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tabRatio="719" activeTab="0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olne 232-4" sheetId="6" r:id="rId6"/>
    <sheet name="wydatki-dotacje5" sheetId="7" r:id="rId7"/>
    <sheet name="Inwestycje 6" sheetId="8" r:id="rId8"/>
    <sheet name="Źrodla fin. 7" sheetId="9" r:id="rId9"/>
    <sheet name="Prognoza dł. 8" sheetId="10" r:id="rId10"/>
    <sheet name="Gosp.pomoc. 9" sheetId="11" r:id="rId11"/>
    <sheet name="Stowarzyszenia 10" sheetId="12" r:id="rId12"/>
    <sheet name="PFOŚiGW 11" sheetId="13" r:id="rId13"/>
    <sheet name="PFGZGiK 12" sheetId="14" r:id="rId14"/>
    <sheet name="Dot.podmiot.13" sheetId="15" r:id="rId15"/>
    <sheet name="Syt.fin. 14" sheetId="16" r:id="rId16"/>
  </sheets>
  <definedNames>
    <definedName name="_xlnm.Print_Area" localSheetId="1">'Dochody-ukł.wykon.'!$A$1:$E$179</definedName>
    <definedName name="_xlnm.Print_Area" localSheetId="7">'Inwestycje 6'!$A$1:$M$35</definedName>
    <definedName name="_xlnm.Print_Area" localSheetId="9">'Prognoza dł. 8'!$A$1:$AA$32</definedName>
    <definedName name="_xlnm.Print_Area" localSheetId="15">'Syt.fin. 14'!$A$1:$AC$38</definedName>
    <definedName name="_xlnm.Print_Area" localSheetId="3">'WYDATKI ukł.wyk.'!$A$1:$E$503</definedName>
    <definedName name="_xlnm.Print_Area" localSheetId="2">'WYDATKI Zał.2'!$A$1:$E$370</definedName>
    <definedName name="_xlnm.Print_Area" localSheetId="8">'Źrodla fin. 7'!$A$1:$E$44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7">'Inwestycje 6'!$18:$18</definedName>
    <definedName name="_xlnm.Print_Titles" localSheetId="9">'Prognoza dł. 8'!$A:$A</definedName>
    <definedName name="_xlnm.Print_Titles" localSheetId="15">'Syt.fin. 14'!$A:$B</definedName>
    <definedName name="_xlnm.Print_Titles" localSheetId="5">'Wspolne 232-4'!$13:$13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<sst xmlns="http://schemas.openxmlformats.org/spreadsheetml/2006/main" count="1791" uniqueCount="736">
  <si>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</si>
  <si>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</si>
  <si>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</si>
  <si>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</si>
  <si>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</si>
  <si>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</si>
  <si>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</si>
  <si>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</si>
  <si>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</si>
  <si>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</si>
  <si>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</si>
  <si>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</si>
  <si>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</si>
  <si>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</si>
  <si>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</si>
  <si>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</si>
  <si>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</si>
  <si>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</si>
  <si>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</si>
  <si>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</si>
  <si>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</si>
  <si>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</si>
  <si>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</si>
  <si>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</si>
  <si>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</si>
  <si>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</si>
  <si>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</si>
  <si>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</si>
  <si>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</si>
  <si>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</si>
  <si>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</si>
  <si>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</si>
  <si>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</si>
  <si>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</si>
  <si>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</si>
  <si>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</si>
  <si>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</si>
  <si>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</si>
  <si>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</si>
  <si>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</si>
  <si>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</si>
  <si>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</si>
  <si>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</si>
  <si>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</si>
  <si>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</si>
  <si>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</si>
  <si>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</si>
  <si>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</si>
  <si>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</si>
  <si>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</si>
  <si>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</si>
  <si>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</si>
  <si>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</si>
  <si>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</si>
  <si>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</si>
  <si>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</si>
  <si>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</si>
  <si>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</si>
  <si>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</si>
  <si>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</si>
  <si>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</si>
  <si>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DOCHODY OGÓŁEM (A+B)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</si>
  <si>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</si>
  <si>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</si>
  <si>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</si>
  <si>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</si>
  <si>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oraz innych zadań zleconych ustawami</t>
  </si>
  <si>
    <t>w tym:</t>
  </si>
  <si>
    <t>Prace geodezyjno-urządzeniowe na potrzeby rolnictwa</t>
  </si>
  <si>
    <t>Dotacje celowe otrzymane z budżetu państwa  na</t>
  </si>
  <si>
    <t xml:space="preserve">zad. bieżące z zakresu adm.rząd. oraz inne zad.zlecone   </t>
  </si>
  <si>
    <t>Nadzór na gospodarką leśną</t>
  </si>
  <si>
    <t>wieczyste nieruchomości</t>
  </si>
  <si>
    <t>Skarbu Państwa lub j.s.t.i innych umów</t>
  </si>
  <si>
    <t>Wpłaty z tyt.odpłatnego nabycia pr. własności nieruchom.</t>
  </si>
  <si>
    <t xml:space="preserve">zad.bieżące z zakresu adm.rząd. oraz inne zad.zlecone   </t>
  </si>
  <si>
    <t xml:space="preserve">Dochody j.s.t. zw. z real. zadań z zakresu adm.rządowej 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</si>
  <si>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</si>
  <si>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</si>
  <si>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</si>
  <si>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 xml:space="preserve">Wpływy z opłaty komunikacyjnej </t>
  </si>
  <si>
    <t xml:space="preserve">zad.bieżące z zakresu adm.rząd. oraz inne zad. zlecone  </t>
  </si>
  <si>
    <t>Udziały powiatów w podatkach stanowiących dochód</t>
  </si>
  <si>
    <t>budżetu państwa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</si>
  <si>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</si>
  <si>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</si>
  <si>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</si>
  <si>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</si>
  <si>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Wpłata do budżetu części zysku przez gosp.pomoc.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</si>
  <si>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</si>
  <si>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</si>
  <si>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</si>
  <si>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Internaty i bursy szkolne</t>
  </si>
  <si>
    <t>Wykonanie</t>
  </si>
  <si>
    <t xml:space="preserve">      w złotych</t>
  </si>
  <si>
    <t>Załącznik nr 1a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</si>
  <si>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</si>
  <si>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</si>
  <si>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</si>
  <si>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</si>
  <si>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</si>
  <si>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</si>
  <si>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</si>
  <si>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</si>
  <si>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</si>
  <si>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</si>
  <si>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</si>
  <si>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</si>
  <si>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</si>
  <si>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</si>
  <si>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</si>
  <si>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</si>
  <si>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</si>
  <si>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</si>
  <si>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</si>
  <si>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</si>
  <si>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</si>
  <si>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</si>
  <si>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</si>
  <si>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</si>
  <si>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</si>
  <si>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</si>
  <si>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</si>
  <si>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</si>
  <si>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</si>
  <si>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</si>
  <si>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</si>
  <si>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</si>
  <si>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</si>
  <si>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</si>
  <si>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</si>
  <si>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</si>
  <si>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</si>
  <si>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</si>
  <si>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</si>
  <si>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</si>
  <si>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</si>
  <si>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</si>
  <si>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</si>
  <si>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</si>
  <si>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</si>
  <si>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</si>
  <si>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</si>
  <si>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</si>
  <si>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</si>
  <si>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</si>
  <si>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</si>
  <si>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</si>
  <si>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</si>
  <si>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</si>
  <si>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</si>
  <si>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</si>
  <si>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</si>
  <si>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</si>
  <si>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</si>
  <si>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</si>
  <si>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</si>
  <si>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</si>
  <si>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</si>
  <si>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</si>
  <si>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</si>
  <si>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</si>
  <si>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</si>
  <si>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</si>
  <si>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</si>
  <si>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</si>
  <si>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</si>
  <si>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</si>
  <si>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</si>
  <si>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</si>
  <si>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</si>
  <si>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</si>
  <si>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</si>
  <si>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</si>
  <si>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</si>
  <si>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</si>
  <si>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</si>
  <si>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</si>
  <si>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</si>
  <si>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</si>
  <si>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</si>
  <si>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</si>
  <si>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</si>
  <si>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</si>
  <si>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</si>
  <si>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</si>
  <si>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</si>
  <si>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</si>
  <si>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</si>
  <si>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</si>
  <si>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</si>
  <si>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</si>
  <si>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</si>
  <si>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</si>
  <si>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</si>
  <si>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</si>
  <si>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</si>
  <si>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>Zadania w zakresie kultury fizycznej</t>
  </si>
  <si>
    <t>i sportu      -      Wydatki ogółem,  z tego:</t>
  </si>
  <si>
    <t xml:space="preserve">              WYDATKI OGÓŁEM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</si>
  <si>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</si>
  <si>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</si>
  <si>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</si>
  <si>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</si>
  <si>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</si>
  <si>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</si>
  <si>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</si>
  <si>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</si>
  <si>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</si>
  <si>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</si>
  <si>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</si>
  <si>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</si>
  <si>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</si>
  <si>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</si>
  <si>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</si>
  <si>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</si>
  <si>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</si>
  <si>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</si>
  <si>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</si>
  <si>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</si>
  <si>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</si>
  <si>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</si>
  <si>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</si>
  <si>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</si>
  <si>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</si>
  <si>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</si>
  <si>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</si>
  <si>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</si>
  <si>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</si>
  <si>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</si>
  <si>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</si>
  <si>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</si>
  <si>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</si>
  <si>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</si>
  <si>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</si>
  <si>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</si>
  <si>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</si>
  <si>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</si>
  <si>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</si>
  <si>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</si>
  <si>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>Podatek od towarów i usług VAT</t>
  </si>
  <si>
    <t>Przeciwdziałanie alkohlizmowi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</si>
  <si>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</si>
  <si>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</si>
  <si>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</si>
  <si>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</si>
  <si>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</si>
  <si>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</si>
  <si>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</si>
  <si>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Poradnie psychol.-pedagog.oraz in.porad.spec.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</si>
  <si>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</si>
  <si>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</si>
  <si>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</si>
  <si>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</si>
  <si>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</si>
  <si>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</si>
  <si>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</si>
  <si>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</si>
  <si>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</si>
  <si>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</si>
  <si>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</si>
  <si>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</si>
  <si>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0960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</si>
  <si>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</si>
  <si>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</si>
  <si>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</si>
  <si>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</si>
  <si>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</si>
  <si>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</si>
  <si>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</si>
  <si>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</si>
  <si>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</si>
  <si>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</si>
  <si>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</si>
  <si>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</si>
  <si>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</si>
  <si>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</si>
  <si>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</si>
  <si>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</si>
  <si>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</si>
  <si>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</si>
  <si>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</si>
  <si>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</si>
  <si>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</si>
  <si>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</si>
  <si>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</si>
  <si>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</si>
  <si>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</si>
  <si>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</si>
  <si>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</si>
  <si>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</si>
  <si>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</si>
  <si>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</si>
  <si>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</si>
  <si>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</si>
  <si>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</si>
  <si>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</si>
  <si>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</si>
  <si>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</si>
  <si>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</si>
  <si>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</si>
  <si>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</si>
  <si>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</si>
  <si>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</si>
  <si>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</si>
  <si>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</si>
  <si>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</si>
  <si>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</si>
  <si>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</si>
  <si>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</si>
  <si>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</si>
  <si>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</si>
  <si>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</si>
  <si>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</si>
  <si>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</si>
  <si>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</si>
  <si>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</si>
  <si>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realizująca</t>
  </si>
  <si>
    <t>zadanie</t>
  </si>
  <si>
    <t>O G Ó Ł E M</t>
  </si>
  <si>
    <t>Załącznik nr 6</t>
  </si>
  <si>
    <t>Wydatki związane z realizacją zadań wspólnych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</si>
  <si>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</si>
  <si>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</si>
  <si>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</si>
  <si>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</si>
  <si>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</si>
  <si>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</si>
  <si>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</si>
  <si>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</si>
  <si>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</si>
  <si>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</si>
  <si>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</si>
  <si>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</si>
  <si>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</si>
  <si>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</si>
  <si>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</si>
  <si>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</si>
  <si>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</si>
  <si>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</si>
  <si>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</si>
  <si>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</si>
  <si>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</si>
  <si>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</si>
  <si>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</si>
  <si>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</si>
  <si>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</si>
  <si>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</si>
  <si>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</si>
  <si>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</si>
  <si>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</si>
  <si>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</si>
  <si>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</si>
  <si>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</si>
  <si>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</si>
  <si>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§ 931</t>
  </si>
  <si>
    <t>7.</t>
  </si>
  <si>
    <t>IV.</t>
  </si>
  <si>
    <t>Rozchody ogółem: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</si>
  <si>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</si>
  <si>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</si>
  <si>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</si>
  <si>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</si>
  <si>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</si>
  <si>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</si>
  <si>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</si>
  <si>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</si>
  <si>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</si>
  <si>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</si>
  <si>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</si>
  <si>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</si>
  <si>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</si>
  <si>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</si>
  <si>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</si>
  <si>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</si>
  <si>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</si>
  <si>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</si>
  <si>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</si>
  <si>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</si>
  <si>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</si>
  <si>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</si>
  <si>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</si>
  <si>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</si>
  <si>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</si>
  <si>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</si>
  <si>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</si>
  <si>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</si>
  <si>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</si>
  <si>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</si>
  <si>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</si>
  <si>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</si>
  <si>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</si>
  <si>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</si>
  <si>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</si>
  <si>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</si>
  <si>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</si>
  <si>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</si>
  <si>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</si>
  <si>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</si>
  <si>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</si>
  <si>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</si>
  <si>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</si>
  <si>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</si>
  <si>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</si>
  <si>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</si>
  <si>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</si>
  <si>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</si>
  <si>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</si>
  <si>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</si>
  <si>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</si>
  <si>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</si>
  <si>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</si>
  <si>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</si>
  <si>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</si>
  <si>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</si>
  <si>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</si>
  <si>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</si>
  <si>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</si>
  <si>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</si>
  <si>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</si>
  <si>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</si>
  <si>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</si>
  <si>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</si>
  <si>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</si>
  <si>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</si>
  <si>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</si>
  <si>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</si>
  <si>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</si>
  <si>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6060</t>
  </si>
  <si>
    <t>2350</t>
  </si>
  <si>
    <t>Dot.cel.otrz.z budż.pań.na inwest. i zakupy inwest.</t>
  </si>
  <si>
    <t>Dochody i wydatki związane z realizacją zadań wspólnych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</si>
  <si>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</si>
  <si>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</si>
  <si>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</si>
  <si>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- na zadania własne - § 2130 , 6430</t>
  </si>
  <si>
    <t>Opłaty na rzecz budżetów jednostek samorządu terytorialnego</t>
  </si>
  <si>
    <t>Środki otrzymane od pozostałych jedn.sekt.finansów publ.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</si>
  <si>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</si>
  <si>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</si>
  <si>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</si>
  <si>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</si>
  <si>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</si>
  <si>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</si>
  <si>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</si>
  <si>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</si>
  <si>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</si>
  <si>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</si>
  <si>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</si>
  <si>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</si>
  <si>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</si>
  <si>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</si>
  <si>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</si>
  <si>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Dochody z najmu i dzierżawy składników majątkowych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</si>
  <si>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</si>
  <si>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</si>
  <si>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</si>
  <si>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</si>
  <si>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</si>
  <si>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</si>
  <si>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</si>
  <si>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</si>
  <si>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</si>
  <si>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</si>
  <si>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</si>
  <si>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</si>
  <si>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</si>
  <si>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</si>
  <si>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</si>
  <si>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</si>
  <si>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</si>
  <si>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</si>
  <si>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</si>
  <si>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</si>
  <si>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</si>
  <si>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</si>
  <si>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</si>
  <si>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</si>
  <si>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</si>
  <si>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</si>
  <si>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</si>
  <si>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Dotacja podmiotwa z budżetu dla sp zoz</t>
  </si>
  <si>
    <t>ZDP</t>
  </si>
  <si>
    <t>Pasłęk</t>
  </si>
  <si>
    <t xml:space="preserve">Starostwo </t>
  </si>
  <si>
    <t>Powiatowe</t>
  </si>
  <si>
    <t>Obrona cywilna</t>
  </si>
  <si>
    <t xml:space="preserve">Dotacje celowe otrzymane z gminy na zadania bieżące </t>
  </si>
  <si>
    <t>V.</t>
  </si>
  <si>
    <t>VI.</t>
  </si>
  <si>
    <t>VII.</t>
  </si>
  <si>
    <t>Wydatki nie znajdujące pokrycia w planowanych dochodach (II-VI)</t>
  </si>
  <si>
    <t>VIII.</t>
  </si>
  <si>
    <t>Na pokrycie wydatków nie znajdujących pokrycia w planowanych dochodach planuje się przychody (III)</t>
  </si>
  <si>
    <t>Dochody przeznaczone są na pokrycie wydatków                                       (I-V)</t>
  </si>
  <si>
    <t>Z dochodów przeznacza się na spłatę kredytów                      i pożyczek (IV)</t>
  </si>
  <si>
    <t>X</t>
  </si>
  <si>
    <t>1. Umowy</t>
  </si>
  <si>
    <t>2. Porozumienia</t>
  </si>
  <si>
    <t>Załącznik nr 12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</si>
  <si>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</si>
  <si>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</si>
  <si>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</si>
  <si>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</si>
  <si>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</si>
  <si>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</si>
  <si>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</si>
  <si>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</si>
  <si>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</si>
  <si>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Wynagrodzenia bezosobowe</t>
  </si>
  <si>
    <t>Opłaty za usługi internetowe</t>
  </si>
  <si>
    <t>Załącznik nr 8</t>
  </si>
  <si>
    <t xml:space="preserve">                                                </t>
  </si>
  <si>
    <t>Wynagordzenia bezosobowe</t>
  </si>
  <si>
    <t>z dnia ..................... 2005 r.</t>
  </si>
  <si>
    <t>z dnia ................ 2005 r.</t>
  </si>
  <si>
    <t>z dnia .....................2005 r.</t>
  </si>
  <si>
    <t>z dnia ................. 2005 r.</t>
  </si>
  <si>
    <t>z dnia .................... 2005 r.</t>
  </si>
  <si>
    <t>z dnia .................. 2005 r.</t>
  </si>
  <si>
    <t xml:space="preserve">z dnia ...................... 2005 r. </t>
  </si>
  <si>
    <t xml:space="preserve">z dnia ..................... 2005 r. </t>
  </si>
  <si>
    <t xml:space="preserve">z dnia ................... 2005 r. </t>
  </si>
  <si>
    <t>z dnia ...................... 2005 r.</t>
  </si>
  <si>
    <t>4430</t>
  </si>
  <si>
    <t>Zespoły ds. orzekania o niepełnosprawności</t>
  </si>
  <si>
    <t>z dnia ........................ 2005 r.</t>
  </si>
  <si>
    <t xml:space="preserve"> - na umowy i porozumienia z jst-§ 2120,2310,2320,2330,6610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</si>
  <si>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</si>
  <si>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</si>
  <si>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</si>
  <si>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</si>
  <si>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</si>
  <si>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</si>
  <si>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</si>
  <si>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</si>
  <si>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</si>
  <si>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</si>
  <si>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</si>
  <si>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Otrzymane spadki, zapisy i darowizny w postaci pieniężnej</t>
  </si>
  <si>
    <t>Składki na ubepieczenie społeczne</t>
  </si>
  <si>
    <t>Powiatowa Olimpiada Sportowa Przedszkolaków</t>
  </si>
  <si>
    <t>Przygotowanie i udział reprezentacji powiatu elbląskiego w Ogólnopolskiej Spartakiadzie Młodzieży i Mistrzostwach Polski w lekkiej atletyce osób niepełnosprawnych</t>
  </si>
  <si>
    <t>2006 r.</t>
  </si>
  <si>
    <t>2007 r.</t>
  </si>
  <si>
    <t>2328</t>
  </si>
  <si>
    <t>2329</t>
  </si>
  <si>
    <t>Dotacje celowe otrzymane z powiatu na zadania bieżące</t>
  </si>
  <si>
    <t>realizowane na podstawie porozumień między j.s.t.</t>
  </si>
  <si>
    <t>Wydatki na zakupy inwestycyjne jednostek budżet.</t>
  </si>
  <si>
    <t>80145</t>
  </si>
  <si>
    <t>Komisje egzaminacyjne</t>
  </si>
  <si>
    <t>8510</t>
  </si>
  <si>
    <t>Wpływy z różnych rozliczeń</t>
  </si>
  <si>
    <t>Wpływy z opłat za zarząd, użytkowanie i użytkowanie</t>
  </si>
  <si>
    <t>Wpływy ze sprzedaży wyrobów</t>
  </si>
  <si>
    <t>Otrzymane spadki, darowizny w postaci pieniężnej</t>
  </si>
  <si>
    <t>Dochody od osób prawnych, od osób fizycznych i od</t>
  </si>
  <si>
    <t>innych jednostek nieposiadających osob. prawnej</t>
  </si>
  <si>
    <t>Szpitale ogólne</t>
  </si>
  <si>
    <t>85111</t>
  </si>
  <si>
    <t>Szpitale ogólne - Wydatki ogółem, z tego:</t>
  </si>
  <si>
    <t>Dotacja podmiotowa z budżetu dla spozoz</t>
  </si>
  <si>
    <t>utworzonego przez j.s.t.</t>
  </si>
  <si>
    <t>WYDATKI OGÓŁEM</t>
  </si>
  <si>
    <t>Plan na 2006 r.</t>
  </si>
  <si>
    <t>Wsk. % 3:2</t>
  </si>
  <si>
    <t>Struktura %</t>
  </si>
  <si>
    <t>PW              2005 r.</t>
  </si>
  <si>
    <t>Plan                 2006 r.</t>
  </si>
  <si>
    <t xml:space="preserve">   2. Dotacje celowe na zadania z zakresu administracji     rządowej wykonywane przez powiat oraz na realizację zadań służb, inspekcji i straży - §§ 2110, 6410</t>
  </si>
  <si>
    <t>jednostkami samorządu terytorialnego  -  na rok 2006</t>
  </si>
  <si>
    <t>31.12.2005 r.</t>
  </si>
  <si>
    <t>Ratownictwo medyczne</t>
  </si>
  <si>
    <t xml:space="preserve"> Plan przychodów i wydatków na 2006 r.</t>
  </si>
  <si>
    <t xml:space="preserve"> Plan przychodów i wydatków na 2006 rok</t>
  </si>
  <si>
    <t>Zespoły d/s orzekania o niepełnosprawności</t>
  </si>
  <si>
    <t>85141</t>
  </si>
  <si>
    <t>Ratownictwo medyczne - Wydatki ogółem, z tego:</t>
  </si>
  <si>
    <t>Zespoły ds.orzekania o niepełnosprawności - Wydatki ogółem, z tego:</t>
  </si>
  <si>
    <t>Budowa kompleksu boisk sportowych przy ZS Pasłęk</t>
  </si>
  <si>
    <t xml:space="preserve">       Plan dotacji w dziale 801 Oświata i wychowanie</t>
  </si>
  <si>
    <t>Powiatowy Rajd Sportowo-Ekologiczny</t>
  </si>
  <si>
    <t>Powiatowy Festyn Licealny</t>
  </si>
  <si>
    <t>Ogólnopolski Plener Plastyczny "Bliżej natury"</t>
  </si>
  <si>
    <t>Ogólnopolski Przegląd Kultury Mniejszości Narodowej "Integracje"</t>
  </si>
  <si>
    <t>Regionalny Festiwal Piosenki Ukraińskiej</t>
  </si>
  <si>
    <t>Powiatowa inauguracja sportowego roku szkolnego 2006/2007</t>
  </si>
  <si>
    <t>Międzynarodowy rodzinny turniej w rzucie podkową o puchar Starosty Elbląskiego</t>
  </si>
  <si>
    <t>Turniej halowy piłki nożnej "Liga gminno-powiatowa" drużyn szkolnych klubów sportowych, ogniw LZS powiatu elbląskiego</t>
  </si>
  <si>
    <t>Ogólnopolskie zawody w trójboju sportowym</t>
  </si>
  <si>
    <t>Dodatkowe wynagrodzenie roczne</t>
  </si>
  <si>
    <t>za</t>
  </si>
  <si>
    <t>2005 r.</t>
  </si>
  <si>
    <t>Zakup leków</t>
  </si>
  <si>
    <t>Wsk. %       5/4</t>
  </si>
  <si>
    <t>Załącznik  nr 10</t>
  </si>
  <si>
    <t>Załącznik nr 11</t>
  </si>
  <si>
    <t>PW</t>
  </si>
  <si>
    <t xml:space="preserve">   4. Inne dotacje</t>
  </si>
  <si>
    <t>C. Środki pozyskane z innych źródeł (bieżące i inwestycyjne)        - §§ 2700</t>
  </si>
  <si>
    <t>3. Środki pozyskane z innych źródeł - § 2700</t>
  </si>
  <si>
    <t>2. Pozostałe dotacje</t>
  </si>
  <si>
    <t xml:space="preserve">Przebudowa drogi powiatowej nr 09149 </t>
  </si>
  <si>
    <t>Kazimierzowo-Helenowo-Jegłownik</t>
  </si>
  <si>
    <t>Przebudowa mostu w ciągu ul. Szkolnej w Tolkmicku</t>
  </si>
  <si>
    <t xml:space="preserve">Dotacje celowe przekazane gminie na zadania bieżące  </t>
  </si>
  <si>
    <t>realizowane na podstawie porozumień (umów) między j.s.t.</t>
  </si>
  <si>
    <t>Zakup zmywarko-wyparzaczki</t>
  </si>
  <si>
    <t>DPS</t>
  </si>
  <si>
    <t>Władysławowo</t>
  </si>
  <si>
    <t>Plan dochodów budżetu powiatu elbląskiego na 2006 rok</t>
  </si>
  <si>
    <t>Plan dochodów budżetu powiatu elbląskiego na 2006 r.</t>
  </si>
  <si>
    <t>Plan wydatków budżetu powiatu elbląskiego na 2006 r.</t>
  </si>
  <si>
    <t>Plan wydatków budżetu powiatu elbląskiego na 2006 rok</t>
  </si>
  <si>
    <t>Dochody i wydatki związane z realizacją zadań z zakresu administracji rządowej</t>
  </si>
  <si>
    <t>zleconych powiatowi ustawami w 2006 roku</t>
  </si>
  <si>
    <t xml:space="preserve">Wydatki inwestycyjne powiatu elbląskiego w roku budżetowym 2006 </t>
  </si>
  <si>
    <t>oraz wydatki na wieloletnie programy inwestycyjne w latach 2006-2008</t>
  </si>
  <si>
    <t>środki wym.</t>
  </si>
  <si>
    <t>w art. 3 ust. 1</t>
  </si>
  <si>
    <t xml:space="preserve"> pkt 2 i 2a ufp</t>
  </si>
  <si>
    <t>2008 r.</t>
  </si>
  <si>
    <t>poch. z in.</t>
  </si>
  <si>
    <t>źródeł</t>
  </si>
  <si>
    <t>funkcjonowani adm. publicznej oraz świadczenia usług publicznych"</t>
  </si>
  <si>
    <t>Projekt "Wrota Warmii i Mazur-elektroniczna platforma</t>
  </si>
  <si>
    <t>Źródła sfinansowania deficytu lub rozdysponowania nadwyżki budżetowej w 2006 roku</t>
  </si>
  <si>
    <t>Pożyczki na finansowanie zadań realizowanych             z udziałem środków pochodzących z budżetu UE</t>
  </si>
  <si>
    <t>§ 903</t>
  </si>
  <si>
    <t>§ 951</t>
  </si>
  <si>
    <t>Obligacje skarbowe</t>
  </si>
  <si>
    <t>§ 911</t>
  </si>
  <si>
    <t>Inne papiery wartościowe</t>
  </si>
  <si>
    <t>9.</t>
  </si>
  <si>
    <t>Inne źródła (wolne środki)</t>
  </si>
  <si>
    <t>Spłata kredytów</t>
  </si>
  <si>
    <t>Spłaty pożyczek otrzymanych na finansowanie zadań realizowanych z udziałem środków pochodzących z budżetu UE</t>
  </si>
  <si>
    <t>§ 963</t>
  </si>
  <si>
    <t>§ 991</t>
  </si>
  <si>
    <t>Wykup obligacji</t>
  </si>
  <si>
    <t>§ 971</t>
  </si>
  <si>
    <t>Prognoza kwoty długu powiatu elbląskiego</t>
  </si>
  <si>
    <t>Plan przychodów i wydatków gospodarstw pomocnicznych na 2006 rok</t>
  </si>
  <si>
    <t>Wykaz zadań własnych powiatu zlecanych do realizacji podmiotom nie zaliczanym</t>
  </si>
  <si>
    <t>do sektora finansów publicznych i nie działających w celu osiągnięcia zysku</t>
  </si>
  <si>
    <t>w roku 2006</t>
  </si>
  <si>
    <t>Powiatowe Igrzyska Młodzieży Szkolnej</t>
  </si>
  <si>
    <t>Otwarte mistrzostwa powiatu elbląskiego w biegu na orientację</t>
  </si>
  <si>
    <t>Zawody balonowe w Pasłęku z okazji X-lecia</t>
  </si>
  <si>
    <t>Opracowanie dokumentacji projektowej na przebudowę</t>
  </si>
  <si>
    <t>drogi nr 09393 Stankowo-Marwica</t>
  </si>
  <si>
    <t>Studium wykonalności i koncepcja budowy mostu zwodzonego</t>
  </si>
  <si>
    <t>Opracowanie dokumentacji technicznej przebudowy</t>
  </si>
  <si>
    <t>drogi nr 1145N Milejewo-Majewo</t>
  </si>
  <si>
    <t>Wymagalne zobowiązania, wynikające z tyt:</t>
  </si>
  <si>
    <t>Konferencja naukowa na temat walki z patologiami wśród dzieci i młodzieży w ramach programu "Bezpieczny Powiat"</t>
  </si>
  <si>
    <t>Dotacje podmiotowe - na rok 2006</t>
  </si>
  <si>
    <t>Załącznik nr 13</t>
  </si>
  <si>
    <t>Plan na  2006 r.</t>
  </si>
  <si>
    <t xml:space="preserve">   3. Dotacje celowe na zadania (umowy i porozumienia)                                   - §§ 2120, 2310-2330, 6610-6630</t>
  </si>
  <si>
    <t>w Nowakowie</t>
  </si>
  <si>
    <t>Zmiany</t>
  </si>
  <si>
    <t>Plan po zmianach na 2006 r.</t>
  </si>
  <si>
    <t>do uchwały Nr .......................</t>
  </si>
  <si>
    <t>z dnia ........................ 2006 r.</t>
  </si>
  <si>
    <t xml:space="preserve"> - poręczenia i gwarancje</t>
  </si>
  <si>
    <t xml:space="preserve">Plan na 2006 r. </t>
  </si>
  <si>
    <t>Załącznik nr 14</t>
  </si>
  <si>
    <t>do uchwały Nr.............</t>
  </si>
  <si>
    <t>z dnia........................2005 r.</t>
  </si>
  <si>
    <t>Sytuacja finansowa powiatu elbląskiego</t>
  </si>
  <si>
    <t>Wykonanie 2003 r.</t>
  </si>
  <si>
    <t>Wykonanie 2004 r.</t>
  </si>
  <si>
    <t>PW 2005</t>
  </si>
  <si>
    <t>Plan 2006</t>
  </si>
  <si>
    <t>Plan 2007</t>
  </si>
  <si>
    <t>Plan 2008</t>
  </si>
  <si>
    <t>Plan 2009</t>
  </si>
  <si>
    <t>Plan 2010</t>
  </si>
  <si>
    <t>Plan 2011</t>
  </si>
  <si>
    <t>Plan 2012</t>
  </si>
  <si>
    <t>Plan 2013</t>
  </si>
  <si>
    <t>Plan 2014</t>
  </si>
  <si>
    <t>Plan 2015</t>
  </si>
  <si>
    <t>Plan 2016</t>
  </si>
  <si>
    <t>Plan 2017</t>
  </si>
  <si>
    <t>Plan 2018</t>
  </si>
  <si>
    <t>Plan 2019</t>
  </si>
  <si>
    <t>Plan 2020</t>
  </si>
  <si>
    <t>Plan 2021</t>
  </si>
  <si>
    <t>Plan 2022</t>
  </si>
  <si>
    <t>Plan 2023</t>
  </si>
  <si>
    <t>Plan 2024</t>
  </si>
  <si>
    <t>Plan 2025</t>
  </si>
  <si>
    <t>Plan 2026</t>
  </si>
  <si>
    <t>Plan 2027</t>
  </si>
  <si>
    <t>Plan 2028</t>
  </si>
  <si>
    <t>Plan 2029</t>
  </si>
  <si>
    <t>A.</t>
  </si>
  <si>
    <t>Dochody własne, w tym:</t>
  </si>
  <si>
    <t>z majątku powiatu</t>
  </si>
  <si>
    <t>z udziału w podatkach</t>
  </si>
  <si>
    <t>pozostałe doch.własne</t>
  </si>
  <si>
    <t>B.</t>
  </si>
  <si>
    <t>Subwencje</t>
  </si>
  <si>
    <t>C.</t>
  </si>
  <si>
    <t>Dotacje celowe</t>
  </si>
  <si>
    <t>wydatki bieżące</t>
  </si>
  <si>
    <t>wydatki inwestycyjne</t>
  </si>
  <si>
    <t>Spłata zobowiązań (A+B+C+D)</t>
  </si>
  <si>
    <t>Spłata zaciąg. poż i kred., w tym:</t>
  </si>
  <si>
    <t>spłata pożyczek, kredytów kraj.</t>
  </si>
  <si>
    <t>spłata pożyczek, kredytów zaciągniętych w zw. ze środ. określ. w umowie zawartej                   z podmiotem dysponującym                 z fund strukt. lub FSUE</t>
  </si>
  <si>
    <t>odsetki</t>
  </si>
  <si>
    <t>Spłata przewidywanych pożyczek, kredytów, w tym:</t>
  </si>
  <si>
    <t>spłata pożyczek, kredytów zaciągniętych w zw. ze środ. określ. w umowie zawartej                  z podmiotem dysponującym                  z fund. strukt. lub FSUE</t>
  </si>
  <si>
    <t>Wart. udziel. poręczeń</t>
  </si>
  <si>
    <t>D.</t>
  </si>
  <si>
    <t>Wykup pap. wartościowych</t>
  </si>
  <si>
    <t>Wynik (I-II)</t>
  </si>
  <si>
    <t>Planowana łączna kwota długu, w tym:</t>
  </si>
  <si>
    <t>Dług zaciągniętej w zw. ze śr. określ. w umowie zawartej                z podmiotem dysponującym fund. strukturalnymi lub FSUE</t>
  </si>
  <si>
    <t>VI.1</t>
  </si>
  <si>
    <t>Dług/dochody  (%)                                      art. 114 ust. 1 u.f.p.</t>
  </si>
  <si>
    <t>VI.2</t>
  </si>
  <si>
    <t>Spłaty kredytów, pożyczek do dochodów  (%)                                          (art. 113 ust. 1 u.f.p.)</t>
  </si>
  <si>
    <t>VII.1</t>
  </si>
  <si>
    <t>Dług/dochody %                                 (art. 114 ust. 3 u.f.p.)</t>
  </si>
  <si>
    <t>VII.2</t>
  </si>
  <si>
    <t>Spłaty kredytów, pożyczek do dochodów  (%)                                          (art. 113 ust. 3 u.f.p.)</t>
  </si>
  <si>
    <t>VIIII.</t>
  </si>
  <si>
    <t>Sytuacja finansowa powiatu ebląskiego</t>
  </si>
  <si>
    <t>Wypłaty z tytułu poręczeń i gwarancji</t>
  </si>
  <si>
    <t>do uchwały Nr xxv/54/05</t>
  </si>
  <si>
    <t>z dnia 30 grudnia 2005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</si>
</sst>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yyyy/mm/dd"/>
    <numFmt numFmtId="167" formatCode="0.0"/>
    <numFmt numFmtId="168" formatCode="#,##0.00\ _z_ł"/>
    <numFmt numFmtId="169" formatCode="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;[Red]0"/>
    <numFmt numFmtId="174" formatCode="00\-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49" fontId="0" fillId="0" borderId="2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2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9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3" fontId="6" fillId="0" borderId="14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3" fontId="0" fillId="0" borderId="3" xfId="0" applyNumberFormat="1" applyFont="1" applyBorder="1" applyAlignment="1">
      <alignment/>
    </xf>
    <xf numFmtId="0" fontId="0" fillId="0" borderId="31" xfId="0" applyFont="1" applyBorder="1" applyAlignment="1">
      <alignment horizontal="centerContinuous"/>
    </xf>
    <xf numFmtId="3" fontId="0" fillId="0" borderId="28" xfId="0" applyNumberFormat="1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5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18" xfId="0" applyFont="1" applyBorder="1" applyAlignment="1">
      <alignment horizontal="centerContinuous"/>
    </xf>
    <xf numFmtId="3" fontId="1" fillId="0" borderId="4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55" xfId="0" applyFont="1" applyBorder="1" applyAlignment="1">
      <alignment/>
    </xf>
    <xf numFmtId="0" fontId="0" fillId="0" borderId="16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3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57" xfId="0" applyFont="1" applyBorder="1" applyAlignment="1">
      <alignment wrapText="1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6" fillId="0" borderId="30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1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0" fontId="0" fillId="0" borderId="34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shrinkToFit="1"/>
    </xf>
    <xf numFmtId="3" fontId="0" fillId="0" borderId="1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7" xfId="0" applyFont="1" applyBorder="1" applyAlignment="1">
      <alignment/>
    </xf>
    <xf numFmtId="3" fontId="2" fillId="0" borderId="61" xfId="0" applyNumberFormat="1" applyFont="1" applyBorder="1" applyAlignment="1">
      <alignment/>
    </xf>
    <xf numFmtId="0" fontId="4" fillId="0" borderId="8" xfId="0" applyFont="1" applyFill="1" applyBorder="1" applyAlignment="1">
      <alignment horizontal="center" vertical="center" shrinkToFit="1"/>
    </xf>
    <xf numFmtId="3" fontId="0" fillId="0" borderId="34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2" fillId="0" borderId="56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48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2" fillId="0" borderId="61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2" fillId="0" borderId="6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3" fontId="2" fillId="0" borderId="53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2" fontId="2" fillId="0" borderId="23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left" vertical="center"/>
    </xf>
    <xf numFmtId="2" fontId="2" fillId="0" borderId="57" xfId="0" applyNumberFormat="1" applyFont="1" applyBorder="1" applyAlignment="1">
      <alignment horizontal="right" vertical="center"/>
    </xf>
    <xf numFmtId="2" fontId="2" fillId="0" borderId="58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6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59" xfId="0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3" fontId="0" fillId="0" borderId="22" xfId="0" applyNumberFormat="1" applyFont="1" applyFill="1" applyBorder="1" applyAlignment="1">
      <alignment horizontal="right"/>
    </xf>
    <xf numFmtId="3" fontId="2" fillId="0" borderId="57" xfId="0" applyNumberFormat="1" applyFont="1" applyFill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64" xfId="0" applyFont="1" applyBorder="1" applyAlignment="1">
      <alignment horizontal="right"/>
    </xf>
    <xf numFmtId="0" fontId="0" fillId="0" borderId="41" xfId="0" applyFont="1" applyBorder="1" applyAlignment="1">
      <alignment horizontal="right" vertical="center"/>
    </xf>
    <xf numFmtId="0" fontId="0" fillId="0" borderId="23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61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9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0" fillId="0" borderId="64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2" fillId="0" borderId="15" xfId="0" applyNumberFormat="1" applyFont="1" applyFill="1" applyBorder="1" applyAlignment="1" quotePrefix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0" fontId="0" fillId="0" borderId="1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61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wrapText="1"/>
    </xf>
    <xf numFmtId="0" fontId="2" fillId="0" borderId="60" xfId="0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2" fillId="0" borderId="6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6" fillId="0" borderId="54" xfId="0" applyNumberFormat="1" applyFont="1" applyBorder="1" applyAlignment="1">
      <alignment horizontal="right" vertical="center" shrinkToFit="1"/>
    </xf>
    <xf numFmtId="3" fontId="6" fillId="0" borderId="18" xfId="0" applyNumberFormat="1" applyFont="1" applyBorder="1" applyAlignment="1">
      <alignment horizontal="right" vertical="center" shrinkToFit="1"/>
    </xf>
    <xf numFmtId="0" fontId="13" fillId="0" borderId="62" xfId="0" applyFont="1" applyBorder="1" applyAlignment="1">
      <alignment/>
    </xf>
    <xf numFmtId="0" fontId="13" fillId="0" borderId="62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41" xfId="0" applyFont="1" applyBorder="1" applyAlignment="1">
      <alignment wrapText="1" shrinkToFit="1"/>
    </xf>
    <xf numFmtId="0" fontId="0" fillId="0" borderId="26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 wrapText="1" shrinkToFit="1"/>
    </xf>
    <xf numFmtId="0" fontId="0" fillId="0" borderId="69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5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34" xfId="0" applyFont="1" applyBorder="1" applyAlignment="1">
      <alignment horizont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41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28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167" fontId="2" fillId="0" borderId="18" xfId="0" applyNumberFormat="1" applyFont="1" applyBorder="1" applyAlignment="1">
      <alignment horizontal="center"/>
    </xf>
    <xf numFmtId="167" fontId="2" fillId="0" borderId="50" xfId="0" applyNumberFormat="1" applyFont="1" applyBorder="1" applyAlignment="1">
      <alignment horizontal="center"/>
    </xf>
    <xf numFmtId="167" fontId="2" fillId="0" borderId="43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2" fillId="0" borderId="61" xfId="0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0" fontId="0" fillId="0" borderId="12" xfId="0" applyFont="1" applyBorder="1" applyAlignment="1">
      <alignment wrapText="1" shrinkToFit="1"/>
    </xf>
    <xf numFmtId="3" fontId="2" fillId="0" borderId="28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1" fillId="0" borderId="19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3" fillId="0" borderId="53" xfId="0" applyFont="1" applyBorder="1" applyAlignment="1">
      <alignment vertical="center" wrapText="1" shrinkToFit="1"/>
    </xf>
    <xf numFmtId="164" fontId="13" fillId="0" borderId="53" xfId="0" applyNumberFormat="1" applyFont="1" applyFill="1" applyBorder="1" applyAlignment="1">
      <alignment vertical="center"/>
    </xf>
    <xf numFmtId="3" fontId="13" fillId="2" borderId="53" xfId="0" applyNumberFormat="1" applyFont="1" applyFill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0" fontId="2" fillId="0" borderId="5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 shrinkToFit="1"/>
    </xf>
    <xf numFmtId="2" fontId="2" fillId="0" borderId="25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2" fontId="2" fillId="0" borderId="3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3" fontId="2" fillId="0" borderId="3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69" fontId="1" fillId="0" borderId="13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6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48.25390625" style="13" customWidth="1"/>
    <col min="2" max="2" width="26.125" style="13" customWidth="1"/>
    <col min="3" max="5" width="8.375" style="13" hidden="1" customWidth="1"/>
    <col min="6" max="16384" width="9.125" style="13" customWidth="1"/>
  </cols>
  <sheetData>
    <row r="1" spans="2:3" ht="12">
      <c r="B1" s="14" t="s">
        <v>95</v>
      </c>
      <c r="C1" s="14" t="s">
        <v>95</v>
      </c>
    </row>
    <row r="2" spans="1:3" ht="12">
      <c r="A2" s="15"/>
      <c r="B2" s="14" t="s">
        <v>734</v>
      </c>
      <c r="C2" s="14" t="s">
        <v>48</v>
      </c>
    </row>
    <row r="3" spans="1:3" ht="12">
      <c r="A3" s="15"/>
      <c r="B3" s="14" t="s">
        <v>49</v>
      </c>
      <c r="C3" s="14" t="s">
        <v>49</v>
      </c>
    </row>
    <row r="4" spans="1:3" ht="12">
      <c r="A4" s="15"/>
      <c r="B4" s="14" t="s">
        <v>735</v>
      </c>
      <c r="C4" s="14" t="s">
        <v>516</v>
      </c>
    </row>
    <row r="5" ht="9.75">
      <c r="A5" s="15"/>
    </row>
    <row r="6" ht="9.75">
      <c r="A6" s="15"/>
    </row>
    <row r="7" ht="9.75">
      <c r="A7" s="15"/>
    </row>
    <row r="8" ht="9.75">
      <c r="A8" s="16"/>
    </row>
    <row r="9" spans="1:5" ht="15">
      <c r="A9" s="835" t="s">
        <v>611</v>
      </c>
      <c r="B9" s="835"/>
      <c r="C9" s="835"/>
      <c r="D9" s="835"/>
      <c r="E9" s="835"/>
    </row>
    <row r="10" ht="9.75">
      <c r="A10" s="17"/>
    </row>
    <row r="11" spans="1:5" ht="13.5" customHeight="1" thickBot="1">
      <c r="A11" s="800" t="s">
        <v>50</v>
      </c>
      <c r="B11" s="800"/>
      <c r="C11" s="800"/>
      <c r="D11" s="800"/>
      <c r="E11" s="800"/>
    </row>
    <row r="12" spans="1:5" ht="14.25" customHeight="1">
      <c r="A12" s="801" t="s">
        <v>51</v>
      </c>
      <c r="B12" s="830" t="s">
        <v>659</v>
      </c>
      <c r="C12" s="830" t="s">
        <v>566</v>
      </c>
      <c r="D12" s="796" t="s">
        <v>567</v>
      </c>
      <c r="E12" s="797"/>
    </row>
    <row r="13" spans="1:5" ht="12.75" customHeight="1">
      <c r="A13" s="802"/>
      <c r="B13" s="828"/>
      <c r="C13" s="828"/>
      <c r="D13" s="828" t="s">
        <v>568</v>
      </c>
      <c r="E13" s="804" t="s">
        <v>569</v>
      </c>
    </row>
    <row r="14" spans="1:5" ht="13.5" customHeight="1" thickBot="1">
      <c r="A14" s="803"/>
      <c r="B14" s="829"/>
      <c r="C14" s="829"/>
      <c r="D14" s="829"/>
      <c r="E14" s="795"/>
    </row>
    <row r="15" spans="1:5" ht="12.75" thickBot="1">
      <c r="A15" s="354">
        <v>1</v>
      </c>
      <c r="B15" s="355">
        <v>2</v>
      </c>
      <c r="C15" s="355">
        <v>4</v>
      </c>
      <c r="D15" s="355">
        <v>5</v>
      </c>
      <c r="E15" s="356">
        <v>6</v>
      </c>
    </row>
    <row r="16" spans="1:5" ht="12.75" customHeight="1">
      <c r="A16" s="824" t="s">
        <v>107</v>
      </c>
      <c r="B16" s="825">
        <f>SUM('Dochody-ukł.wykon.'!E75:E75)</f>
        <v>2825179</v>
      </c>
      <c r="C16" s="820" t="e">
        <f>B16/#REF!*100</f>
        <v>#REF!</v>
      </c>
      <c r="D16" s="820" t="e">
        <f>#REF!/#REF!*100</f>
        <v>#REF!</v>
      </c>
      <c r="E16" s="822">
        <f>B16/$B$49*100</f>
        <v>8.303531910567488</v>
      </c>
    </row>
    <row r="17" spans="1:5" ht="12.75" customHeight="1">
      <c r="A17" s="809"/>
      <c r="B17" s="812"/>
      <c r="C17" s="815"/>
      <c r="D17" s="815"/>
      <c r="E17" s="806"/>
    </row>
    <row r="18" spans="1:5" ht="13.5" customHeight="1" thickBot="1">
      <c r="A18" s="826"/>
      <c r="B18" s="827"/>
      <c r="C18" s="821"/>
      <c r="D18" s="821"/>
      <c r="E18" s="823"/>
    </row>
    <row r="19" spans="1:5" ht="12">
      <c r="A19" s="357" t="s">
        <v>52</v>
      </c>
      <c r="B19" s="330">
        <f>SUM(B20:B21)</f>
        <v>1533625</v>
      </c>
      <c r="C19" s="363" t="e">
        <f>B19/#REF!*100</f>
        <v>#REF!</v>
      </c>
      <c r="D19" s="363" t="e">
        <f>#REF!/#REF!*100</f>
        <v>#REF!</v>
      </c>
      <c r="E19" s="364">
        <f>B19/$B$49*100</f>
        <v>4.507503463088201</v>
      </c>
    </row>
    <row r="20" spans="1:5" ht="12">
      <c r="A20" s="358" t="s">
        <v>53</v>
      </c>
      <c r="B20" s="352">
        <f>'Dochody-ukł.wykon.'!E34</f>
        <v>1388300</v>
      </c>
      <c r="C20" s="353" t="e">
        <f>B20/#REF!*100</f>
        <v>#REF!</v>
      </c>
      <c r="D20" s="353" t="e">
        <f>#REF!/#REF!*100</f>
        <v>#REF!</v>
      </c>
      <c r="E20" s="359">
        <f>B20/$B$49*100</f>
        <v>4.08037627047378</v>
      </c>
    </row>
    <row r="21" spans="1:5" ht="12.75" thickBot="1">
      <c r="A21" s="360" t="s">
        <v>54</v>
      </c>
      <c r="B21" s="391">
        <f>'Dochody-ukł.wykon.'!E24+'Dochody-ukł.wykon.'!E32+'Dochody-ukł.wykon.'!E96</f>
        <v>145325</v>
      </c>
      <c r="C21" s="361" t="e">
        <f>B21/#REF!*100</f>
        <v>#REF!</v>
      </c>
      <c r="D21" s="361" t="e">
        <f>#REF!/#REF!*100</f>
        <v>#REF!</v>
      </c>
      <c r="E21" s="362">
        <f>B21/$B$49*100</f>
        <v>0.42712719261442195</v>
      </c>
    </row>
    <row r="22" spans="1:5" ht="12.75" customHeight="1">
      <c r="A22" s="831" t="s">
        <v>55</v>
      </c>
      <c r="B22" s="833">
        <v>4892083</v>
      </c>
      <c r="C22" s="820" t="e">
        <f>B22/#REF!*100</f>
        <v>#REF!</v>
      </c>
      <c r="D22" s="820" t="e">
        <f>#REF!/#REF!*100</f>
        <v>#REF!</v>
      </c>
      <c r="E22" s="822">
        <f>B22/B49*100</f>
        <v>14.378404801835467</v>
      </c>
    </row>
    <row r="23" spans="1:5" ht="13.5" customHeight="1" thickBot="1">
      <c r="A23" s="832"/>
      <c r="B23" s="834"/>
      <c r="C23" s="821"/>
      <c r="D23" s="821"/>
      <c r="E23" s="823"/>
    </row>
    <row r="24" spans="1:5" ht="12.75" thickBot="1">
      <c r="A24" s="365" t="s">
        <v>56</v>
      </c>
      <c r="B24" s="366">
        <f>'Dochody-ukł.wykon.'!E85+'Dochody-ukł.wykon.'!E37</f>
        <v>119000</v>
      </c>
      <c r="C24" s="367" t="e">
        <f>B24/#REF!*100</f>
        <v>#REF!</v>
      </c>
      <c r="D24" s="367" t="e">
        <f>#REF!/#REF!*100</f>
        <v>#REF!</v>
      </c>
      <c r="E24" s="368">
        <f>B24/$B$49*100</f>
        <v>0.3497549349466108</v>
      </c>
    </row>
    <row r="25" spans="1:5" ht="12.75" customHeight="1">
      <c r="A25" s="831" t="s">
        <v>57</v>
      </c>
      <c r="B25" s="833">
        <f>B24+B22+B19+B16</f>
        <v>9369887</v>
      </c>
      <c r="C25" s="820" t="e">
        <f>B25/#REF!*100</f>
        <v>#REF!</v>
      </c>
      <c r="D25" s="820" t="e">
        <f>#REF!/#REF!*100</f>
        <v>#REF!</v>
      </c>
      <c r="E25" s="822">
        <f>B25/B49*100</f>
        <v>27.539195110437763</v>
      </c>
    </row>
    <row r="26" spans="1:5" ht="15" customHeight="1" thickBot="1">
      <c r="A26" s="832"/>
      <c r="B26" s="834"/>
      <c r="C26" s="821"/>
      <c r="D26" s="821"/>
      <c r="E26" s="823"/>
    </row>
    <row r="27" spans="1:5" ht="12.75" customHeight="1">
      <c r="A27" s="824" t="s">
        <v>58</v>
      </c>
      <c r="B27" s="825">
        <f>'Dochody-ukł.wykon.'!E79+'Dochody-ukł.wykon.'!E82+'Dochody-ukł.wykon.'!E87</f>
        <v>16189677</v>
      </c>
      <c r="C27" s="820" t="e">
        <f>B27/#REF!*100</f>
        <v>#REF!</v>
      </c>
      <c r="D27" s="820" t="e">
        <f>#REF!/#REF!*100</f>
        <v>#REF!</v>
      </c>
      <c r="E27" s="822">
        <f>B27/$B$49*100</f>
        <v>47.58335652051799</v>
      </c>
    </row>
    <row r="28" spans="1:5" ht="12.75" customHeight="1">
      <c r="A28" s="809"/>
      <c r="B28" s="812"/>
      <c r="C28" s="815"/>
      <c r="D28" s="815"/>
      <c r="E28" s="806"/>
    </row>
    <row r="29" spans="1:5" ht="13.5" customHeight="1" thickBot="1">
      <c r="A29" s="826"/>
      <c r="B29" s="827"/>
      <c r="C29" s="821"/>
      <c r="D29" s="821"/>
      <c r="E29" s="823"/>
    </row>
    <row r="30" spans="1:5" ht="12" customHeight="1">
      <c r="A30" s="824" t="s">
        <v>59</v>
      </c>
      <c r="B30" s="825">
        <f>SUM(B33:B43)</f>
        <v>8464259</v>
      </c>
      <c r="C30" s="820" t="e">
        <f>B30/#REF!*100</f>
        <v>#REF!</v>
      </c>
      <c r="D30" s="820" t="e">
        <f>#REF!/#REF!*100</f>
        <v>#REF!</v>
      </c>
      <c r="E30" s="822">
        <f>B30/$B$49*100</f>
        <v>24.87744836904424</v>
      </c>
    </row>
    <row r="31" spans="1:5" ht="12.75" customHeight="1">
      <c r="A31" s="809"/>
      <c r="B31" s="812"/>
      <c r="C31" s="815"/>
      <c r="D31" s="815"/>
      <c r="E31" s="806"/>
    </row>
    <row r="32" spans="1:5" ht="13.5" customHeight="1" thickBot="1">
      <c r="A32" s="826"/>
      <c r="B32" s="827"/>
      <c r="C32" s="821"/>
      <c r="D32" s="821"/>
      <c r="E32" s="823"/>
    </row>
    <row r="33" spans="1:5" ht="12.75" customHeight="1">
      <c r="A33" s="824" t="s">
        <v>266</v>
      </c>
      <c r="B33" s="825">
        <f>'Dochody-ukł.wykon.'!E181</f>
        <v>2558000</v>
      </c>
      <c r="C33" s="820" t="e">
        <f>B33/#REF!*100</f>
        <v>#REF!</v>
      </c>
      <c r="D33" s="820" t="e">
        <f>#REF!/#REF!*100</f>
        <v>#REF!</v>
      </c>
      <c r="E33" s="822">
        <f>B33/$B$49*100</f>
        <v>7.518261542801937</v>
      </c>
    </row>
    <row r="34" spans="1:5" ht="9.75" customHeight="1">
      <c r="A34" s="809"/>
      <c r="B34" s="812"/>
      <c r="C34" s="815"/>
      <c r="D34" s="815"/>
      <c r="E34" s="806"/>
    </row>
    <row r="35" spans="1:5" ht="12" customHeight="1">
      <c r="A35" s="810"/>
      <c r="B35" s="813"/>
      <c r="C35" s="816"/>
      <c r="D35" s="816"/>
      <c r="E35" s="807"/>
    </row>
    <row r="36" spans="1:5" ht="12.75" customHeight="1">
      <c r="A36" s="817" t="s">
        <v>570</v>
      </c>
      <c r="B36" s="811">
        <f>'Dochody-ukł.wykon.'!E182</f>
        <v>3611243</v>
      </c>
      <c r="C36" s="814" t="e">
        <f>B36/#REF!*100</f>
        <v>#REF!</v>
      </c>
      <c r="D36" s="814" t="e">
        <f>#REF!/#REF!*100</f>
        <v>#REF!</v>
      </c>
      <c r="E36" s="805">
        <f>B36/$B$49*100</f>
        <v>10.613866054969778</v>
      </c>
    </row>
    <row r="37" spans="1:5" ht="12" customHeight="1">
      <c r="A37" s="818"/>
      <c r="B37" s="812"/>
      <c r="C37" s="815"/>
      <c r="D37" s="815"/>
      <c r="E37" s="806"/>
    </row>
    <row r="38" spans="1:5" ht="9.75" customHeight="1">
      <c r="A38" s="819"/>
      <c r="B38" s="813"/>
      <c r="C38" s="816"/>
      <c r="D38" s="816"/>
      <c r="E38" s="807"/>
    </row>
    <row r="39" spans="1:5" ht="12.75" customHeight="1">
      <c r="A39" s="817" t="s">
        <v>660</v>
      </c>
      <c r="B39" s="811">
        <f>'Dochody-ukł.wykon.'!E183</f>
        <v>2295016</v>
      </c>
      <c r="C39" s="814" t="e">
        <f>B39/#REF!*100</f>
        <v>#REF!</v>
      </c>
      <c r="D39" s="814" t="e">
        <f>#REF!/#REF!*100</f>
        <v>#REF!</v>
      </c>
      <c r="E39" s="805">
        <f>B39/$B$49*100</f>
        <v>6.745320771272528</v>
      </c>
    </row>
    <row r="40" spans="1:5" ht="9.75" customHeight="1">
      <c r="A40" s="818"/>
      <c r="B40" s="812"/>
      <c r="C40" s="815"/>
      <c r="D40" s="815"/>
      <c r="E40" s="806"/>
    </row>
    <row r="41" spans="1:5" ht="12" customHeight="1">
      <c r="A41" s="819"/>
      <c r="B41" s="813"/>
      <c r="C41" s="816"/>
      <c r="D41" s="816"/>
      <c r="E41" s="807"/>
    </row>
    <row r="42" spans="1:5" ht="12.75" customHeight="1">
      <c r="A42" s="808" t="s">
        <v>599</v>
      </c>
      <c r="B42" s="811">
        <f>'Dochody-ukł.wykon.'!E184</f>
        <v>0</v>
      </c>
      <c r="C42" s="814">
        <v>0</v>
      </c>
      <c r="D42" s="814" t="e">
        <f>#REF!/#REF!*100</f>
        <v>#REF!</v>
      </c>
      <c r="E42" s="805">
        <f>B42/$B$49*100</f>
        <v>0</v>
      </c>
    </row>
    <row r="43" spans="1:5" ht="9.75" customHeight="1">
      <c r="A43" s="809"/>
      <c r="B43" s="812"/>
      <c r="C43" s="815"/>
      <c r="D43" s="815"/>
      <c r="E43" s="806"/>
    </row>
    <row r="44" spans="1:5" ht="12" customHeight="1">
      <c r="A44" s="810"/>
      <c r="B44" s="813"/>
      <c r="C44" s="816"/>
      <c r="D44" s="816"/>
      <c r="E44" s="807"/>
    </row>
    <row r="45" spans="1:5" ht="12" customHeight="1">
      <c r="A45" s="808" t="s">
        <v>60</v>
      </c>
      <c r="B45" s="811">
        <f>B30+B27</f>
        <v>24653936</v>
      </c>
      <c r="C45" s="814" t="e">
        <f>B45/#REF!*100</f>
        <v>#REF!</v>
      </c>
      <c r="D45" s="814" t="e">
        <f>#REF!/#REF!*100</f>
        <v>#REF!</v>
      </c>
      <c r="E45" s="805">
        <f>B45/$B$49*100</f>
        <v>72.46080488956224</v>
      </c>
    </row>
    <row r="46" spans="1:5" ht="12" customHeight="1">
      <c r="A46" s="809"/>
      <c r="B46" s="812"/>
      <c r="C46" s="815"/>
      <c r="D46" s="815"/>
      <c r="E46" s="806"/>
    </row>
    <row r="47" spans="1:5" ht="12" customHeight="1">
      <c r="A47" s="810"/>
      <c r="B47" s="813"/>
      <c r="C47" s="816"/>
      <c r="D47" s="816"/>
      <c r="E47" s="807"/>
    </row>
    <row r="48" spans="1:5" ht="25.5" customHeight="1" thickBot="1">
      <c r="A48" s="593" t="s">
        <v>600</v>
      </c>
      <c r="B48" s="414">
        <v>0</v>
      </c>
      <c r="C48" s="654" t="e">
        <f>B48/#REF!*100</f>
        <v>#REF!</v>
      </c>
      <c r="D48" s="654" t="e">
        <f>#REF!/#REF!*100</f>
        <v>#REF!</v>
      </c>
      <c r="E48" s="655">
        <f>B48/$B$49*100</f>
        <v>0</v>
      </c>
    </row>
    <row r="49" spans="1:5" ht="36" customHeight="1" thickBot="1">
      <c r="A49" s="369" t="s">
        <v>61</v>
      </c>
      <c r="B49" s="331">
        <f>B45+B25+B48</f>
        <v>34023823</v>
      </c>
      <c r="C49" s="392" t="e">
        <f>B49/#REF!*100</f>
        <v>#REF!</v>
      </c>
      <c r="D49" s="392" t="e">
        <f>#REF!/#REF!*100</f>
        <v>#REF!</v>
      </c>
      <c r="E49" s="393">
        <f>B49/$B$49*100</f>
        <v>100</v>
      </c>
    </row>
  </sheetData>
  <mergeCells count="58">
    <mergeCell ref="A9:E9"/>
    <mergeCell ref="A11:E11"/>
    <mergeCell ref="A12:A14"/>
    <mergeCell ref="E13:E14"/>
    <mergeCell ref="D12:E12"/>
    <mergeCell ref="C12:C14"/>
    <mergeCell ref="A22:A23"/>
    <mergeCell ref="B22:B23"/>
    <mergeCell ref="B25:B26"/>
    <mergeCell ref="A25:A26"/>
    <mergeCell ref="C25:C26"/>
    <mergeCell ref="D25:D26"/>
    <mergeCell ref="E25:E26"/>
    <mergeCell ref="C22:C23"/>
    <mergeCell ref="D22:D23"/>
    <mergeCell ref="E22:E23"/>
    <mergeCell ref="B16:B18"/>
    <mergeCell ref="C16:C18"/>
    <mergeCell ref="D13:D14"/>
    <mergeCell ref="B12:B14"/>
    <mergeCell ref="B30:B32"/>
    <mergeCell ref="C30:C32"/>
    <mergeCell ref="E16:E18"/>
    <mergeCell ref="A27:A29"/>
    <mergeCell ref="B27:B29"/>
    <mergeCell ref="C27:C29"/>
    <mergeCell ref="D27:D29"/>
    <mergeCell ref="E27:E29"/>
    <mergeCell ref="A16:A18"/>
    <mergeCell ref="D16:D18"/>
    <mergeCell ref="A36:A38"/>
    <mergeCell ref="B36:B38"/>
    <mergeCell ref="D30:D32"/>
    <mergeCell ref="E30:E32"/>
    <mergeCell ref="A33:A35"/>
    <mergeCell ref="B33:B35"/>
    <mergeCell ref="C33:C35"/>
    <mergeCell ref="D33:D35"/>
    <mergeCell ref="E33:E35"/>
    <mergeCell ref="A30:A32"/>
    <mergeCell ref="A39:A41"/>
    <mergeCell ref="B39:B41"/>
    <mergeCell ref="C39:C41"/>
    <mergeCell ref="D39:D41"/>
    <mergeCell ref="C36:C38"/>
    <mergeCell ref="D36:D38"/>
    <mergeCell ref="D42:D44"/>
    <mergeCell ref="E36:E38"/>
    <mergeCell ref="E39:E41"/>
    <mergeCell ref="E42:E44"/>
    <mergeCell ref="E45:E47"/>
    <mergeCell ref="A42:A44"/>
    <mergeCell ref="B42:B44"/>
    <mergeCell ref="C42:C44"/>
    <mergeCell ref="A45:A47"/>
    <mergeCell ref="B45:B47"/>
    <mergeCell ref="C45:C47"/>
    <mergeCell ref="D45:D47"/>
  </mergeCells>
  <printOptions horizontalCentered="1"/>
  <pageMargins left="0.38" right="0.3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H1">
      <selection activeCell="AB32" sqref="AB32"/>
    </sheetView>
  </sheetViews>
  <sheetFormatPr defaultColWidth="9.00390625" defaultRowHeight="12.75"/>
  <cols>
    <col min="1" max="1" width="3.375" style="13" customWidth="1"/>
    <col min="2" max="2" width="35.75390625" style="13" customWidth="1"/>
    <col min="3" max="3" width="10.875" style="13" customWidth="1"/>
    <col min="4" max="30" width="9.625" style="13" customWidth="1"/>
    <col min="31" max="42" width="10.125" style="13" customWidth="1"/>
    <col min="43" max="16384" width="9.125" style="13" customWidth="1"/>
  </cols>
  <sheetData>
    <row r="1" spans="4:25" ht="12">
      <c r="D1" s="15"/>
      <c r="F1" s="88"/>
      <c r="K1" s="14" t="s">
        <v>511</v>
      </c>
      <c r="Y1" s="14" t="s">
        <v>511</v>
      </c>
    </row>
    <row r="2" spans="1:25" ht="12">
      <c r="A2" s="146"/>
      <c r="B2" s="147"/>
      <c r="C2" s="146"/>
      <c r="D2" s="15"/>
      <c r="F2" s="88"/>
      <c r="K2" s="14" t="s">
        <v>368</v>
      </c>
      <c r="Y2" s="14" t="s">
        <v>368</v>
      </c>
    </row>
    <row r="3" spans="1:25" ht="12">
      <c r="A3" s="146"/>
      <c r="B3" s="147"/>
      <c r="D3" s="15"/>
      <c r="F3" s="88"/>
      <c r="K3" s="14" t="s">
        <v>49</v>
      </c>
      <c r="Y3" s="14" t="s">
        <v>49</v>
      </c>
    </row>
    <row r="4" spans="1:25" ht="12">
      <c r="A4" s="146"/>
      <c r="B4" s="147"/>
      <c r="D4" s="15"/>
      <c r="F4" s="88"/>
      <c r="K4" s="14" t="s">
        <v>520</v>
      </c>
      <c r="Y4" s="14" t="s">
        <v>520</v>
      </c>
    </row>
    <row r="5" spans="1:6" ht="12">
      <c r="A5" s="146"/>
      <c r="B5" s="147"/>
      <c r="D5" s="15"/>
      <c r="E5" s="14"/>
      <c r="F5" s="88"/>
    </row>
    <row r="6" spans="1:5" ht="9.75">
      <c r="A6" s="146"/>
      <c r="B6" s="147"/>
      <c r="D6" s="15"/>
      <c r="E6" s="15"/>
    </row>
    <row r="7" spans="1:5" ht="9.75">
      <c r="A7" s="146"/>
      <c r="B7" s="147"/>
      <c r="D7" s="15"/>
      <c r="E7" s="15"/>
    </row>
    <row r="8" spans="1:5" ht="9.75">
      <c r="A8" s="146"/>
      <c r="B8" s="147"/>
      <c r="D8" s="15"/>
      <c r="E8" s="15"/>
    </row>
    <row r="9" spans="1:6" ht="9.75">
      <c r="A9" s="146"/>
      <c r="B9" s="147"/>
      <c r="D9" s="148"/>
      <c r="E9" s="146"/>
      <c r="F9" s="146"/>
    </row>
    <row r="10" spans="2:27" ht="12.75" customHeight="1">
      <c r="B10" s="855" t="s">
        <v>642</v>
      </c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 t="s">
        <v>642</v>
      </c>
      <c r="O10" s="855"/>
      <c r="P10" s="855"/>
      <c r="Q10" s="855"/>
      <c r="R10" s="855"/>
      <c r="S10" s="855"/>
      <c r="T10" s="855"/>
      <c r="U10" s="855"/>
      <c r="V10" s="855"/>
      <c r="W10" s="855"/>
      <c r="X10" s="855"/>
      <c r="Y10" s="855"/>
      <c r="Z10" s="855"/>
      <c r="AA10" s="855"/>
    </row>
    <row r="11" spans="1:6" ht="9.75">
      <c r="A11" s="146"/>
      <c r="B11" s="149"/>
      <c r="C11" s="146"/>
      <c r="D11" s="146"/>
      <c r="E11" s="146"/>
      <c r="F11" s="146"/>
    </row>
    <row r="12" spans="1:6" ht="9.75">
      <c r="A12" s="146"/>
      <c r="B12" s="149"/>
      <c r="C12" s="146"/>
      <c r="D12" s="146"/>
      <c r="E12" s="146"/>
      <c r="F12" s="146"/>
    </row>
    <row r="13" spans="1:6" ht="9.75">
      <c r="A13" s="146"/>
      <c r="B13" s="147"/>
      <c r="C13" s="146"/>
      <c r="D13" s="146"/>
      <c r="E13" s="146"/>
      <c r="F13" s="146"/>
    </row>
    <row r="14" spans="13:27" ht="10.5" thickBot="1">
      <c r="M14" s="51" t="s">
        <v>324</v>
      </c>
      <c r="AA14" s="51" t="s">
        <v>324</v>
      </c>
    </row>
    <row r="15" spans="1:27" ht="12.75" customHeight="1">
      <c r="A15" s="150"/>
      <c r="B15" s="151"/>
      <c r="C15" s="151"/>
      <c r="D15" s="907" t="s">
        <v>369</v>
      </c>
      <c r="E15" s="877"/>
      <c r="F15" s="877"/>
      <c r="G15" s="877"/>
      <c r="H15" s="877"/>
      <c r="I15" s="877"/>
      <c r="J15" s="877"/>
      <c r="K15" s="877"/>
      <c r="L15" s="877"/>
      <c r="M15" s="878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91"/>
    </row>
    <row r="16" spans="1:27" ht="12">
      <c r="A16" s="114"/>
      <c r="B16" s="152" t="s">
        <v>370</v>
      </c>
      <c r="C16" s="152" t="s">
        <v>93</v>
      </c>
      <c r="D16" s="153"/>
      <c r="E16" s="153"/>
      <c r="F16" s="661"/>
      <c r="G16" s="665"/>
      <c r="H16" s="661"/>
      <c r="I16" s="665"/>
      <c r="J16" s="661"/>
      <c r="K16" s="665"/>
      <c r="L16" s="661"/>
      <c r="M16" s="661"/>
      <c r="N16" s="661"/>
      <c r="O16" s="665"/>
      <c r="P16" s="661"/>
      <c r="Q16" s="665"/>
      <c r="R16" s="661"/>
      <c r="S16" s="665"/>
      <c r="T16" s="661"/>
      <c r="U16" s="665"/>
      <c r="V16" s="661"/>
      <c r="W16" s="665"/>
      <c r="X16" s="661"/>
      <c r="Y16" s="665"/>
      <c r="Z16" s="661"/>
      <c r="AA16" s="658"/>
    </row>
    <row r="17" spans="1:27" ht="12">
      <c r="A17" s="154" t="s">
        <v>371</v>
      </c>
      <c r="B17" s="152" t="s">
        <v>372</v>
      </c>
      <c r="C17" s="152" t="s">
        <v>373</v>
      </c>
      <c r="D17" s="152">
        <v>2006</v>
      </c>
      <c r="E17" s="152">
        <v>2007</v>
      </c>
      <c r="F17" s="662">
        <v>2008</v>
      </c>
      <c r="G17" s="152">
        <v>2009</v>
      </c>
      <c r="H17" s="662">
        <v>2010</v>
      </c>
      <c r="I17" s="663">
        <v>2011</v>
      </c>
      <c r="J17" s="662">
        <v>2012</v>
      </c>
      <c r="K17" s="663">
        <v>2013</v>
      </c>
      <c r="L17" s="662">
        <v>2014</v>
      </c>
      <c r="M17" s="662">
        <v>2015</v>
      </c>
      <c r="N17" s="662">
        <v>2016</v>
      </c>
      <c r="O17" s="663">
        <v>2017</v>
      </c>
      <c r="P17" s="662">
        <v>2018</v>
      </c>
      <c r="Q17" s="663">
        <v>2019</v>
      </c>
      <c r="R17" s="662">
        <v>2020</v>
      </c>
      <c r="S17" s="663">
        <v>2021</v>
      </c>
      <c r="T17" s="662">
        <v>2022</v>
      </c>
      <c r="U17" s="663">
        <v>2023</v>
      </c>
      <c r="V17" s="662">
        <v>2024</v>
      </c>
      <c r="W17" s="663">
        <v>2025</v>
      </c>
      <c r="X17" s="662">
        <v>2026</v>
      </c>
      <c r="Y17" s="663">
        <v>2027</v>
      </c>
      <c r="Z17" s="662">
        <v>2028</v>
      </c>
      <c r="AA17" s="659">
        <v>2029</v>
      </c>
    </row>
    <row r="18" spans="1:27" ht="12">
      <c r="A18" s="114"/>
      <c r="B18" s="153"/>
      <c r="C18" s="152" t="s">
        <v>572</v>
      </c>
      <c r="D18" s="153"/>
      <c r="E18" s="153"/>
      <c r="F18" s="109"/>
      <c r="G18" s="14"/>
      <c r="H18" s="109"/>
      <c r="I18" s="14"/>
      <c r="J18" s="109"/>
      <c r="K18" s="14"/>
      <c r="L18" s="109"/>
      <c r="M18" s="109"/>
      <c r="N18" s="109"/>
      <c r="O18" s="14"/>
      <c r="P18" s="109"/>
      <c r="Q18" s="14"/>
      <c r="R18" s="109"/>
      <c r="S18" s="14"/>
      <c r="T18" s="109"/>
      <c r="U18" s="14"/>
      <c r="V18" s="109"/>
      <c r="W18" s="14"/>
      <c r="X18" s="109"/>
      <c r="Y18" s="14"/>
      <c r="Z18" s="109"/>
      <c r="AA18" s="660"/>
    </row>
    <row r="19" spans="1:27" ht="12.75" thickBot="1">
      <c r="A19" s="116"/>
      <c r="B19" s="155"/>
      <c r="C19" s="156"/>
      <c r="D19" s="155"/>
      <c r="E19" s="155"/>
      <c r="F19" s="113"/>
      <c r="G19" s="312"/>
      <c r="H19" s="113"/>
      <c r="I19" s="312"/>
      <c r="J19" s="113"/>
      <c r="K19" s="312"/>
      <c r="L19" s="113"/>
      <c r="M19" s="113"/>
      <c r="N19" s="113"/>
      <c r="O19" s="312"/>
      <c r="P19" s="113"/>
      <c r="Q19" s="312"/>
      <c r="R19" s="113"/>
      <c r="S19" s="312"/>
      <c r="T19" s="113"/>
      <c r="U19" s="312"/>
      <c r="V19" s="113"/>
      <c r="W19" s="312"/>
      <c r="X19" s="113"/>
      <c r="Y19" s="312"/>
      <c r="Z19" s="113"/>
      <c r="AA19" s="117"/>
    </row>
    <row r="20" spans="1:27" s="188" customFormat="1" ht="12" thickBot="1">
      <c r="A20" s="687">
        <v>1</v>
      </c>
      <c r="B20" s="688">
        <v>2</v>
      </c>
      <c r="C20" s="688">
        <v>3</v>
      </c>
      <c r="D20" s="688">
        <v>4</v>
      </c>
      <c r="E20" s="688">
        <v>5</v>
      </c>
      <c r="F20" s="689">
        <v>6</v>
      </c>
      <c r="G20" s="688">
        <v>7</v>
      </c>
      <c r="H20" s="689">
        <v>8</v>
      </c>
      <c r="I20" s="688">
        <v>9</v>
      </c>
      <c r="J20" s="689">
        <v>10</v>
      </c>
      <c r="K20" s="688">
        <v>11</v>
      </c>
      <c r="L20" s="689">
        <v>12</v>
      </c>
      <c r="M20" s="689">
        <v>13</v>
      </c>
      <c r="N20" s="689">
        <v>14</v>
      </c>
      <c r="O20" s="688">
        <v>15</v>
      </c>
      <c r="P20" s="689">
        <v>16</v>
      </c>
      <c r="Q20" s="688">
        <v>17</v>
      </c>
      <c r="R20" s="689">
        <v>18</v>
      </c>
      <c r="S20" s="688">
        <v>19</v>
      </c>
      <c r="T20" s="689">
        <v>20</v>
      </c>
      <c r="U20" s="688">
        <v>21</v>
      </c>
      <c r="V20" s="689">
        <v>22</v>
      </c>
      <c r="W20" s="688">
        <v>23</v>
      </c>
      <c r="X20" s="689">
        <v>24</v>
      </c>
      <c r="Y20" s="688">
        <v>25</v>
      </c>
      <c r="Z20" s="689">
        <v>26</v>
      </c>
      <c r="AA20" s="690">
        <v>27</v>
      </c>
    </row>
    <row r="21" spans="1:27" ht="12.75">
      <c r="A21" s="157" t="s">
        <v>340</v>
      </c>
      <c r="B21" s="153" t="s">
        <v>374</v>
      </c>
      <c r="C21" s="372">
        <v>0</v>
      </c>
      <c r="D21" s="666">
        <v>0</v>
      </c>
      <c r="E21" s="666">
        <v>0</v>
      </c>
      <c r="F21" s="204">
        <v>0</v>
      </c>
      <c r="G21" s="667">
        <v>0</v>
      </c>
      <c r="H21" s="204">
        <v>0</v>
      </c>
      <c r="I21" s="667">
        <v>0</v>
      </c>
      <c r="J21" s="204">
        <v>0</v>
      </c>
      <c r="K21" s="667">
        <v>0</v>
      </c>
      <c r="L21" s="204">
        <v>0</v>
      </c>
      <c r="M21" s="204">
        <v>0</v>
      </c>
      <c r="N21" s="204">
        <v>0</v>
      </c>
      <c r="O21" s="667">
        <v>0</v>
      </c>
      <c r="P21" s="204">
        <v>0</v>
      </c>
      <c r="Q21" s="667">
        <v>0</v>
      </c>
      <c r="R21" s="204">
        <v>0</v>
      </c>
      <c r="S21" s="667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4">
        <v>0</v>
      </c>
      <c r="AA21" s="668">
        <v>0</v>
      </c>
    </row>
    <row r="22" spans="1:27" ht="12.75">
      <c r="A22" s="158" t="s">
        <v>343</v>
      </c>
      <c r="B22" s="669" t="s">
        <v>375</v>
      </c>
      <c r="C22" s="670">
        <v>11133948</v>
      </c>
      <c r="D22" s="671">
        <f>C22+'Źrodla fin. 7'!E22-'Źrodla fin. 7'!E32</f>
        <v>11411123</v>
      </c>
      <c r="E22" s="671">
        <v>10873276</v>
      </c>
      <c r="F22" s="672">
        <v>10372984</v>
      </c>
      <c r="G22" s="694">
        <v>9705992</v>
      </c>
      <c r="H22" s="697">
        <v>9039000</v>
      </c>
      <c r="I22" s="694">
        <v>8446780</v>
      </c>
      <c r="J22" s="697">
        <v>7854560</v>
      </c>
      <c r="K22" s="694">
        <v>7262340</v>
      </c>
      <c r="L22" s="697">
        <v>6670120</v>
      </c>
      <c r="M22" s="697">
        <v>6077900</v>
      </c>
      <c r="N22" s="697">
        <v>5485680</v>
      </c>
      <c r="O22" s="694">
        <v>4893760</v>
      </c>
      <c r="P22" s="697">
        <v>4468240</v>
      </c>
      <c r="Q22" s="694">
        <v>4042720</v>
      </c>
      <c r="R22" s="697">
        <v>3617200</v>
      </c>
      <c r="S22" s="694">
        <v>3191680</v>
      </c>
      <c r="T22" s="697">
        <v>2766160</v>
      </c>
      <c r="U22" s="697">
        <v>2340640</v>
      </c>
      <c r="V22" s="697">
        <v>1915120</v>
      </c>
      <c r="W22" s="697">
        <v>1489600</v>
      </c>
      <c r="X22" s="697">
        <v>1064080</v>
      </c>
      <c r="Y22" s="697">
        <v>638560</v>
      </c>
      <c r="Z22" s="697">
        <v>213040</v>
      </c>
      <c r="AA22" s="699">
        <v>0</v>
      </c>
    </row>
    <row r="23" spans="1:27" ht="12.75">
      <c r="A23" s="157" t="s">
        <v>345</v>
      </c>
      <c r="B23" s="153" t="s">
        <v>344</v>
      </c>
      <c r="C23" s="372">
        <v>171248</v>
      </c>
      <c r="D23" s="666">
        <v>20000</v>
      </c>
      <c r="E23" s="666">
        <v>10000</v>
      </c>
      <c r="F23" s="204">
        <v>0</v>
      </c>
      <c r="G23" s="371">
        <v>0</v>
      </c>
      <c r="H23" s="370">
        <v>0</v>
      </c>
      <c r="I23" s="371">
        <v>0</v>
      </c>
      <c r="J23" s="370">
        <v>0</v>
      </c>
      <c r="K23" s="371">
        <v>0</v>
      </c>
      <c r="L23" s="370">
        <v>0</v>
      </c>
      <c r="M23" s="370">
        <v>0</v>
      </c>
      <c r="N23" s="370">
        <v>0</v>
      </c>
      <c r="O23" s="371">
        <v>0</v>
      </c>
      <c r="P23" s="370">
        <v>0</v>
      </c>
      <c r="Q23" s="371">
        <v>0</v>
      </c>
      <c r="R23" s="370">
        <v>0</v>
      </c>
      <c r="S23" s="371">
        <v>0</v>
      </c>
      <c r="T23" s="370">
        <v>0</v>
      </c>
      <c r="U23" s="370">
        <v>0</v>
      </c>
      <c r="V23" s="370">
        <v>0</v>
      </c>
      <c r="W23" s="370">
        <v>0</v>
      </c>
      <c r="X23" s="370">
        <v>0</v>
      </c>
      <c r="Y23" s="370">
        <v>0</v>
      </c>
      <c r="Z23" s="370">
        <v>0</v>
      </c>
      <c r="AA23" s="700">
        <v>0</v>
      </c>
    </row>
    <row r="24" spans="1:27" ht="12.75">
      <c r="A24" s="158" t="s">
        <v>348</v>
      </c>
      <c r="B24" s="669" t="s">
        <v>376</v>
      </c>
      <c r="C24" s="670"/>
      <c r="D24" s="671"/>
      <c r="E24" s="671"/>
      <c r="F24" s="672"/>
      <c r="G24" s="694"/>
      <c r="H24" s="697"/>
      <c r="I24" s="694"/>
      <c r="J24" s="697"/>
      <c r="K24" s="694"/>
      <c r="L24" s="697"/>
      <c r="M24" s="697"/>
      <c r="N24" s="697"/>
      <c r="O24" s="694"/>
      <c r="P24" s="697"/>
      <c r="Q24" s="694"/>
      <c r="R24" s="697"/>
      <c r="S24" s="694"/>
      <c r="T24" s="697"/>
      <c r="U24" s="697"/>
      <c r="V24" s="697"/>
      <c r="W24" s="697"/>
      <c r="X24" s="697"/>
      <c r="Y24" s="697"/>
      <c r="Z24" s="697"/>
      <c r="AA24" s="699"/>
    </row>
    <row r="25" spans="1:27" ht="12.75">
      <c r="A25" s="157" t="s">
        <v>351</v>
      </c>
      <c r="B25" s="153" t="s">
        <v>655</v>
      </c>
      <c r="C25" s="372">
        <v>0</v>
      </c>
      <c r="D25" s="666">
        <f>D28</f>
        <v>0</v>
      </c>
      <c r="E25" s="666">
        <f>E28</f>
        <v>0</v>
      </c>
      <c r="F25" s="204">
        <f>F28</f>
        <v>0</v>
      </c>
      <c r="G25" s="371">
        <f>G28</f>
        <v>0</v>
      </c>
      <c r="H25" s="370">
        <f>H28</f>
        <v>0</v>
      </c>
      <c r="I25" s="371">
        <f aca="true" t="shared" si="0" ref="I25:T25">I28</f>
        <v>0</v>
      </c>
      <c r="J25" s="370">
        <f t="shared" si="0"/>
        <v>0</v>
      </c>
      <c r="K25" s="371">
        <f t="shared" si="0"/>
        <v>0</v>
      </c>
      <c r="L25" s="370">
        <f t="shared" si="0"/>
        <v>0</v>
      </c>
      <c r="M25" s="370">
        <f t="shared" si="0"/>
        <v>0</v>
      </c>
      <c r="N25" s="370">
        <f t="shared" si="0"/>
        <v>0</v>
      </c>
      <c r="O25" s="371">
        <f t="shared" si="0"/>
        <v>0</v>
      </c>
      <c r="P25" s="370">
        <f t="shared" si="0"/>
        <v>0</v>
      </c>
      <c r="Q25" s="371">
        <f t="shared" si="0"/>
        <v>0</v>
      </c>
      <c r="R25" s="370">
        <f t="shared" si="0"/>
        <v>0</v>
      </c>
      <c r="S25" s="371">
        <f t="shared" si="0"/>
        <v>0</v>
      </c>
      <c r="T25" s="370">
        <f t="shared" si="0"/>
        <v>0</v>
      </c>
      <c r="U25" s="370">
        <f aca="true" t="shared" si="1" ref="U25:AA25">U28</f>
        <v>0</v>
      </c>
      <c r="V25" s="370">
        <f t="shared" si="1"/>
        <v>0</v>
      </c>
      <c r="W25" s="370">
        <f t="shared" si="1"/>
        <v>0</v>
      </c>
      <c r="X25" s="370">
        <f t="shared" si="1"/>
        <v>0</v>
      </c>
      <c r="Y25" s="370">
        <f t="shared" si="1"/>
        <v>0</v>
      </c>
      <c r="Z25" s="370">
        <f t="shared" si="1"/>
        <v>0</v>
      </c>
      <c r="AA25" s="700">
        <f t="shared" si="1"/>
        <v>0</v>
      </c>
    </row>
    <row r="26" spans="1:27" ht="12.75">
      <c r="A26" s="157"/>
      <c r="B26" s="669" t="s">
        <v>377</v>
      </c>
      <c r="C26" s="670"/>
      <c r="D26" s="671"/>
      <c r="E26" s="671"/>
      <c r="F26" s="672"/>
      <c r="G26" s="694"/>
      <c r="H26" s="697"/>
      <c r="I26" s="694"/>
      <c r="J26" s="697"/>
      <c r="K26" s="694"/>
      <c r="L26" s="697"/>
      <c r="M26" s="697"/>
      <c r="N26" s="697"/>
      <c r="O26" s="694"/>
      <c r="P26" s="697"/>
      <c r="Q26" s="694"/>
      <c r="R26" s="697"/>
      <c r="S26" s="694"/>
      <c r="T26" s="697"/>
      <c r="U26" s="697"/>
      <c r="V26" s="697"/>
      <c r="W26" s="697"/>
      <c r="X26" s="697"/>
      <c r="Y26" s="697"/>
      <c r="Z26" s="697"/>
      <c r="AA26" s="699"/>
    </row>
    <row r="27" spans="1:27" ht="12.75">
      <c r="A27" s="157"/>
      <c r="B27" s="153" t="s">
        <v>378</v>
      </c>
      <c r="C27" s="372"/>
      <c r="D27" s="666"/>
      <c r="E27" s="666"/>
      <c r="F27" s="204"/>
      <c r="G27" s="371"/>
      <c r="H27" s="370"/>
      <c r="I27" s="371"/>
      <c r="J27" s="370"/>
      <c r="K27" s="371"/>
      <c r="L27" s="370"/>
      <c r="M27" s="370"/>
      <c r="N27" s="370"/>
      <c r="O27" s="371"/>
      <c r="P27" s="370"/>
      <c r="Q27" s="371"/>
      <c r="R27" s="370"/>
      <c r="S27" s="371"/>
      <c r="T27" s="370"/>
      <c r="U27" s="370"/>
      <c r="V27" s="370"/>
      <c r="W27" s="370"/>
      <c r="X27" s="370"/>
      <c r="Y27" s="370"/>
      <c r="Z27" s="370"/>
      <c r="AA27" s="700"/>
    </row>
    <row r="28" spans="1:27" ht="12.75">
      <c r="A28" s="157"/>
      <c r="B28" s="669" t="s">
        <v>379</v>
      </c>
      <c r="C28" s="673"/>
      <c r="D28" s="671"/>
      <c r="E28" s="671"/>
      <c r="F28" s="672"/>
      <c r="G28" s="694"/>
      <c r="H28" s="697"/>
      <c r="I28" s="694"/>
      <c r="J28" s="697"/>
      <c r="K28" s="694"/>
      <c r="L28" s="697"/>
      <c r="M28" s="697"/>
      <c r="N28" s="697"/>
      <c r="O28" s="694"/>
      <c r="P28" s="697"/>
      <c r="Q28" s="694"/>
      <c r="R28" s="697"/>
      <c r="S28" s="694"/>
      <c r="T28" s="697"/>
      <c r="U28" s="697"/>
      <c r="V28" s="697"/>
      <c r="W28" s="697"/>
      <c r="X28" s="697"/>
      <c r="Y28" s="697"/>
      <c r="Z28" s="697"/>
      <c r="AA28" s="699"/>
    </row>
    <row r="29" spans="1:27" ht="12.75">
      <c r="A29" s="157"/>
      <c r="B29" s="674" t="s">
        <v>380</v>
      </c>
      <c r="C29" s="675"/>
      <c r="D29" s="676"/>
      <c r="E29" s="676"/>
      <c r="F29" s="205"/>
      <c r="G29" s="695"/>
      <c r="H29" s="698"/>
      <c r="I29" s="695"/>
      <c r="J29" s="698"/>
      <c r="K29" s="695"/>
      <c r="L29" s="698"/>
      <c r="M29" s="698"/>
      <c r="N29" s="698"/>
      <c r="O29" s="695"/>
      <c r="P29" s="698"/>
      <c r="Q29" s="695"/>
      <c r="R29" s="698"/>
      <c r="S29" s="695"/>
      <c r="T29" s="698"/>
      <c r="U29" s="698"/>
      <c r="V29" s="698"/>
      <c r="W29" s="698"/>
      <c r="X29" s="698"/>
      <c r="Y29" s="698"/>
      <c r="Z29" s="698"/>
      <c r="AA29" s="701"/>
    </row>
    <row r="30" spans="1:27" ht="12.75">
      <c r="A30" s="158" t="s">
        <v>354</v>
      </c>
      <c r="B30" s="674" t="s">
        <v>381</v>
      </c>
      <c r="C30" s="677">
        <f aca="true" t="shared" si="2" ref="C30:H30">SUM(C21:C25)</f>
        <v>11305196</v>
      </c>
      <c r="D30" s="678">
        <f t="shared" si="2"/>
        <v>11431123</v>
      </c>
      <c r="E30" s="678">
        <f t="shared" si="2"/>
        <v>10883276</v>
      </c>
      <c r="F30" s="233">
        <f t="shared" si="2"/>
        <v>10372984</v>
      </c>
      <c r="G30" s="696">
        <f t="shared" si="2"/>
        <v>9705992</v>
      </c>
      <c r="H30" s="525">
        <f t="shared" si="2"/>
        <v>9039000</v>
      </c>
      <c r="I30" s="696">
        <f aca="true" t="shared" si="3" ref="I30:T30">SUM(I21:I25)</f>
        <v>8446780</v>
      </c>
      <c r="J30" s="525">
        <f t="shared" si="3"/>
        <v>7854560</v>
      </c>
      <c r="K30" s="696">
        <f t="shared" si="3"/>
        <v>7262340</v>
      </c>
      <c r="L30" s="525">
        <f t="shared" si="3"/>
        <v>6670120</v>
      </c>
      <c r="M30" s="525">
        <f t="shared" si="3"/>
        <v>6077900</v>
      </c>
      <c r="N30" s="525">
        <f t="shared" si="3"/>
        <v>5485680</v>
      </c>
      <c r="O30" s="696">
        <f t="shared" si="3"/>
        <v>4893760</v>
      </c>
      <c r="P30" s="525">
        <f t="shared" si="3"/>
        <v>4468240</v>
      </c>
      <c r="Q30" s="696">
        <f t="shared" si="3"/>
        <v>4042720</v>
      </c>
      <c r="R30" s="525">
        <f t="shared" si="3"/>
        <v>3617200</v>
      </c>
      <c r="S30" s="696">
        <f t="shared" si="3"/>
        <v>3191680</v>
      </c>
      <c r="T30" s="525">
        <f t="shared" si="3"/>
        <v>2766160</v>
      </c>
      <c r="U30" s="525">
        <f aca="true" t="shared" si="4" ref="U30:AA30">SUM(U21:U25)</f>
        <v>2340640</v>
      </c>
      <c r="V30" s="525">
        <f t="shared" si="4"/>
        <v>1915120</v>
      </c>
      <c r="W30" s="525">
        <f t="shared" si="4"/>
        <v>1489600</v>
      </c>
      <c r="X30" s="525">
        <f t="shared" si="4"/>
        <v>1064080</v>
      </c>
      <c r="Y30" s="525">
        <f t="shared" si="4"/>
        <v>638560</v>
      </c>
      <c r="Z30" s="525">
        <f t="shared" si="4"/>
        <v>213040</v>
      </c>
      <c r="AA30" s="702">
        <f t="shared" si="4"/>
        <v>0</v>
      </c>
    </row>
    <row r="31" spans="1:27" ht="13.5" thickBot="1">
      <c r="A31" s="160" t="s">
        <v>356</v>
      </c>
      <c r="B31" s="664" t="s">
        <v>382</v>
      </c>
      <c r="C31" s="679">
        <v>32862193</v>
      </c>
      <c r="D31" s="704">
        <v>34023823</v>
      </c>
      <c r="E31" s="680">
        <v>33519170</v>
      </c>
      <c r="F31" s="681">
        <v>33854362</v>
      </c>
      <c r="G31" s="692">
        <v>34192907</v>
      </c>
      <c r="H31" s="523">
        <v>34534836</v>
      </c>
      <c r="I31" s="692">
        <v>34880184</v>
      </c>
      <c r="J31" s="523">
        <v>35228986</v>
      </c>
      <c r="K31" s="692">
        <v>35581275</v>
      </c>
      <c r="L31" s="523">
        <v>35937089</v>
      </c>
      <c r="M31" s="523">
        <v>36296460</v>
      </c>
      <c r="N31" s="523">
        <v>36659423</v>
      </c>
      <c r="O31" s="692">
        <v>37026017</v>
      </c>
      <c r="P31" s="523">
        <v>37396277</v>
      </c>
      <c r="Q31" s="692">
        <v>37950241</v>
      </c>
      <c r="R31" s="523">
        <v>38329743</v>
      </c>
      <c r="S31" s="692">
        <v>38713041</v>
      </c>
      <c r="T31" s="523">
        <v>39100171</v>
      </c>
      <c r="U31" s="523">
        <v>39491173</v>
      </c>
      <c r="V31" s="523">
        <v>39886084</v>
      </c>
      <c r="W31" s="523">
        <v>40284946</v>
      </c>
      <c r="X31" s="523">
        <v>40687795</v>
      </c>
      <c r="Y31" s="523">
        <v>41094673</v>
      </c>
      <c r="Z31" s="523">
        <v>41505620</v>
      </c>
      <c r="AA31" s="693">
        <v>41920675</v>
      </c>
    </row>
    <row r="32" spans="1:27" ht="13.5" thickBot="1">
      <c r="A32" s="162" t="s">
        <v>383</v>
      </c>
      <c r="B32" s="682" t="s">
        <v>384</v>
      </c>
      <c r="C32" s="683">
        <f aca="true" t="shared" si="5" ref="C32:H32">C30/C31*100</f>
        <v>34.40183069949106</v>
      </c>
      <c r="D32" s="683">
        <f t="shared" si="5"/>
        <v>33.59740908598073</v>
      </c>
      <c r="E32" s="683">
        <f t="shared" si="5"/>
        <v>32.468811131063205</v>
      </c>
      <c r="F32" s="683">
        <f t="shared" si="5"/>
        <v>30.640022104094</v>
      </c>
      <c r="G32" s="684">
        <f t="shared" si="5"/>
        <v>28.38598075325973</v>
      </c>
      <c r="H32" s="683">
        <f t="shared" si="5"/>
        <v>26.17357152065236</v>
      </c>
      <c r="I32" s="684">
        <f aca="true" t="shared" si="6" ref="I32:T32">I30/I31*100</f>
        <v>24.216558031918638</v>
      </c>
      <c r="J32" s="683">
        <f t="shared" si="6"/>
        <v>22.295731134583324</v>
      </c>
      <c r="K32" s="684">
        <f t="shared" si="6"/>
        <v>20.410567074957264</v>
      </c>
      <c r="L32" s="683">
        <f t="shared" si="6"/>
        <v>18.56054618113337</v>
      </c>
      <c r="M32" s="683">
        <f t="shared" si="6"/>
        <v>16.745159169792316</v>
      </c>
      <c r="N32" s="683">
        <f t="shared" si="6"/>
        <v>14.963901641332434</v>
      </c>
      <c r="O32" s="684">
        <f t="shared" si="6"/>
        <v>13.21708462457628</v>
      </c>
      <c r="P32" s="683">
        <f t="shared" si="6"/>
        <v>11.948355179848518</v>
      </c>
      <c r="Q32" s="684">
        <f t="shared" si="6"/>
        <v>10.652685973720166</v>
      </c>
      <c r="R32" s="683">
        <f t="shared" si="6"/>
        <v>9.437057796082797</v>
      </c>
      <c r="S32" s="685">
        <f t="shared" si="6"/>
        <v>8.244456951857645</v>
      </c>
      <c r="T32" s="683">
        <f t="shared" si="6"/>
        <v>7.074547065280099</v>
      </c>
      <c r="U32" s="683">
        <f aca="true" t="shared" si="7" ref="U32:AA32">U30/U31*100</f>
        <v>5.926995381980677</v>
      </c>
      <c r="V32" s="683">
        <f t="shared" si="7"/>
        <v>4.801474118141054</v>
      </c>
      <c r="W32" s="683">
        <f t="shared" si="7"/>
        <v>3.697659170251835</v>
      </c>
      <c r="X32" s="683">
        <f t="shared" si="7"/>
        <v>2.615231422592451</v>
      </c>
      <c r="Y32" s="683">
        <f t="shared" si="7"/>
        <v>1.553875364819182</v>
      </c>
      <c r="Z32" s="683">
        <f t="shared" si="7"/>
        <v>0.5132798883621061</v>
      </c>
      <c r="AA32" s="686">
        <f t="shared" si="7"/>
        <v>0</v>
      </c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workbookViewId="0" topLeftCell="A1">
      <selection activeCell="G16" sqref="G16"/>
    </sheetView>
  </sheetViews>
  <sheetFormatPr defaultColWidth="9.00390625" defaultRowHeight="12.75"/>
  <cols>
    <col min="1" max="1" width="5.625" style="13" customWidth="1"/>
    <col min="2" max="2" width="47.875" style="13" customWidth="1"/>
    <col min="3" max="3" width="7.25390625" style="13" customWidth="1"/>
    <col min="4" max="4" width="9.125" style="13" customWidth="1"/>
    <col min="5" max="5" width="14.00390625" style="13" customWidth="1"/>
    <col min="6" max="6" width="12.375" style="13" customWidth="1"/>
    <col min="7" max="7" width="9.125" style="13" customWidth="1"/>
    <col min="8" max="8" width="10.875" style="13" customWidth="1"/>
    <col min="9" max="9" width="10.75390625" style="13" customWidth="1"/>
    <col min="10" max="10" width="14.875" style="13" customWidth="1"/>
    <col min="11" max="16384" width="9.125" style="13" customWidth="1"/>
  </cols>
  <sheetData>
    <row r="1" ht="12">
      <c r="I1" s="14" t="s">
        <v>385</v>
      </c>
    </row>
    <row r="2" ht="12">
      <c r="I2" s="14" t="s">
        <v>368</v>
      </c>
    </row>
    <row r="3" spans="5:10" ht="12">
      <c r="E3" s="80"/>
      <c r="F3" s="80"/>
      <c r="G3" s="15"/>
      <c r="H3" s="15"/>
      <c r="I3" s="14" t="s">
        <v>49</v>
      </c>
      <c r="J3" s="15"/>
    </row>
    <row r="4" spans="5:10" ht="12">
      <c r="E4" s="80"/>
      <c r="F4" s="80"/>
      <c r="G4" s="15"/>
      <c r="H4" s="15"/>
      <c r="I4" s="14" t="s">
        <v>521</v>
      </c>
      <c r="J4" s="15"/>
    </row>
    <row r="5" spans="5:10" ht="9.75">
      <c r="E5" s="80"/>
      <c r="F5" s="80"/>
      <c r="G5" s="15"/>
      <c r="H5" s="15"/>
      <c r="I5" s="15"/>
      <c r="J5" s="15"/>
    </row>
    <row r="6" spans="5:10" ht="9.75">
      <c r="E6" s="80"/>
      <c r="F6" s="80"/>
      <c r="G6" s="15"/>
      <c r="H6" s="15"/>
      <c r="I6" s="15"/>
      <c r="J6" s="15"/>
    </row>
    <row r="7" spans="5:10" ht="9.75">
      <c r="E7" s="80"/>
      <c r="F7" s="80"/>
      <c r="G7" s="15"/>
      <c r="H7" s="15"/>
      <c r="I7" s="15"/>
      <c r="J7" s="15"/>
    </row>
    <row r="8" spans="5:10" ht="9.75">
      <c r="E8" s="80"/>
      <c r="F8" s="80"/>
      <c r="G8" s="15"/>
      <c r="H8" s="15"/>
      <c r="I8" s="15"/>
      <c r="J8" s="15"/>
    </row>
    <row r="9" spans="2:10" ht="12.75">
      <c r="B9" s="906" t="s">
        <v>643</v>
      </c>
      <c r="C9" s="906"/>
      <c r="D9" s="906"/>
      <c r="E9" s="906"/>
      <c r="F9" s="906"/>
      <c r="G9" s="906"/>
      <c r="H9" s="906"/>
      <c r="I9" s="906"/>
      <c r="J9" s="906"/>
    </row>
    <row r="10" spans="2:10" ht="12">
      <c r="B10" s="908"/>
      <c r="C10" s="908"/>
      <c r="D10" s="908"/>
      <c r="E10" s="908"/>
      <c r="F10" s="908"/>
      <c r="G10" s="908"/>
      <c r="H10" s="908"/>
      <c r="I10" s="908"/>
      <c r="J10" s="908"/>
    </row>
    <row r="11" spans="2:10" ht="12">
      <c r="B11" s="339"/>
      <c r="C11" s="339"/>
      <c r="D11" s="339"/>
      <c r="E11" s="339"/>
      <c r="F11" s="339"/>
      <c r="G11" s="339"/>
      <c r="H11" s="339"/>
      <c r="I11" s="339"/>
      <c r="J11" s="339"/>
    </row>
    <row r="12" spans="2:10" ht="12">
      <c r="B12" s="339"/>
      <c r="C12" s="339"/>
      <c r="D12" s="339"/>
      <c r="E12" s="339"/>
      <c r="F12" s="339"/>
      <c r="G12" s="339"/>
      <c r="H12" s="339"/>
      <c r="I12" s="339"/>
      <c r="J12" s="339"/>
    </row>
    <row r="13" spans="2:4" ht="9.75">
      <c r="B13" s="17"/>
      <c r="C13" s="17"/>
      <c r="D13" s="17"/>
    </row>
    <row r="14" ht="12" thickBot="1">
      <c r="J14" s="652" t="s">
        <v>109</v>
      </c>
    </row>
    <row r="15" spans="1:10" ht="12.75">
      <c r="A15" s="163"/>
      <c r="B15" s="128"/>
      <c r="C15" s="164"/>
      <c r="D15" s="164"/>
      <c r="E15" s="132" t="s">
        <v>386</v>
      </c>
      <c r="F15" s="165" t="s">
        <v>387</v>
      </c>
      <c r="G15" s="166"/>
      <c r="H15" s="165" t="s">
        <v>278</v>
      </c>
      <c r="I15" s="167"/>
      <c r="J15" s="134" t="s">
        <v>386</v>
      </c>
    </row>
    <row r="16" spans="1:10" ht="12.75">
      <c r="A16" s="135" t="s">
        <v>371</v>
      </c>
      <c r="B16" s="135" t="s">
        <v>388</v>
      </c>
      <c r="C16" s="3" t="s">
        <v>62</v>
      </c>
      <c r="D16" s="168" t="s">
        <v>46</v>
      </c>
      <c r="E16" s="3" t="s">
        <v>389</v>
      </c>
      <c r="F16" s="169"/>
      <c r="G16" s="170" t="s">
        <v>390</v>
      </c>
      <c r="H16" s="168"/>
      <c r="I16" s="168" t="s">
        <v>67</v>
      </c>
      <c r="J16" s="136" t="s">
        <v>389</v>
      </c>
    </row>
    <row r="17" spans="1:10" ht="12.75">
      <c r="A17" s="171"/>
      <c r="B17" s="130"/>
      <c r="C17" s="5"/>
      <c r="D17" s="5"/>
      <c r="E17" s="3" t="s">
        <v>391</v>
      </c>
      <c r="F17" s="168" t="s">
        <v>392</v>
      </c>
      <c r="G17" s="168" t="s">
        <v>393</v>
      </c>
      <c r="H17" s="168" t="s">
        <v>392</v>
      </c>
      <c r="I17" s="168" t="s">
        <v>394</v>
      </c>
      <c r="J17" s="136" t="s">
        <v>391</v>
      </c>
    </row>
    <row r="18" spans="1:10" ht="13.5" thickBot="1">
      <c r="A18" s="215"/>
      <c r="B18" s="172"/>
      <c r="C18" s="125"/>
      <c r="D18" s="125"/>
      <c r="E18" s="127" t="s">
        <v>395</v>
      </c>
      <c r="F18" s="173"/>
      <c r="G18" s="173" t="s">
        <v>396</v>
      </c>
      <c r="H18" s="125"/>
      <c r="I18" s="173" t="s">
        <v>397</v>
      </c>
      <c r="J18" s="139" t="s">
        <v>398</v>
      </c>
    </row>
    <row r="19" spans="1:10" ht="13.5" thickBot="1">
      <c r="A19" s="137">
        <v>1</v>
      </c>
      <c r="B19" s="3">
        <v>2</v>
      </c>
      <c r="C19" s="3">
        <v>3</v>
      </c>
      <c r="D19" s="3">
        <v>4</v>
      </c>
      <c r="E19" s="3">
        <v>5</v>
      </c>
      <c r="F19" s="168">
        <v>6</v>
      </c>
      <c r="G19" s="168">
        <v>7</v>
      </c>
      <c r="H19" s="3">
        <v>8</v>
      </c>
      <c r="I19" s="168">
        <v>9</v>
      </c>
      <c r="J19" s="136">
        <v>10</v>
      </c>
    </row>
    <row r="20" spans="1:10" ht="13.5" thickBot="1">
      <c r="A20" s="174" t="s">
        <v>332</v>
      </c>
      <c r="B20" s="175" t="s">
        <v>38</v>
      </c>
      <c r="C20" s="176"/>
      <c r="D20" s="144"/>
      <c r="E20" s="177">
        <f aca="true" t="shared" si="0" ref="E20:J20">E24+E26</f>
        <v>131669</v>
      </c>
      <c r="F20" s="177">
        <f t="shared" si="0"/>
        <v>387623</v>
      </c>
      <c r="G20" s="177">
        <f t="shared" si="0"/>
        <v>0</v>
      </c>
      <c r="H20" s="177">
        <f t="shared" si="0"/>
        <v>357623</v>
      </c>
      <c r="I20" s="177">
        <f t="shared" si="0"/>
        <v>15000</v>
      </c>
      <c r="J20" s="178">
        <f t="shared" si="0"/>
        <v>161669</v>
      </c>
    </row>
    <row r="21" spans="1:10" ht="12.75">
      <c r="A21" s="55" t="s">
        <v>399</v>
      </c>
      <c r="B21" s="216" t="s">
        <v>400</v>
      </c>
      <c r="C21" s="5"/>
      <c r="D21" s="5"/>
      <c r="E21" s="121"/>
      <c r="F21" s="121"/>
      <c r="G21" s="121"/>
      <c r="H21" s="121"/>
      <c r="I21" s="121"/>
      <c r="J21" s="60"/>
    </row>
    <row r="22" spans="1:10" ht="12.75">
      <c r="A22" s="55"/>
      <c r="B22" s="216" t="s">
        <v>401</v>
      </c>
      <c r="C22" s="3"/>
      <c r="D22" s="3"/>
      <c r="E22" s="121"/>
      <c r="F22" s="121"/>
      <c r="G22" s="121"/>
      <c r="H22" s="121"/>
      <c r="I22" s="121"/>
      <c r="J22" s="60"/>
    </row>
    <row r="23" spans="1:10" ht="12.75">
      <c r="A23" s="55"/>
      <c r="B23" s="216" t="s">
        <v>402</v>
      </c>
      <c r="C23" s="3"/>
      <c r="D23" s="3"/>
      <c r="E23" s="121"/>
      <c r="F23" s="121"/>
      <c r="G23" s="121"/>
      <c r="H23" s="121"/>
      <c r="I23" s="121"/>
      <c r="J23" s="60"/>
    </row>
    <row r="24" spans="1:10" ht="12.75">
      <c r="A24" s="55"/>
      <c r="B24" s="384" t="s">
        <v>403</v>
      </c>
      <c r="C24" s="6">
        <v>710</v>
      </c>
      <c r="D24" s="6">
        <v>71097</v>
      </c>
      <c r="E24" s="159">
        <v>0</v>
      </c>
      <c r="F24" s="159">
        <v>131939</v>
      </c>
      <c r="G24" s="159">
        <v>0</v>
      </c>
      <c r="H24" s="159">
        <v>131939</v>
      </c>
      <c r="I24" s="159">
        <v>0</v>
      </c>
      <c r="J24" s="59">
        <f>E24+F24-H24</f>
        <v>0</v>
      </c>
    </row>
    <row r="25" spans="1:10" ht="12.75">
      <c r="A25" s="55"/>
      <c r="B25" s="385" t="s">
        <v>433</v>
      </c>
      <c r="C25" s="81"/>
      <c r="D25" s="81"/>
      <c r="E25" s="161"/>
      <c r="F25" s="161"/>
      <c r="G25" s="161"/>
      <c r="H25" s="161"/>
      <c r="I25" s="161"/>
      <c r="J25" s="70"/>
    </row>
    <row r="26" spans="1:10" ht="13.5" thickBot="1">
      <c r="A26" s="337"/>
      <c r="B26" s="386" t="s">
        <v>434</v>
      </c>
      <c r="C26" s="138">
        <v>801</v>
      </c>
      <c r="D26" s="138">
        <v>80197</v>
      </c>
      <c r="E26" s="290">
        <v>131669</v>
      </c>
      <c r="F26" s="290">
        <v>255684</v>
      </c>
      <c r="G26" s="290">
        <v>0</v>
      </c>
      <c r="H26" s="290">
        <v>225684</v>
      </c>
      <c r="I26" s="290">
        <v>15000</v>
      </c>
      <c r="J26" s="87">
        <v>161669</v>
      </c>
    </row>
  </sheetData>
  <mergeCells count="2">
    <mergeCell ref="B9:J9"/>
    <mergeCell ref="B10:J10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B30" sqref="B30"/>
    </sheetView>
  </sheetViews>
  <sheetFormatPr defaultColWidth="9.00390625" defaultRowHeight="12.75"/>
  <cols>
    <col min="1" max="1" width="75.375" style="13" customWidth="1"/>
    <col min="2" max="2" width="21.875" style="13" customWidth="1"/>
    <col min="3" max="16384" width="9.125" style="13" customWidth="1"/>
  </cols>
  <sheetData>
    <row r="1" spans="1:2" ht="12">
      <c r="A1" s="15"/>
      <c r="B1" s="14" t="s">
        <v>596</v>
      </c>
    </row>
    <row r="2" spans="1:2" ht="12">
      <c r="A2" s="15"/>
      <c r="B2" s="14" t="s">
        <v>200</v>
      </c>
    </row>
    <row r="3" spans="1:2" ht="12">
      <c r="A3" s="15"/>
      <c r="B3" s="14" t="s">
        <v>49</v>
      </c>
    </row>
    <row r="4" spans="1:2" ht="12">
      <c r="A4" s="15"/>
      <c r="B4" s="14" t="s">
        <v>522</v>
      </c>
    </row>
    <row r="5" spans="1:2" ht="9.75">
      <c r="A5" s="15"/>
      <c r="B5" s="15"/>
    </row>
    <row r="6" spans="1:2" ht="9.75">
      <c r="A6" s="15"/>
      <c r="B6" s="15"/>
    </row>
    <row r="7" spans="1:2" ht="9.75">
      <c r="A7" s="15"/>
      <c r="B7" s="15"/>
    </row>
    <row r="8" spans="1:2" ht="12.75">
      <c r="A8" s="855" t="s">
        <v>644</v>
      </c>
      <c r="B8" s="855"/>
    </row>
    <row r="9" spans="1:2" ht="12.75">
      <c r="A9" s="855" t="s">
        <v>645</v>
      </c>
      <c r="B9" s="855"/>
    </row>
    <row r="10" spans="1:2" ht="12.75">
      <c r="A10" s="855" t="s">
        <v>646</v>
      </c>
      <c r="B10" s="855"/>
    </row>
    <row r="11" ht="9.75">
      <c r="A11" s="149"/>
    </row>
    <row r="12" spans="1:2" ht="10.5" thickBot="1">
      <c r="A12" s="148"/>
      <c r="B12" s="18" t="s">
        <v>324</v>
      </c>
    </row>
    <row r="13" spans="1:2" ht="12.75">
      <c r="A13" s="27"/>
      <c r="B13" s="180"/>
    </row>
    <row r="14" spans="1:2" ht="12.75">
      <c r="A14" s="22" t="s">
        <v>404</v>
      </c>
      <c r="B14" s="136" t="s">
        <v>405</v>
      </c>
    </row>
    <row r="15" spans="1:2" ht="13.5" thickBot="1">
      <c r="A15" s="25"/>
      <c r="B15" s="93"/>
    </row>
    <row r="16" spans="1:2" ht="13.5" thickBot="1">
      <c r="A16" s="20">
        <v>1</v>
      </c>
      <c r="B16" s="21">
        <v>2</v>
      </c>
    </row>
    <row r="17" spans="1:2" ht="12.75">
      <c r="A17" s="23"/>
      <c r="B17" s="61"/>
    </row>
    <row r="18" spans="1:2" ht="13.5" thickBot="1">
      <c r="A18" s="181" t="s">
        <v>582</v>
      </c>
      <c r="B18" s="64">
        <v>1000</v>
      </c>
    </row>
    <row r="19" spans="1:2" ht="13.5" thickBot="1">
      <c r="A19" s="183" t="s">
        <v>406</v>
      </c>
      <c r="B19" s="178">
        <f>SUM(B18:B18)</f>
        <v>1000</v>
      </c>
    </row>
    <row r="20" spans="1:2" ht="12.75">
      <c r="A20" s="118"/>
      <c r="B20" s="131"/>
    </row>
    <row r="21" spans="1:2" ht="25.5">
      <c r="A21" s="703" t="s">
        <v>656</v>
      </c>
      <c r="B21" s="85">
        <v>5000</v>
      </c>
    </row>
    <row r="22" spans="1:2" ht="13.5" thickBot="1">
      <c r="A22" s="23" t="s">
        <v>583</v>
      </c>
      <c r="B22" s="24">
        <v>5000</v>
      </c>
    </row>
    <row r="23" spans="1:2" ht="13.5" thickBot="1">
      <c r="A23" s="183" t="s">
        <v>581</v>
      </c>
      <c r="B23" s="237">
        <f>B22+B21</f>
        <v>10000</v>
      </c>
    </row>
    <row r="24" spans="1:2" ht="12.75">
      <c r="A24" s="118"/>
      <c r="B24" s="131"/>
    </row>
    <row r="25" spans="1:2" ht="12.75">
      <c r="A25" s="26" t="s">
        <v>583</v>
      </c>
      <c r="B25" s="85">
        <v>1000</v>
      </c>
    </row>
    <row r="26" spans="1:2" ht="12.75">
      <c r="A26" s="23" t="s">
        <v>584</v>
      </c>
      <c r="B26" s="24">
        <v>1000</v>
      </c>
    </row>
    <row r="27" spans="1:2" ht="12.75">
      <c r="A27" s="181" t="s">
        <v>585</v>
      </c>
      <c r="B27" s="182">
        <v>1000</v>
      </c>
    </row>
    <row r="28" spans="1:2" ht="13.5" thickBot="1">
      <c r="A28" s="23" t="s">
        <v>586</v>
      </c>
      <c r="B28" s="24">
        <v>1000</v>
      </c>
    </row>
    <row r="29" spans="1:2" ht="13.5" thickBot="1">
      <c r="A29" s="183" t="s">
        <v>502</v>
      </c>
      <c r="B29" s="237">
        <f>SUM(B25:B28)</f>
        <v>4000</v>
      </c>
    </row>
    <row r="30" spans="1:2" ht="12.75">
      <c r="A30" s="118"/>
      <c r="B30" s="131"/>
    </row>
    <row r="31" spans="1:2" ht="12.75">
      <c r="A31" s="244" t="s">
        <v>647</v>
      </c>
      <c r="B31" s="85">
        <v>10000</v>
      </c>
    </row>
    <row r="32" spans="1:2" ht="12.75">
      <c r="A32" s="244" t="s">
        <v>407</v>
      </c>
      <c r="B32" s="85">
        <v>10000</v>
      </c>
    </row>
    <row r="33" spans="1:2" ht="12.75">
      <c r="A33" s="244" t="s">
        <v>408</v>
      </c>
      <c r="B33" s="85">
        <v>5000</v>
      </c>
    </row>
    <row r="34" spans="1:2" ht="12.75">
      <c r="A34" s="303" t="s">
        <v>587</v>
      </c>
      <c r="B34" s="24">
        <v>2000</v>
      </c>
    </row>
    <row r="35" spans="1:2" ht="12.75">
      <c r="A35" s="304" t="s">
        <v>503</v>
      </c>
      <c r="B35" s="238">
        <v>3000</v>
      </c>
    </row>
    <row r="36" spans="1:2" ht="25.5">
      <c r="A36" s="303" t="s">
        <v>500</v>
      </c>
      <c r="B36" s="182">
        <v>10000</v>
      </c>
    </row>
    <row r="37" spans="1:2" ht="25.5" customHeight="1">
      <c r="A37" s="305" t="s">
        <v>542</v>
      </c>
      <c r="B37" s="85">
        <v>3000</v>
      </c>
    </row>
    <row r="38" spans="1:2" ht="25.5">
      <c r="A38" s="305" t="s">
        <v>504</v>
      </c>
      <c r="B38" s="239">
        <v>5000</v>
      </c>
    </row>
    <row r="39" spans="1:2" ht="12.75">
      <c r="A39" s="305" t="s">
        <v>649</v>
      </c>
      <c r="B39" s="239">
        <v>1000</v>
      </c>
    </row>
    <row r="40" spans="1:2" ht="12.75">
      <c r="A40" s="244" t="s">
        <v>501</v>
      </c>
      <c r="B40" s="85">
        <v>3000</v>
      </c>
    </row>
    <row r="41" spans="1:2" ht="12.75">
      <c r="A41" s="244" t="s">
        <v>506</v>
      </c>
      <c r="B41" s="85">
        <v>2000</v>
      </c>
    </row>
    <row r="42" spans="1:2" ht="12.75">
      <c r="A42" s="244" t="s">
        <v>507</v>
      </c>
      <c r="B42" s="85">
        <v>2000</v>
      </c>
    </row>
    <row r="43" spans="1:2" ht="12.75">
      <c r="A43" s="244" t="s">
        <v>508</v>
      </c>
      <c r="B43" s="85">
        <v>2000</v>
      </c>
    </row>
    <row r="44" spans="1:2" ht="12.75">
      <c r="A44" s="244" t="s">
        <v>505</v>
      </c>
      <c r="B44" s="85">
        <v>2000</v>
      </c>
    </row>
    <row r="45" spans="1:2" ht="12.75">
      <c r="A45" s="305" t="s">
        <v>541</v>
      </c>
      <c r="B45" s="85">
        <v>2000</v>
      </c>
    </row>
    <row r="46" spans="1:2" ht="12.75">
      <c r="A46" s="244" t="s">
        <v>588</v>
      </c>
      <c r="B46" s="85">
        <v>2000</v>
      </c>
    </row>
    <row r="47" spans="1:2" ht="25.5">
      <c r="A47" s="305" t="s">
        <v>589</v>
      </c>
      <c r="B47" s="85">
        <v>2000</v>
      </c>
    </row>
    <row r="48" spans="1:2" ht="12.75">
      <c r="A48" s="305" t="s">
        <v>648</v>
      </c>
      <c r="B48" s="85">
        <v>2000</v>
      </c>
    </row>
    <row r="49" spans="1:2" ht="13.5" thickBot="1">
      <c r="A49" s="305" t="s">
        <v>590</v>
      </c>
      <c r="B49" s="85">
        <v>2000</v>
      </c>
    </row>
    <row r="50" spans="1:3" ht="13.5" thickBot="1">
      <c r="A50" s="183" t="s">
        <v>409</v>
      </c>
      <c r="B50" s="178">
        <f>SUM(B31:B49)</f>
        <v>70000</v>
      </c>
      <c r="C50" s="29"/>
    </row>
    <row r="51" spans="1:2" ht="12.75">
      <c r="A51" s="118"/>
      <c r="B51" s="131"/>
    </row>
    <row r="52" spans="1:2" ht="13.5" thickBot="1">
      <c r="A52" s="41" t="s">
        <v>410</v>
      </c>
      <c r="B52" s="84">
        <f>B50+B19+B29+B23</f>
        <v>85000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3" sqref="D3"/>
    </sheetView>
  </sheetViews>
  <sheetFormatPr defaultColWidth="9.00390625" defaultRowHeight="12.75"/>
  <cols>
    <col min="1" max="1" width="6.625" style="13" customWidth="1"/>
    <col min="2" max="2" width="9.625" style="13" customWidth="1"/>
    <col min="3" max="3" width="56.00390625" style="13" customWidth="1"/>
    <col min="4" max="4" width="23.125" style="13" customWidth="1"/>
    <col min="5" max="16384" width="9.125" style="13" customWidth="1"/>
  </cols>
  <sheetData>
    <row r="1" ht="12">
      <c r="D1" s="14" t="s">
        <v>597</v>
      </c>
    </row>
    <row r="2" ht="12">
      <c r="D2" s="14" t="s">
        <v>411</v>
      </c>
    </row>
    <row r="3" ht="12">
      <c r="D3" s="14" t="s">
        <v>49</v>
      </c>
    </row>
    <row r="4" ht="12">
      <c r="D4" s="14" t="s">
        <v>519</v>
      </c>
    </row>
    <row r="9" spans="1:4" ht="12.75" customHeight="1">
      <c r="A9" s="855" t="s">
        <v>575</v>
      </c>
      <c r="B9" s="855"/>
      <c r="C9" s="855"/>
      <c r="D9" s="855"/>
    </row>
    <row r="10" spans="1:4" ht="12.75" customHeight="1">
      <c r="A10" s="855" t="s">
        <v>427</v>
      </c>
      <c r="B10" s="855"/>
      <c r="C10" s="855"/>
      <c r="D10" s="855"/>
    </row>
    <row r="11" ht="9.75">
      <c r="C11" s="17"/>
    </row>
    <row r="12" ht="9.75">
      <c r="C12" s="17"/>
    </row>
    <row r="13" ht="10.5" thickBot="1">
      <c r="D13" s="18" t="s">
        <v>413</v>
      </c>
    </row>
    <row r="14" spans="1:4" ht="12.75">
      <c r="A14" s="28"/>
      <c r="B14" s="133"/>
      <c r="C14" s="129"/>
      <c r="D14" s="134" t="s">
        <v>479</v>
      </c>
    </row>
    <row r="15" spans="1:4" ht="12.75">
      <c r="A15" s="22" t="s">
        <v>327</v>
      </c>
      <c r="B15" s="8" t="s">
        <v>0</v>
      </c>
      <c r="C15" s="44" t="s">
        <v>276</v>
      </c>
      <c r="D15" s="136" t="s">
        <v>330</v>
      </c>
    </row>
    <row r="16" spans="1:4" ht="13.5" thickBot="1">
      <c r="A16" s="86"/>
      <c r="B16" s="127"/>
      <c r="C16" s="46"/>
      <c r="D16" s="139" t="s">
        <v>543</v>
      </c>
    </row>
    <row r="17" spans="1:4" ht="10.5" thickBot="1">
      <c r="A17" s="52">
        <v>1</v>
      </c>
      <c r="B17" s="53">
        <v>2</v>
      </c>
      <c r="C17" s="192">
        <v>3</v>
      </c>
      <c r="D17" s="54">
        <v>4</v>
      </c>
    </row>
    <row r="18" spans="1:4" ht="12.75">
      <c r="A18" s="135"/>
      <c r="B18" s="8"/>
      <c r="C18" s="44"/>
      <c r="D18" s="136"/>
    </row>
    <row r="19" spans="1:4" ht="13.5" thickBot="1">
      <c r="A19" s="11" t="s">
        <v>340</v>
      </c>
      <c r="B19" s="42"/>
      <c r="C19" s="45" t="s">
        <v>414</v>
      </c>
      <c r="D19" s="57">
        <f>SUM(D20+D21-D22)</f>
        <v>24000</v>
      </c>
    </row>
    <row r="20" spans="1:4" ht="12.75">
      <c r="A20" s="22"/>
      <c r="B20" s="8"/>
      <c r="C20" s="67" t="s">
        <v>415</v>
      </c>
      <c r="D20" s="59">
        <v>24000</v>
      </c>
    </row>
    <row r="21" spans="1:4" ht="12.75">
      <c r="A21" s="22"/>
      <c r="B21" s="8"/>
      <c r="C21" s="67" t="s">
        <v>416</v>
      </c>
      <c r="D21" s="59">
        <v>0</v>
      </c>
    </row>
    <row r="22" spans="1:4" ht="12.75">
      <c r="A22" s="22"/>
      <c r="B22" s="8"/>
      <c r="C22" s="67" t="s">
        <v>417</v>
      </c>
      <c r="D22" s="59">
        <v>0</v>
      </c>
    </row>
    <row r="23" spans="1:4" ht="12.75">
      <c r="A23" s="22"/>
      <c r="B23" s="8"/>
      <c r="C23" s="9"/>
      <c r="D23" s="60"/>
    </row>
    <row r="24" spans="1:4" ht="13.5" thickBot="1">
      <c r="A24" s="41" t="s">
        <v>343</v>
      </c>
      <c r="B24" s="42"/>
      <c r="C24" s="45" t="s">
        <v>418</v>
      </c>
      <c r="D24" s="57">
        <f>SUM(D25:D27)</f>
        <v>150500</v>
      </c>
    </row>
    <row r="25" spans="1:4" ht="12.75">
      <c r="A25" s="22"/>
      <c r="B25" s="83" t="s">
        <v>258</v>
      </c>
      <c r="C25" s="67" t="s">
        <v>86</v>
      </c>
      <c r="D25" s="59">
        <v>500</v>
      </c>
    </row>
    <row r="26" spans="1:4" ht="12.75">
      <c r="A26" s="22"/>
      <c r="B26" s="193" t="s">
        <v>423</v>
      </c>
      <c r="C26" s="190" t="s">
        <v>419</v>
      </c>
      <c r="D26" s="64">
        <v>150000</v>
      </c>
    </row>
    <row r="27" spans="1:4" ht="12.75">
      <c r="A27" s="135"/>
      <c r="B27" s="43"/>
      <c r="C27" s="9"/>
      <c r="D27" s="70"/>
    </row>
    <row r="28" spans="1:4" ht="13.5" thickBot="1">
      <c r="A28" s="41" t="s">
        <v>345</v>
      </c>
      <c r="B28" s="56"/>
      <c r="C28" s="45" t="s">
        <v>420</v>
      </c>
      <c r="D28" s="57">
        <f>D29+D35</f>
        <v>174500</v>
      </c>
    </row>
    <row r="29" spans="1:4" ht="12.75">
      <c r="A29" s="74" t="s">
        <v>421</v>
      </c>
      <c r="B29" s="62"/>
      <c r="C29" s="67" t="s">
        <v>422</v>
      </c>
      <c r="D29" s="59">
        <f>SUM(D30:D33)</f>
        <v>174500</v>
      </c>
    </row>
    <row r="30" spans="1:4" ht="12.75">
      <c r="A30" s="22"/>
      <c r="B30" s="83" t="s">
        <v>423</v>
      </c>
      <c r="C30" s="67" t="s">
        <v>419</v>
      </c>
      <c r="D30" s="59">
        <v>140000</v>
      </c>
    </row>
    <row r="31" spans="1:4" ht="12.75">
      <c r="A31" s="22"/>
      <c r="B31" s="83" t="s">
        <v>223</v>
      </c>
      <c r="C31" s="67" t="s">
        <v>211</v>
      </c>
      <c r="D31" s="59">
        <v>20000</v>
      </c>
    </row>
    <row r="32" spans="1:4" ht="12.75">
      <c r="A32" s="22"/>
      <c r="B32" s="189" t="s">
        <v>202</v>
      </c>
      <c r="C32" s="190" t="s">
        <v>203</v>
      </c>
      <c r="D32" s="59">
        <v>14500</v>
      </c>
    </row>
    <row r="33" spans="1:4" ht="12.75">
      <c r="A33" s="22"/>
      <c r="B33" s="83" t="s">
        <v>289</v>
      </c>
      <c r="C33" s="67" t="s">
        <v>215</v>
      </c>
      <c r="D33" s="59">
        <v>0</v>
      </c>
    </row>
    <row r="34" spans="1:4" ht="12.75">
      <c r="A34" s="74"/>
      <c r="B34" s="83"/>
      <c r="C34" s="67"/>
      <c r="D34" s="59"/>
    </row>
    <row r="35" spans="1:4" ht="12.75">
      <c r="A35" s="74" t="s">
        <v>424</v>
      </c>
      <c r="B35" s="62"/>
      <c r="C35" s="67" t="s">
        <v>425</v>
      </c>
      <c r="D35" s="64">
        <f>SUM(D36:D36)</f>
        <v>0</v>
      </c>
    </row>
    <row r="36" spans="1:4" ht="12.75">
      <c r="A36" s="122"/>
      <c r="B36" s="123"/>
      <c r="C36" s="124"/>
      <c r="D36" s="70"/>
    </row>
    <row r="37" spans="1:4" ht="13.5" thickBot="1">
      <c r="A37" s="41" t="s">
        <v>348</v>
      </c>
      <c r="B37" s="42"/>
      <c r="C37" s="45" t="s">
        <v>426</v>
      </c>
      <c r="D37" s="57">
        <f>D38+D39-D40</f>
        <v>0</v>
      </c>
    </row>
    <row r="38" spans="1:4" ht="12.75">
      <c r="A38" s="22"/>
      <c r="B38" s="8"/>
      <c r="C38" s="67" t="s">
        <v>415</v>
      </c>
      <c r="D38" s="59">
        <v>0</v>
      </c>
    </row>
    <row r="39" spans="1:4" ht="12.75">
      <c r="A39" s="22"/>
      <c r="B39" s="8"/>
      <c r="C39" s="67" t="s">
        <v>416</v>
      </c>
      <c r="D39" s="59">
        <v>0</v>
      </c>
    </row>
    <row r="40" spans="1:4" ht="12.75">
      <c r="A40" s="22"/>
      <c r="B40" s="8"/>
      <c r="C40" s="67" t="s">
        <v>417</v>
      </c>
      <c r="D40" s="64">
        <v>0</v>
      </c>
    </row>
    <row r="41" spans="1:4" ht="13.5" thickBot="1">
      <c r="A41" s="25"/>
      <c r="B41" s="92"/>
      <c r="C41" s="46"/>
      <c r="D41" s="87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7" sqref="C7"/>
    </sheetView>
  </sheetViews>
  <sheetFormatPr defaultColWidth="9.00390625" defaultRowHeight="12.75"/>
  <cols>
    <col min="1" max="1" width="7.25390625" style="13" customWidth="1"/>
    <col min="2" max="2" width="9.375" style="13" customWidth="1"/>
    <col min="3" max="3" width="55.875" style="13" customWidth="1"/>
    <col min="4" max="4" width="23.375" style="13" customWidth="1"/>
    <col min="5" max="16384" width="9.125" style="13" customWidth="1"/>
  </cols>
  <sheetData>
    <row r="1" ht="12">
      <c r="D1" s="14" t="s">
        <v>499</v>
      </c>
    </row>
    <row r="2" ht="12">
      <c r="D2" s="14" t="s">
        <v>411</v>
      </c>
    </row>
    <row r="3" ht="12">
      <c r="D3" s="14" t="s">
        <v>49</v>
      </c>
    </row>
    <row r="4" ht="12">
      <c r="D4" s="14" t="s">
        <v>523</v>
      </c>
    </row>
    <row r="9" spans="1:4" ht="12.75" customHeight="1">
      <c r="A9" s="855" t="s">
        <v>574</v>
      </c>
      <c r="B9" s="855"/>
      <c r="C9" s="855"/>
      <c r="D9" s="855"/>
    </row>
    <row r="10" spans="1:4" ht="12.75" customHeight="1">
      <c r="A10" s="855" t="s">
        <v>412</v>
      </c>
      <c r="B10" s="855"/>
      <c r="C10" s="855"/>
      <c r="D10" s="855"/>
    </row>
    <row r="11" spans="1:4" ht="9.75">
      <c r="A11" s="208"/>
      <c r="B11" s="208"/>
      <c r="C11" s="387"/>
      <c r="D11" s="208"/>
    </row>
    <row r="12" ht="9.75">
      <c r="C12" s="17"/>
    </row>
    <row r="13" ht="10.5" thickBot="1">
      <c r="D13" s="18" t="s">
        <v>413</v>
      </c>
    </row>
    <row r="14" spans="1:4" ht="12.75">
      <c r="A14" s="28"/>
      <c r="B14" s="133"/>
      <c r="C14" s="129"/>
      <c r="D14" s="134" t="s">
        <v>479</v>
      </c>
    </row>
    <row r="15" spans="1:4" ht="12.75">
      <c r="A15" s="22" t="s">
        <v>327</v>
      </c>
      <c r="B15" s="8" t="s">
        <v>0</v>
      </c>
      <c r="C15" s="44" t="s">
        <v>276</v>
      </c>
      <c r="D15" s="136" t="s">
        <v>330</v>
      </c>
    </row>
    <row r="16" spans="1:4" ht="13.5" thickBot="1">
      <c r="A16" s="86"/>
      <c r="B16" s="127"/>
      <c r="C16" s="46"/>
      <c r="D16" s="139" t="s">
        <v>543</v>
      </c>
    </row>
    <row r="17" spans="1:4" s="188" customFormat="1" ht="12.75" customHeight="1" thickBot="1">
      <c r="A17" s="184">
        <v>1</v>
      </c>
      <c r="B17" s="185">
        <v>2</v>
      </c>
      <c r="C17" s="186">
        <v>3</v>
      </c>
      <c r="D17" s="187">
        <v>4</v>
      </c>
    </row>
    <row r="18" spans="1:4" ht="12.75">
      <c r="A18" s="135"/>
      <c r="B18" s="8"/>
      <c r="C18" s="44"/>
      <c r="D18" s="136"/>
    </row>
    <row r="19" spans="1:4" ht="13.5" thickBot="1">
      <c r="A19" s="11" t="s">
        <v>340</v>
      </c>
      <c r="B19" s="42"/>
      <c r="C19" s="45" t="s">
        <v>414</v>
      </c>
      <c r="D19" s="57">
        <f>D20+D21-D22</f>
        <v>31000</v>
      </c>
    </row>
    <row r="20" spans="1:4" ht="12.75">
      <c r="A20" s="22"/>
      <c r="B20" s="8"/>
      <c r="C20" s="67" t="s">
        <v>415</v>
      </c>
      <c r="D20" s="59">
        <v>41000</v>
      </c>
    </row>
    <row r="21" spans="1:4" ht="12.75">
      <c r="A21" s="22"/>
      <c r="B21" s="8"/>
      <c r="C21" s="67" t="s">
        <v>416</v>
      </c>
      <c r="D21" s="59">
        <v>10000</v>
      </c>
    </row>
    <row r="22" spans="1:4" ht="12.75">
      <c r="A22" s="22"/>
      <c r="B22" s="8"/>
      <c r="C22" s="67" t="s">
        <v>417</v>
      </c>
      <c r="D22" s="59">
        <v>20000</v>
      </c>
    </row>
    <row r="23" spans="1:4" ht="12.75">
      <c r="A23" s="22"/>
      <c r="B23" s="8"/>
      <c r="C23" s="9"/>
      <c r="D23" s="60"/>
    </row>
    <row r="24" spans="1:4" ht="13.5" thickBot="1">
      <c r="A24" s="41" t="s">
        <v>343</v>
      </c>
      <c r="B24" s="42"/>
      <c r="C24" s="45" t="s">
        <v>418</v>
      </c>
      <c r="D24" s="57">
        <f>SUM(D25:D27)</f>
        <v>390000</v>
      </c>
    </row>
    <row r="25" spans="1:4" ht="12.75">
      <c r="A25" s="22"/>
      <c r="B25" s="83" t="s">
        <v>256</v>
      </c>
      <c r="C25" s="67" t="s">
        <v>40</v>
      </c>
      <c r="D25" s="64">
        <v>380000</v>
      </c>
    </row>
    <row r="26" spans="1:4" ht="12.75">
      <c r="A26" s="22"/>
      <c r="B26" s="83" t="s">
        <v>258</v>
      </c>
      <c r="C26" s="67" t="s">
        <v>86</v>
      </c>
      <c r="D26" s="64">
        <v>10000</v>
      </c>
    </row>
    <row r="27" spans="1:4" ht="12.75">
      <c r="A27" s="22"/>
      <c r="B27" s="83" t="s">
        <v>423</v>
      </c>
      <c r="C27" s="67" t="s">
        <v>419</v>
      </c>
      <c r="D27" s="64">
        <v>0</v>
      </c>
    </row>
    <row r="28" spans="1:4" ht="12.75">
      <c r="A28" s="135"/>
      <c r="B28" s="43"/>
      <c r="C28" s="9"/>
      <c r="D28" s="60"/>
    </row>
    <row r="29" spans="1:4" ht="13.5" thickBot="1">
      <c r="A29" s="41" t="s">
        <v>345</v>
      </c>
      <c r="B29" s="56"/>
      <c r="C29" s="45" t="s">
        <v>420</v>
      </c>
      <c r="D29" s="57">
        <f>D30+D36</f>
        <v>410000</v>
      </c>
    </row>
    <row r="30" spans="1:4" ht="12.75">
      <c r="A30" s="74" t="s">
        <v>421</v>
      </c>
      <c r="B30" s="62"/>
      <c r="C30" s="67" t="s">
        <v>422</v>
      </c>
      <c r="D30" s="59">
        <f>SUM(D31:D34)</f>
        <v>390000</v>
      </c>
    </row>
    <row r="31" spans="1:4" ht="12.75">
      <c r="A31" s="22"/>
      <c r="B31" s="83" t="s">
        <v>423</v>
      </c>
      <c r="C31" s="67" t="s">
        <v>419</v>
      </c>
      <c r="D31" s="59">
        <v>78000</v>
      </c>
    </row>
    <row r="32" spans="1:4" ht="12.75">
      <c r="A32" s="22"/>
      <c r="B32" s="83" t="s">
        <v>223</v>
      </c>
      <c r="C32" s="67" t="s">
        <v>211</v>
      </c>
      <c r="D32" s="59">
        <v>12000</v>
      </c>
    </row>
    <row r="33" spans="1:4" ht="12.75">
      <c r="A33" s="22"/>
      <c r="B33" s="83" t="s">
        <v>270</v>
      </c>
      <c r="C33" s="67" t="s">
        <v>213</v>
      </c>
      <c r="D33" s="59">
        <v>5000</v>
      </c>
    </row>
    <row r="34" spans="1:4" ht="12.75">
      <c r="A34" s="22"/>
      <c r="B34" s="189" t="s">
        <v>202</v>
      </c>
      <c r="C34" s="190" t="s">
        <v>203</v>
      </c>
      <c r="D34" s="59">
        <v>295000</v>
      </c>
    </row>
    <row r="35" spans="1:4" ht="12.75">
      <c r="A35" s="74"/>
      <c r="B35" s="83"/>
      <c r="C35" s="67"/>
      <c r="D35" s="59"/>
    </row>
    <row r="36" spans="1:4" ht="12.75">
      <c r="A36" s="191" t="s">
        <v>424</v>
      </c>
      <c r="B36" s="189"/>
      <c r="C36" s="190" t="s">
        <v>425</v>
      </c>
      <c r="D36" s="64">
        <f>SUM(D37:D37)</f>
        <v>20000</v>
      </c>
    </row>
    <row r="37" spans="1:4" ht="12.75">
      <c r="A37" s="74"/>
      <c r="B37" s="75">
        <v>6120</v>
      </c>
      <c r="C37" s="67" t="s">
        <v>267</v>
      </c>
      <c r="D37" s="59">
        <v>20000</v>
      </c>
    </row>
    <row r="38" spans="1:4" ht="12.75">
      <c r="A38" s="122"/>
      <c r="B38" s="123"/>
      <c r="C38" s="124"/>
      <c r="D38" s="70"/>
    </row>
    <row r="39" spans="1:4" ht="13.5" thickBot="1">
      <c r="A39" s="11" t="s">
        <v>348</v>
      </c>
      <c r="B39" s="42"/>
      <c r="C39" s="45" t="s">
        <v>426</v>
      </c>
      <c r="D39" s="57">
        <f>D19+D24-D29</f>
        <v>11000</v>
      </c>
    </row>
    <row r="40" spans="1:4" ht="12.75">
      <c r="A40" s="22"/>
      <c r="B40" s="8"/>
      <c r="C40" s="67" t="s">
        <v>415</v>
      </c>
      <c r="D40" s="59">
        <v>21000</v>
      </c>
    </row>
    <row r="41" spans="1:4" ht="12.75">
      <c r="A41" s="22"/>
      <c r="B41" s="8"/>
      <c r="C41" s="67" t="s">
        <v>416</v>
      </c>
      <c r="D41" s="59">
        <v>10000</v>
      </c>
    </row>
    <row r="42" spans="1:4" ht="12.75">
      <c r="A42" s="22"/>
      <c r="B42" s="8"/>
      <c r="C42" s="67" t="s">
        <v>417</v>
      </c>
      <c r="D42" s="64">
        <v>20000</v>
      </c>
    </row>
    <row r="43" spans="1:4" ht="13.5" thickBot="1">
      <c r="A43" s="86"/>
      <c r="B43" s="46"/>
      <c r="C43" s="92"/>
      <c r="D43" s="30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2" sqref="G2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55.25390625" style="0" customWidth="1"/>
    <col min="5" max="5" width="21.25390625" style="0" customWidth="1"/>
  </cols>
  <sheetData>
    <row r="1" spans="1:5" ht="12.75">
      <c r="A1" s="13"/>
      <c r="B1" s="13"/>
      <c r="C1" s="13"/>
      <c r="D1" s="13"/>
      <c r="E1" s="14" t="s">
        <v>658</v>
      </c>
    </row>
    <row r="2" spans="1:5" ht="12.75">
      <c r="A2" s="13"/>
      <c r="B2" s="13"/>
      <c r="C2" s="13"/>
      <c r="D2" s="13"/>
      <c r="E2" s="14" t="s">
        <v>295</v>
      </c>
    </row>
    <row r="3" spans="1:5" ht="12.75">
      <c r="A3" s="13"/>
      <c r="B3" s="13"/>
      <c r="C3" s="13"/>
      <c r="D3" s="15"/>
      <c r="E3" s="14" t="s">
        <v>49</v>
      </c>
    </row>
    <row r="4" spans="1:5" ht="12.75">
      <c r="A4" s="13"/>
      <c r="B4" s="13"/>
      <c r="C4" s="13"/>
      <c r="D4" s="15"/>
      <c r="E4" s="14" t="s">
        <v>514</v>
      </c>
    </row>
    <row r="5" spans="1:5" ht="12.75">
      <c r="A5" s="13"/>
      <c r="B5" s="13"/>
      <c r="C5" s="13"/>
      <c r="D5" s="15"/>
      <c r="E5" s="14"/>
    </row>
    <row r="6" spans="1:5" ht="12.75">
      <c r="A6" s="13"/>
      <c r="B6" s="13"/>
      <c r="C6" s="13"/>
      <c r="D6" s="15"/>
      <c r="E6" s="14"/>
    </row>
    <row r="7" spans="1:5" ht="12.75">
      <c r="A7" s="13"/>
      <c r="B7" s="13"/>
      <c r="C7" s="13"/>
      <c r="D7" s="15"/>
      <c r="E7" s="14"/>
    </row>
    <row r="8" spans="1:5" ht="12.75">
      <c r="A8" s="908"/>
      <c r="B8" s="908"/>
      <c r="C8" s="908"/>
      <c r="D8" s="908"/>
      <c r="E8" s="908"/>
    </row>
    <row r="9" spans="1:5" ht="15.75">
      <c r="A9" s="909" t="s">
        <v>657</v>
      </c>
      <c r="B9" s="909"/>
      <c r="C9" s="909"/>
      <c r="D9" s="909"/>
      <c r="E9" s="909"/>
    </row>
    <row r="10" spans="1:5" ht="12.75">
      <c r="A10" s="339"/>
      <c r="B10" s="339"/>
      <c r="C10" s="339"/>
      <c r="D10" s="339"/>
      <c r="E10" s="339"/>
    </row>
    <row r="11" spans="1:5" ht="12.75">
      <c r="A11" s="339"/>
      <c r="B11" s="339"/>
      <c r="C11" s="339"/>
      <c r="D11" s="339"/>
      <c r="E11" s="339"/>
    </row>
    <row r="12" spans="1:5" ht="12.75">
      <c r="A12" s="908"/>
      <c r="B12" s="908"/>
      <c r="C12" s="908"/>
      <c r="D12" s="908"/>
      <c r="E12" s="908"/>
    </row>
    <row r="13" spans="1:5" ht="13.5" thickBot="1">
      <c r="A13" s="15"/>
      <c r="B13" s="15"/>
      <c r="C13" s="15"/>
      <c r="D13" s="15"/>
      <c r="E13" s="51" t="s">
        <v>296</v>
      </c>
    </row>
    <row r="14" spans="1:5" ht="12.75">
      <c r="A14" s="876" t="s">
        <v>325</v>
      </c>
      <c r="B14" s="877"/>
      <c r="C14" s="878"/>
      <c r="D14" s="849" t="s">
        <v>110</v>
      </c>
      <c r="E14" s="889" t="s">
        <v>278</v>
      </c>
    </row>
    <row r="15" spans="1:5" ht="12.75">
      <c r="A15" s="885" t="s">
        <v>62</v>
      </c>
      <c r="B15" s="887" t="s">
        <v>46</v>
      </c>
      <c r="C15" s="887" t="s">
        <v>0</v>
      </c>
      <c r="D15" s="850"/>
      <c r="E15" s="890"/>
    </row>
    <row r="16" spans="1:5" ht="13.5" thickBot="1">
      <c r="A16" s="886"/>
      <c r="B16" s="888"/>
      <c r="C16" s="888"/>
      <c r="D16" s="888"/>
      <c r="E16" s="891"/>
    </row>
    <row r="17" spans="1:5" ht="13.5" thickBot="1">
      <c r="A17" s="52">
        <v>1</v>
      </c>
      <c r="B17" s="53">
        <v>2</v>
      </c>
      <c r="C17" s="194">
        <v>3</v>
      </c>
      <c r="D17" s="194">
        <v>4</v>
      </c>
      <c r="E17" s="195">
        <v>5</v>
      </c>
    </row>
    <row r="18" spans="1:5" ht="13.5" thickBot="1">
      <c r="A18" s="323">
        <v>851</v>
      </c>
      <c r="B18" s="309"/>
      <c r="C18" s="342"/>
      <c r="D18" s="327" t="s">
        <v>18</v>
      </c>
      <c r="E18" s="332">
        <f>E19</f>
        <v>0</v>
      </c>
    </row>
    <row r="19" spans="1:5" ht="12.75">
      <c r="A19" s="306"/>
      <c r="B19" s="326">
        <v>85111</v>
      </c>
      <c r="C19" s="343"/>
      <c r="D19" s="328" t="s">
        <v>559</v>
      </c>
      <c r="E19" s="333">
        <f>E21</f>
        <v>0</v>
      </c>
    </row>
    <row r="20" spans="1:5" ht="12.75">
      <c r="A20" s="306"/>
      <c r="B20" s="308"/>
      <c r="C20" s="313">
        <v>2560</v>
      </c>
      <c r="D20" s="109" t="s">
        <v>562</v>
      </c>
      <c r="E20" s="307"/>
    </row>
    <row r="21" spans="1:5" ht="12.75">
      <c r="A21" s="345"/>
      <c r="B21" s="308"/>
      <c r="C21" s="313"/>
      <c r="D21" s="109" t="s">
        <v>563</v>
      </c>
      <c r="E21" s="307">
        <f>'WYDATKI ukł.wyk.'!F250</f>
        <v>0</v>
      </c>
    </row>
    <row r="22" spans="1:5" ht="13.5" thickBot="1">
      <c r="A22" s="346"/>
      <c r="B22" s="347"/>
      <c r="C22" s="348"/>
      <c r="D22" s="347"/>
      <c r="E22" s="349"/>
    </row>
  </sheetData>
  <mergeCells count="9">
    <mergeCell ref="A8:E8"/>
    <mergeCell ref="A9:E9"/>
    <mergeCell ref="A12:E12"/>
    <mergeCell ref="A14:C14"/>
    <mergeCell ref="D14:D16"/>
    <mergeCell ref="E14:E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122"/>
  <sheetViews>
    <sheetView workbookViewId="0" topLeftCell="A1">
      <selection activeCell="AF24" sqref="AF24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3" width="8.875" style="0" hidden="1" customWidth="1"/>
    <col min="4" max="4" width="9.00390625" style="0" hidden="1" customWidth="1"/>
    <col min="5" max="5" width="8.375" style="0" customWidth="1"/>
    <col min="6" max="6" width="8.625" style="0" customWidth="1"/>
    <col min="7" max="8" width="8.375" style="0" customWidth="1"/>
    <col min="9" max="9" width="8.625" style="0" customWidth="1"/>
    <col min="10" max="14" width="8.375" style="0" customWidth="1"/>
    <col min="15" max="15" width="9.75390625" style="0" customWidth="1"/>
    <col min="16" max="16" width="9.625" style="0" customWidth="1"/>
    <col min="17" max="17" width="8.375" style="0" customWidth="1"/>
    <col min="18" max="18" width="9.25390625" style="0" customWidth="1"/>
    <col min="20" max="20" width="9.75390625" style="0" bestFit="1" customWidth="1"/>
    <col min="21" max="21" width="9.00390625" style="0" customWidth="1"/>
    <col min="22" max="22" width="9.25390625" style="0" customWidth="1"/>
    <col min="23" max="24" width="9.375" style="0" customWidth="1"/>
    <col min="25" max="27" width="9.75390625" style="0" bestFit="1" customWidth="1"/>
    <col min="30" max="30" width="10.125" style="0" bestFit="1" customWidth="1"/>
  </cols>
  <sheetData>
    <row r="1" spans="15:28" ht="10.5" customHeight="1">
      <c r="O1" s="188" t="s">
        <v>668</v>
      </c>
      <c r="AB1" s="188" t="s">
        <v>668</v>
      </c>
    </row>
    <row r="2" spans="15:28" ht="9.75" customHeight="1">
      <c r="O2" s="188" t="s">
        <v>669</v>
      </c>
      <c r="AB2" s="188" t="s">
        <v>669</v>
      </c>
    </row>
    <row r="3" spans="15:28" ht="9.75" customHeight="1">
      <c r="O3" s="188" t="s">
        <v>49</v>
      </c>
      <c r="AB3" s="188" t="s">
        <v>49</v>
      </c>
    </row>
    <row r="4" spans="15:28" ht="9.75" customHeight="1">
      <c r="O4" s="188" t="s">
        <v>670</v>
      </c>
      <c r="AB4" s="188" t="s">
        <v>670</v>
      </c>
    </row>
    <row r="5" spans="2:32" ht="10.5" customHeight="1">
      <c r="B5" s="757"/>
      <c r="C5" s="757"/>
      <c r="D5" s="757"/>
      <c r="E5" s="910" t="s">
        <v>671</v>
      </c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758"/>
      <c r="R5" s="910" t="s">
        <v>732</v>
      </c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758"/>
      <c r="AE5" s="758"/>
      <c r="AF5" s="758"/>
    </row>
    <row r="6" spans="1:29" ht="7.5" customHeight="1">
      <c r="A6" s="759"/>
      <c r="B6" s="759"/>
      <c r="C6" s="760"/>
      <c r="D6" s="760"/>
      <c r="E6" s="760"/>
      <c r="F6" s="760"/>
      <c r="G6" s="760"/>
      <c r="H6" s="760"/>
      <c r="I6" s="760"/>
      <c r="J6" s="188"/>
      <c r="K6" s="759"/>
      <c r="L6" s="759"/>
      <c r="M6" s="759"/>
      <c r="N6" s="759"/>
      <c r="O6" s="759"/>
      <c r="P6" s="761" t="s">
        <v>109</v>
      </c>
      <c r="Q6" s="762"/>
      <c r="R6" s="762"/>
      <c r="S6" s="762"/>
      <c r="T6" s="762"/>
      <c r="U6" s="762"/>
      <c r="V6" s="762"/>
      <c r="W6" s="762"/>
      <c r="X6" s="762"/>
      <c r="Y6" s="762"/>
      <c r="Z6" s="762"/>
      <c r="AA6" s="762"/>
      <c r="AB6" s="762"/>
      <c r="AC6" s="761" t="s">
        <v>109</v>
      </c>
    </row>
    <row r="7" spans="1:29" s="767" customFormat="1" ht="24.75" customHeight="1">
      <c r="A7" s="763" t="s">
        <v>371</v>
      </c>
      <c r="B7" s="764" t="s">
        <v>388</v>
      </c>
      <c r="C7" s="765" t="s">
        <v>672</v>
      </c>
      <c r="D7" s="765" t="s">
        <v>673</v>
      </c>
      <c r="E7" s="763" t="s">
        <v>674</v>
      </c>
      <c r="F7" s="763" t="s">
        <v>675</v>
      </c>
      <c r="G7" s="763" t="s">
        <v>676</v>
      </c>
      <c r="H7" s="763" t="s">
        <v>677</v>
      </c>
      <c r="I7" s="763" t="s">
        <v>678</v>
      </c>
      <c r="J7" s="763" t="s">
        <v>679</v>
      </c>
      <c r="K7" s="763" t="s">
        <v>680</v>
      </c>
      <c r="L7" s="763" t="s">
        <v>681</v>
      </c>
      <c r="M7" s="763" t="s">
        <v>682</v>
      </c>
      <c r="N7" s="763" t="s">
        <v>683</v>
      </c>
      <c r="O7" s="763" t="s">
        <v>684</v>
      </c>
      <c r="P7" s="766" t="s">
        <v>685</v>
      </c>
      <c r="Q7" s="763" t="s">
        <v>686</v>
      </c>
      <c r="R7" s="763" t="s">
        <v>687</v>
      </c>
      <c r="S7" s="763" t="s">
        <v>688</v>
      </c>
      <c r="T7" s="763" t="s">
        <v>689</v>
      </c>
      <c r="U7" s="763" t="s">
        <v>690</v>
      </c>
      <c r="V7" s="763" t="s">
        <v>691</v>
      </c>
      <c r="W7" s="763" t="s">
        <v>692</v>
      </c>
      <c r="X7" s="763" t="s">
        <v>693</v>
      </c>
      <c r="Y7" s="763" t="s">
        <v>694</v>
      </c>
      <c r="Z7" s="763" t="s">
        <v>695</v>
      </c>
      <c r="AA7" s="763" t="s">
        <v>696</v>
      </c>
      <c r="AB7" s="763" t="s">
        <v>697</v>
      </c>
      <c r="AC7" s="763" t="s">
        <v>698</v>
      </c>
    </row>
    <row r="8" spans="1:29" s="767" customFormat="1" ht="19.5" customHeight="1">
      <c r="A8" s="768" t="s">
        <v>332</v>
      </c>
      <c r="B8" s="769" t="s">
        <v>382</v>
      </c>
      <c r="C8" s="770">
        <f>C9+C13+C14</f>
        <v>33018472</v>
      </c>
      <c r="D8" s="770">
        <f aca="true" t="shared" si="0" ref="D8:AC8">D9+D13+D14</f>
        <v>34245928</v>
      </c>
      <c r="E8" s="770">
        <f t="shared" si="0"/>
        <v>32862193</v>
      </c>
      <c r="F8" s="770">
        <f t="shared" si="0"/>
        <v>34023823</v>
      </c>
      <c r="G8" s="770">
        <f t="shared" si="0"/>
        <v>33519170</v>
      </c>
      <c r="H8" s="770">
        <f t="shared" si="0"/>
        <v>33854362.2</v>
      </c>
      <c r="I8" s="770">
        <f t="shared" si="0"/>
        <v>34192906.518</v>
      </c>
      <c r="J8" s="770">
        <f t="shared" si="0"/>
        <v>34534836.02</v>
      </c>
      <c r="K8" s="770">
        <f t="shared" si="0"/>
        <v>34880184.3802</v>
      </c>
      <c r="L8" s="770">
        <f t="shared" si="0"/>
        <v>35228986.224002</v>
      </c>
      <c r="M8" s="770">
        <f t="shared" si="0"/>
        <v>35581275.11293918</v>
      </c>
      <c r="N8" s="770">
        <f t="shared" si="0"/>
        <v>35937088.67406857</v>
      </c>
      <c r="O8" s="770">
        <f t="shared" si="0"/>
        <v>36296459.560809255</v>
      </c>
      <c r="P8" s="770">
        <f t="shared" si="0"/>
        <v>36659423.365351</v>
      </c>
      <c r="Q8" s="770">
        <f t="shared" si="0"/>
        <v>37026017.276153505</v>
      </c>
      <c r="R8" s="770">
        <f t="shared" si="0"/>
        <v>37396277.44891505</v>
      </c>
      <c r="S8" s="770">
        <f t="shared" si="0"/>
        <v>37950240.54650819</v>
      </c>
      <c r="T8" s="770">
        <f t="shared" si="0"/>
        <v>38329742.951973274</v>
      </c>
      <c r="U8" s="770">
        <f t="shared" si="0"/>
        <v>38713040.83573544</v>
      </c>
      <c r="V8" s="770">
        <f t="shared" si="0"/>
        <v>39100171.24409279</v>
      </c>
      <c r="W8" s="770">
        <f t="shared" si="0"/>
        <v>39491172.95653372</v>
      </c>
      <c r="X8" s="770">
        <f t="shared" si="0"/>
        <v>39886084.26362247</v>
      </c>
      <c r="Y8" s="770">
        <f t="shared" si="0"/>
        <v>40284945.952050224</v>
      </c>
      <c r="Z8" s="770">
        <f t="shared" si="0"/>
        <v>40687795.41157072</v>
      </c>
      <c r="AA8" s="770">
        <f t="shared" si="0"/>
        <v>41094672.798608</v>
      </c>
      <c r="AB8" s="770">
        <f t="shared" si="0"/>
        <v>41505619.52659408</v>
      </c>
      <c r="AC8" s="770">
        <f t="shared" si="0"/>
        <v>41920675.33346002</v>
      </c>
    </row>
    <row r="9" spans="1:29" s="767" customFormat="1" ht="19.5" customHeight="1">
      <c r="A9" s="771" t="s">
        <v>699</v>
      </c>
      <c r="B9" s="772" t="s">
        <v>700</v>
      </c>
      <c r="C9" s="773">
        <f>SUM(C10:C12)</f>
        <v>6362905</v>
      </c>
      <c r="D9" s="773">
        <f>SUM(D10:D12)</f>
        <v>8893422</v>
      </c>
      <c r="E9" s="773">
        <f>SUM(E10:E12)</f>
        <v>8756877</v>
      </c>
      <c r="F9" s="773">
        <f aca="true" t="shared" si="1" ref="F9:M9">SUM(F10:F12)</f>
        <v>9369887</v>
      </c>
      <c r="G9" s="773">
        <f t="shared" si="1"/>
        <v>8495430</v>
      </c>
      <c r="H9" s="773">
        <f t="shared" si="1"/>
        <v>8580384.8</v>
      </c>
      <c r="I9" s="773">
        <f>SUM(I10:I12)</f>
        <v>8666188.518</v>
      </c>
      <c r="J9" s="773">
        <f>SUM(J10:J12)</f>
        <v>8752850.84</v>
      </c>
      <c r="K9" s="773">
        <f t="shared" si="1"/>
        <v>8840379.3484</v>
      </c>
      <c r="L9" s="773">
        <f t="shared" si="1"/>
        <v>8928783.141884</v>
      </c>
      <c r="M9" s="773">
        <f t="shared" si="1"/>
        <v>9018070</v>
      </c>
      <c r="N9" s="773">
        <f>SUM(N10:N12)</f>
        <v>9108251.51</v>
      </c>
      <c r="O9" s="773">
        <f>SUM(O10:O12)</f>
        <v>9199334.0251</v>
      </c>
      <c r="P9" s="773">
        <f>SUM(P10:P12)</f>
        <v>9291327.365351</v>
      </c>
      <c r="Q9" s="773">
        <f>SUM(Q10:Q12)</f>
        <v>9384240.31615351</v>
      </c>
      <c r="R9" s="773">
        <f aca="true" t="shared" si="2" ref="R9:AC9">SUM(R10:R12)</f>
        <v>9478082.719315045</v>
      </c>
      <c r="S9" s="773">
        <f t="shared" si="2"/>
        <v>9572863.546508195</v>
      </c>
      <c r="T9" s="773">
        <f t="shared" si="2"/>
        <v>9668592.181973277</v>
      </c>
      <c r="U9" s="773">
        <f t="shared" si="2"/>
        <v>9765278.55803544</v>
      </c>
      <c r="V9" s="773">
        <f t="shared" si="2"/>
        <v>9862931.343615795</v>
      </c>
      <c r="W9" s="773">
        <f t="shared" si="2"/>
        <v>9961560.657051953</v>
      </c>
      <c r="X9" s="773">
        <f t="shared" si="2"/>
        <v>10061176.263622472</v>
      </c>
      <c r="Y9" s="773">
        <f t="shared" si="2"/>
        <v>10161788.872050222</v>
      </c>
      <c r="Z9" s="773">
        <f t="shared" si="2"/>
        <v>10263406.760770723</v>
      </c>
      <c r="AA9" s="773">
        <f t="shared" si="2"/>
        <v>10366040.2613</v>
      </c>
      <c r="AB9" s="773">
        <f t="shared" si="2"/>
        <v>10469700.663913</v>
      </c>
      <c r="AC9" s="773">
        <f t="shared" si="2"/>
        <v>10574397.282152131</v>
      </c>
    </row>
    <row r="10" spans="1:29" s="767" customFormat="1" ht="19.5" customHeight="1">
      <c r="A10" s="771" t="s">
        <v>340</v>
      </c>
      <c r="B10" s="772" t="s">
        <v>701</v>
      </c>
      <c r="C10" s="773">
        <v>1515900</v>
      </c>
      <c r="D10" s="773">
        <v>819896</v>
      </c>
      <c r="E10" s="773">
        <v>142731</v>
      </c>
      <c r="F10" s="773">
        <v>1533625</v>
      </c>
      <c r="G10" s="773">
        <v>541630</v>
      </c>
      <c r="H10" s="773">
        <f>G10*1.01</f>
        <v>547046.3</v>
      </c>
      <c r="I10" s="773">
        <f aca="true" t="shared" si="3" ref="I10:AB12">H10*1.01</f>
        <v>552516.763</v>
      </c>
      <c r="J10" s="773">
        <v>558042</v>
      </c>
      <c r="K10" s="773">
        <f t="shared" si="3"/>
        <v>563622.42</v>
      </c>
      <c r="L10" s="773">
        <f t="shared" si="3"/>
        <v>569258.6442000001</v>
      </c>
      <c r="M10" s="773">
        <v>574951</v>
      </c>
      <c r="N10" s="773">
        <f t="shared" si="3"/>
        <v>580700.51</v>
      </c>
      <c r="O10" s="773">
        <f t="shared" si="3"/>
        <v>586507.5151</v>
      </c>
      <c r="P10" s="773">
        <f t="shared" si="3"/>
        <v>592372.590251</v>
      </c>
      <c r="Q10" s="773">
        <f t="shared" si="3"/>
        <v>598296.31615351</v>
      </c>
      <c r="R10" s="773">
        <f t="shared" si="3"/>
        <v>604279.2793150451</v>
      </c>
      <c r="S10" s="773">
        <f t="shared" si="3"/>
        <v>610322.0721081955</v>
      </c>
      <c r="T10" s="773">
        <f t="shared" si="3"/>
        <v>616425.2928292775</v>
      </c>
      <c r="U10" s="773">
        <v>622590</v>
      </c>
      <c r="V10" s="773">
        <f t="shared" si="3"/>
        <v>628815.9</v>
      </c>
      <c r="W10" s="773">
        <f t="shared" si="3"/>
        <v>635104.059</v>
      </c>
      <c r="X10" s="773">
        <f t="shared" si="3"/>
        <v>641455.09959</v>
      </c>
      <c r="Y10" s="773">
        <v>647870</v>
      </c>
      <c r="Z10" s="773">
        <f t="shared" si="3"/>
        <v>654348.7</v>
      </c>
      <c r="AA10" s="773">
        <v>660892</v>
      </c>
      <c r="AB10" s="773">
        <f t="shared" si="3"/>
        <v>667500.92</v>
      </c>
      <c r="AC10" s="773">
        <v>674176</v>
      </c>
    </row>
    <row r="11" spans="1:29" s="767" customFormat="1" ht="19.5" customHeight="1">
      <c r="A11" s="771" t="s">
        <v>343</v>
      </c>
      <c r="B11" s="772" t="s">
        <v>702</v>
      </c>
      <c r="C11" s="773">
        <v>208222</v>
      </c>
      <c r="D11" s="773">
        <v>1857304</v>
      </c>
      <c r="E11" s="773">
        <v>2415735</v>
      </c>
      <c r="F11" s="773">
        <v>2825179</v>
      </c>
      <c r="G11" s="773">
        <v>2867550</v>
      </c>
      <c r="H11" s="773">
        <f>G11*1.01</f>
        <v>2896225.5</v>
      </c>
      <c r="I11" s="773">
        <f t="shared" si="3"/>
        <v>2925187.755</v>
      </c>
      <c r="J11" s="773">
        <v>2954440</v>
      </c>
      <c r="K11" s="773">
        <f t="shared" si="3"/>
        <v>2983984.4</v>
      </c>
      <c r="L11" s="773">
        <f t="shared" si="3"/>
        <v>3013824.244</v>
      </c>
      <c r="M11" s="773">
        <v>3043962</v>
      </c>
      <c r="N11" s="773">
        <v>3074402</v>
      </c>
      <c r="O11" s="773">
        <f t="shared" si="3"/>
        <v>3105146.02</v>
      </c>
      <c r="P11" s="773">
        <f t="shared" si="3"/>
        <v>3136197.4802</v>
      </c>
      <c r="Q11" s="773">
        <v>3167559</v>
      </c>
      <c r="R11" s="773">
        <f t="shared" si="3"/>
        <v>3199234.59</v>
      </c>
      <c r="S11" s="773">
        <f t="shared" si="3"/>
        <v>3231226.9359</v>
      </c>
      <c r="T11" s="773">
        <f t="shared" si="3"/>
        <v>3263539.205259</v>
      </c>
      <c r="U11" s="773">
        <f t="shared" si="3"/>
        <v>3296174.59731159</v>
      </c>
      <c r="V11" s="773">
        <f t="shared" si="3"/>
        <v>3329136.3432847057</v>
      </c>
      <c r="W11" s="773">
        <f t="shared" si="3"/>
        <v>3362427.7067175526</v>
      </c>
      <c r="X11" s="773">
        <f t="shared" si="3"/>
        <v>3396051.983784728</v>
      </c>
      <c r="Y11" s="773">
        <v>3430013</v>
      </c>
      <c r="Z11" s="773">
        <f t="shared" si="3"/>
        <v>3464313.13</v>
      </c>
      <c r="AA11" s="773">
        <f t="shared" si="3"/>
        <v>3498956.2613</v>
      </c>
      <c r="AB11" s="773">
        <f t="shared" si="3"/>
        <v>3533945.823913</v>
      </c>
      <c r="AC11" s="773">
        <f>AB11*1.01</f>
        <v>3569285.2821521303</v>
      </c>
    </row>
    <row r="12" spans="1:29" s="767" customFormat="1" ht="19.5" customHeight="1">
      <c r="A12" s="771" t="s">
        <v>345</v>
      </c>
      <c r="B12" s="772" t="s">
        <v>703</v>
      </c>
      <c r="C12" s="773">
        <v>4638783</v>
      </c>
      <c r="D12" s="773">
        <v>6216222</v>
      </c>
      <c r="E12" s="773">
        <v>6198411</v>
      </c>
      <c r="F12" s="773">
        <v>5011083</v>
      </c>
      <c r="G12" s="773">
        <v>5086250</v>
      </c>
      <c r="H12" s="773">
        <v>5137113</v>
      </c>
      <c r="I12" s="773">
        <v>5188484</v>
      </c>
      <c r="J12" s="773">
        <f aca="true" t="shared" si="4" ref="J12:O14">I12*1.01</f>
        <v>5240368.84</v>
      </c>
      <c r="K12" s="773">
        <f t="shared" si="4"/>
        <v>5292772.5284</v>
      </c>
      <c r="L12" s="773">
        <f t="shared" si="4"/>
        <v>5345700.253684</v>
      </c>
      <c r="M12" s="773">
        <v>5399157</v>
      </c>
      <c r="N12" s="773">
        <v>5453149</v>
      </c>
      <c r="O12" s="773">
        <f>N12*1.01</f>
        <v>5507680.49</v>
      </c>
      <c r="P12" s="773">
        <f>O12*1.01</f>
        <v>5562757.2949</v>
      </c>
      <c r="Q12" s="773">
        <v>5618385</v>
      </c>
      <c r="R12" s="773">
        <f t="shared" si="3"/>
        <v>5674568.85</v>
      </c>
      <c r="S12" s="773">
        <f t="shared" si="3"/>
        <v>5731314.5385</v>
      </c>
      <c r="T12" s="773">
        <f t="shared" si="3"/>
        <v>5788627.683885</v>
      </c>
      <c r="U12" s="773">
        <f t="shared" si="3"/>
        <v>5846513.96072385</v>
      </c>
      <c r="V12" s="773">
        <f t="shared" si="3"/>
        <v>5904979.1003310885</v>
      </c>
      <c r="W12" s="773">
        <f t="shared" si="3"/>
        <v>5964028.8913344</v>
      </c>
      <c r="X12" s="773">
        <f>W12*1.01</f>
        <v>6023669.180247744</v>
      </c>
      <c r="Y12" s="773">
        <f>X12*1.01</f>
        <v>6083905.872050221</v>
      </c>
      <c r="Z12" s="773">
        <f>Y12*1.01</f>
        <v>6144744.930770723</v>
      </c>
      <c r="AA12" s="773">
        <v>6206192</v>
      </c>
      <c r="AB12" s="773">
        <f>AA12*1.01</f>
        <v>6268253.92</v>
      </c>
      <c r="AC12" s="773">
        <v>6330936</v>
      </c>
    </row>
    <row r="13" spans="1:35" s="767" customFormat="1" ht="19.5" customHeight="1">
      <c r="A13" s="771" t="s">
        <v>704</v>
      </c>
      <c r="B13" s="772" t="s">
        <v>705</v>
      </c>
      <c r="C13" s="773">
        <v>12593121</v>
      </c>
      <c r="D13" s="773">
        <v>17199567</v>
      </c>
      <c r="E13" s="773">
        <v>16451373</v>
      </c>
      <c r="F13" s="773">
        <v>16189677</v>
      </c>
      <c r="G13" s="773">
        <v>16432520</v>
      </c>
      <c r="H13" s="773">
        <f>G13*1.01</f>
        <v>16596845.2</v>
      </c>
      <c r="I13" s="773">
        <v>16762814</v>
      </c>
      <c r="J13" s="773">
        <f t="shared" si="4"/>
        <v>16930442.14</v>
      </c>
      <c r="K13" s="773">
        <f t="shared" si="4"/>
        <v>17099746.5614</v>
      </c>
      <c r="L13" s="773">
        <f t="shared" si="4"/>
        <v>17270744.027014</v>
      </c>
      <c r="M13" s="773">
        <f t="shared" si="4"/>
        <v>17443451.46728414</v>
      </c>
      <c r="N13" s="773">
        <f t="shared" si="4"/>
        <v>17617885.98195698</v>
      </c>
      <c r="O13" s="773">
        <f t="shared" si="4"/>
        <v>17794064.84177655</v>
      </c>
      <c r="P13" s="773">
        <v>17972005</v>
      </c>
      <c r="Q13" s="773">
        <f>P13*1.01</f>
        <v>18151725.05</v>
      </c>
      <c r="R13" s="773">
        <f>Q13*1.01</f>
        <v>18333242.3005</v>
      </c>
      <c r="S13" s="773">
        <v>18516575</v>
      </c>
      <c r="T13" s="773">
        <f>S13*1.01</f>
        <v>18701740.75</v>
      </c>
      <c r="U13" s="773">
        <f>T13*1.01</f>
        <v>18888758.1575</v>
      </c>
      <c r="V13" s="773">
        <f>U13*1.01</f>
        <v>19077645.739074998</v>
      </c>
      <c r="W13" s="773">
        <f>V13*1.01</f>
        <v>19268422.19646575</v>
      </c>
      <c r="X13" s="773">
        <v>19461106</v>
      </c>
      <c r="Y13" s="773">
        <f>X13*1.01</f>
        <v>19655717.06</v>
      </c>
      <c r="Z13" s="773">
        <f>Y13*1.01</f>
        <v>19852274.2306</v>
      </c>
      <c r="AA13" s="773">
        <f>Z13*1.01</f>
        <v>20050796.972906</v>
      </c>
      <c r="AB13" s="773">
        <f>AA13*1.01</f>
        <v>20251304.94263506</v>
      </c>
      <c r="AC13" s="773">
        <f>AB13*1.01</f>
        <v>20453817.99206141</v>
      </c>
      <c r="AI13" s="774"/>
    </row>
    <row r="14" spans="1:29" s="767" customFormat="1" ht="19.5" customHeight="1">
      <c r="A14" s="771" t="s">
        <v>706</v>
      </c>
      <c r="B14" s="775" t="s">
        <v>707</v>
      </c>
      <c r="C14" s="773">
        <v>14062446</v>
      </c>
      <c r="D14" s="773">
        <v>8152939</v>
      </c>
      <c r="E14" s="773">
        <v>7653943</v>
      </c>
      <c r="F14" s="773">
        <v>8464259</v>
      </c>
      <c r="G14" s="773">
        <v>8591220</v>
      </c>
      <c r="H14" s="773">
        <f>G14*1.01</f>
        <v>8677132.2</v>
      </c>
      <c r="I14" s="773">
        <v>8763904</v>
      </c>
      <c r="J14" s="773">
        <f t="shared" si="4"/>
        <v>8851543.040000001</v>
      </c>
      <c r="K14" s="773">
        <f t="shared" si="4"/>
        <v>8940058.470400002</v>
      </c>
      <c r="L14" s="773">
        <f t="shared" si="4"/>
        <v>9029459.055104002</v>
      </c>
      <c r="M14" s="773">
        <f t="shared" si="4"/>
        <v>9119753.645655042</v>
      </c>
      <c r="N14" s="773">
        <f t="shared" si="4"/>
        <v>9210951.182111593</v>
      </c>
      <c r="O14" s="773">
        <f t="shared" si="4"/>
        <v>9303060.693932708</v>
      </c>
      <c r="P14" s="773">
        <v>9396091</v>
      </c>
      <c r="Q14" s="773">
        <f>P14*1.01</f>
        <v>9490051.91</v>
      </c>
      <c r="R14" s="773">
        <f>Q14*1.01</f>
        <v>9584952.4291</v>
      </c>
      <c r="S14" s="773">
        <v>9860802</v>
      </c>
      <c r="T14" s="773">
        <f>S14*1.01</f>
        <v>9959410.02</v>
      </c>
      <c r="U14" s="773">
        <f>T14*1.01</f>
        <v>10059004.120199999</v>
      </c>
      <c r="V14" s="773">
        <f>U14*1.01</f>
        <v>10159594.161401998</v>
      </c>
      <c r="W14" s="773">
        <f aca="true" t="shared" si="5" ref="W14:AC14">V14*1.01</f>
        <v>10261190.103016019</v>
      </c>
      <c r="X14" s="773">
        <v>10363802</v>
      </c>
      <c r="Y14" s="773">
        <f t="shared" si="5"/>
        <v>10467440.02</v>
      </c>
      <c r="Z14" s="773">
        <f t="shared" si="5"/>
        <v>10572114.4202</v>
      </c>
      <c r="AA14" s="773">
        <f t="shared" si="5"/>
        <v>10677835.564402</v>
      </c>
      <c r="AB14" s="773">
        <f t="shared" si="5"/>
        <v>10784613.920046018</v>
      </c>
      <c r="AC14" s="773">
        <f t="shared" si="5"/>
        <v>10892460.059246479</v>
      </c>
    </row>
    <row r="15" spans="1:29" s="767" customFormat="1" ht="19.5" customHeight="1">
      <c r="A15" s="768" t="s">
        <v>334</v>
      </c>
      <c r="B15" s="769" t="s">
        <v>420</v>
      </c>
      <c r="C15" s="770">
        <f>SUM(C16:C17)</f>
        <v>33174234</v>
      </c>
      <c r="D15" s="770">
        <f>SUM(D16:D17)</f>
        <v>30631087</v>
      </c>
      <c r="E15" s="770">
        <f>SUM(E16:E17)</f>
        <v>34320937</v>
      </c>
      <c r="F15" s="770">
        <f aca="true" t="shared" si="6" ref="F15:AC15">SUM(F16:F17)</f>
        <v>36218145</v>
      </c>
      <c r="G15" s="770">
        <f t="shared" si="6"/>
        <v>32211308</v>
      </c>
      <c r="H15" s="770">
        <f t="shared" si="6"/>
        <v>32599308</v>
      </c>
      <c r="I15" s="770">
        <f t="shared" si="6"/>
        <v>32807308</v>
      </c>
      <c r="J15" s="770">
        <f t="shared" si="6"/>
        <v>33175308</v>
      </c>
      <c r="K15" s="770">
        <f t="shared" si="6"/>
        <v>33535309</v>
      </c>
      <c r="L15" s="770">
        <f t="shared" si="6"/>
        <v>33535309</v>
      </c>
      <c r="M15" s="770">
        <f t="shared" si="6"/>
        <v>33535309</v>
      </c>
      <c r="N15" s="770">
        <f t="shared" si="6"/>
        <v>33535309</v>
      </c>
      <c r="O15" s="770">
        <f t="shared" si="6"/>
        <v>33535309</v>
      </c>
      <c r="P15" s="770">
        <f t="shared" si="6"/>
        <v>33535309</v>
      </c>
      <c r="Q15" s="770">
        <f t="shared" si="6"/>
        <v>33535309</v>
      </c>
      <c r="R15" s="770">
        <f t="shared" si="6"/>
        <v>33535309</v>
      </c>
      <c r="S15" s="770">
        <f t="shared" si="6"/>
        <v>33535309</v>
      </c>
      <c r="T15" s="770">
        <f t="shared" si="6"/>
        <v>33535309</v>
      </c>
      <c r="U15" s="770">
        <f t="shared" si="6"/>
        <v>33535309</v>
      </c>
      <c r="V15" s="770">
        <f t="shared" si="6"/>
        <v>33535309</v>
      </c>
      <c r="W15" s="770">
        <f t="shared" si="6"/>
        <v>33535309</v>
      </c>
      <c r="X15" s="770">
        <f t="shared" si="6"/>
        <v>33535309</v>
      </c>
      <c r="Y15" s="770">
        <f t="shared" si="6"/>
        <v>33535309</v>
      </c>
      <c r="Z15" s="770">
        <f t="shared" si="6"/>
        <v>33535309</v>
      </c>
      <c r="AA15" s="770">
        <f t="shared" si="6"/>
        <v>33535309</v>
      </c>
      <c r="AB15" s="770">
        <f t="shared" si="6"/>
        <v>33535309</v>
      </c>
      <c r="AC15" s="770">
        <f t="shared" si="6"/>
        <v>33535309</v>
      </c>
    </row>
    <row r="16" spans="1:29" s="767" customFormat="1" ht="19.5" customHeight="1">
      <c r="A16" s="771" t="s">
        <v>699</v>
      </c>
      <c r="B16" s="772" t="s">
        <v>708</v>
      </c>
      <c r="C16" s="773">
        <v>28635322</v>
      </c>
      <c r="D16" s="773">
        <v>29448799</v>
      </c>
      <c r="E16" s="773">
        <v>30901135</v>
      </c>
      <c r="F16" s="773">
        <v>32825308</v>
      </c>
      <c r="G16" s="773">
        <v>31335308</v>
      </c>
      <c r="H16" s="773">
        <f aca="true" t="shared" si="7" ref="H16:AC17">G16</f>
        <v>31335308</v>
      </c>
      <c r="I16" s="773">
        <f t="shared" si="7"/>
        <v>31335308</v>
      </c>
      <c r="J16" s="773">
        <f t="shared" si="7"/>
        <v>31335308</v>
      </c>
      <c r="K16" s="773">
        <v>31335309</v>
      </c>
      <c r="L16" s="773">
        <f t="shared" si="7"/>
        <v>31335309</v>
      </c>
      <c r="M16" s="773">
        <f t="shared" si="7"/>
        <v>31335309</v>
      </c>
      <c r="N16" s="773">
        <f t="shared" si="7"/>
        <v>31335309</v>
      </c>
      <c r="O16" s="773">
        <f t="shared" si="7"/>
        <v>31335309</v>
      </c>
      <c r="P16" s="773">
        <f t="shared" si="7"/>
        <v>31335309</v>
      </c>
      <c r="Q16" s="773">
        <f t="shared" si="7"/>
        <v>31335309</v>
      </c>
      <c r="R16" s="773">
        <f t="shared" si="7"/>
        <v>31335309</v>
      </c>
      <c r="S16" s="773">
        <f t="shared" si="7"/>
        <v>31335309</v>
      </c>
      <c r="T16" s="773">
        <f t="shared" si="7"/>
        <v>31335309</v>
      </c>
      <c r="U16" s="773">
        <f t="shared" si="7"/>
        <v>31335309</v>
      </c>
      <c r="V16" s="773">
        <f t="shared" si="7"/>
        <v>31335309</v>
      </c>
      <c r="W16" s="773">
        <f t="shared" si="7"/>
        <v>31335309</v>
      </c>
      <c r="X16" s="773">
        <f t="shared" si="7"/>
        <v>31335309</v>
      </c>
      <c r="Y16" s="773">
        <f t="shared" si="7"/>
        <v>31335309</v>
      </c>
      <c r="Z16" s="773">
        <f t="shared" si="7"/>
        <v>31335309</v>
      </c>
      <c r="AA16" s="773">
        <f t="shared" si="7"/>
        <v>31335309</v>
      </c>
      <c r="AB16" s="773">
        <f t="shared" si="7"/>
        <v>31335309</v>
      </c>
      <c r="AC16" s="773">
        <f t="shared" si="7"/>
        <v>31335309</v>
      </c>
    </row>
    <row r="17" spans="1:29" s="767" customFormat="1" ht="19.5" customHeight="1">
      <c r="A17" s="771" t="s">
        <v>704</v>
      </c>
      <c r="B17" s="772" t="s">
        <v>709</v>
      </c>
      <c r="C17" s="773">
        <v>4538912</v>
      </c>
      <c r="D17" s="773">
        <v>1182288</v>
      </c>
      <c r="E17" s="773">
        <v>3419802</v>
      </c>
      <c r="F17" s="773">
        <v>3392837</v>
      </c>
      <c r="G17" s="773">
        <v>876000</v>
      </c>
      <c r="H17" s="773">
        <v>1264000</v>
      </c>
      <c r="I17" s="773">
        <v>1472000</v>
      </c>
      <c r="J17" s="773">
        <v>1840000</v>
      </c>
      <c r="K17" s="773">
        <v>2200000</v>
      </c>
      <c r="L17" s="773">
        <f t="shared" si="7"/>
        <v>2200000</v>
      </c>
      <c r="M17" s="773">
        <f t="shared" si="7"/>
        <v>2200000</v>
      </c>
      <c r="N17" s="773">
        <f t="shared" si="7"/>
        <v>2200000</v>
      </c>
      <c r="O17" s="773">
        <f t="shared" si="7"/>
        <v>2200000</v>
      </c>
      <c r="P17" s="773">
        <f t="shared" si="7"/>
        <v>2200000</v>
      </c>
      <c r="Q17" s="773">
        <f t="shared" si="7"/>
        <v>2200000</v>
      </c>
      <c r="R17" s="773">
        <f t="shared" si="7"/>
        <v>2200000</v>
      </c>
      <c r="S17" s="773">
        <f t="shared" si="7"/>
        <v>2200000</v>
      </c>
      <c r="T17" s="773">
        <f t="shared" si="7"/>
        <v>2200000</v>
      </c>
      <c r="U17" s="773">
        <f t="shared" si="7"/>
        <v>2200000</v>
      </c>
      <c r="V17" s="773">
        <f t="shared" si="7"/>
        <v>2200000</v>
      </c>
      <c r="W17" s="773">
        <f t="shared" si="7"/>
        <v>2200000</v>
      </c>
      <c r="X17" s="773">
        <f t="shared" si="7"/>
        <v>2200000</v>
      </c>
      <c r="Y17" s="773">
        <f t="shared" si="7"/>
        <v>2200000</v>
      </c>
      <c r="Z17" s="773">
        <f t="shared" si="7"/>
        <v>2200000</v>
      </c>
      <c r="AA17" s="773">
        <f t="shared" si="7"/>
        <v>2200000</v>
      </c>
      <c r="AB17" s="773">
        <f t="shared" si="7"/>
        <v>2200000</v>
      </c>
      <c r="AC17" s="773">
        <f t="shared" si="7"/>
        <v>2200000</v>
      </c>
    </row>
    <row r="18" spans="1:29" s="767" customFormat="1" ht="19.5" customHeight="1">
      <c r="A18" s="768" t="s">
        <v>338</v>
      </c>
      <c r="B18" s="769" t="s">
        <v>710</v>
      </c>
      <c r="C18" s="770" t="e">
        <f>C19+C23+C27+C28+#REF!</f>
        <v>#REF!</v>
      </c>
      <c r="D18" s="770" t="e">
        <f>D19+D23+D27+D28+#REF!</f>
        <v>#REF!</v>
      </c>
      <c r="E18" s="770">
        <f>E19+E23+E27+E28</f>
        <v>1053504</v>
      </c>
      <c r="F18" s="770">
        <f aca="true" t="shared" si="8" ref="F18:AC18">F19+F23+F27+F28</f>
        <v>1448517</v>
      </c>
      <c r="G18" s="770">
        <f t="shared" si="8"/>
        <v>1307244</v>
      </c>
      <c r="H18" s="770">
        <f t="shared" si="8"/>
        <v>1254642</v>
      </c>
      <c r="I18" s="770">
        <f t="shared" si="8"/>
        <v>1385382</v>
      </c>
      <c r="J18" s="770">
        <f t="shared" si="8"/>
        <v>1359422</v>
      </c>
      <c r="K18" s="770">
        <f t="shared" si="8"/>
        <v>1258690</v>
      </c>
      <c r="L18" s="770">
        <f t="shared" si="8"/>
        <v>1232730</v>
      </c>
      <c r="M18" s="770">
        <f t="shared" si="8"/>
        <v>1206770</v>
      </c>
      <c r="N18" s="770">
        <f t="shared" si="8"/>
        <v>1177800</v>
      </c>
      <c r="O18" s="770">
        <f t="shared" si="8"/>
        <v>1154843</v>
      </c>
      <c r="P18" s="770">
        <f t="shared" si="8"/>
        <v>1151719</v>
      </c>
      <c r="Q18" s="770">
        <f t="shared" si="8"/>
        <v>1030774.4</v>
      </c>
      <c r="R18" s="770">
        <f t="shared" si="8"/>
        <v>817020.8</v>
      </c>
      <c r="S18" s="770">
        <f t="shared" si="8"/>
        <v>782979.2</v>
      </c>
      <c r="T18" s="770">
        <f t="shared" si="8"/>
        <v>748937.6</v>
      </c>
      <c r="U18" s="770">
        <f t="shared" si="8"/>
        <v>714896</v>
      </c>
      <c r="V18" s="770">
        <f t="shared" si="8"/>
        <v>680854.4</v>
      </c>
      <c r="W18" s="770">
        <f t="shared" si="8"/>
        <v>646812.8</v>
      </c>
      <c r="X18" s="770">
        <f t="shared" si="8"/>
        <v>612771.2</v>
      </c>
      <c r="Y18" s="770">
        <f t="shared" si="8"/>
        <v>578729.6</v>
      </c>
      <c r="Z18" s="770">
        <f t="shared" si="8"/>
        <v>544688</v>
      </c>
      <c r="AA18" s="770">
        <f t="shared" si="8"/>
        <v>510646.4</v>
      </c>
      <c r="AB18" s="770">
        <f t="shared" si="8"/>
        <v>476604.8</v>
      </c>
      <c r="AC18" s="770">
        <f t="shared" si="8"/>
        <v>221561.6</v>
      </c>
    </row>
    <row r="19" spans="1:29" s="767" customFormat="1" ht="19.5" customHeight="1">
      <c r="A19" s="771" t="s">
        <v>699</v>
      </c>
      <c r="B19" s="772" t="s">
        <v>711</v>
      </c>
      <c r="C19" s="773">
        <f>SUM(C20:C22)</f>
        <v>1073579</v>
      </c>
      <c r="D19" s="773">
        <f aca="true" t="shared" si="9" ref="D19:AC19">SUM(D20:D22)</f>
        <v>7901697</v>
      </c>
      <c r="E19" s="773">
        <f t="shared" si="9"/>
        <v>1053504</v>
      </c>
      <c r="F19" s="773">
        <f t="shared" si="9"/>
        <v>1448517</v>
      </c>
      <c r="G19" s="773">
        <f t="shared" si="9"/>
        <v>1307244</v>
      </c>
      <c r="H19" s="773">
        <f t="shared" si="9"/>
        <v>1254642</v>
      </c>
      <c r="I19" s="773">
        <f t="shared" si="9"/>
        <v>1385382</v>
      </c>
      <c r="J19" s="773">
        <f t="shared" si="9"/>
        <v>1359422</v>
      </c>
      <c r="K19" s="773">
        <f t="shared" si="9"/>
        <v>1258690</v>
      </c>
      <c r="L19" s="773">
        <f t="shared" si="9"/>
        <v>1232730</v>
      </c>
      <c r="M19" s="773">
        <f t="shared" si="9"/>
        <v>1206770</v>
      </c>
      <c r="N19" s="773">
        <f t="shared" si="9"/>
        <v>1177800</v>
      </c>
      <c r="O19" s="773">
        <f t="shared" si="9"/>
        <v>1154843</v>
      </c>
      <c r="P19" s="773">
        <f t="shared" si="9"/>
        <v>1151719</v>
      </c>
      <c r="Q19" s="773">
        <f t="shared" si="9"/>
        <v>1030774.4</v>
      </c>
      <c r="R19" s="773">
        <f t="shared" si="9"/>
        <v>817020.8</v>
      </c>
      <c r="S19" s="773">
        <f t="shared" si="9"/>
        <v>782979.2</v>
      </c>
      <c r="T19" s="773">
        <f t="shared" si="9"/>
        <v>748937.6</v>
      </c>
      <c r="U19" s="773">
        <f t="shared" si="9"/>
        <v>714896</v>
      </c>
      <c r="V19" s="773">
        <f t="shared" si="9"/>
        <v>680854.4</v>
      </c>
      <c r="W19" s="773">
        <f t="shared" si="9"/>
        <v>646812.8</v>
      </c>
      <c r="X19" s="773">
        <f t="shared" si="9"/>
        <v>612771.2</v>
      </c>
      <c r="Y19" s="773">
        <f t="shared" si="9"/>
        <v>578729.6</v>
      </c>
      <c r="Z19" s="773">
        <f t="shared" si="9"/>
        <v>544688</v>
      </c>
      <c r="AA19" s="773">
        <f t="shared" si="9"/>
        <v>510646.4</v>
      </c>
      <c r="AB19" s="773">
        <f t="shared" si="9"/>
        <v>476604.8</v>
      </c>
      <c r="AC19" s="773">
        <f t="shared" si="9"/>
        <v>221561.6</v>
      </c>
    </row>
    <row r="20" spans="1:29" s="767" customFormat="1" ht="19.5" customHeight="1">
      <c r="A20" s="771" t="s">
        <v>340</v>
      </c>
      <c r="B20" s="772" t="s">
        <v>712</v>
      </c>
      <c r="C20" s="773">
        <v>157183</v>
      </c>
      <c r="D20" s="773">
        <v>6704199</v>
      </c>
      <c r="E20" s="773">
        <v>232455</v>
      </c>
      <c r="F20" s="773">
        <v>674073</v>
      </c>
      <c r="G20" s="773">
        <v>547847</v>
      </c>
      <c r="H20" s="773">
        <v>510292</v>
      </c>
      <c r="I20" s="773">
        <v>666992</v>
      </c>
      <c r="J20" s="773">
        <v>666992</v>
      </c>
      <c r="K20" s="773">
        <v>592220</v>
      </c>
      <c r="L20" s="773">
        <v>592220</v>
      </c>
      <c r="M20" s="773">
        <v>592220</v>
      </c>
      <c r="N20" s="773">
        <v>592220</v>
      </c>
      <c r="O20" s="773">
        <v>592220</v>
      </c>
      <c r="P20" s="773">
        <f>425520+166700</f>
        <v>592220</v>
      </c>
      <c r="Q20" s="773">
        <f>425520+166400</f>
        <v>591920</v>
      </c>
      <c r="R20" s="773">
        <v>425520</v>
      </c>
      <c r="S20" s="773">
        <f aca="true" t="shared" si="10" ref="S20:AA21">R20</f>
        <v>425520</v>
      </c>
      <c r="T20" s="773">
        <f t="shared" si="10"/>
        <v>425520</v>
      </c>
      <c r="U20" s="773">
        <f t="shared" si="10"/>
        <v>425520</v>
      </c>
      <c r="V20" s="773">
        <f t="shared" si="10"/>
        <v>425520</v>
      </c>
      <c r="W20" s="773">
        <f t="shared" si="10"/>
        <v>425520</v>
      </c>
      <c r="X20" s="773">
        <f t="shared" si="10"/>
        <v>425520</v>
      </c>
      <c r="Y20" s="773">
        <f t="shared" si="10"/>
        <v>425520</v>
      </c>
      <c r="Z20" s="773">
        <f t="shared" si="10"/>
        <v>425520</v>
      </c>
      <c r="AA20" s="773">
        <f t="shared" si="10"/>
        <v>425520</v>
      </c>
      <c r="AB20" s="773">
        <f>AA20</f>
        <v>425520</v>
      </c>
      <c r="AC20" s="773">
        <v>213040</v>
      </c>
    </row>
    <row r="21" spans="1:30" s="767" customFormat="1" ht="55.5" customHeight="1">
      <c r="A21" s="771" t="s">
        <v>343</v>
      </c>
      <c r="B21" s="776" t="s">
        <v>713</v>
      </c>
      <c r="C21" s="773">
        <v>0</v>
      </c>
      <c r="D21" s="773">
        <v>0</v>
      </c>
      <c r="E21" s="773">
        <v>0</v>
      </c>
      <c r="F21" s="773">
        <v>0</v>
      </c>
      <c r="G21" s="773">
        <v>0</v>
      </c>
      <c r="H21" s="773">
        <v>0</v>
      </c>
      <c r="I21" s="773">
        <v>0</v>
      </c>
      <c r="J21" s="773">
        <v>0</v>
      </c>
      <c r="K21" s="773">
        <v>0</v>
      </c>
      <c r="L21" s="773">
        <v>0</v>
      </c>
      <c r="M21" s="773">
        <v>0</v>
      </c>
      <c r="N21" s="773">
        <f>M21</f>
        <v>0</v>
      </c>
      <c r="O21" s="773">
        <f>N21</f>
        <v>0</v>
      </c>
      <c r="P21" s="773">
        <v>0</v>
      </c>
      <c r="Q21" s="773">
        <v>0</v>
      </c>
      <c r="R21" s="773">
        <v>0</v>
      </c>
      <c r="S21" s="773">
        <f t="shared" si="10"/>
        <v>0</v>
      </c>
      <c r="T21" s="773">
        <f t="shared" si="10"/>
        <v>0</v>
      </c>
      <c r="U21" s="773">
        <f t="shared" si="10"/>
        <v>0</v>
      </c>
      <c r="V21" s="773">
        <f t="shared" si="10"/>
        <v>0</v>
      </c>
      <c r="W21" s="773">
        <v>0</v>
      </c>
      <c r="X21" s="773">
        <v>0</v>
      </c>
      <c r="Y21" s="773">
        <v>0</v>
      </c>
      <c r="Z21" s="773">
        <f t="shared" si="10"/>
        <v>0</v>
      </c>
      <c r="AA21" s="773">
        <v>0</v>
      </c>
      <c r="AB21" s="773">
        <v>0</v>
      </c>
      <c r="AC21" s="773">
        <v>0</v>
      </c>
      <c r="AD21" s="774"/>
    </row>
    <row r="22" spans="1:29" s="767" customFormat="1" ht="19.5" customHeight="1">
      <c r="A22" s="771" t="s">
        <v>345</v>
      </c>
      <c r="B22" s="772" t="s">
        <v>714</v>
      </c>
      <c r="C22" s="773">
        <v>916396</v>
      </c>
      <c r="D22" s="773">
        <v>1197498</v>
      </c>
      <c r="E22" s="773">
        <v>821049</v>
      </c>
      <c r="F22" s="773">
        <v>774444</v>
      </c>
      <c r="G22" s="773">
        <v>759397</v>
      </c>
      <c r="H22" s="773">
        <v>744350</v>
      </c>
      <c r="I22" s="773">
        <v>718390</v>
      </c>
      <c r="J22" s="773">
        <v>692430</v>
      </c>
      <c r="K22" s="773">
        <v>666470</v>
      </c>
      <c r="L22" s="773">
        <v>640510</v>
      </c>
      <c r="M22" s="773">
        <v>614550</v>
      </c>
      <c r="N22" s="773">
        <v>585580</v>
      </c>
      <c r="O22" s="773">
        <v>562623</v>
      </c>
      <c r="P22" s="773">
        <v>559499</v>
      </c>
      <c r="Q22" s="773">
        <f aca="true" t="shared" si="11" ref="Q22:AB22">P30*8/100</f>
        <v>438854.4</v>
      </c>
      <c r="R22" s="773">
        <f t="shared" si="11"/>
        <v>391500.8</v>
      </c>
      <c r="S22" s="773">
        <f t="shared" si="11"/>
        <v>357459.2</v>
      </c>
      <c r="T22" s="773">
        <f t="shared" si="11"/>
        <v>323417.6</v>
      </c>
      <c r="U22" s="773">
        <f t="shared" si="11"/>
        <v>289376</v>
      </c>
      <c r="V22" s="773">
        <f t="shared" si="11"/>
        <v>255334.4</v>
      </c>
      <c r="W22" s="773">
        <f t="shared" si="11"/>
        <v>221292.8</v>
      </c>
      <c r="X22" s="773">
        <f t="shared" si="11"/>
        <v>187251.2</v>
      </c>
      <c r="Y22" s="773">
        <f t="shared" si="11"/>
        <v>153209.6</v>
      </c>
      <c r="Z22" s="773">
        <f t="shared" si="11"/>
        <v>119168</v>
      </c>
      <c r="AA22" s="773">
        <f t="shared" si="11"/>
        <v>85126.4</v>
      </c>
      <c r="AB22" s="773">
        <f t="shared" si="11"/>
        <v>51084.8</v>
      </c>
      <c r="AC22" s="773">
        <f>AB30*4/100</f>
        <v>8521.6</v>
      </c>
    </row>
    <row r="23" spans="1:29" s="767" customFormat="1" ht="22.5">
      <c r="A23" s="771" t="s">
        <v>704</v>
      </c>
      <c r="B23" s="775" t="s">
        <v>715</v>
      </c>
      <c r="C23" s="773">
        <f>SUM(C24:C26)</f>
        <v>0</v>
      </c>
      <c r="D23" s="773">
        <f aca="true" t="shared" si="12" ref="D23:AC23">SUM(D24:D26)</f>
        <v>0</v>
      </c>
      <c r="E23" s="773">
        <f t="shared" si="12"/>
        <v>0</v>
      </c>
      <c r="F23" s="773">
        <f t="shared" si="12"/>
        <v>0</v>
      </c>
      <c r="G23" s="773">
        <f t="shared" si="12"/>
        <v>0</v>
      </c>
      <c r="H23" s="773">
        <f t="shared" si="12"/>
        <v>0</v>
      </c>
      <c r="I23" s="773">
        <f t="shared" si="12"/>
        <v>0</v>
      </c>
      <c r="J23" s="773">
        <f t="shared" si="12"/>
        <v>0</v>
      </c>
      <c r="K23" s="773">
        <f t="shared" si="12"/>
        <v>0</v>
      </c>
      <c r="L23" s="773">
        <f t="shared" si="12"/>
        <v>0</v>
      </c>
      <c r="M23" s="773">
        <f t="shared" si="12"/>
        <v>0</v>
      </c>
      <c r="N23" s="773">
        <f t="shared" si="12"/>
        <v>0</v>
      </c>
      <c r="O23" s="773">
        <f t="shared" si="12"/>
        <v>0</v>
      </c>
      <c r="P23" s="773">
        <f t="shared" si="12"/>
        <v>0</v>
      </c>
      <c r="Q23" s="773">
        <f t="shared" si="12"/>
        <v>0</v>
      </c>
      <c r="R23" s="773">
        <f t="shared" si="12"/>
        <v>0</v>
      </c>
      <c r="S23" s="773">
        <f t="shared" si="12"/>
        <v>0</v>
      </c>
      <c r="T23" s="773">
        <f t="shared" si="12"/>
        <v>0</v>
      </c>
      <c r="U23" s="773">
        <f t="shared" si="12"/>
        <v>0</v>
      </c>
      <c r="V23" s="773">
        <f t="shared" si="12"/>
        <v>0</v>
      </c>
      <c r="W23" s="773">
        <f t="shared" si="12"/>
        <v>0</v>
      </c>
      <c r="X23" s="773">
        <f t="shared" si="12"/>
        <v>0</v>
      </c>
      <c r="Y23" s="773">
        <f t="shared" si="12"/>
        <v>0</v>
      </c>
      <c r="Z23" s="773">
        <f t="shared" si="12"/>
        <v>0</v>
      </c>
      <c r="AA23" s="773">
        <f t="shared" si="12"/>
        <v>0</v>
      </c>
      <c r="AB23" s="773">
        <f t="shared" si="12"/>
        <v>0</v>
      </c>
      <c r="AC23" s="773">
        <f t="shared" si="12"/>
        <v>0</v>
      </c>
    </row>
    <row r="24" spans="1:32" s="767" customFormat="1" ht="12" customHeight="1">
      <c r="A24" s="771" t="s">
        <v>340</v>
      </c>
      <c r="B24" s="775" t="s">
        <v>712</v>
      </c>
      <c r="C24" s="773">
        <v>0</v>
      </c>
      <c r="D24" s="773">
        <v>0</v>
      </c>
      <c r="E24" s="773">
        <v>0</v>
      </c>
      <c r="F24" s="773">
        <v>0</v>
      </c>
      <c r="G24" s="773">
        <v>0</v>
      </c>
      <c r="H24" s="773">
        <v>0</v>
      </c>
      <c r="I24" s="773">
        <v>0</v>
      </c>
      <c r="J24" s="773">
        <v>0</v>
      </c>
      <c r="K24" s="773">
        <v>0</v>
      </c>
      <c r="L24" s="773">
        <v>0</v>
      </c>
      <c r="M24" s="773">
        <v>0</v>
      </c>
      <c r="N24" s="773">
        <v>0</v>
      </c>
      <c r="O24" s="773">
        <v>0</v>
      </c>
      <c r="P24" s="773">
        <v>0</v>
      </c>
      <c r="Q24" s="773">
        <v>0</v>
      </c>
      <c r="R24" s="773">
        <v>0</v>
      </c>
      <c r="S24" s="773">
        <v>0</v>
      </c>
      <c r="T24" s="773">
        <v>0</v>
      </c>
      <c r="U24" s="773">
        <v>0</v>
      </c>
      <c r="V24" s="773">
        <v>0</v>
      </c>
      <c r="W24" s="773">
        <v>0</v>
      </c>
      <c r="X24" s="773">
        <v>0</v>
      </c>
      <c r="Y24" s="773">
        <v>0</v>
      </c>
      <c r="Z24" s="773">
        <v>0</v>
      </c>
      <c r="AA24" s="773">
        <v>0</v>
      </c>
      <c r="AB24" s="773">
        <v>0</v>
      </c>
      <c r="AC24" s="773">
        <v>0</v>
      </c>
      <c r="AF24" s="774"/>
    </row>
    <row r="25" spans="1:37" s="767" customFormat="1" ht="55.5" customHeight="1">
      <c r="A25" s="771" t="s">
        <v>343</v>
      </c>
      <c r="B25" s="776" t="s">
        <v>716</v>
      </c>
      <c r="C25" s="773">
        <v>0</v>
      </c>
      <c r="D25" s="773">
        <v>0</v>
      </c>
      <c r="E25" s="773">
        <v>0</v>
      </c>
      <c r="F25" s="773">
        <v>0</v>
      </c>
      <c r="G25" s="773">
        <v>0</v>
      </c>
      <c r="H25" s="773">
        <v>0</v>
      </c>
      <c r="I25" s="773">
        <v>0</v>
      </c>
      <c r="J25" s="773">
        <v>0</v>
      </c>
      <c r="K25" s="773">
        <v>0</v>
      </c>
      <c r="L25" s="773">
        <v>0</v>
      </c>
      <c r="M25" s="773">
        <v>0</v>
      </c>
      <c r="N25" s="773">
        <v>0</v>
      </c>
      <c r="O25" s="773">
        <v>0</v>
      </c>
      <c r="P25" s="773">
        <v>0</v>
      </c>
      <c r="Q25" s="773">
        <v>0</v>
      </c>
      <c r="R25" s="773">
        <v>0</v>
      </c>
      <c r="S25" s="773">
        <v>0</v>
      </c>
      <c r="T25" s="773">
        <v>0</v>
      </c>
      <c r="U25" s="773">
        <v>0</v>
      </c>
      <c r="V25" s="773">
        <v>0</v>
      </c>
      <c r="W25" s="773">
        <v>0</v>
      </c>
      <c r="X25" s="773">
        <v>0</v>
      </c>
      <c r="Y25" s="773">
        <v>0</v>
      </c>
      <c r="Z25" s="773">
        <v>0</v>
      </c>
      <c r="AA25" s="773">
        <v>0</v>
      </c>
      <c r="AB25" s="773">
        <v>0</v>
      </c>
      <c r="AC25" s="773">
        <v>0</v>
      </c>
      <c r="AD25" s="777"/>
      <c r="AE25" s="777"/>
      <c r="AF25" s="778"/>
      <c r="AG25" s="777"/>
      <c r="AH25" s="777"/>
      <c r="AI25" s="777"/>
      <c r="AJ25" s="777"/>
      <c r="AK25" s="777"/>
    </row>
    <row r="26" spans="1:32" s="767" customFormat="1" ht="12.75" customHeight="1">
      <c r="A26" s="771" t="s">
        <v>345</v>
      </c>
      <c r="B26" s="776" t="s">
        <v>714</v>
      </c>
      <c r="C26" s="773"/>
      <c r="D26" s="773"/>
      <c r="E26" s="773"/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3"/>
      <c r="AC26" s="773"/>
      <c r="AF26" s="774"/>
    </row>
    <row r="27" spans="1:29" s="767" customFormat="1" ht="12.75">
      <c r="A27" s="771" t="s">
        <v>706</v>
      </c>
      <c r="B27" s="772" t="s">
        <v>717</v>
      </c>
      <c r="C27" s="773">
        <v>0</v>
      </c>
      <c r="D27" s="773">
        <v>0</v>
      </c>
      <c r="E27" s="773">
        <v>0</v>
      </c>
      <c r="F27" s="773">
        <v>0</v>
      </c>
      <c r="G27" s="773">
        <v>0</v>
      </c>
      <c r="H27" s="773">
        <v>0</v>
      </c>
      <c r="I27" s="773">
        <v>0</v>
      </c>
      <c r="J27" s="773">
        <v>0</v>
      </c>
      <c r="K27" s="773">
        <f>J27</f>
        <v>0</v>
      </c>
      <c r="L27" s="773">
        <f>K27</f>
        <v>0</v>
      </c>
      <c r="M27" s="773">
        <f>L27</f>
        <v>0</v>
      </c>
      <c r="N27" s="773">
        <f>M27</f>
        <v>0</v>
      </c>
      <c r="O27" s="773">
        <f>N27</f>
        <v>0</v>
      </c>
      <c r="P27" s="773">
        <v>0</v>
      </c>
      <c r="Q27" s="773">
        <v>0</v>
      </c>
      <c r="R27" s="773">
        <v>0</v>
      </c>
      <c r="S27" s="773">
        <v>0</v>
      </c>
      <c r="T27" s="773">
        <v>0</v>
      </c>
      <c r="U27" s="773">
        <v>0</v>
      </c>
      <c r="V27" s="773">
        <v>0</v>
      </c>
      <c r="W27" s="773">
        <v>0</v>
      </c>
      <c r="X27" s="773">
        <v>0</v>
      </c>
      <c r="Y27" s="773">
        <v>0</v>
      </c>
      <c r="Z27" s="773">
        <v>0</v>
      </c>
      <c r="AA27" s="773">
        <v>0</v>
      </c>
      <c r="AB27" s="773">
        <v>0</v>
      </c>
      <c r="AC27" s="773">
        <v>0</v>
      </c>
    </row>
    <row r="28" spans="1:29" s="767" customFormat="1" ht="12.75" customHeight="1">
      <c r="A28" s="771" t="s">
        <v>718</v>
      </c>
      <c r="B28" s="775" t="s">
        <v>719</v>
      </c>
      <c r="C28" s="773">
        <v>3000000</v>
      </c>
      <c r="D28" s="773">
        <v>7000000</v>
      </c>
      <c r="E28" s="773">
        <v>0</v>
      </c>
      <c r="F28" s="773">
        <v>0</v>
      </c>
      <c r="G28" s="773">
        <v>0</v>
      </c>
      <c r="H28" s="773">
        <v>0</v>
      </c>
      <c r="I28" s="773">
        <v>0</v>
      </c>
      <c r="J28" s="773">
        <v>0</v>
      </c>
      <c r="K28" s="773">
        <v>0</v>
      </c>
      <c r="L28" s="773">
        <v>0</v>
      </c>
      <c r="M28" s="773">
        <v>0</v>
      </c>
      <c r="N28" s="773">
        <v>0</v>
      </c>
      <c r="O28" s="773">
        <v>0</v>
      </c>
      <c r="P28" s="773">
        <v>0</v>
      </c>
      <c r="Q28" s="773">
        <v>0</v>
      </c>
      <c r="R28" s="773">
        <v>0</v>
      </c>
      <c r="S28" s="773">
        <v>0</v>
      </c>
      <c r="T28" s="773">
        <v>0</v>
      </c>
      <c r="U28" s="773">
        <v>0</v>
      </c>
      <c r="V28" s="773">
        <v>0</v>
      </c>
      <c r="W28" s="773">
        <v>0</v>
      </c>
      <c r="X28" s="773">
        <v>0</v>
      </c>
      <c r="Y28" s="773">
        <v>0</v>
      </c>
      <c r="Z28" s="773">
        <v>0</v>
      </c>
      <c r="AA28" s="773">
        <v>0</v>
      </c>
      <c r="AB28" s="773">
        <v>0</v>
      </c>
      <c r="AC28" s="773">
        <v>0</v>
      </c>
    </row>
    <row r="29" spans="1:29" s="767" customFormat="1" ht="12.75">
      <c r="A29" s="768" t="s">
        <v>357</v>
      </c>
      <c r="B29" s="779" t="s">
        <v>720</v>
      </c>
      <c r="C29" s="770">
        <f aca="true" t="shared" si="13" ref="C29:AC29">C8-C15</f>
        <v>-155762</v>
      </c>
      <c r="D29" s="770">
        <f t="shared" si="13"/>
        <v>3614841</v>
      </c>
      <c r="E29" s="770">
        <f t="shared" si="13"/>
        <v>-1458744</v>
      </c>
      <c r="F29" s="770">
        <f t="shared" si="13"/>
        <v>-2194322</v>
      </c>
      <c r="G29" s="770">
        <f t="shared" si="13"/>
        <v>1307862</v>
      </c>
      <c r="H29" s="770">
        <f t="shared" si="13"/>
        <v>1255054.200000003</v>
      </c>
      <c r="I29" s="770">
        <f t="shared" si="13"/>
        <v>1385598.5179999992</v>
      </c>
      <c r="J29" s="770">
        <f t="shared" si="13"/>
        <v>1359528.0200000033</v>
      </c>
      <c r="K29" s="770">
        <f t="shared" si="13"/>
        <v>1344875.3801999986</v>
      </c>
      <c r="L29" s="770">
        <f t="shared" si="13"/>
        <v>1693677.2240020037</v>
      </c>
      <c r="M29" s="770">
        <f t="shared" si="13"/>
        <v>2045966.112939179</v>
      </c>
      <c r="N29" s="770">
        <f t="shared" si="13"/>
        <v>2401779.67406857</v>
      </c>
      <c r="O29" s="770">
        <f t="shared" si="13"/>
        <v>2761150.5608092546</v>
      </c>
      <c r="P29" s="770">
        <f t="shared" si="13"/>
        <v>3124114.365350999</v>
      </c>
      <c r="Q29" s="770">
        <f t="shared" si="13"/>
        <v>3490708.276153505</v>
      </c>
      <c r="R29" s="770">
        <f t="shared" si="13"/>
        <v>3860968.4489150494</v>
      </c>
      <c r="S29" s="770">
        <f t="shared" si="13"/>
        <v>4414931.546508193</v>
      </c>
      <c r="T29" s="770">
        <f t="shared" si="13"/>
        <v>4794433.951973274</v>
      </c>
      <c r="U29" s="770">
        <f t="shared" si="13"/>
        <v>5177731.83573544</v>
      </c>
      <c r="V29" s="770">
        <f t="shared" si="13"/>
        <v>5564862.244092792</v>
      </c>
      <c r="W29" s="770">
        <f t="shared" si="13"/>
        <v>5955863.956533723</v>
      </c>
      <c r="X29" s="770">
        <f t="shared" si="13"/>
        <v>6350775.26362247</v>
      </c>
      <c r="Y29" s="770">
        <f t="shared" si="13"/>
        <v>6749636.952050224</v>
      </c>
      <c r="Z29" s="770">
        <f t="shared" si="13"/>
        <v>7152486.41157072</v>
      </c>
      <c r="AA29" s="770">
        <f t="shared" si="13"/>
        <v>7559363.798607998</v>
      </c>
      <c r="AB29" s="770">
        <f t="shared" si="13"/>
        <v>7970310.52659408</v>
      </c>
      <c r="AC29" s="770">
        <f t="shared" si="13"/>
        <v>8385366.333460018</v>
      </c>
    </row>
    <row r="30" spans="1:51" s="767" customFormat="1" ht="22.5">
      <c r="A30" s="768" t="s">
        <v>488</v>
      </c>
      <c r="B30" s="780" t="s">
        <v>721</v>
      </c>
      <c r="C30" s="770">
        <v>10955053</v>
      </c>
      <c r="D30" s="770">
        <v>10376246</v>
      </c>
      <c r="E30" s="770">
        <f>D30-E21-E20-E23+E36</f>
        <v>11305196</v>
      </c>
      <c r="F30" s="770">
        <f>E30-F21-F20-F23+F36</f>
        <v>11431123</v>
      </c>
      <c r="G30" s="770">
        <f aca="true" t="shared" si="14" ref="G30:P30">F30-G21-G20-G23</f>
        <v>10883276</v>
      </c>
      <c r="H30" s="770">
        <f t="shared" si="14"/>
        <v>10372984</v>
      </c>
      <c r="I30" s="770">
        <f t="shared" si="14"/>
        <v>9705992</v>
      </c>
      <c r="J30" s="770">
        <f t="shared" si="14"/>
        <v>9039000</v>
      </c>
      <c r="K30" s="770">
        <f t="shared" si="14"/>
        <v>8446780</v>
      </c>
      <c r="L30" s="770">
        <f t="shared" si="14"/>
        <v>7854560</v>
      </c>
      <c r="M30" s="770">
        <f t="shared" si="14"/>
        <v>7262340</v>
      </c>
      <c r="N30" s="770">
        <f t="shared" si="14"/>
        <v>6670120</v>
      </c>
      <c r="O30" s="770">
        <f t="shared" si="14"/>
        <v>6077900</v>
      </c>
      <c r="P30" s="770">
        <f t="shared" si="14"/>
        <v>5485680</v>
      </c>
      <c r="Q30" s="770">
        <f aca="true" t="shared" si="15" ref="Q30:AC30">P30-Q20-Q21-Q23</f>
        <v>4893760</v>
      </c>
      <c r="R30" s="770">
        <f t="shared" si="15"/>
        <v>4468240</v>
      </c>
      <c r="S30" s="770">
        <f t="shared" si="15"/>
        <v>4042720</v>
      </c>
      <c r="T30" s="770">
        <f t="shared" si="15"/>
        <v>3617200</v>
      </c>
      <c r="U30" s="770">
        <f t="shared" si="15"/>
        <v>3191680</v>
      </c>
      <c r="V30" s="770">
        <f t="shared" si="15"/>
        <v>2766160</v>
      </c>
      <c r="W30" s="770">
        <f t="shared" si="15"/>
        <v>2340640</v>
      </c>
      <c r="X30" s="770">
        <f t="shared" si="15"/>
        <v>1915120</v>
      </c>
      <c r="Y30" s="770">
        <f t="shared" si="15"/>
        <v>1489600</v>
      </c>
      <c r="Z30" s="770">
        <f t="shared" si="15"/>
        <v>1064080</v>
      </c>
      <c r="AA30" s="770">
        <f t="shared" si="15"/>
        <v>638560</v>
      </c>
      <c r="AB30" s="770">
        <f t="shared" si="15"/>
        <v>213040</v>
      </c>
      <c r="AC30" s="770">
        <f t="shared" si="15"/>
        <v>0</v>
      </c>
      <c r="AD30" s="777"/>
      <c r="AE30" s="777"/>
      <c r="AF30" s="778"/>
      <c r="AG30" s="777"/>
      <c r="AH30" s="778"/>
      <c r="AI30" s="777"/>
      <c r="AJ30" s="777"/>
      <c r="AK30" s="777"/>
      <c r="AL30" s="777"/>
      <c r="AM30" s="777"/>
      <c r="AN30" s="777"/>
      <c r="AO30" s="777"/>
      <c r="AP30" s="777"/>
      <c r="AQ30" s="777"/>
      <c r="AR30" s="777"/>
      <c r="AS30" s="777"/>
      <c r="AT30" s="777"/>
      <c r="AU30" s="777"/>
      <c r="AV30" s="777"/>
      <c r="AW30" s="777"/>
      <c r="AX30" s="777"/>
      <c r="AY30" s="777"/>
    </row>
    <row r="31" spans="1:29" s="767" customFormat="1" ht="45" customHeight="1">
      <c r="A31" s="771" t="s">
        <v>340</v>
      </c>
      <c r="B31" s="781" t="s">
        <v>722</v>
      </c>
      <c r="C31" s="773">
        <v>0</v>
      </c>
      <c r="D31" s="773">
        <v>0</v>
      </c>
      <c r="E31" s="773">
        <v>0</v>
      </c>
      <c r="F31" s="773">
        <v>0</v>
      </c>
      <c r="G31" s="773">
        <v>0</v>
      </c>
      <c r="H31" s="773">
        <v>0</v>
      </c>
      <c r="I31" s="773">
        <v>0</v>
      </c>
      <c r="J31" s="773">
        <v>0</v>
      </c>
      <c r="K31" s="773">
        <v>0</v>
      </c>
      <c r="L31" s="773">
        <v>0</v>
      </c>
      <c r="M31" s="773">
        <v>0</v>
      </c>
      <c r="N31" s="773">
        <v>0</v>
      </c>
      <c r="O31" s="773">
        <v>0</v>
      </c>
      <c r="P31" s="773">
        <v>0</v>
      </c>
      <c r="Q31" s="773">
        <v>0</v>
      </c>
      <c r="R31" s="773">
        <v>0</v>
      </c>
      <c r="S31" s="773">
        <v>0</v>
      </c>
      <c r="T31" s="773">
        <v>0</v>
      </c>
      <c r="U31" s="773">
        <v>0</v>
      </c>
      <c r="V31" s="773">
        <v>0</v>
      </c>
      <c r="W31" s="773">
        <v>0</v>
      </c>
      <c r="X31" s="773">
        <v>0</v>
      </c>
      <c r="Y31" s="773">
        <v>0</v>
      </c>
      <c r="Z31" s="773">
        <v>0</v>
      </c>
      <c r="AA31" s="773">
        <v>0</v>
      </c>
      <c r="AB31" s="773">
        <v>0</v>
      </c>
      <c r="AC31" s="773">
        <v>0</v>
      </c>
    </row>
    <row r="32" spans="1:29" s="767" customFormat="1" ht="22.5">
      <c r="A32" s="768" t="s">
        <v>723</v>
      </c>
      <c r="B32" s="782" t="s">
        <v>724</v>
      </c>
      <c r="C32" s="783">
        <f aca="true" t="shared" si="16" ref="C32:AC32">C30/C8*100</f>
        <v>33.17855835363914</v>
      </c>
      <c r="D32" s="783">
        <f t="shared" si="16"/>
        <v>30.299211047806914</v>
      </c>
      <c r="E32" s="783">
        <f t="shared" si="16"/>
        <v>34.40183069949106</v>
      </c>
      <c r="F32" s="783">
        <f t="shared" si="16"/>
        <v>33.59740908598073</v>
      </c>
      <c r="G32" s="783">
        <f t="shared" si="16"/>
        <v>32.468811131063205</v>
      </c>
      <c r="H32" s="783">
        <f t="shared" si="16"/>
        <v>30.64002192308322</v>
      </c>
      <c r="I32" s="783">
        <f t="shared" si="16"/>
        <v>28.385981153402458</v>
      </c>
      <c r="J32" s="783">
        <f t="shared" si="16"/>
        <v>26.173571505494582</v>
      </c>
      <c r="K32" s="783">
        <f t="shared" si="16"/>
        <v>24.216557767953997</v>
      </c>
      <c r="L32" s="783">
        <f t="shared" si="16"/>
        <v>22.29573099281687</v>
      </c>
      <c r="M32" s="783">
        <f t="shared" si="16"/>
        <v>20.410567010171707</v>
      </c>
      <c r="N32" s="783">
        <f t="shared" si="16"/>
        <v>18.560546349468247</v>
      </c>
      <c r="O32" s="783">
        <f t="shared" si="16"/>
        <v>16.745159372410395</v>
      </c>
      <c r="P32" s="783">
        <f t="shared" si="16"/>
        <v>14.96390149220089</v>
      </c>
      <c r="Q32" s="783">
        <f t="shared" si="16"/>
        <v>13.217084525998457</v>
      </c>
      <c r="R32" s="783">
        <f t="shared" si="16"/>
        <v>11.948355036417224</v>
      </c>
      <c r="S32" s="783">
        <f t="shared" si="16"/>
        <v>10.652686101015956</v>
      </c>
      <c r="T32" s="783">
        <f t="shared" si="16"/>
        <v>9.43705780790732</v>
      </c>
      <c r="U32" s="783">
        <f t="shared" si="16"/>
        <v>8.244456986839968</v>
      </c>
      <c r="V32" s="783">
        <f t="shared" si="16"/>
        <v>7.074547021115434</v>
      </c>
      <c r="W32" s="783">
        <f t="shared" si="16"/>
        <v>5.926995388504272</v>
      </c>
      <c r="X32" s="783">
        <f t="shared" si="16"/>
        <v>4.801474086406265</v>
      </c>
      <c r="Y32" s="783">
        <f t="shared" si="16"/>
        <v>3.6976591746530314</v>
      </c>
      <c r="Z32" s="783">
        <f t="shared" si="16"/>
        <v>2.615231396138506</v>
      </c>
      <c r="AA32" s="783">
        <f t="shared" si="16"/>
        <v>1.5538753724342345</v>
      </c>
      <c r="AB32" s="783">
        <f t="shared" si="16"/>
        <v>0.5132798942164878</v>
      </c>
      <c r="AC32" s="783">
        <f t="shared" si="16"/>
        <v>0</v>
      </c>
    </row>
    <row r="33" spans="1:29" s="767" customFormat="1" ht="36" customHeight="1">
      <c r="A33" s="768" t="s">
        <v>725</v>
      </c>
      <c r="B33" s="782" t="s">
        <v>726</v>
      </c>
      <c r="C33" s="783"/>
      <c r="D33" s="783"/>
      <c r="E33" s="783">
        <f>E18/E8*100</f>
        <v>3.2058237866231263</v>
      </c>
      <c r="F33" s="783">
        <f aca="true" t="shared" si="17" ref="F33:AC33">F18/F8*100</f>
        <v>4.257361084908066</v>
      </c>
      <c r="G33" s="783">
        <f t="shared" si="17"/>
        <v>3.8999891703762355</v>
      </c>
      <c r="H33" s="783">
        <f t="shared" si="17"/>
        <v>3.7059980412214055</v>
      </c>
      <c r="I33" s="783">
        <f t="shared" si="17"/>
        <v>4.051664924333649</v>
      </c>
      <c r="J33" s="783">
        <f t="shared" si="17"/>
        <v>3.9363789050937554</v>
      </c>
      <c r="K33" s="783">
        <f t="shared" si="17"/>
        <v>3.6086105115731697</v>
      </c>
      <c r="L33" s="783">
        <f t="shared" si="17"/>
        <v>3.4991923757378056</v>
      </c>
      <c r="M33" s="783">
        <f t="shared" si="17"/>
        <v>3.391587277773405</v>
      </c>
      <c r="N33" s="783">
        <f t="shared" si="17"/>
        <v>3.2773940334512273</v>
      </c>
      <c r="O33" s="783">
        <f t="shared" si="17"/>
        <v>3.1816959945231966</v>
      </c>
      <c r="P33" s="783">
        <f t="shared" si="17"/>
        <v>3.1416724385483876</v>
      </c>
      <c r="Q33" s="783">
        <f t="shared" si="17"/>
        <v>2.783919189342212</v>
      </c>
      <c r="R33" s="783">
        <f t="shared" si="17"/>
        <v>2.1847650507890424</v>
      </c>
      <c r="S33" s="783">
        <f t="shared" si="17"/>
        <v>2.0631732203132027</v>
      </c>
      <c r="T33" s="783">
        <f t="shared" si="17"/>
        <v>1.9539332704067702</v>
      </c>
      <c r="U33" s="783">
        <f t="shared" si="17"/>
        <v>1.846654214101647</v>
      </c>
      <c r="V33" s="783">
        <f t="shared" si="17"/>
        <v>1.7413079747134426</v>
      </c>
      <c r="W33" s="783">
        <f t="shared" si="17"/>
        <v>1.6378667726884684</v>
      </c>
      <c r="X33" s="783">
        <f t="shared" si="17"/>
        <v>1.5363032278374569</v>
      </c>
      <c r="Y33" s="783">
        <f t="shared" si="17"/>
        <v>1.436590235689634</v>
      </c>
      <c r="Z33" s="783">
        <f t="shared" si="17"/>
        <v>1.338701186658795</v>
      </c>
      <c r="AA33" s="783">
        <f t="shared" si="17"/>
        <v>1.242609723412367</v>
      </c>
      <c r="AB33" s="783">
        <f t="shared" si="17"/>
        <v>1.1482898109607131</v>
      </c>
      <c r="AC33" s="783">
        <f t="shared" si="17"/>
        <v>0.5285258365653168</v>
      </c>
    </row>
    <row r="34" spans="1:29" s="767" customFormat="1" ht="22.5">
      <c r="A34" s="768" t="s">
        <v>727</v>
      </c>
      <c r="B34" s="782" t="s">
        <v>728</v>
      </c>
      <c r="C34" s="783"/>
      <c r="D34" s="783"/>
      <c r="E34" s="783">
        <f aca="true" t="shared" si="18" ref="E34:AC34">E30/E8*100</f>
        <v>34.40183069949106</v>
      </c>
      <c r="F34" s="783">
        <f t="shared" si="18"/>
        <v>33.59740908598073</v>
      </c>
      <c r="G34" s="783">
        <f t="shared" si="18"/>
        <v>32.468811131063205</v>
      </c>
      <c r="H34" s="783">
        <f t="shared" si="18"/>
        <v>30.64002192308322</v>
      </c>
      <c r="I34" s="783">
        <f t="shared" si="18"/>
        <v>28.385981153402458</v>
      </c>
      <c r="J34" s="783">
        <f t="shared" si="18"/>
        <v>26.173571505494582</v>
      </c>
      <c r="K34" s="783">
        <f t="shared" si="18"/>
        <v>24.216557767953997</v>
      </c>
      <c r="L34" s="783">
        <f t="shared" si="18"/>
        <v>22.29573099281687</v>
      </c>
      <c r="M34" s="783">
        <f t="shared" si="18"/>
        <v>20.410567010171707</v>
      </c>
      <c r="N34" s="783">
        <f t="shared" si="18"/>
        <v>18.560546349468247</v>
      </c>
      <c r="O34" s="783">
        <f t="shared" si="18"/>
        <v>16.745159372410395</v>
      </c>
      <c r="P34" s="783">
        <f t="shared" si="18"/>
        <v>14.96390149220089</v>
      </c>
      <c r="Q34" s="783">
        <f t="shared" si="18"/>
        <v>13.217084525998457</v>
      </c>
      <c r="R34" s="783">
        <f t="shared" si="18"/>
        <v>11.948355036417224</v>
      </c>
      <c r="S34" s="783">
        <f t="shared" si="18"/>
        <v>10.652686101015956</v>
      </c>
      <c r="T34" s="783">
        <f t="shared" si="18"/>
        <v>9.43705780790732</v>
      </c>
      <c r="U34" s="783">
        <f t="shared" si="18"/>
        <v>8.244456986839968</v>
      </c>
      <c r="V34" s="783">
        <f t="shared" si="18"/>
        <v>7.074547021115434</v>
      </c>
      <c r="W34" s="783">
        <f t="shared" si="18"/>
        <v>5.926995388504272</v>
      </c>
      <c r="X34" s="783">
        <f t="shared" si="18"/>
        <v>4.801474086406265</v>
      </c>
      <c r="Y34" s="783">
        <f t="shared" si="18"/>
        <v>3.6976591746530314</v>
      </c>
      <c r="Z34" s="783">
        <f t="shared" si="18"/>
        <v>2.615231396138506</v>
      </c>
      <c r="AA34" s="783">
        <f t="shared" si="18"/>
        <v>1.5538753724342345</v>
      </c>
      <c r="AB34" s="783">
        <f t="shared" si="18"/>
        <v>0.5132798942164878</v>
      </c>
      <c r="AC34" s="783">
        <f t="shared" si="18"/>
        <v>0</v>
      </c>
    </row>
    <row r="35" spans="1:29" s="767" customFormat="1" ht="35.25" customHeight="1">
      <c r="A35" s="768" t="s">
        <v>729</v>
      </c>
      <c r="B35" s="782" t="s">
        <v>730</v>
      </c>
      <c r="C35" s="783"/>
      <c r="D35" s="783"/>
      <c r="E35" s="783">
        <f>E18/E8*100</f>
        <v>3.2058237866231263</v>
      </c>
      <c r="F35" s="783">
        <f aca="true" t="shared" si="19" ref="F35:AC35">F18/F8*100</f>
        <v>4.257361084908066</v>
      </c>
      <c r="G35" s="783">
        <f t="shared" si="19"/>
        <v>3.8999891703762355</v>
      </c>
      <c r="H35" s="783">
        <f t="shared" si="19"/>
        <v>3.7059980412214055</v>
      </c>
      <c r="I35" s="783">
        <f t="shared" si="19"/>
        <v>4.051664924333649</v>
      </c>
      <c r="J35" s="783">
        <f t="shared" si="19"/>
        <v>3.9363789050937554</v>
      </c>
      <c r="K35" s="783">
        <f t="shared" si="19"/>
        <v>3.6086105115731697</v>
      </c>
      <c r="L35" s="783">
        <f t="shared" si="19"/>
        <v>3.4991923757378056</v>
      </c>
      <c r="M35" s="783">
        <f t="shared" si="19"/>
        <v>3.391587277773405</v>
      </c>
      <c r="N35" s="783">
        <f t="shared" si="19"/>
        <v>3.2773940334512273</v>
      </c>
      <c r="O35" s="783">
        <f t="shared" si="19"/>
        <v>3.1816959945231966</v>
      </c>
      <c r="P35" s="783">
        <f t="shared" si="19"/>
        <v>3.1416724385483876</v>
      </c>
      <c r="Q35" s="783">
        <f t="shared" si="19"/>
        <v>2.783919189342212</v>
      </c>
      <c r="R35" s="783">
        <f t="shared" si="19"/>
        <v>2.1847650507890424</v>
      </c>
      <c r="S35" s="783">
        <f t="shared" si="19"/>
        <v>2.0631732203132027</v>
      </c>
      <c r="T35" s="783">
        <f t="shared" si="19"/>
        <v>1.9539332704067702</v>
      </c>
      <c r="U35" s="783">
        <f t="shared" si="19"/>
        <v>1.846654214101647</v>
      </c>
      <c r="V35" s="783">
        <f t="shared" si="19"/>
        <v>1.7413079747134426</v>
      </c>
      <c r="W35" s="783">
        <f t="shared" si="19"/>
        <v>1.6378667726884684</v>
      </c>
      <c r="X35" s="783">
        <f t="shared" si="19"/>
        <v>1.5363032278374569</v>
      </c>
      <c r="Y35" s="783">
        <f t="shared" si="19"/>
        <v>1.436590235689634</v>
      </c>
      <c r="Z35" s="783">
        <f t="shared" si="19"/>
        <v>1.338701186658795</v>
      </c>
      <c r="AA35" s="783">
        <f t="shared" si="19"/>
        <v>1.242609723412367</v>
      </c>
      <c r="AB35" s="783">
        <f t="shared" si="19"/>
        <v>1.1482898109607131</v>
      </c>
      <c r="AC35" s="783">
        <f t="shared" si="19"/>
        <v>0.5285258365653168</v>
      </c>
    </row>
    <row r="36" spans="1:29" s="767" customFormat="1" ht="12.75">
      <c r="A36" s="768" t="s">
        <v>731</v>
      </c>
      <c r="B36" s="769" t="s">
        <v>387</v>
      </c>
      <c r="C36" s="784">
        <f>SUM(C37:C38)</f>
        <v>2178567</v>
      </c>
      <c r="D36" s="784">
        <f>SUM(D37:D38)</f>
        <v>13050000</v>
      </c>
      <c r="E36" s="770">
        <f aca="true" t="shared" si="20" ref="E36:AC36">SUM(E37:E38)</f>
        <v>1161405</v>
      </c>
      <c r="F36" s="770">
        <f t="shared" si="20"/>
        <v>800000</v>
      </c>
      <c r="G36" s="770">
        <f t="shared" si="20"/>
        <v>0</v>
      </c>
      <c r="H36" s="770">
        <f t="shared" si="20"/>
        <v>0</v>
      </c>
      <c r="I36" s="770">
        <f t="shared" si="20"/>
        <v>0</v>
      </c>
      <c r="J36" s="770">
        <f t="shared" si="20"/>
        <v>0</v>
      </c>
      <c r="K36" s="770">
        <f t="shared" si="20"/>
        <v>0</v>
      </c>
      <c r="L36" s="770">
        <f t="shared" si="20"/>
        <v>0</v>
      </c>
      <c r="M36" s="770">
        <f t="shared" si="20"/>
        <v>0</v>
      </c>
      <c r="N36" s="770">
        <f t="shared" si="20"/>
        <v>0</v>
      </c>
      <c r="O36" s="770">
        <f t="shared" si="20"/>
        <v>0</v>
      </c>
      <c r="P36" s="770">
        <f t="shared" si="20"/>
        <v>0</v>
      </c>
      <c r="Q36" s="770">
        <f t="shared" si="20"/>
        <v>0</v>
      </c>
      <c r="R36" s="770">
        <f t="shared" si="20"/>
        <v>0</v>
      </c>
      <c r="S36" s="770">
        <f t="shared" si="20"/>
        <v>0</v>
      </c>
      <c r="T36" s="770">
        <f t="shared" si="20"/>
        <v>0</v>
      </c>
      <c r="U36" s="770">
        <f t="shared" si="20"/>
        <v>0</v>
      </c>
      <c r="V36" s="770">
        <f t="shared" si="20"/>
        <v>0</v>
      </c>
      <c r="W36" s="770">
        <f t="shared" si="20"/>
        <v>0</v>
      </c>
      <c r="X36" s="770">
        <f t="shared" si="20"/>
        <v>0</v>
      </c>
      <c r="Y36" s="770">
        <f t="shared" si="20"/>
        <v>0</v>
      </c>
      <c r="Z36" s="770">
        <f t="shared" si="20"/>
        <v>0</v>
      </c>
      <c r="AA36" s="770">
        <f t="shared" si="20"/>
        <v>0</v>
      </c>
      <c r="AB36" s="770">
        <f t="shared" si="20"/>
        <v>0</v>
      </c>
      <c r="AC36" s="770">
        <f t="shared" si="20"/>
        <v>0</v>
      </c>
    </row>
    <row r="37" spans="1:29" s="767" customFormat="1" ht="12.75">
      <c r="A37" s="771" t="s">
        <v>699</v>
      </c>
      <c r="B37" s="772" t="s">
        <v>344</v>
      </c>
      <c r="C37" s="785">
        <v>178567</v>
      </c>
      <c r="D37" s="785">
        <v>50000</v>
      </c>
      <c r="E37" s="773">
        <v>0</v>
      </c>
      <c r="F37" s="773">
        <v>0</v>
      </c>
      <c r="G37" s="773">
        <v>0</v>
      </c>
      <c r="H37" s="773">
        <v>0</v>
      </c>
      <c r="I37" s="773">
        <v>0</v>
      </c>
      <c r="J37" s="773">
        <v>0</v>
      </c>
      <c r="K37" s="773">
        <v>0</v>
      </c>
      <c r="L37" s="773">
        <v>0</v>
      </c>
      <c r="M37" s="773">
        <v>0</v>
      </c>
      <c r="N37" s="773">
        <v>0</v>
      </c>
      <c r="O37" s="773">
        <v>0</v>
      </c>
      <c r="P37" s="773">
        <v>0</v>
      </c>
      <c r="Q37" s="773">
        <v>0</v>
      </c>
      <c r="R37" s="773">
        <v>0</v>
      </c>
      <c r="S37" s="773">
        <v>0</v>
      </c>
      <c r="T37" s="773">
        <v>0</v>
      </c>
      <c r="U37" s="773">
        <v>0</v>
      </c>
      <c r="V37" s="773">
        <v>0</v>
      </c>
      <c r="W37" s="773">
        <v>0</v>
      </c>
      <c r="X37" s="773">
        <v>0</v>
      </c>
      <c r="Y37" s="773">
        <v>0</v>
      </c>
      <c r="Z37" s="773">
        <v>0</v>
      </c>
      <c r="AA37" s="773">
        <v>0</v>
      </c>
      <c r="AB37" s="773">
        <v>0</v>
      </c>
      <c r="AC37" s="773">
        <v>0</v>
      </c>
    </row>
    <row r="38" spans="1:29" s="767" customFormat="1" ht="12.75">
      <c r="A38" s="771" t="s">
        <v>704</v>
      </c>
      <c r="B38" s="772" t="s">
        <v>375</v>
      </c>
      <c r="C38" s="785">
        <v>2000000</v>
      </c>
      <c r="D38" s="785">
        <v>13000000</v>
      </c>
      <c r="E38" s="773">
        <f>75105+700000+137000+249300</f>
        <v>1161405</v>
      </c>
      <c r="F38" s="773">
        <v>800000</v>
      </c>
      <c r="G38" s="773">
        <v>0</v>
      </c>
      <c r="H38" s="773">
        <v>0</v>
      </c>
      <c r="I38" s="773">
        <v>0</v>
      </c>
      <c r="J38" s="773">
        <v>0</v>
      </c>
      <c r="K38" s="773">
        <v>0</v>
      </c>
      <c r="L38" s="773">
        <v>0</v>
      </c>
      <c r="M38" s="773">
        <v>0</v>
      </c>
      <c r="N38" s="773">
        <v>0</v>
      </c>
      <c r="O38" s="773">
        <v>0</v>
      </c>
      <c r="P38" s="773">
        <v>0</v>
      </c>
      <c r="Q38" s="773">
        <v>0</v>
      </c>
      <c r="R38" s="773">
        <v>0</v>
      </c>
      <c r="S38" s="773">
        <v>0</v>
      </c>
      <c r="T38" s="773">
        <v>0</v>
      </c>
      <c r="U38" s="773">
        <v>0</v>
      </c>
      <c r="V38" s="773">
        <v>0</v>
      </c>
      <c r="W38" s="773">
        <v>0</v>
      </c>
      <c r="X38" s="773">
        <v>0</v>
      </c>
      <c r="Y38" s="773">
        <v>0</v>
      </c>
      <c r="Z38" s="773">
        <v>0</v>
      </c>
      <c r="AA38" s="773">
        <v>0</v>
      </c>
      <c r="AB38" s="773">
        <v>0</v>
      </c>
      <c r="AC38" s="773">
        <v>0</v>
      </c>
    </row>
    <row r="39" spans="3:29" ht="12.75"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</row>
    <row r="40" spans="3:29" ht="12.75"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786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</row>
    <row r="41" spans="3:29" ht="12.75"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</row>
    <row r="42" spans="3:29" ht="12.75"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</row>
    <row r="43" spans="3:29" ht="12.75"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</row>
    <row r="44" spans="3:29" ht="12.75"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</row>
    <row r="45" spans="3:29" ht="12.75"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</row>
    <row r="46" spans="3:29" ht="12.75"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</row>
    <row r="47" spans="3:29" ht="12.75"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</row>
    <row r="48" spans="3:29" ht="12.75"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</row>
    <row r="49" spans="3:29" ht="12.75"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</row>
    <row r="50" spans="3:29" ht="12.75"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</row>
    <row r="51" spans="3:29" ht="12.75"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</row>
    <row r="52" spans="3:29" ht="12.75"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</row>
    <row r="53" spans="3:29" ht="12.75"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</row>
    <row r="54" spans="3:29" ht="12.75"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</row>
    <row r="55" spans="3:29" ht="12.75"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</row>
    <row r="56" spans="3:29" ht="12.75"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</row>
    <row r="57" spans="3:29" ht="12.75"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</row>
    <row r="58" spans="3:29" ht="12.75"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</row>
    <row r="59" spans="3:29" ht="12.75"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</row>
    <row r="60" spans="3:29" ht="12.75"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</row>
    <row r="61" spans="3:29" ht="12.75"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</row>
    <row r="62" spans="3:29" ht="12.75"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</row>
    <row r="63" spans="3:29" ht="12.75"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</row>
    <row r="64" spans="3:29" ht="12.75"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</row>
    <row r="65" spans="3:29" ht="12.75"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</row>
    <row r="66" spans="3:29" ht="12.75"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</row>
    <row r="67" spans="3:29" ht="12.75"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</row>
    <row r="68" spans="3:29" ht="12.75"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</row>
    <row r="69" spans="3:29" ht="12.75"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</row>
    <row r="70" spans="3:29" ht="12.75"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</row>
    <row r="71" spans="3:29" ht="12.75"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</row>
    <row r="72" spans="3:29" ht="12.75"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</row>
    <row r="73" spans="3:29" ht="12.75"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</row>
    <row r="74" spans="3:29" ht="12.75"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</row>
    <row r="75" spans="3:29" ht="12.75"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</row>
    <row r="76" spans="3:29" ht="12.75"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</row>
    <row r="77" spans="3:29" ht="12.75"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</row>
    <row r="78" spans="3:29" ht="12.75"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</row>
    <row r="79" spans="3:29" ht="12.75"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</row>
    <row r="80" spans="3:29" ht="12.75"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</row>
    <row r="81" spans="3:29" ht="12.75"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</row>
    <row r="82" spans="3:29" ht="12.75"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</row>
    <row r="83" spans="3:29" ht="12.75"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</row>
    <row r="84" spans="3:29" ht="12.75"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</row>
    <row r="85" spans="3:29" ht="12.75"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</row>
    <row r="86" spans="3:29" ht="12.75"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</row>
    <row r="87" spans="3:29" ht="12.75"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</row>
    <row r="88" spans="3:29" ht="12.75"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</row>
    <row r="89" spans="3:29" ht="12.75"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</row>
    <row r="90" spans="3:29" ht="12.75"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</row>
    <row r="91" spans="3:29" ht="12.75"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</row>
    <row r="92" spans="3:29" ht="12.75"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</row>
    <row r="93" spans="3:29" ht="12.75"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</row>
    <row r="94" spans="3:29" ht="12.75"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</row>
    <row r="95" spans="3:29" ht="12.75"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</row>
    <row r="96" spans="3:29" ht="12.75"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</row>
    <row r="97" spans="3:29" ht="12.75"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</row>
    <row r="98" spans="3:29" ht="12.75"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</row>
    <row r="99" spans="3:29" ht="12.75"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</row>
    <row r="100" spans="3:29" ht="12.75"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</row>
    <row r="101" spans="3:29" ht="12.75"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</row>
    <row r="102" spans="3:29" ht="12.75"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</row>
    <row r="103" spans="3:29" ht="12.75"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</row>
    <row r="104" spans="3:29" ht="12.75"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</row>
    <row r="105" spans="3:29" ht="12.75"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</row>
    <row r="106" spans="3:29" ht="12.75"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</row>
    <row r="107" spans="3:29" ht="12.75"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</row>
    <row r="108" spans="3:29" ht="12.75"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</row>
    <row r="109" spans="3:29" ht="12.75"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</row>
    <row r="110" spans="3:29" ht="12.75"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</row>
    <row r="111" spans="3:29" ht="12.75"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</row>
    <row r="112" spans="3:29" ht="12.75"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</row>
    <row r="113" spans="3:29" ht="12.75"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</row>
    <row r="114" spans="3:29" ht="12.75"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</row>
    <row r="115" spans="3:29" ht="12.75"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</row>
    <row r="116" spans="3:29" ht="12.75"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</row>
    <row r="117" spans="3:29" ht="12.75"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</row>
    <row r="118" spans="3:29" ht="12.75"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</row>
    <row r="119" spans="3:29" ht="12.75"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</row>
    <row r="120" spans="3:29" ht="12.75"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</row>
    <row r="121" spans="3:29" ht="12.75"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</row>
    <row r="122" spans="3:29" ht="12.75"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</row>
  </sheetData>
  <mergeCells count="2">
    <mergeCell ref="E5:P5"/>
    <mergeCell ref="R5:AC5"/>
  </mergeCells>
  <printOptions horizontalCentered="1"/>
  <pageMargins left="0.5118110236220472" right="0.5118110236220472" top="0.1968503937007874" bottom="0.2362204724409449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7"/>
  <sheetViews>
    <sheetView workbookViewId="0" topLeftCell="A16">
      <selection activeCell="E11" sqref="E11"/>
    </sheetView>
  </sheetViews>
  <sheetFormatPr defaultColWidth="9.00390625" defaultRowHeight="12.75"/>
  <cols>
    <col min="1" max="1" width="4.00390625" style="419" bestFit="1" customWidth="1"/>
    <col min="2" max="2" width="6.125" style="479" bestFit="1" customWidth="1"/>
    <col min="3" max="3" width="5.00390625" style="529" bestFit="1" customWidth="1"/>
    <col min="4" max="4" width="51.125" style="479" customWidth="1"/>
    <col min="5" max="5" width="22.125" style="479" customWidth="1"/>
    <col min="6" max="6" width="10.125" style="479" bestFit="1" customWidth="1"/>
    <col min="7" max="16384" width="9.125" style="479" customWidth="1"/>
  </cols>
  <sheetData>
    <row r="1" spans="1:5" ht="12.75">
      <c r="A1" s="318"/>
      <c r="B1" s="477"/>
      <c r="C1" s="478"/>
      <c r="D1" s="756"/>
      <c r="E1" s="756" t="s">
        <v>47</v>
      </c>
    </row>
    <row r="2" spans="1:5" ht="12.75">
      <c r="A2" s="318"/>
      <c r="B2" s="477"/>
      <c r="C2" s="478"/>
      <c r="E2" s="756" t="s">
        <v>664</v>
      </c>
    </row>
    <row r="3" spans="1:5" ht="12.75">
      <c r="A3" s="318"/>
      <c r="B3" s="477"/>
      <c r="C3" s="478"/>
      <c r="E3" s="756" t="s">
        <v>49</v>
      </c>
    </row>
    <row r="4" spans="1:5" ht="12.75">
      <c r="A4" s="318"/>
      <c r="B4" s="477"/>
      <c r="C4" s="478"/>
      <c r="E4" s="756" t="s">
        <v>526</v>
      </c>
    </row>
    <row r="5" spans="1:4" ht="18" customHeight="1">
      <c r="A5" s="318"/>
      <c r="B5" s="477"/>
      <c r="C5" s="478"/>
      <c r="D5" s="477"/>
    </row>
    <row r="6" spans="1:5" ht="13.5" customHeight="1">
      <c r="A6" s="798" t="s">
        <v>612</v>
      </c>
      <c r="B6" s="798"/>
      <c r="C6" s="798"/>
      <c r="D6" s="798"/>
      <c r="E6" s="798"/>
    </row>
    <row r="7" spans="1:5" ht="13.5" customHeight="1" thickBot="1">
      <c r="A7" s="799" t="s">
        <v>94</v>
      </c>
      <c r="B7" s="799"/>
      <c r="C7" s="799"/>
      <c r="D7" s="799"/>
      <c r="E7" s="799"/>
    </row>
    <row r="8" spans="1:5" ht="14.25" customHeight="1">
      <c r="A8" s="793" t="s">
        <v>62</v>
      </c>
      <c r="B8" s="837" t="s">
        <v>46</v>
      </c>
      <c r="C8" s="837" t="s">
        <v>0</v>
      </c>
      <c r="D8" s="837" t="s">
        <v>63</v>
      </c>
      <c r="E8" s="787" t="s">
        <v>667</v>
      </c>
    </row>
    <row r="9" spans="1:5" s="480" customFormat="1" ht="12.75" customHeight="1">
      <c r="A9" s="794"/>
      <c r="B9" s="838"/>
      <c r="C9" s="838"/>
      <c r="D9" s="838"/>
      <c r="E9" s="788"/>
    </row>
    <row r="10" spans="1:5" s="480" customFormat="1" ht="12.75" customHeight="1" thickBot="1">
      <c r="A10" s="836"/>
      <c r="B10" s="839"/>
      <c r="C10" s="839"/>
      <c r="D10" s="839"/>
      <c r="E10" s="789"/>
    </row>
    <row r="11" spans="1:5" ht="9" customHeight="1" thickBot="1">
      <c r="A11" s="481">
        <v>1</v>
      </c>
      <c r="B11" s="482">
        <v>2</v>
      </c>
      <c r="C11" s="482">
        <v>3</v>
      </c>
      <c r="D11" s="482">
        <v>4</v>
      </c>
      <c r="E11" s="734">
        <v>5</v>
      </c>
    </row>
    <row r="12" spans="1:6" s="487" customFormat="1" ht="24" customHeight="1" thickBot="1">
      <c r="A12" s="483" t="s">
        <v>1</v>
      </c>
      <c r="B12" s="484"/>
      <c r="C12" s="484"/>
      <c r="D12" s="485" t="s">
        <v>2</v>
      </c>
      <c r="E12" s="730">
        <f>E13</f>
        <v>44000</v>
      </c>
      <c r="F12" s="486"/>
    </row>
    <row r="13" spans="1:6" ht="13.5" thickBot="1">
      <c r="A13" s="488"/>
      <c r="B13" s="489" t="s">
        <v>3</v>
      </c>
      <c r="C13" s="490"/>
      <c r="D13" s="491" t="s">
        <v>68</v>
      </c>
      <c r="E13" s="728">
        <f>E14</f>
        <v>44000</v>
      </c>
      <c r="F13" s="419"/>
    </row>
    <row r="14" spans="1:6" ht="13.5" customHeight="1">
      <c r="A14" s="488"/>
      <c r="B14" s="344"/>
      <c r="C14" s="492" t="s">
        <v>96</v>
      </c>
      <c r="D14" s="382" t="s">
        <v>69</v>
      </c>
      <c r="E14" s="700">
        <v>44000</v>
      </c>
      <c r="F14" s="419"/>
    </row>
    <row r="15" spans="1:6" ht="13.5" customHeight="1">
      <c r="A15" s="488"/>
      <c r="B15" s="344"/>
      <c r="C15" s="492"/>
      <c r="D15" s="240" t="s">
        <v>70</v>
      </c>
      <c r="E15" s="700"/>
      <c r="F15" s="419"/>
    </row>
    <row r="16" spans="1:6" ht="12" customHeight="1">
      <c r="A16" s="488"/>
      <c r="B16" s="496"/>
      <c r="C16" s="496"/>
      <c r="D16" s="344"/>
      <c r="E16" s="700"/>
      <c r="F16" s="419"/>
    </row>
    <row r="17" spans="1:6" s="487" customFormat="1" ht="13.5" thickBot="1">
      <c r="A17" s="483" t="s">
        <v>21</v>
      </c>
      <c r="B17" s="484"/>
      <c r="C17" s="484"/>
      <c r="D17" s="497" t="s">
        <v>22</v>
      </c>
      <c r="E17" s="730">
        <f>E18</f>
        <v>188635</v>
      </c>
      <c r="F17" s="486"/>
    </row>
    <row r="18" spans="1:6" ht="13.5" thickBot="1">
      <c r="A18" s="498"/>
      <c r="B18" s="489" t="s">
        <v>43</v>
      </c>
      <c r="C18" s="499"/>
      <c r="D18" s="500" t="s">
        <v>116</v>
      </c>
      <c r="E18" s="728">
        <f>SUM(E19)</f>
        <v>188635</v>
      </c>
      <c r="F18" s="419"/>
    </row>
    <row r="19" spans="1:6" ht="12.75" customHeight="1">
      <c r="A19" s="498"/>
      <c r="B19" s="501"/>
      <c r="C19" s="344">
        <v>2460</v>
      </c>
      <c r="D19" s="502" t="s">
        <v>437</v>
      </c>
      <c r="E19" s="700">
        <v>188635</v>
      </c>
      <c r="F19" s="419"/>
    </row>
    <row r="20" spans="1:6" ht="12.75" customHeight="1">
      <c r="A20" s="498"/>
      <c r="B20" s="503"/>
      <c r="C20" s="344"/>
      <c r="D20" s="493"/>
      <c r="E20" s="700"/>
      <c r="F20" s="419"/>
    </row>
    <row r="21" spans="1:6" s="487" customFormat="1" ht="13.5" thickBot="1">
      <c r="A21" s="504">
        <v>600</v>
      </c>
      <c r="B21" s="484"/>
      <c r="C21" s="505"/>
      <c r="D21" s="497" t="s">
        <v>32</v>
      </c>
      <c r="E21" s="730">
        <f>SUM(E22)</f>
        <v>621027</v>
      </c>
      <c r="F21" s="486"/>
    </row>
    <row r="22" spans="1:6" ht="13.5" thickBot="1">
      <c r="A22" s="506"/>
      <c r="B22" s="507">
        <v>60014</v>
      </c>
      <c r="C22" s="508"/>
      <c r="D22" s="500" t="s">
        <v>33</v>
      </c>
      <c r="E22" s="728">
        <f>SUM(E23:E26)</f>
        <v>621027</v>
      </c>
      <c r="F22" s="419"/>
    </row>
    <row r="23" spans="1:6" ht="12.75">
      <c r="A23" s="506"/>
      <c r="B23" s="344"/>
      <c r="C23" s="492" t="s">
        <v>99</v>
      </c>
      <c r="D23" s="382" t="s">
        <v>41</v>
      </c>
      <c r="E23" s="700">
        <v>90000</v>
      </c>
      <c r="F23" s="419"/>
    </row>
    <row r="24" spans="1:6" ht="12.75" customHeight="1">
      <c r="A24" s="506"/>
      <c r="B24" s="496"/>
      <c r="C24" s="492" t="s">
        <v>100</v>
      </c>
      <c r="D24" s="382" t="s">
        <v>453</v>
      </c>
      <c r="E24" s="700">
        <v>36000</v>
      </c>
      <c r="F24" s="419"/>
    </row>
    <row r="25" spans="1:6" ht="12.75" customHeight="1">
      <c r="A25" s="506"/>
      <c r="B25" s="496"/>
      <c r="C25" s="492"/>
      <c r="D25" s="382" t="s">
        <v>73</v>
      </c>
      <c r="E25" s="700"/>
      <c r="F25" s="419"/>
    </row>
    <row r="26" spans="1:6" ht="12.75" customHeight="1">
      <c r="A26" s="506"/>
      <c r="B26" s="496"/>
      <c r="C26" s="492" t="s">
        <v>97</v>
      </c>
      <c r="D26" s="318" t="s">
        <v>44</v>
      </c>
      <c r="E26" s="700">
        <v>495027</v>
      </c>
      <c r="F26" s="419"/>
    </row>
    <row r="27" spans="1:6" ht="12.75">
      <c r="A27" s="506"/>
      <c r="B27" s="496"/>
      <c r="C27" s="492"/>
      <c r="D27" s="382"/>
      <c r="E27" s="700"/>
      <c r="F27" s="419"/>
    </row>
    <row r="28" spans="1:6" s="487" customFormat="1" ht="13.5" thickBot="1">
      <c r="A28" s="504">
        <v>700</v>
      </c>
      <c r="B28" s="484"/>
      <c r="C28" s="484"/>
      <c r="D28" s="497" t="s">
        <v>5</v>
      </c>
      <c r="E28" s="730">
        <f>E29</f>
        <v>1623125</v>
      </c>
      <c r="F28" s="486"/>
    </row>
    <row r="29" spans="1:6" ht="13.5" thickBot="1">
      <c r="A29" s="506"/>
      <c r="B29" s="507">
        <v>70005</v>
      </c>
      <c r="C29" s="490"/>
      <c r="D29" s="500" t="s">
        <v>7</v>
      </c>
      <c r="E29" s="728">
        <f>SUM(E30:E39)</f>
        <v>1623125</v>
      </c>
      <c r="F29" s="419"/>
    </row>
    <row r="30" spans="1:6" ht="12.75">
      <c r="A30" s="506"/>
      <c r="B30" s="344"/>
      <c r="C30" s="492" t="s">
        <v>98</v>
      </c>
      <c r="D30" s="382" t="s">
        <v>554</v>
      </c>
      <c r="E30" s="700">
        <v>3000</v>
      </c>
      <c r="F30" s="419"/>
    </row>
    <row r="31" spans="1:6" ht="12.75">
      <c r="A31" s="506"/>
      <c r="B31" s="344"/>
      <c r="C31" s="492"/>
      <c r="D31" s="382" t="s">
        <v>72</v>
      </c>
      <c r="E31" s="735"/>
      <c r="F31" s="419"/>
    </row>
    <row r="32" spans="1:6" ht="12.75">
      <c r="A32" s="506"/>
      <c r="B32" s="344"/>
      <c r="C32" s="492" t="s">
        <v>100</v>
      </c>
      <c r="D32" s="382" t="s">
        <v>453</v>
      </c>
      <c r="E32" s="700">
        <v>105825</v>
      </c>
      <c r="F32" s="419"/>
    </row>
    <row r="33" spans="1:6" ht="12.75">
      <c r="A33" s="506"/>
      <c r="B33" s="344"/>
      <c r="C33" s="344"/>
      <c r="D33" s="382" t="s">
        <v>73</v>
      </c>
      <c r="E33" s="700"/>
      <c r="F33" s="419"/>
    </row>
    <row r="34" spans="1:6" ht="12.75">
      <c r="A34" s="506"/>
      <c r="B34" s="344"/>
      <c r="C34" s="492" t="s">
        <v>101</v>
      </c>
      <c r="D34" s="382" t="s">
        <v>74</v>
      </c>
      <c r="E34" s="700">
        <v>1388300</v>
      </c>
      <c r="F34" s="419"/>
    </row>
    <row r="35" spans="1:6" ht="12.75">
      <c r="A35" s="506"/>
      <c r="B35" s="344"/>
      <c r="C35" s="492" t="s">
        <v>96</v>
      </c>
      <c r="D35" s="382" t="s">
        <v>69</v>
      </c>
      <c r="E35" s="700">
        <v>41000</v>
      </c>
      <c r="F35" s="419"/>
    </row>
    <row r="36" spans="1:6" ht="12.75">
      <c r="A36" s="506"/>
      <c r="B36" s="344"/>
      <c r="C36" s="492"/>
      <c r="D36" s="240" t="s">
        <v>75</v>
      </c>
      <c r="E36" s="700"/>
      <c r="F36" s="419"/>
    </row>
    <row r="37" spans="1:6" ht="12.75">
      <c r="A37" s="506"/>
      <c r="B37" s="344"/>
      <c r="C37" s="492" t="s">
        <v>263</v>
      </c>
      <c r="D37" s="382" t="s">
        <v>76</v>
      </c>
      <c r="E37" s="700">
        <v>59000</v>
      </c>
      <c r="F37" s="419"/>
    </row>
    <row r="38" spans="1:6" ht="12.75">
      <c r="A38" s="506"/>
      <c r="B38" s="344"/>
      <c r="C38" s="492"/>
      <c r="D38" s="382" t="s">
        <v>66</v>
      </c>
      <c r="E38" s="735"/>
      <c r="F38" s="419"/>
    </row>
    <row r="39" spans="1:6" ht="12.75">
      <c r="A39" s="506"/>
      <c r="B39" s="344"/>
      <c r="C39" s="492" t="s">
        <v>552</v>
      </c>
      <c r="D39" s="382" t="s">
        <v>553</v>
      </c>
      <c r="E39" s="700">
        <v>26000</v>
      </c>
      <c r="F39" s="419"/>
    </row>
    <row r="40" spans="1:6" ht="12.75">
      <c r="A40" s="506"/>
      <c r="B40" s="344"/>
      <c r="C40" s="492"/>
      <c r="D40" s="382"/>
      <c r="E40" s="700"/>
      <c r="F40" s="419"/>
    </row>
    <row r="41" spans="1:6" s="487" customFormat="1" ht="13.5" thickBot="1">
      <c r="A41" s="504">
        <v>710</v>
      </c>
      <c r="B41" s="484"/>
      <c r="C41" s="505"/>
      <c r="D41" s="497" t="s">
        <v>9</v>
      </c>
      <c r="E41" s="730">
        <f>E42+E46+E50</f>
        <v>249822</v>
      </c>
      <c r="F41" s="486"/>
    </row>
    <row r="42" spans="1:6" ht="13.5" thickBot="1">
      <c r="A42" s="506"/>
      <c r="B42" s="507">
        <v>71013</v>
      </c>
      <c r="C42" s="508"/>
      <c r="D42" s="500" t="s">
        <v>77</v>
      </c>
      <c r="E42" s="728">
        <f>E43</f>
        <v>40000</v>
      </c>
      <c r="F42" s="419"/>
    </row>
    <row r="43" spans="1:6" ht="12.75">
      <c r="A43" s="506"/>
      <c r="B43" s="344"/>
      <c r="C43" s="492" t="s">
        <v>96</v>
      </c>
      <c r="D43" s="382" t="s">
        <v>69</v>
      </c>
      <c r="E43" s="700">
        <v>40000</v>
      </c>
      <c r="F43" s="419"/>
    </row>
    <row r="44" spans="1:6" ht="12.75">
      <c r="A44" s="506"/>
      <c r="B44" s="344"/>
      <c r="C44" s="492"/>
      <c r="D44" s="382" t="s">
        <v>78</v>
      </c>
      <c r="E44" s="700"/>
      <c r="F44" s="419"/>
    </row>
    <row r="45" spans="1:6" ht="12.75">
      <c r="A45" s="506"/>
      <c r="B45" s="344"/>
      <c r="C45" s="492"/>
      <c r="D45" s="382"/>
      <c r="E45" s="700"/>
      <c r="F45" s="419"/>
    </row>
    <row r="46" spans="1:6" ht="13.5" thickBot="1">
      <c r="A46" s="506"/>
      <c r="B46" s="379">
        <v>71014</v>
      </c>
      <c r="C46" s="495"/>
      <c r="D46" s="381" t="s">
        <v>12</v>
      </c>
      <c r="E46" s="729">
        <f>E47</f>
        <v>22000</v>
      </c>
      <c r="F46" s="419"/>
    </row>
    <row r="47" spans="1:6" ht="12.75">
      <c r="A47" s="506"/>
      <c r="B47" s="344"/>
      <c r="C47" s="492" t="s">
        <v>96</v>
      </c>
      <c r="D47" s="382" t="s">
        <v>69</v>
      </c>
      <c r="E47" s="700">
        <v>22000</v>
      </c>
      <c r="F47" s="419"/>
    </row>
    <row r="48" spans="1:6" ht="12.75">
      <c r="A48" s="506"/>
      <c r="B48" s="344"/>
      <c r="C48" s="492"/>
      <c r="D48" s="382" t="s">
        <v>78</v>
      </c>
      <c r="E48" s="700"/>
      <c r="F48" s="419"/>
    </row>
    <row r="49" spans="1:6" ht="12.75">
      <c r="A49" s="506"/>
      <c r="B49" s="344"/>
      <c r="C49" s="492"/>
      <c r="D49" s="382"/>
      <c r="E49" s="700"/>
      <c r="F49" s="419"/>
    </row>
    <row r="50" spans="1:6" ht="13.5" thickBot="1">
      <c r="A50" s="506"/>
      <c r="B50" s="379">
        <v>71015</v>
      </c>
      <c r="C50" s="380"/>
      <c r="D50" s="381" t="s">
        <v>14</v>
      </c>
      <c r="E50" s="729">
        <f>SUM(E51:E52)</f>
        <v>187822</v>
      </c>
      <c r="F50" s="419"/>
    </row>
    <row r="51" spans="1:6" ht="12.75">
      <c r="A51" s="506"/>
      <c r="B51" s="344"/>
      <c r="C51" s="344">
        <v>2110</v>
      </c>
      <c r="D51" s="502" t="s">
        <v>69</v>
      </c>
      <c r="E51" s="700">
        <v>187822</v>
      </c>
      <c r="F51" s="419"/>
    </row>
    <row r="52" spans="1:6" ht="12.75">
      <c r="A52" s="506"/>
      <c r="B52" s="344"/>
      <c r="C52" s="344"/>
      <c r="D52" s="240" t="s">
        <v>79</v>
      </c>
      <c r="E52" s="700"/>
      <c r="F52" s="419"/>
    </row>
    <row r="53" spans="1:6" ht="12.75">
      <c r="A53" s="506"/>
      <c r="B53" s="344"/>
      <c r="C53" s="492"/>
      <c r="D53" s="382"/>
      <c r="E53" s="700"/>
      <c r="F53" s="419"/>
    </row>
    <row r="54" spans="1:6" s="487" customFormat="1" ht="13.5" thickBot="1">
      <c r="A54" s="504">
        <v>750</v>
      </c>
      <c r="B54" s="484"/>
      <c r="C54" s="484"/>
      <c r="D54" s="497" t="s">
        <v>15</v>
      </c>
      <c r="E54" s="730">
        <f>E55+E59+E67</f>
        <v>1236636</v>
      </c>
      <c r="F54" s="486"/>
    </row>
    <row r="55" spans="1:6" ht="13.5" thickBot="1">
      <c r="A55" s="506"/>
      <c r="B55" s="507">
        <v>75011</v>
      </c>
      <c r="C55" s="490"/>
      <c r="D55" s="500" t="s">
        <v>16</v>
      </c>
      <c r="E55" s="728">
        <f>E56</f>
        <v>154421</v>
      </c>
      <c r="F55" s="419"/>
    </row>
    <row r="56" spans="1:6" ht="12.75">
      <c r="A56" s="506"/>
      <c r="B56" s="344"/>
      <c r="C56" s="344">
        <v>2110</v>
      </c>
      <c r="D56" s="382" t="s">
        <v>69</v>
      </c>
      <c r="E56" s="700">
        <v>154421</v>
      </c>
      <c r="F56" s="419"/>
    </row>
    <row r="57" spans="1:6" ht="12.75">
      <c r="A57" s="506"/>
      <c r="B57" s="344"/>
      <c r="C57" s="344"/>
      <c r="D57" s="382" t="s">
        <v>78</v>
      </c>
      <c r="E57" s="700"/>
      <c r="F57" s="419"/>
    </row>
    <row r="58" spans="1:6" ht="12.75">
      <c r="A58" s="506"/>
      <c r="B58" s="344"/>
      <c r="C58" s="344"/>
      <c r="D58" s="382"/>
      <c r="E58" s="700"/>
      <c r="F58" s="419"/>
    </row>
    <row r="59" spans="1:6" ht="13.5" thickBot="1">
      <c r="A59" s="506"/>
      <c r="B59" s="379">
        <v>75020</v>
      </c>
      <c r="C59" s="380"/>
      <c r="D59" s="381" t="s">
        <v>31</v>
      </c>
      <c r="E59" s="729">
        <f>SUM(E60:E65)</f>
        <v>1066215</v>
      </c>
      <c r="F59" s="419"/>
    </row>
    <row r="60" spans="1:6" ht="12.75">
      <c r="A60" s="506"/>
      <c r="B60" s="344"/>
      <c r="C60" s="492" t="s">
        <v>260</v>
      </c>
      <c r="D60" s="382" t="s">
        <v>80</v>
      </c>
      <c r="E60" s="700">
        <v>1000000</v>
      </c>
      <c r="F60" s="419"/>
    </row>
    <row r="61" spans="1:6" ht="12.75">
      <c r="A61" s="506"/>
      <c r="B61" s="344"/>
      <c r="C61" s="492" t="s">
        <v>99</v>
      </c>
      <c r="D61" s="382" t="s">
        <v>41</v>
      </c>
      <c r="E61" s="700">
        <v>2215</v>
      </c>
      <c r="F61" s="419"/>
    </row>
    <row r="62" spans="1:6" ht="12.75">
      <c r="A62" s="506"/>
      <c r="B62" s="344"/>
      <c r="C62" s="492" t="s">
        <v>256</v>
      </c>
      <c r="D62" s="382" t="s">
        <v>40</v>
      </c>
      <c r="E62" s="700">
        <v>9500</v>
      </c>
      <c r="F62" s="419"/>
    </row>
    <row r="63" spans="1:6" ht="12.75">
      <c r="A63" s="506"/>
      <c r="B63" s="344"/>
      <c r="C63" s="492" t="s">
        <v>261</v>
      </c>
      <c r="D63" s="382" t="s">
        <v>555</v>
      </c>
      <c r="E63" s="700">
        <v>2500</v>
      </c>
      <c r="F63" s="419"/>
    </row>
    <row r="64" spans="1:6" ht="12.75">
      <c r="A64" s="506"/>
      <c r="B64" s="344"/>
      <c r="C64" s="492" t="s">
        <v>262</v>
      </c>
      <c r="D64" s="382" t="s">
        <v>556</v>
      </c>
      <c r="E64" s="700">
        <v>2000</v>
      </c>
      <c r="F64" s="419"/>
    </row>
    <row r="65" spans="1:6" ht="12.75">
      <c r="A65" s="506"/>
      <c r="B65" s="344"/>
      <c r="C65" s="492" t="s">
        <v>97</v>
      </c>
      <c r="D65" s="382" t="s">
        <v>44</v>
      </c>
      <c r="E65" s="700">
        <v>50000</v>
      </c>
      <c r="F65" s="419"/>
    </row>
    <row r="66" spans="1:6" ht="12.75">
      <c r="A66" s="506"/>
      <c r="B66" s="344"/>
      <c r="C66" s="344"/>
      <c r="D66" s="344"/>
      <c r="E66" s="700"/>
      <c r="F66" s="419"/>
    </row>
    <row r="67" spans="1:6" ht="13.5" thickBot="1">
      <c r="A67" s="506"/>
      <c r="B67" s="379">
        <v>75045</v>
      </c>
      <c r="C67" s="380"/>
      <c r="D67" s="381" t="s">
        <v>17</v>
      </c>
      <c r="E67" s="729">
        <f>E68</f>
        <v>16000</v>
      </c>
      <c r="F67" s="419"/>
    </row>
    <row r="68" spans="1:6" ht="12.75">
      <c r="A68" s="506"/>
      <c r="B68" s="344"/>
      <c r="C68" s="344">
        <v>2110</v>
      </c>
      <c r="D68" s="382" t="s">
        <v>69</v>
      </c>
      <c r="E68" s="700">
        <v>16000</v>
      </c>
      <c r="F68" s="419"/>
    </row>
    <row r="69" spans="1:6" ht="12.75">
      <c r="A69" s="506"/>
      <c r="B69" s="344"/>
      <c r="C69" s="344"/>
      <c r="D69" s="382" t="s">
        <v>81</v>
      </c>
      <c r="E69" s="700"/>
      <c r="F69" s="419"/>
    </row>
    <row r="70" spans="1:6" ht="12" customHeight="1">
      <c r="A70" s="506"/>
      <c r="B70" s="344"/>
      <c r="C70" s="492"/>
      <c r="D70" s="382"/>
      <c r="E70" s="700"/>
      <c r="F70" s="419"/>
    </row>
    <row r="71" spans="1:6" ht="12.75">
      <c r="A71" s="488">
        <v>756</v>
      </c>
      <c r="B71" s="344"/>
      <c r="C71" s="492"/>
      <c r="D71" s="509" t="s">
        <v>557</v>
      </c>
      <c r="E71" s="700"/>
      <c r="F71" s="419"/>
    </row>
    <row r="72" spans="1:6" s="487" customFormat="1" ht="13.5" thickBot="1">
      <c r="A72" s="504"/>
      <c r="B72" s="484"/>
      <c r="C72" s="484"/>
      <c r="D72" s="497" t="s">
        <v>558</v>
      </c>
      <c r="E72" s="730">
        <f>E73</f>
        <v>2825179</v>
      </c>
      <c r="F72" s="486"/>
    </row>
    <row r="73" spans="1:6" ht="12.75">
      <c r="A73" s="506"/>
      <c r="B73" s="344">
        <v>75622</v>
      </c>
      <c r="C73" s="344"/>
      <c r="D73" s="382" t="s">
        <v>82</v>
      </c>
      <c r="E73" s="736">
        <f>E75</f>
        <v>2825179</v>
      </c>
      <c r="F73" s="419"/>
    </row>
    <row r="74" spans="1:6" ht="13.5" thickBot="1">
      <c r="A74" s="506"/>
      <c r="B74" s="380"/>
      <c r="C74" s="380"/>
      <c r="D74" s="381" t="s">
        <v>83</v>
      </c>
      <c r="E74" s="737"/>
      <c r="F74" s="419"/>
    </row>
    <row r="75" spans="1:6" ht="12.75">
      <c r="A75" s="506"/>
      <c r="B75" s="344"/>
      <c r="C75" s="492" t="s">
        <v>259</v>
      </c>
      <c r="D75" s="382" t="s">
        <v>447</v>
      </c>
      <c r="E75" s="700">
        <v>2825179</v>
      </c>
      <c r="F75" s="419"/>
    </row>
    <row r="76" spans="1:6" ht="12" customHeight="1">
      <c r="A76" s="506"/>
      <c r="B76" s="344"/>
      <c r="C76" s="492"/>
      <c r="D76" s="382"/>
      <c r="E76" s="700"/>
      <c r="F76" s="419"/>
    </row>
    <row r="77" spans="1:6" s="487" customFormat="1" ht="13.5" thickBot="1">
      <c r="A77" s="504">
        <v>758</v>
      </c>
      <c r="B77" s="484"/>
      <c r="C77" s="484"/>
      <c r="D77" s="497" t="s">
        <v>34</v>
      </c>
      <c r="E77" s="730">
        <f>E78+E81+E84+E87</f>
        <v>16249677</v>
      </c>
      <c r="F77" s="486"/>
    </row>
    <row r="78" spans="1:6" ht="13.5" thickBot="1">
      <c r="A78" s="506"/>
      <c r="B78" s="507">
        <v>75801</v>
      </c>
      <c r="C78" s="490"/>
      <c r="D78" s="500" t="s">
        <v>84</v>
      </c>
      <c r="E78" s="728">
        <f>E79</f>
        <v>10776926</v>
      </c>
      <c r="F78" s="419"/>
    </row>
    <row r="79" spans="1:6" ht="12.75">
      <c r="A79" s="506"/>
      <c r="B79" s="344"/>
      <c r="C79" s="344">
        <v>2920</v>
      </c>
      <c r="D79" s="382" t="s">
        <v>30</v>
      </c>
      <c r="E79" s="700">
        <v>10776926</v>
      </c>
      <c r="F79" s="419"/>
    </row>
    <row r="80" spans="1:6" ht="12.75">
      <c r="A80" s="506"/>
      <c r="B80" s="344"/>
      <c r="C80" s="344"/>
      <c r="D80" s="493"/>
      <c r="E80" s="700"/>
      <c r="F80" s="419"/>
    </row>
    <row r="81" spans="1:6" ht="13.5" thickBot="1">
      <c r="A81" s="506"/>
      <c r="B81" s="379">
        <v>75803</v>
      </c>
      <c r="C81" s="380"/>
      <c r="D81" s="381" t="s">
        <v>85</v>
      </c>
      <c r="E81" s="729">
        <f>E82</f>
        <v>3563513</v>
      </c>
      <c r="F81" s="419"/>
    </row>
    <row r="82" spans="1:6" ht="12.75">
      <c r="A82" s="506"/>
      <c r="B82" s="344"/>
      <c r="C82" s="344">
        <v>2920</v>
      </c>
      <c r="D82" s="382" t="s">
        <v>30</v>
      </c>
      <c r="E82" s="700">
        <v>3563513</v>
      </c>
      <c r="F82" s="419"/>
    </row>
    <row r="83" spans="1:6" ht="12.75">
      <c r="A83" s="506"/>
      <c r="B83" s="344"/>
      <c r="C83" s="344"/>
      <c r="D83" s="493"/>
      <c r="E83" s="700"/>
      <c r="F83" s="419"/>
    </row>
    <row r="84" spans="1:6" ht="13.5" thickBot="1">
      <c r="A84" s="506"/>
      <c r="B84" s="379">
        <v>75814</v>
      </c>
      <c r="C84" s="495"/>
      <c r="D84" s="381" t="s">
        <v>35</v>
      </c>
      <c r="E84" s="729">
        <f>E85</f>
        <v>60000</v>
      </c>
      <c r="F84" s="419"/>
    </row>
    <row r="85" spans="1:6" ht="12.75">
      <c r="A85" s="506"/>
      <c r="B85" s="344"/>
      <c r="C85" s="492" t="s">
        <v>258</v>
      </c>
      <c r="D85" s="382" t="s">
        <v>86</v>
      </c>
      <c r="E85" s="700">
        <v>60000</v>
      </c>
      <c r="F85" s="419"/>
    </row>
    <row r="86" spans="1:6" ht="12.75">
      <c r="A86" s="506"/>
      <c r="B86" s="344"/>
      <c r="C86" s="492"/>
      <c r="D86" s="493"/>
      <c r="E86" s="700"/>
      <c r="F86" s="419"/>
    </row>
    <row r="87" spans="1:6" ht="13.5" thickBot="1">
      <c r="A87" s="506"/>
      <c r="B87" s="379">
        <v>75832</v>
      </c>
      <c r="C87" s="495"/>
      <c r="D87" s="381" t="s">
        <v>452</v>
      </c>
      <c r="E87" s="729">
        <f>E88</f>
        <v>1849238</v>
      </c>
      <c r="F87" s="419"/>
    </row>
    <row r="88" spans="1:6" ht="12.75">
      <c r="A88" s="506"/>
      <c r="B88" s="344"/>
      <c r="C88" s="492" t="s">
        <v>451</v>
      </c>
      <c r="D88" s="502" t="s">
        <v>30</v>
      </c>
      <c r="E88" s="700">
        <v>1849238</v>
      </c>
      <c r="F88" s="419"/>
    </row>
    <row r="89" spans="1:6" ht="12.75" customHeight="1">
      <c r="A89" s="506"/>
      <c r="B89" s="344"/>
      <c r="C89" s="492"/>
      <c r="D89" s="493"/>
      <c r="E89" s="700"/>
      <c r="F89" s="419"/>
    </row>
    <row r="90" spans="1:6" s="487" customFormat="1" ht="13.5" thickBot="1">
      <c r="A90" s="504">
        <v>801</v>
      </c>
      <c r="B90" s="512"/>
      <c r="C90" s="512"/>
      <c r="D90" s="513" t="s">
        <v>24</v>
      </c>
      <c r="E90" s="738">
        <f>E91+E95+E103+E100</f>
        <v>478860</v>
      </c>
      <c r="F90" s="486"/>
    </row>
    <row r="91" spans="1:6" ht="13.5" thickBot="1">
      <c r="A91" s="488"/>
      <c r="B91" s="379">
        <v>80120</v>
      </c>
      <c r="C91" s="379"/>
      <c r="D91" s="510" t="s">
        <v>36</v>
      </c>
      <c r="E91" s="729">
        <f>SUM(E92:E93)</f>
        <v>451000</v>
      </c>
      <c r="F91" s="419"/>
    </row>
    <row r="92" spans="1:6" ht="12.75">
      <c r="A92" s="488"/>
      <c r="B92" s="514"/>
      <c r="C92" s="515" t="s">
        <v>256</v>
      </c>
      <c r="D92" s="240" t="s">
        <v>40</v>
      </c>
      <c r="E92" s="700">
        <v>1000</v>
      </c>
      <c r="F92" s="419"/>
    </row>
    <row r="93" spans="1:6" ht="12.75">
      <c r="A93" s="488"/>
      <c r="B93" s="514"/>
      <c r="C93" s="515" t="s">
        <v>97</v>
      </c>
      <c r="D93" s="240" t="s">
        <v>44</v>
      </c>
      <c r="E93" s="700">
        <v>450000</v>
      </c>
      <c r="F93" s="419"/>
    </row>
    <row r="94" spans="1:6" ht="12.75" customHeight="1">
      <c r="A94" s="488"/>
      <c r="B94" s="514"/>
      <c r="C94" s="503"/>
      <c r="D94" s="516"/>
      <c r="E94" s="700"/>
      <c r="F94" s="419"/>
    </row>
    <row r="95" spans="1:6" ht="13.5" thickBot="1">
      <c r="A95" s="488"/>
      <c r="B95" s="379">
        <v>80130</v>
      </c>
      <c r="C95" s="512"/>
      <c r="D95" s="510" t="s">
        <v>37</v>
      </c>
      <c r="E95" s="729">
        <f>SUM(E96:E98)</f>
        <v>6500</v>
      </c>
      <c r="F95" s="419"/>
    </row>
    <row r="96" spans="1:6" ht="12.75">
      <c r="A96" s="488"/>
      <c r="B96" s="514"/>
      <c r="C96" s="492" t="s">
        <v>100</v>
      </c>
      <c r="D96" s="382" t="s">
        <v>453</v>
      </c>
      <c r="E96" s="700">
        <v>3500</v>
      </c>
      <c r="F96" s="419"/>
    </row>
    <row r="97" spans="1:6" ht="12.75">
      <c r="A97" s="488"/>
      <c r="B97" s="514"/>
      <c r="C97" s="344"/>
      <c r="D97" s="382" t="s">
        <v>73</v>
      </c>
      <c r="E97" s="700"/>
      <c r="F97" s="419"/>
    </row>
    <row r="98" spans="1:6" ht="12.75">
      <c r="A98" s="488"/>
      <c r="B98" s="503"/>
      <c r="C98" s="515" t="s">
        <v>256</v>
      </c>
      <c r="D98" s="240" t="s">
        <v>40</v>
      </c>
      <c r="E98" s="700">
        <v>3000</v>
      </c>
      <c r="F98" s="419"/>
    </row>
    <row r="99" spans="1:6" ht="13.5" customHeight="1">
      <c r="A99" s="506"/>
      <c r="B99" s="492"/>
      <c r="C99" s="344"/>
      <c r="D99" s="382"/>
      <c r="E99" s="700"/>
      <c r="F99" s="419"/>
    </row>
    <row r="100" spans="1:6" ht="13.5" customHeight="1" thickBot="1">
      <c r="A100" s="506"/>
      <c r="B100" s="494" t="s">
        <v>550</v>
      </c>
      <c r="C100" s="380"/>
      <c r="D100" s="381" t="s">
        <v>551</v>
      </c>
      <c r="E100" s="729">
        <f>E101</f>
        <v>6360</v>
      </c>
      <c r="F100" s="419"/>
    </row>
    <row r="101" spans="1:6" ht="13.5" customHeight="1">
      <c r="A101" s="506"/>
      <c r="B101" s="492"/>
      <c r="C101" s="492" t="s">
        <v>99</v>
      </c>
      <c r="D101" s="382" t="s">
        <v>41</v>
      </c>
      <c r="E101" s="700">
        <v>6360</v>
      </c>
      <c r="F101" s="419"/>
    </row>
    <row r="102" spans="1:6" ht="13.5" customHeight="1">
      <c r="A102" s="506"/>
      <c r="B102" s="492"/>
      <c r="C102" s="344"/>
      <c r="D102" s="382"/>
      <c r="E102" s="700"/>
      <c r="F102" s="419"/>
    </row>
    <row r="103" spans="1:6" ht="13.5" thickBot="1">
      <c r="A103" s="506"/>
      <c r="B103" s="495" t="s">
        <v>87</v>
      </c>
      <c r="C103" s="517"/>
      <c r="D103" s="381" t="s">
        <v>38</v>
      </c>
      <c r="E103" s="729">
        <f>E104</f>
        <v>15000</v>
      </c>
      <c r="F103" s="419"/>
    </row>
    <row r="104" spans="1:6" ht="12.75">
      <c r="A104" s="506"/>
      <c r="B104" s="492"/>
      <c r="C104" s="492" t="s">
        <v>257</v>
      </c>
      <c r="D104" s="382" t="s">
        <v>88</v>
      </c>
      <c r="E104" s="700">
        <v>15000</v>
      </c>
      <c r="F104" s="419"/>
    </row>
    <row r="105" spans="1:6" ht="12.75">
      <c r="A105" s="506"/>
      <c r="B105" s="492"/>
      <c r="C105" s="492"/>
      <c r="D105" s="382"/>
      <c r="E105" s="700"/>
      <c r="F105" s="419"/>
    </row>
    <row r="106" spans="1:6" s="487" customFormat="1" ht="13.5" thickBot="1">
      <c r="A106" s="504">
        <v>803</v>
      </c>
      <c r="B106" s="505"/>
      <c r="C106" s="505"/>
      <c r="D106" s="497" t="s">
        <v>533</v>
      </c>
      <c r="E106" s="730">
        <f>E107</f>
        <v>112026</v>
      </c>
      <c r="F106" s="486"/>
    </row>
    <row r="107" spans="1:6" ht="13.5" thickBot="1">
      <c r="A107" s="506"/>
      <c r="B107" s="489" t="s">
        <v>532</v>
      </c>
      <c r="C107" s="508"/>
      <c r="D107" s="500" t="s">
        <v>534</v>
      </c>
      <c r="E107" s="728">
        <f>SUM(E108:E111)</f>
        <v>112026</v>
      </c>
      <c r="F107" s="419"/>
    </row>
    <row r="108" spans="1:6" ht="12.75">
      <c r="A108" s="506"/>
      <c r="B108" s="492"/>
      <c r="C108" s="492" t="s">
        <v>545</v>
      </c>
      <c r="D108" s="382" t="s">
        <v>547</v>
      </c>
      <c r="E108" s="700">
        <v>84019</v>
      </c>
      <c r="F108" s="419"/>
    </row>
    <row r="109" spans="1:6" ht="12.75">
      <c r="A109" s="506"/>
      <c r="B109" s="492"/>
      <c r="C109" s="492"/>
      <c r="D109" s="382" t="s">
        <v>548</v>
      </c>
      <c r="E109" s="700"/>
      <c r="F109" s="419"/>
    </row>
    <row r="110" spans="1:6" ht="12.75">
      <c r="A110" s="506"/>
      <c r="B110" s="492"/>
      <c r="C110" s="492" t="s">
        <v>546</v>
      </c>
      <c r="D110" s="382" t="s">
        <v>547</v>
      </c>
      <c r="E110" s="700">
        <v>28007</v>
      </c>
      <c r="F110" s="419"/>
    </row>
    <row r="111" spans="1:6" ht="12.75">
      <c r="A111" s="506"/>
      <c r="B111" s="492"/>
      <c r="C111" s="492"/>
      <c r="D111" s="382" t="s">
        <v>548</v>
      </c>
      <c r="E111" s="700"/>
      <c r="F111" s="419"/>
    </row>
    <row r="112" spans="1:6" ht="12.75">
      <c r="A112" s="506"/>
      <c r="B112" s="492"/>
      <c r="C112" s="492"/>
      <c r="D112" s="382"/>
      <c r="E112" s="700"/>
      <c r="F112" s="419"/>
    </row>
    <row r="113" spans="1:6" s="487" customFormat="1" ht="13.5" thickBot="1">
      <c r="A113" s="504">
        <v>851</v>
      </c>
      <c r="B113" s="484"/>
      <c r="C113" s="484"/>
      <c r="D113" s="497" t="s">
        <v>18</v>
      </c>
      <c r="E113" s="730">
        <f>E118+E114</f>
        <v>2553925</v>
      </c>
      <c r="F113" s="486"/>
    </row>
    <row r="114" spans="1:6" ht="13.5" thickBot="1">
      <c r="A114" s="488"/>
      <c r="B114" s="379">
        <v>85154</v>
      </c>
      <c r="C114" s="484"/>
      <c r="D114" s="381" t="s">
        <v>39</v>
      </c>
      <c r="E114" s="729">
        <f>E115</f>
        <v>4925</v>
      </c>
      <c r="F114" s="419"/>
    </row>
    <row r="115" spans="1:6" ht="12.75">
      <c r="A115" s="488"/>
      <c r="B115" s="496"/>
      <c r="C115" s="344">
        <v>2330</v>
      </c>
      <c r="D115" s="382" t="s">
        <v>89</v>
      </c>
      <c r="E115" s="700">
        <v>4925</v>
      </c>
      <c r="F115" s="419"/>
    </row>
    <row r="116" spans="1:6" ht="12.75">
      <c r="A116" s="488"/>
      <c r="B116" s="503"/>
      <c r="C116" s="344"/>
      <c r="D116" s="382" t="s">
        <v>90</v>
      </c>
      <c r="E116" s="739"/>
      <c r="F116" s="419"/>
    </row>
    <row r="117" spans="1:6" ht="16.5" customHeight="1">
      <c r="A117" s="488"/>
      <c r="B117" s="496"/>
      <c r="C117" s="344"/>
      <c r="D117" s="493"/>
      <c r="E117" s="739"/>
      <c r="F117" s="419"/>
    </row>
    <row r="118" spans="1:6" ht="12.75">
      <c r="A118" s="488"/>
      <c r="B118" s="344">
        <v>85156</v>
      </c>
      <c r="C118" s="518"/>
      <c r="D118" s="240" t="s">
        <v>91</v>
      </c>
      <c r="E118" s="700">
        <f>E120</f>
        <v>2549000</v>
      </c>
      <c r="F118" s="419"/>
    </row>
    <row r="119" spans="1:6" ht="12.75" customHeight="1" thickBot="1">
      <c r="A119" s="488"/>
      <c r="B119" s="379"/>
      <c r="C119" s="519"/>
      <c r="D119" s="381" t="s">
        <v>105</v>
      </c>
      <c r="E119" s="729"/>
      <c r="F119" s="419"/>
    </row>
    <row r="120" spans="1:6" ht="12.75">
      <c r="A120" s="488"/>
      <c r="B120" s="496"/>
      <c r="C120" s="344">
        <v>2110</v>
      </c>
      <c r="D120" s="382" t="s">
        <v>69</v>
      </c>
      <c r="E120" s="700">
        <v>2549000</v>
      </c>
      <c r="F120" s="419"/>
    </row>
    <row r="121" spans="1:6" ht="12.75">
      <c r="A121" s="488"/>
      <c r="B121" s="496"/>
      <c r="C121" s="344"/>
      <c r="D121" s="240" t="s">
        <v>78</v>
      </c>
      <c r="E121" s="739"/>
      <c r="F121" s="419"/>
    </row>
    <row r="122" spans="1:6" ht="12.75">
      <c r="A122" s="488"/>
      <c r="B122" s="496"/>
      <c r="C122" s="344"/>
      <c r="D122" s="382"/>
      <c r="E122" s="700"/>
      <c r="F122" s="419"/>
    </row>
    <row r="123" spans="1:6" s="487" customFormat="1" ht="13.5" thickBot="1">
      <c r="A123" s="504">
        <v>852</v>
      </c>
      <c r="B123" s="484"/>
      <c r="C123" s="484"/>
      <c r="D123" s="513" t="s">
        <v>268</v>
      </c>
      <c r="E123" s="730">
        <f>E124+E129+E140+E145+E148+E135</f>
        <v>4925340</v>
      </c>
      <c r="F123" s="486"/>
    </row>
    <row r="124" spans="1:6" ht="13.5" thickBot="1">
      <c r="A124" s="506"/>
      <c r="B124" s="507">
        <v>85201</v>
      </c>
      <c r="C124" s="507"/>
      <c r="D124" s="381" t="s">
        <v>26</v>
      </c>
      <c r="E124" s="728">
        <f>SUM(E125:E127)</f>
        <v>465960</v>
      </c>
      <c r="F124" s="419"/>
    </row>
    <row r="125" spans="1:6" ht="12.75">
      <c r="A125" s="506"/>
      <c r="B125" s="344"/>
      <c r="C125" s="492" t="s">
        <v>262</v>
      </c>
      <c r="D125" s="382" t="s">
        <v>539</v>
      </c>
      <c r="E125" s="700">
        <v>10000</v>
      </c>
      <c r="F125" s="419"/>
    </row>
    <row r="126" spans="1:6" ht="12.75">
      <c r="A126" s="506"/>
      <c r="B126" s="344"/>
      <c r="C126" s="492" t="s">
        <v>455</v>
      </c>
      <c r="D126" s="318" t="s">
        <v>456</v>
      </c>
      <c r="E126" s="700"/>
      <c r="F126" s="419"/>
    </row>
    <row r="127" spans="1:6" ht="12.75">
      <c r="A127" s="506"/>
      <c r="B127" s="344"/>
      <c r="C127" s="492"/>
      <c r="D127" s="240" t="s">
        <v>457</v>
      </c>
      <c r="E127" s="700">
        <v>455960</v>
      </c>
      <c r="F127" s="419"/>
    </row>
    <row r="128" spans="1:6" ht="12" customHeight="1">
      <c r="A128" s="506"/>
      <c r="B128" s="344"/>
      <c r="C128" s="344"/>
      <c r="D128" s="493"/>
      <c r="E128" s="700"/>
      <c r="F128" s="419"/>
    </row>
    <row r="129" spans="1:6" ht="13.5" customHeight="1" thickBot="1">
      <c r="A129" s="506"/>
      <c r="B129" s="379">
        <v>85202</v>
      </c>
      <c r="C129" s="380"/>
      <c r="D129" s="381" t="s">
        <v>27</v>
      </c>
      <c r="E129" s="729">
        <f>SUM(E130:E132)</f>
        <v>4124548</v>
      </c>
      <c r="F129" s="419"/>
    </row>
    <row r="130" spans="1:6" ht="13.5" customHeight="1">
      <c r="A130" s="506"/>
      <c r="B130" s="344"/>
      <c r="C130" s="492" t="s">
        <v>256</v>
      </c>
      <c r="D130" s="382" t="s">
        <v>40</v>
      </c>
      <c r="E130" s="700">
        <v>1564268</v>
      </c>
      <c r="F130" s="419"/>
    </row>
    <row r="131" spans="1:6" ht="13.5" customHeight="1">
      <c r="A131" s="506"/>
      <c r="B131" s="344"/>
      <c r="C131" s="492" t="s">
        <v>97</v>
      </c>
      <c r="D131" s="382" t="s">
        <v>44</v>
      </c>
      <c r="E131" s="700">
        <v>2280</v>
      </c>
      <c r="F131" s="419"/>
    </row>
    <row r="132" spans="1:6" ht="13.5" customHeight="1">
      <c r="A132" s="506"/>
      <c r="B132" s="344"/>
      <c r="C132" s="344">
        <v>2130</v>
      </c>
      <c r="D132" s="382" t="s">
        <v>64</v>
      </c>
      <c r="E132" s="700">
        <v>2558000</v>
      </c>
      <c r="F132" s="419"/>
    </row>
    <row r="133" spans="1:6" ht="13.5" customHeight="1">
      <c r="A133" s="506"/>
      <c r="B133" s="344"/>
      <c r="C133" s="344"/>
      <c r="D133" s="382" t="s">
        <v>65</v>
      </c>
      <c r="E133" s="735"/>
      <c r="F133" s="419"/>
    </row>
    <row r="134" spans="1:6" ht="13.5" customHeight="1">
      <c r="A134" s="506"/>
      <c r="B134" s="344"/>
      <c r="C134" s="344"/>
      <c r="D134" s="493"/>
      <c r="E134" s="735"/>
      <c r="F134" s="419"/>
    </row>
    <row r="135" spans="1:6" ht="13.5" customHeight="1" thickBot="1">
      <c r="A135" s="506"/>
      <c r="B135" s="379">
        <v>85203</v>
      </c>
      <c r="C135" s="380"/>
      <c r="D135" s="381" t="s">
        <v>454</v>
      </c>
      <c r="E135" s="740">
        <f>SUM(E136:E137)</f>
        <v>275664</v>
      </c>
      <c r="F135" s="419"/>
    </row>
    <row r="136" spans="1:6" ht="13.5" customHeight="1">
      <c r="A136" s="506"/>
      <c r="B136" s="344"/>
      <c r="C136" s="492" t="s">
        <v>256</v>
      </c>
      <c r="D136" s="382" t="s">
        <v>40</v>
      </c>
      <c r="E136" s="741">
        <v>5664</v>
      </c>
      <c r="F136" s="419"/>
    </row>
    <row r="137" spans="1:6" ht="13.5" customHeight="1">
      <c r="A137" s="506"/>
      <c r="B137" s="344"/>
      <c r="C137" s="344">
        <v>2110</v>
      </c>
      <c r="D137" s="240" t="s">
        <v>69</v>
      </c>
      <c r="E137" s="700">
        <v>270000</v>
      </c>
      <c r="F137" s="419"/>
    </row>
    <row r="138" spans="1:6" ht="13.5" customHeight="1">
      <c r="A138" s="506"/>
      <c r="B138" s="344"/>
      <c r="C138" s="344"/>
      <c r="D138" s="240" t="s">
        <v>79</v>
      </c>
      <c r="E138" s="700"/>
      <c r="F138" s="419"/>
    </row>
    <row r="139" spans="1:6" ht="13.5" customHeight="1">
      <c r="A139" s="506"/>
      <c r="B139" s="344"/>
      <c r="C139" s="344"/>
      <c r="D139" s="382"/>
      <c r="E139" s="700"/>
      <c r="F139" s="419"/>
    </row>
    <row r="140" spans="1:6" ht="13.5" customHeight="1" thickBot="1">
      <c r="A140" s="506"/>
      <c r="B140" s="379">
        <v>85204</v>
      </c>
      <c r="C140" s="380"/>
      <c r="D140" s="381" t="s">
        <v>28</v>
      </c>
      <c r="E140" s="729">
        <f>SUM(E141:E142)</f>
        <v>19952</v>
      </c>
      <c r="F140" s="419"/>
    </row>
    <row r="141" spans="1:6" ht="13.5" customHeight="1">
      <c r="A141" s="506"/>
      <c r="B141" s="344"/>
      <c r="C141" s="492" t="s">
        <v>256</v>
      </c>
      <c r="D141" s="382" t="s">
        <v>40</v>
      </c>
      <c r="E141" s="700">
        <v>500</v>
      </c>
      <c r="F141" s="419"/>
    </row>
    <row r="142" spans="1:6" ht="13.5" customHeight="1">
      <c r="A142" s="506"/>
      <c r="B142" s="344"/>
      <c r="C142" s="492" t="s">
        <v>455</v>
      </c>
      <c r="D142" s="318" t="s">
        <v>456</v>
      </c>
      <c r="E142" s="700">
        <v>19452</v>
      </c>
      <c r="F142" s="419"/>
    </row>
    <row r="143" spans="1:6" ht="13.5" customHeight="1">
      <c r="A143" s="506"/>
      <c r="B143" s="344"/>
      <c r="C143" s="492"/>
      <c r="D143" s="240" t="s">
        <v>457</v>
      </c>
      <c r="E143" s="700"/>
      <c r="F143" s="419"/>
    </row>
    <row r="144" spans="1:6" ht="13.5" customHeight="1">
      <c r="A144" s="506"/>
      <c r="B144" s="344"/>
      <c r="C144" s="492"/>
      <c r="D144" s="382"/>
      <c r="E144" s="700"/>
      <c r="F144" s="419"/>
    </row>
    <row r="145" spans="1:6" ht="13.5" customHeight="1" thickBot="1">
      <c r="A145" s="506"/>
      <c r="B145" s="379">
        <v>85218</v>
      </c>
      <c r="C145" s="380"/>
      <c r="D145" s="381" t="s">
        <v>19</v>
      </c>
      <c r="E145" s="729">
        <f>SUM(E146:E146)</f>
        <v>5000</v>
      </c>
      <c r="F145" s="419"/>
    </row>
    <row r="146" spans="1:6" ht="13.5" customHeight="1">
      <c r="A146" s="506"/>
      <c r="B146" s="344"/>
      <c r="C146" s="492" t="s">
        <v>97</v>
      </c>
      <c r="D146" s="382" t="s">
        <v>44</v>
      </c>
      <c r="E146" s="700">
        <v>5000</v>
      </c>
      <c r="F146" s="419"/>
    </row>
    <row r="147" spans="1:6" ht="13.5" customHeight="1">
      <c r="A147" s="506"/>
      <c r="B147" s="344"/>
      <c r="C147" s="344"/>
      <c r="D147" s="493"/>
      <c r="E147" s="700"/>
      <c r="F147" s="419"/>
    </row>
    <row r="148" spans="1:6" ht="13.5" customHeight="1" thickBot="1">
      <c r="A148" s="506"/>
      <c r="B148" s="379">
        <v>85220</v>
      </c>
      <c r="C148" s="380"/>
      <c r="D148" s="381" t="s">
        <v>265</v>
      </c>
      <c r="E148" s="729">
        <f>E149</f>
        <v>34216</v>
      </c>
      <c r="F148" s="419"/>
    </row>
    <row r="149" spans="1:6" ht="13.5" customHeight="1">
      <c r="A149" s="506"/>
      <c r="B149" s="344"/>
      <c r="C149" s="492" t="s">
        <v>256</v>
      </c>
      <c r="D149" s="382" t="s">
        <v>40</v>
      </c>
      <c r="E149" s="700">
        <v>34216</v>
      </c>
      <c r="F149" s="419"/>
    </row>
    <row r="150" spans="1:6" ht="13.5" customHeight="1">
      <c r="A150" s="506"/>
      <c r="B150" s="344"/>
      <c r="C150" s="344"/>
      <c r="D150" s="493"/>
      <c r="E150" s="700"/>
      <c r="F150" s="419"/>
    </row>
    <row r="151" spans="1:6" s="487" customFormat="1" ht="13.5" customHeight="1" thickBot="1">
      <c r="A151" s="504">
        <v>853</v>
      </c>
      <c r="B151" s="484"/>
      <c r="C151" s="484"/>
      <c r="D151" s="497" t="s">
        <v>264</v>
      </c>
      <c r="E151" s="738">
        <f>E152+E156+E159</f>
        <v>2457489</v>
      </c>
      <c r="F151" s="486"/>
    </row>
    <row r="152" spans="1:6" ht="13.5" customHeight="1" thickBot="1">
      <c r="A152" s="506"/>
      <c r="B152" s="380">
        <v>85321</v>
      </c>
      <c r="C152" s="380"/>
      <c r="D152" s="381" t="s">
        <v>576</v>
      </c>
      <c r="E152" s="729">
        <f>E153</f>
        <v>287000</v>
      </c>
      <c r="F152" s="419"/>
    </row>
    <row r="153" spans="1:6" ht="13.5" customHeight="1">
      <c r="A153" s="506"/>
      <c r="B153" s="344"/>
      <c r="C153" s="344">
        <v>2110</v>
      </c>
      <c r="D153" s="382" t="s">
        <v>69</v>
      </c>
      <c r="E153" s="700">
        <v>287000</v>
      </c>
      <c r="F153" s="419"/>
    </row>
    <row r="154" spans="1:6" ht="13.5" customHeight="1">
      <c r="A154" s="506"/>
      <c r="B154" s="344"/>
      <c r="C154" s="344"/>
      <c r="D154" s="240" t="s">
        <v>78</v>
      </c>
      <c r="E154" s="700"/>
      <c r="F154" s="419"/>
    </row>
    <row r="155" spans="1:6" ht="13.5" customHeight="1">
      <c r="A155" s="506"/>
      <c r="B155" s="344"/>
      <c r="C155" s="344"/>
      <c r="D155" s="493"/>
      <c r="E155" s="700"/>
      <c r="F155" s="419"/>
    </row>
    <row r="156" spans="1:6" ht="13.5" customHeight="1" thickBot="1">
      <c r="A156" s="506"/>
      <c r="B156" s="380">
        <v>85324</v>
      </c>
      <c r="C156" s="380"/>
      <c r="D156" s="381" t="s">
        <v>106</v>
      </c>
      <c r="E156" s="729">
        <f>SUM(E157:E157)</f>
        <v>36225</v>
      </c>
      <c r="F156" s="419"/>
    </row>
    <row r="157" spans="1:6" ht="13.5" customHeight="1">
      <c r="A157" s="506"/>
      <c r="B157" s="344"/>
      <c r="C157" s="492" t="s">
        <v>97</v>
      </c>
      <c r="D157" s="382" t="s">
        <v>44</v>
      </c>
      <c r="E157" s="700">
        <v>36225</v>
      </c>
      <c r="F157" s="419"/>
    </row>
    <row r="158" spans="1:6" ht="13.5" customHeight="1">
      <c r="A158" s="506"/>
      <c r="B158" s="344"/>
      <c r="C158" s="492"/>
      <c r="D158" s="493"/>
      <c r="E158" s="700"/>
      <c r="F158" s="419"/>
    </row>
    <row r="159" spans="1:6" ht="13.5" customHeight="1" thickBot="1">
      <c r="A159" s="506"/>
      <c r="B159" s="380">
        <v>85333</v>
      </c>
      <c r="C159" s="380"/>
      <c r="D159" s="381" t="s">
        <v>20</v>
      </c>
      <c r="E159" s="729">
        <f>SUM(E160:E162)</f>
        <v>2134264</v>
      </c>
      <c r="F159" s="419"/>
    </row>
    <row r="160" spans="1:6" ht="13.5" customHeight="1">
      <c r="A160" s="506"/>
      <c r="B160" s="344"/>
      <c r="C160" s="492" t="s">
        <v>256</v>
      </c>
      <c r="D160" s="382" t="s">
        <v>40</v>
      </c>
      <c r="E160" s="700">
        <v>60000</v>
      </c>
      <c r="F160" s="419"/>
    </row>
    <row r="161" spans="1:6" ht="13.5" customHeight="1">
      <c r="A161" s="506"/>
      <c r="B161" s="344"/>
      <c r="C161" s="492" t="s">
        <v>97</v>
      </c>
      <c r="D161" s="240" t="s">
        <v>44</v>
      </c>
      <c r="E161" s="700">
        <v>671902</v>
      </c>
      <c r="F161" s="419"/>
    </row>
    <row r="162" spans="1:6" ht="13.5" customHeight="1">
      <c r="A162" s="506"/>
      <c r="B162" s="344"/>
      <c r="C162" s="492" t="s">
        <v>455</v>
      </c>
      <c r="D162" s="318" t="s">
        <v>456</v>
      </c>
      <c r="E162" s="700">
        <v>1402362</v>
      </c>
      <c r="F162" s="419"/>
    </row>
    <row r="163" spans="1:6" ht="13.5" customHeight="1">
      <c r="A163" s="506"/>
      <c r="B163" s="344"/>
      <c r="C163" s="492"/>
      <c r="D163" s="240" t="s">
        <v>457</v>
      </c>
      <c r="E163" s="700"/>
      <c r="F163" s="419"/>
    </row>
    <row r="164" spans="1:6" ht="13.5" customHeight="1">
      <c r="A164" s="506"/>
      <c r="B164" s="514"/>
      <c r="C164" s="492"/>
      <c r="D164" s="240"/>
      <c r="E164" s="700"/>
      <c r="F164" s="419"/>
    </row>
    <row r="165" spans="1:6" s="487" customFormat="1" ht="13.5" customHeight="1" thickBot="1">
      <c r="A165" s="520">
        <v>854</v>
      </c>
      <c r="B165" s="512"/>
      <c r="C165" s="512"/>
      <c r="D165" s="513" t="s">
        <v>29</v>
      </c>
      <c r="E165" s="738">
        <f>E166+E169+E175</f>
        <v>458082</v>
      </c>
      <c r="F165" s="486"/>
    </row>
    <row r="166" spans="1:6" ht="13.5" customHeight="1" thickBot="1">
      <c r="A166" s="521"/>
      <c r="B166" s="379">
        <v>85410</v>
      </c>
      <c r="C166" s="379"/>
      <c r="D166" s="510" t="s">
        <v>92</v>
      </c>
      <c r="E166" s="729">
        <f>E167</f>
        <v>104034</v>
      </c>
      <c r="F166" s="419"/>
    </row>
    <row r="167" spans="1:6" ht="13.5" customHeight="1">
      <c r="A167" s="521"/>
      <c r="B167" s="503"/>
      <c r="C167" s="515" t="s">
        <v>256</v>
      </c>
      <c r="D167" s="240" t="s">
        <v>40</v>
      </c>
      <c r="E167" s="700">
        <v>104034</v>
      </c>
      <c r="F167" s="419"/>
    </row>
    <row r="168" spans="1:6" ht="13.5" customHeight="1">
      <c r="A168" s="521"/>
      <c r="B168" s="503"/>
      <c r="C168" s="514"/>
      <c r="D168" s="240"/>
      <c r="E168" s="700"/>
      <c r="F168" s="419"/>
    </row>
    <row r="169" spans="1:6" ht="13.5" customHeight="1" thickBot="1">
      <c r="A169" s="521"/>
      <c r="B169" s="379">
        <v>85415</v>
      </c>
      <c r="C169" s="380"/>
      <c r="D169" s="381" t="s">
        <v>42</v>
      </c>
      <c r="E169" s="729">
        <f>SUM(E170:E173)</f>
        <v>300291</v>
      </c>
      <c r="F169" s="419"/>
    </row>
    <row r="170" spans="1:6" ht="13.5" customHeight="1">
      <c r="A170" s="521"/>
      <c r="B170" s="514"/>
      <c r="C170" s="492" t="s">
        <v>545</v>
      </c>
      <c r="D170" s="382" t="s">
        <v>547</v>
      </c>
      <c r="E170" s="700">
        <v>204203</v>
      </c>
      <c r="F170" s="419"/>
    </row>
    <row r="171" spans="1:6" ht="13.5" customHeight="1">
      <c r="A171" s="521"/>
      <c r="B171" s="514"/>
      <c r="C171" s="492"/>
      <c r="D171" s="382" t="s">
        <v>548</v>
      </c>
      <c r="E171" s="700"/>
      <c r="F171" s="419"/>
    </row>
    <row r="172" spans="1:6" ht="13.5" customHeight="1">
      <c r="A172" s="521"/>
      <c r="B172" s="514"/>
      <c r="C172" s="492" t="s">
        <v>546</v>
      </c>
      <c r="D172" s="382" t="s">
        <v>547</v>
      </c>
      <c r="E172" s="700">
        <v>96088</v>
      </c>
      <c r="F172" s="419"/>
    </row>
    <row r="173" spans="1:6" ht="13.5" customHeight="1">
      <c r="A173" s="521"/>
      <c r="B173" s="514"/>
      <c r="C173" s="492"/>
      <c r="D173" s="382" t="s">
        <v>548</v>
      </c>
      <c r="E173" s="700"/>
      <c r="F173" s="419"/>
    </row>
    <row r="174" spans="1:6" ht="13.5" customHeight="1">
      <c r="A174" s="521"/>
      <c r="B174" s="503"/>
      <c r="C174" s="344"/>
      <c r="D174" s="493"/>
      <c r="E174" s="700"/>
      <c r="F174" s="419"/>
    </row>
    <row r="175" spans="1:6" ht="13.5" customHeight="1" thickBot="1">
      <c r="A175" s="521"/>
      <c r="B175" s="379">
        <v>85420</v>
      </c>
      <c r="C175" s="380"/>
      <c r="D175" s="381" t="s">
        <v>446</v>
      </c>
      <c r="E175" s="729">
        <f>SUM(E176:E177)</f>
        <v>53757</v>
      </c>
      <c r="F175" s="419"/>
    </row>
    <row r="176" spans="1:6" ht="13.5" customHeight="1">
      <c r="A176" s="521"/>
      <c r="B176" s="503"/>
      <c r="C176" s="492" t="s">
        <v>256</v>
      </c>
      <c r="D176" s="382" t="s">
        <v>40</v>
      </c>
      <c r="E176" s="700">
        <v>46000</v>
      </c>
      <c r="F176" s="419"/>
    </row>
    <row r="177" spans="1:6" ht="13.5" customHeight="1">
      <c r="A177" s="521"/>
      <c r="B177" s="503"/>
      <c r="C177" s="492" t="s">
        <v>262</v>
      </c>
      <c r="D177" s="382" t="s">
        <v>539</v>
      </c>
      <c r="E177" s="700">
        <v>7757</v>
      </c>
      <c r="F177" s="419"/>
    </row>
    <row r="178" spans="1:6" ht="13.5" customHeight="1" thickBot="1">
      <c r="A178" s="521"/>
      <c r="B178" s="503"/>
      <c r="C178" s="492"/>
      <c r="D178" s="382"/>
      <c r="E178" s="700"/>
      <c r="F178" s="419"/>
    </row>
    <row r="179" spans="1:6" s="487" customFormat="1" ht="13.5" customHeight="1" thickBot="1">
      <c r="A179" s="790" t="s">
        <v>102</v>
      </c>
      <c r="B179" s="791"/>
      <c r="C179" s="791"/>
      <c r="D179" s="792"/>
      <c r="E179" s="742">
        <f>E165+E151+E123+E113+E90+E77+E72+E54+E41+E28+E21+E17+E12+E106</f>
        <v>34023823</v>
      </c>
      <c r="F179" s="486"/>
    </row>
    <row r="180" spans="2:6" ht="13.5" customHeight="1">
      <c r="B180" s="419"/>
      <c r="C180" s="413"/>
      <c r="D180" s="373" t="s">
        <v>103</v>
      </c>
      <c r="E180" s="374">
        <f>SUM(E181:E183)</f>
        <v>8464259</v>
      </c>
      <c r="F180" s="419"/>
    </row>
    <row r="181" spans="2:6" ht="13.5" customHeight="1">
      <c r="B181" s="419"/>
      <c r="C181" s="413"/>
      <c r="D181" s="522" t="s">
        <v>435</v>
      </c>
      <c r="E181" s="523">
        <f>E132</f>
        <v>2558000</v>
      </c>
      <c r="F181" s="511"/>
    </row>
    <row r="182" spans="2:6" ht="13.5" customHeight="1">
      <c r="B182" s="419"/>
      <c r="C182" s="413"/>
      <c r="D182" s="522" t="s">
        <v>104</v>
      </c>
      <c r="E182" s="375">
        <f>E137+E120+E68+E56+E51+E47+E43+E35+E14+E153</f>
        <v>3611243</v>
      </c>
      <c r="F182" s="419"/>
    </row>
    <row r="183" spans="2:6" ht="13.5" customHeight="1">
      <c r="B183" s="419"/>
      <c r="C183" s="413"/>
      <c r="D183" s="524" t="s">
        <v>527</v>
      </c>
      <c r="E183" s="525">
        <f>E142+E115+E127+E172+E170+E108+E110+E162</f>
        <v>2295016</v>
      </c>
      <c r="F183" s="419"/>
    </row>
    <row r="184" spans="2:6" ht="13.5" customHeight="1">
      <c r="B184" s="419"/>
      <c r="C184" s="413"/>
      <c r="D184" s="594" t="s">
        <v>602</v>
      </c>
      <c r="E184" s="523">
        <v>0</v>
      </c>
      <c r="F184" s="419"/>
    </row>
    <row r="185" spans="1:5" ht="13.5" customHeight="1" thickBot="1">
      <c r="A185" s="526"/>
      <c r="B185" s="526"/>
      <c r="C185" s="527"/>
      <c r="D185" s="595" t="s">
        <v>601</v>
      </c>
      <c r="E185" s="596">
        <v>0</v>
      </c>
    </row>
    <row r="186" spans="1:5" ht="12.75">
      <c r="A186" s="526"/>
      <c r="B186" s="526"/>
      <c r="C186" s="527"/>
      <c r="D186" s="526"/>
      <c r="E186" s="526"/>
    </row>
    <row r="187" spans="1:5" ht="12.75">
      <c r="A187" s="526"/>
      <c r="B187" s="526"/>
      <c r="C187" s="527"/>
      <c r="D187" s="526"/>
      <c r="E187" s="526"/>
    </row>
    <row r="188" spans="1:5" ht="12.75">
      <c r="A188" s="526"/>
      <c r="B188" s="526"/>
      <c r="C188" s="527"/>
      <c r="D188" s="526"/>
      <c r="E188" s="528"/>
    </row>
    <row r="189" spans="1:5" ht="12.75">
      <c r="A189" s="526"/>
      <c r="B189" s="526"/>
      <c r="C189" s="527"/>
      <c r="D189" s="526"/>
      <c r="E189" s="526"/>
    </row>
    <row r="190" spans="1:5" ht="12.75">
      <c r="A190" s="526"/>
      <c r="B190" s="526"/>
      <c r="C190" s="527"/>
      <c r="D190" s="526"/>
      <c r="E190" s="526"/>
    </row>
    <row r="191" spans="1:5" ht="12.75">
      <c r="A191" s="526"/>
      <c r="B191" s="526"/>
      <c r="C191" s="527"/>
      <c r="D191" s="526"/>
      <c r="E191" s="526"/>
    </row>
    <row r="192" spans="1:5" ht="12.75">
      <c r="A192" s="526"/>
      <c r="B192" s="526"/>
      <c r="C192" s="527"/>
      <c r="D192" s="526"/>
      <c r="E192" s="526"/>
    </row>
    <row r="193" spans="1:5" ht="12.75">
      <c r="A193" s="526"/>
      <c r="B193" s="526"/>
      <c r="C193" s="527"/>
      <c r="D193" s="526"/>
      <c r="E193" s="526"/>
    </row>
    <row r="194" spans="1:5" ht="12.75">
      <c r="A194" s="526"/>
      <c r="B194" s="526"/>
      <c r="C194" s="527"/>
      <c r="D194" s="526"/>
      <c r="E194" s="526"/>
    </row>
    <row r="195" spans="1:5" ht="12.75">
      <c r="A195" s="526"/>
      <c r="B195" s="526"/>
      <c r="C195" s="527"/>
      <c r="D195" s="526"/>
      <c r="E195" s="526"/>
    </row>
    <row r="196" spans="1:5" ht="12.75">
      <c r="A196" s="526"/>
      <c r="B196" s="526"/>
      <c r="C196" s="527"/>
      <c r="D196" s="526"/>
      <c r="E196" s="526"/>
    </row>
    <row r="197" spans="1:5" ht="12.75">
      <c r="A197" s="526"/>
      <c r="B197" s="526"/>
      <c r="C197" s="527"/>
      <c r="D197" s="526"/>
      <c r="E197" s="526"/>
    </row>
    <row r="198" spans="1:5" ht="12.75">
      <c r="A198" s="526"/>
      <c r="B198" s="526"/>
      <c r="C198" s="527"/>
      <c r="D198" s="526"/>
      <c r="E198" s="526"/>
    </row>
    <row r="199" spans="1:5" ht="12.75">
      <c r="A199" s="526"/>
      <c r="B199" s="526"/>
      <c r="C199" s="527"/>
      <c r="D199" s="526"/>
      <c r="E199" s="526"/>
    </row>
    <row r="200" spans="1:5" ht="12.75">
      <c r="A200" s="526"/>
      <c r="B200" s="526"/>
      <c r="C200" s="527"/>
      <c r="D200" s="526"/>
      <c r="E200" s="526"/>
    </row>
    <row r="201" spans="1:5" ht="12.75">
      <c r="A201" s="526"/>
      <c r="B201" s="526"/>
      <c r="C201" s="527"/>
      <c r="D201" s="526"/>
      <c r="E201" s="526"/>
    </row>
    <row r="202" spans="1:5" ht="12.75">
      <c r="A202" s="526"/>
      <c r="B202" s="526"/>
      <c r="C202" s="527"/>
      <c r="D202" s="526"/>
      <c r="E202" s="526"/>
    </row>
    <row r="203" spans="1:5" ht="12.75">
      <c r="A203" s="526"/>
      <c r="B203" s="526"/>
      <c r="C203" s="527"/>
      <c r="D203" s="526"/>
      <c r="E203" s="526"/>
    </row>
    <row r="204" spans="1:5" ht="12.75">
      <c r="A204" s="526"/>
      <c r="B204" s="526"/>
      <c r="C204" s="527"/>
      <c r="D204" s="526"/>
      <c r="E204" s="526"/>
    </row>
    <row r="205" spans="1:5" ht="12.75">
      <c r="A205" s="526"/>
      <c r="B205" s="526"/>
      <c r="C205" s="527"/>
      <c r="D205" s="526"/>
      <c r="E205" s="526"/>
    </row>
    <row r="206" spans="1:5" ht="12.75">
      <c r="A206" s="526"/>
      <c r="B206" s="526"/>
      <c r="C206" s="527"/>
      <c r="D206" s="526"/>
      <c r="E206" s="526"/>
    </row>
    <row r="207" spans="1:5" ht="12.75">
      <c r="A207" s="526"/>
      <c r="B207" s="526"/>
      <c r="C207" s="527"/>
      <c r="D207" s="526"/>
      <c r="E207" s="526"/>
    </row>
    <row r="208" spans="1:5" ht="12.75">
      <c r="A208" s="526"/>
      <c r="B208" s="526"/>
      <c r="C208" s="527"/>
      <c r="D208" s="526"/>
      <c r="E208" s="526"/>
    </row>
    <row r="209" spans="1:5" ht="12.75">
      <c r="A209" s="526"/>
      <c r="B209" s="526"/>
      <c r="C209" s="527"/>
      <c r="D209" s="526"/>
      <c r="E209" s="526"/>
    </row>
    <row r="210" spans="1:5" ht="12.75">
      <c r="A210" s="526"/>
      <c r="B210" s="526"/>
      <c r="C210" s="527"/>
      <c r="D210" s="526"/>
      <c r="E210" s="526"/>
    </row>
    <row r="211" spans="1:5" ht="12.75">
      <c r="A211" s="526"/>
      <c r="B211" s="526"/>
      <c r="C211" s="527"/>
      <c r="D211" s="526"/>
      <c r="E211" s="526"/>
    </row>
    <row r="212" spans="1:5" ht="12.75">
      <c r="A212" s="526"/>
      <c r="B212" s="526"/>
      <c r="C212" s="527"/>
      <c r="D212" s="526"/>
      <c r="E212" s="526"/>
    </row>
    <row r="213" spans="1:5" ht="12.75">
      <c r="A213" s="526"/>
      <c r="B213" s="526"/>
      <c r="C213" s="527"/>
      <c r="D213" s="526"/>
      <c r="E213" s="526"/>
    </row>
    <row r="214" spans="1:5" ht="12.75">
      <c r="A214" s="526"/>
      <c r="B214" s="526"/>
      <c r="C214" s="527"/>
      <c r="D214" s="526"/>
      <c r="E214" s="526"/>
    </row>
    <row r="215" spans="1:5" ht="12.75">
      <c r="A215" s="526"/>
      <c r="B215" s="526"/>
      <c r="C215" s="527"/>
      <c r="D215" s="526"/>
      <c r="E215" s="526"/>
    </row>
    <row r="216" spans="1:5" ht="12.75">
      <c r="A216" s="526"/>
      <c r="B216" s="526"/>
      <c r="C216" s="527"/>
      <c r="D216" s="526"/>
      <c r="E216" s="526"/>
    </row>
    <row r="217" spans="1:5" ht="12.75">
      <c r="A217" s="526"/>
      <c r="B217" s="526"/>
      <c r="C217" s="527"/>
      <c r="D217" s="526"/>
      <c r="E217" s="526"/>
    </row>
    <row r="218" spans="1:5" ht="12.75">
      <c r="A218" s="526"/>
      <c r="B218" s="526"/>
      <c r="C218" s="527"/>
      <c r="D218" s="526"/>
      <c r="E218" s="526"/>
    </row>
    <row r="219" spans="1:5" ht="12.75">
      <c r="A219" s="526"/>
      <c r="B219" s="526"/>
      <c r="C219" s="527"/>
      <c r="D219" s="526"/>
      <c r="E219" s="526"/>
    </row>
    <row r="220" spans="1:5" ht="12.75">
      <c r="A220" s="526"/>
      <c r="B220" s="526"/>
      <c r="C220" s="527"/>
      <c r="D220" s="526"/>
      <c r="E220" s="526"/>
    </row>
    <row r="221" spans="1:5" ht="12.75">
      <c r="A221" s="526"/>
      <c r="B221" s="526"/>
      <c r="C221" s="527"/>
      <c r="D221" s="526"/>
      <c r="E221" s="526"/>
    </row>
    <row r="222" spans="1:5" ht="12.75">
      <c r="A222" s="526"/>
      <c r="B222" s="526"/>
      <c r="C222" s="527"/>
      <c r="D222" s="526"/>
      <c r="E222" s="526"/>
    </row>
    <row r="223" spans="1:5" ht="12.75">
      <c r="A223" s="526"/>
      <c r="B223" s="526"/>
      <c r="C223" s="527"/>
      <c r="D223" s="526"/>
      <c r="E223" s="526"/>
    </row>
    <row r="224" spans="1:5" ht="12.75">
      <c r="A224" s="526"/>
      <c r="B224" s="526"/>
      <c r="C224" s="527"/>
      <c r="D224" s="526"/>
      <c r="E224" s="526"/>
    </row>
    <row r="225" spans="1:5" ht="12.75">
      <c r="A225" s="526"/>
      <c r="B225" s="526"/>
      <c r="C225" s="527"/>
      <c r="D225" s="526"/>
      <c r="E225" s="526"/>
    </row>
    <row r="226" spans="1:5" ht="12.75">
      <c r="A226" s="526"/>
      <c r="B226" s="526"/>
      <c r="C226" s="527"/>
      <c r="D226" s="526"/>
      <c r="E226" s="526"/>
    </row>
    <row r="227" spans="1:5" ht="12.75">
      <c r="A227" s="526"/>
      <c r="B227" s="526"/>
      <c r="C227" s="527"/>
      <c r="D227" s="526"/>
      <c r="E227" s="526"/>
    </row>
    <row r="228" spans="1:5" ht="12.75">
      <c r="A228" s="526"/>
      <c r="B228" s="526"/>
      <c r="C228" s="527"/>
      <c r="D228" s="526"/>
      <c r="E228" s="526"/>
    </row>
    <row r="229" spans="1:5" ht="12.75">
      <c r="A229" s="526"/>
      <c r="B229" s="526"/>
      <c r="C229" s="527"/>
      <c r="D229" s="526"/>
      <c r="E229" s="526"/>
    </row>
    <row r="230" spans="1:5" ht="12.75">
      <c r="A230" s="526"/>
      <c r="B230" s="526"/>
      <c r="C230" s="527"/>
      <c r="D230" s="526"/>
      <c r="E230" s="526"/>
    </row>
    <row r="231" spans="1:5" ht="12.75">
      <c r="A231" s="526"/>
      <c r="B231" s="526"/>
      <c r="C231" s="527"/>
      <c r="D231" s="526"/>
      <c r="E231" s="526"/>
    </row>
    <row r="232" spans="1:5" ht="12.75">
      <c r="A232" s="526"/>
      <c r="B232" s="526"/>
      <c r="C232" s="527"/>
      <c r="D232" s="526"/>
      <c r="E232" s="526"/>
    </row>
    <row r="233" spans="1:5" ht="12.75">
      <c r="A233" s="526"/>
      <c r="B233" s="526"/>
      <c r="C233" s="527"/>
      <c r="D233" s="526"/>
      <c r="E233" s="526"/>
    </row>
    <row r="234" spans="1:5" ht="12.75">
      <c r="A234" s="526"/>
      <c r="B234" s="526"/>
      <c r="C234" s="527"/>
      <c r="D234" s="526"/>
      <c r="E234" s="526"/>
    </row>
    <row r="235" spans="1:5" ht="12.75">
      <c r="A235" s="526"/>
      <c r="B235" s="526"/>
      <c r="C235" s="527"/>
      <c r="D235" s="526"/>
      <c r="E235" s="526"/>
    </row>
    <row r="236" spans="1:5" ht="12.75">
      <c r="A236" s="526"/>
      <c r="B236" s="526"/>
      <c r="C236" s="527"/>
      <c r="D236" s="526"/>
      <c r="E236" s="526"/>
    </row>
    <row r="237" spans="1:5" ht="12.75">
      <c r="A237" s="526"/>
      <c r="B237" s="526"/>
      <c r="C237" s="527"/>
      <c r="D237" s="526"/>
      <c r="E237" s="526"/>
    </row>
    <row r="238" spans="1:5" ht="12.75">
      <c r="A238" s="526"/>
      <c r="B238" s="526"/>
      <c r="C238" s="527"/>
      <c r="D238" s="526"/>
      <c r="E238" s="526"/>
    </row>
    <row r="239" spans="1:5" ht="12.75">
      <c r="A239" s="526"/>
      <c r="B239" s="526"/>
      <c r="C239" s="527"/>
      <c r="D239" s="526"/>
      <c r="E239" s="526"/>
    </row>
    <row r="240" spans="1:5" ht="12.75">
      <c r="A240" s="526"/>
      <c r="B240" s="526"/>
      <c r="C240" s="527"/>
      <c r="D240" s="526"/>
      <c r="E240" s="526"/>
    </row>
    <row r="241" spans="1:5" ht="12.75">
      <c r="A241" s="526"/>
      <c r="B241" s="526"/>
      <c r="C241" s="527"/>
      <c r="D241" s="526"/>
      <c r="E241" s="526"/>
    </row>
    <row r="242" spans="1:5" ht="12.75">
      <c r="A242" s="526"/>
      <c r="B242" s="526"/>
      <c r="C242" s="527"/>
      <c r="D242" s="526"/>
      <c r="E242" s="526"/>
    </row>
    <row r="243" spans="1:5" ht="12.75">
      <c r="A243" s="526"/>
      <c r="B243" s="526"/>
      <c r="C243" s="527"/>
      <c r="D243" s="526"/>
      <c r="E243" s="526"/>
    </row>
    <row r="244" spans="1:5" ht="12.75">
      <c r="A244" s="526"/>
      <c r="B244" s="526"/>
      <c r="C244" s="527"/>
      <c r="D244" s="526"/>
      <c r="E244" s="526"/>
    </row>
    <row r="245" spans="1:5" ht="12.75">
      <c r="A245" s="526"/>
      <c r="B245" s="526"/>
      <c r="C245" s="527"/>
      <c r="D245" s="526"/>
      <c r="E245" s="526"/>
    </row>
    <row r="246" spans="1:5" ht="12.75">
      <c r="A246" s="526"/>
      <c r="B246" s="526"/>
      <c r="C246" s="527"/>
      <c r="D246" s="526"/>
      <c r="E246" s="526"/>
    </row>
    <row r="247" spans="1:5" ht="12.75">
      <c r="A247" s="526"/>
      <c r="B247" s="526"/>
      <c r="C247" s="527"/>
      <c r="D247" s="526"/>
      <c r="E247" s="526"/>
    </row>
    <row r="248" spans="1:5" ht="12.75">
      <c r="A248" s="526"/>
      <c r="B248" s="526"/>
      <c r="C248" s="527"/>
      <c r="D248" s="526"/>
      <c r="E248" s="526"/>
    </row>
    <row r="249" spans="1:5" ht="12.75">
      <c r="A249" s="526"/>
      <c r="B249" s="526"/>
      <c r="C249" s="527"/>
      <c r="D249" s="526"/>
      <c r="E249" s="526"/>
    </row>
    <row r="250" spans="1:5" ht="12.75">
      <c r="A250" s="526"/>
      <c r="B250" s="526"/>
      <c r="C250" s="527"/>
      <c r="D250" s="526"/>
      <c r="E250" s="526"/>
    </row>
    <row r="251" spans="1:5" ht="12.75">
      <c r="A251" s="526"/>
      <c r="B251" s="526"/>
      <c r="C251" s="527"/>
      <c r="D251" s="526"/>
      <c r="E251" s="526"/>
    </row>
    <row r="252" spans="1:5" ht="12.75">
      <c r="A252" s="526"/>
      <c r="B252" s="526"/>
      <c r="C252" s="527"/>
      <c r="D252" s="526"/>
      <c r="E252" s="526"/>
    </row>
    <row r="253" spans="1:5" ht="12.75">
      <c r="A253" s="526"/>
      <c r="B253" s="526"/>
      <c r="C253" s="527"/>
      <c r="D253" s="526"/>
      <c r="E253" s="526"/>
    </row>
    <row r="254" spans="1:5" ht="12.75">
      <c r="A254" s="526"/>
      <c r="B254" s="526"/>
      <c r="C254" s="527"/>
      <c r="D254" s="526"/>
      <c r="E254" s="526"/>
    </row>
    <row r="255" spans="1:5" ht="12.75">
      <c r="A255" s="526"/>
      <c r="B255" s="526"/>
      <c r="C255" s="527"/>
      <c r="D255" s="526"/>
      <c r="E255" s="526"/>
    </row>
    <row r="256" spans="1:5" ht="12.75">
      <c r="A256" s="526"/>
      <c r="B256" s="526"/>
      <c r="C256" s="527"/>
      <c r="D256" s="526"/>
      <c r="E256" s="526"/>
    </row>
    <row r="257" spans="1:5" ht="12.75">
      <c r="A257" s="526"/>
      <c r="B257" s="526"/>
      <c r="C257" s="527"/>
      <c r="D257" s="526"/>
      <c r="E257" s="526"/>
    </row>
    <row r="258" spans="1:5" ht="12.75">
      <c r="A258" s="526"/>
      <c r="B258" s="526"/>
      <c r="C258" s="527"/>
      <c r="D258" s="526"/>
      <c r="E258" s="526"/>
    </row>
    <row r="259" spans="1:5" ht="12.75">
      <c r="A259" s="526"/>
      <c r="B259" s="526"/>
      <c r="C259" s="527"/>
      <c r="D259" s="526"/>
      <c r="E259" s="526"/>
    </row>
    <row r="260" spans="1:5" ht="12.75">
      <c r="A260" s="526"/>
      <c r="B260" s="526"/>
      <c r="C260" s="527"/>
      <c r="D260" s="526"/>
      <c r="E260" s="526"/>
    </row>
    <row r="261" spans="1:5" ht="12.75">
      <c r="A261" s="526"/>
      <c r="B261" s="526"/>
      <c r="C261" s="527"/>
      <c r="D261" s="526"/>
      <c r="E261" s="526"/>
    </row>
    <row r="262" spans="1:5" ht="12.75">
      <c r="A262" s="526"/>
      <c r="B262" s="526"/>
      <c r="C262" s="527"/>
      <c r="D262" s="526"/>
      <c r="E262" s="526"/>
    </row>
    <row r="263" spans="1:5" ht="12.75">
      <c r="A263" s="526"/>
      <c r="B263" s="526"/>
      <c r="C263" s="527"/>
      <c r="D263" s="526"/>
      <c r="E263" s="526"/>
    </row>
    <row r="264" spans="1:5" ht="12.75">
      <c r="A264" s="526"/>
      <c r="B264" s="526"/>
      <c r="C264" s="527"/>
      <c r="D264" s="526"/>
      <c r="E264" s="526"/>
    </row>
    <row r="265" spans="1:5" ht="12.75">
      <c r="A265" s="526"/>
      <c r="B265" s="526"/>
      <c r="C265" s="527"/>
      <c r="D265" s="526"/>
      <c r="E265" s="526"/>
    </row>
    <row r="266" spans="1:5" ht="12.75">
      <c r="A266" s="526"/>
      <c r="B266" s="526"/>
      <c r="C266" s="527"/>
      <c r="D266" s="526"/>
      <c r="E266" s="526"/>
    </row>
    <row r="267" spans="1:5" ht="12.75">
      <c r="A267" s="526"/>
      <c r="B267" s="526"/>
      <c r="C267" s="527"/>
      <c r="D267" s="526"/>
      <c r="E267" s="526"/>
    </row>
    <row r="268" spans="1:5" ht="12.75">
      <c r="A268" s="526"/>
      <c r="B268" s="526"/>
      <c r="C268" s="527"/>
      <c r="D268" s="526"/>
      <c r="E268" s="526"/>
    </row>
    <row r="269" spans="1:5" ht="12.75">
      <c r="A269" s="526"/>
      <c r="B269" s="526"/>
      <c r="C269" s="527"/>
      <c r="D269" s="526"/>
      <c r="E269" s="526"/>
    </row>
    <row r="270" spans="1:5" ht="12.75">
      <c r="A270" s="526"/>
      <c r="B270" s="526"/>
      <c r="C270" s="527"/>
      <c r="D270" s="526"/>
      <c r="E270" s="526"/>
    </row>
    <row r="271" spans="1:5" ht="12.75">
      <c r="A271" s="526"/>
      <c r="B271" s="526"/>
      <c r="C271" s="527"/>
      <c r="D271" s="526"/>
      <c r="E271" s="526"/>
    </row>
    <row r="272" spans="1:5" ht="12.75">
      <c r="A272" s="526"/>
      <c r="B272" s="526"/>
      <c r="C272" s="527"/>
      <c r="D272" s="526"/>
      <c r="E272" s="526"/>
    </row>
    <row r="273" spans="1:5" ht="12.75">
      <c r="A273" s="526"/>
      <c r="B273" s="526"/>
      <c r="C273" s="527"/>
      <c r="D273" s="526"/>
      <c r="E273" s="526"/>
    </row>
    <row r="274" spans="1:5" ht="12.75">
      <c r="A274" s="526"/>
      <c r="B274" s="526"/>
      <c r="C274" s="527"/>
      <c r="D274" s="526"/>
      <c r="E274" s="526"/>
    </row>
    <row r="275" spans="1:5" ht="12.75">
      <c r="A275" s="526"/>
      <c r="B275" s="526"/>
      <c r="C275" s="527"/>
      <c r="D275" s="526"/>
      <c r="E275" s="526"/>
    </row>
    <row r="276" spans="1:5" ht="12.75">
      <c r="A276" s="526"/>
      <c r="B276" s="526"/>
      <c r="C276" s="527"/>
      <c r="D276" s="526"/>
      <c r="E276" s="526"/>
    </row>
    <row r="277" spans="1:5" ht="12.75">
      <c r="A277" s="526"/>
      <c r="B277" s="526"/>
      <c r="C277" s="527"/>
      <c r="D277" s="526"/>
      <c r="E277" s="526"/>
    </row>
    <row r="278" spans="1:5" ht="12.75">
      <c r="A278" s="526"/>
      <c r="B278" s="526"/>
      <c r="C278" s="527"/>
      <c r="D278" s="526"/>
      <c r="E278" s="526"/>
    </row>
    <row r="279" spans="1:5" ht="12.75">
      <c r="A279" s="526"/>
      <c r="B279" s="526"/>
      <c r="C279" s="527"/>
      <c r="D279" s="526"/>
      <c r="E279" s="526"/>
    </row>
    <row r="280" spans="1:5" ht="12.75">
      <c r="A280" s="526"/>
      <c r="B280" s="526"/>
      <c r="C280" s="527"/>
      <c r="D280" s="526"/>
      <c r="E280" s="526"/>
    </row>
    <row r="281" spans="1:5" ht="12.75">
      <c r="A281" s="526"/>
      <c r="B281" s="526"/>
      <c r="C281" s="527"/>
      <c r="D281" s="526"/>
      <c r="E281" s="526"/>
    </row>
    <row r="282" spans="1:5" ht="12.75">
      <c r="A282" s="526"/>
      <c r="B282" s="526"/>
      <c r="C282" s="527"/>
      <c r="D282" s="526"/>
      <c r="E282" s="526"/>
    </row>
    <row r="283" spans="1:5" ht="12.75">
      <c r="A283" s="526"/>
      <c r="B283" s="526"/>
      <c r="C283" s="527"/>
      <c r="D283" s="526"/>
      <c r="E283" s="526"/>
    </row>
    <row r="284" spans="1:5" ht="12.75">
      <c r="A284" s="526"/>
      <c r="B284" s="526"/>
      <c r="C284" s="527"/>
      <c r="D284" s="526"/>
      <c r="E284" s="526"/>
    </row>
    <row r="285" spans="1:5" ht="12.75">
      <c r="A285" s="526"/>
      <c r="B285" s="526"/>
      <c r="C285" s="527"/>
      <c r="D285" s="526"/>
      <c r="E285" s="526"/>
    </row>
    <row r="286" spans="1:5" ht="12.75">
      <c r="A286" s="526"/>
      <c r="B286" s="526"/>
      <c r="C286" s="527"/>
      <c r="D286" s="526"/>
      <c r="E286" s="526"/>
    </row>
    <row r="287" spans="1:5" ht="12.75">
      <c r="A287" s="526"/>
      <c r="B287" s="526"/>
      <c r="C287" s="527"/>
      <c r="D287" s="526"/>
      <c r="E287" s="526"/>
    </row>
    <row r="288" spans="1:5" ht="12.75">
      <c r="A288" s="526"/>
      <c r="B288" s="526"/>
      <c r="C288" s="527"/>
      <c r="D288" s="526"/>
      <c r="E288" s="526"/>
    </row>
    <row r="289" spans="1:5" ht="12.75">
      <c r="A289" s="526"/>
      <c r="B289" s="526"/>
      <c r="C289" s="527"/>
      <c r="D289" s="526"/>
      <c r="E289" s="526"/>
    </row>
    <row r="290" spans="1:5" ht="12.75">
      <c r="A290" s="526"/>
      <c r="B290" s="526"/>
      <c r="C290" s="527"/>
      <c r="D290" s="526"/>
      <c r="E290" s="526"/>
    </row>
    <row r="291" spans="1:5" ht="12.75">
      <c r="A291" s="526"/>
      <c r="B291" s="526"/>
      <c r="C291" s="527"/>
      <c r="D291" s="526"/>
      <c r="E291" s="526"/>
    </row>
    <row r="292" spans="1:5" ht="12.75">
      <c r="A292" s="526"/>
      <c r="B292" s="526"/>
      <c r="C292" s="527"/>
      <c r="D292" s="526"/>
      <c r="E292" s="526"/>
    </row>
    <row r="293" spans="1:5" ht="12.75">
      <c r="A293" s="526"/>
      <c r="B293" s="526"/>
      <c r="C293" s="527"/>
      <c r="D293" s="526"/>
      <c r="E293" s="526"/>
    </row>
    <row r="294" spans="1:5" ht="12.75">
      <c r="A294" s="526"/>
      <c r="B294" s="526"/>
      <c r="C294" s="527"/>
      <c r="D294" s="526"/>
      <c r="E294" s="526"/>
    </row>
    <row r="295" spans="1:5" ht="12.75">
      <c r="A295" s="526"/>
      <c r="B295" s="526"/>
      <c r="C295" s="527"/>
      <c r="D295" s="526"/>
      <c r="E295" s="526"/>
    </row>
    <row r="296" spans="1:5" ht="12.75">
      <c r="A296" s="526"/>
      <c r="B296" s="526"/>
      <c r="C296" s="527"/>
      <c r="D296" s="526"/>
      <c r="E296" s="526"/>
    </row>
    <row r="297" spans="1:5" ht="12.75">
      <c r="A297" s="526"/>
      <c r="B297" s="526"/>
      <c r="C297" s="527"/>
      <c r="D297" s="526"/>
      <c r="E297" s="526"/>
    </row>
    <row r="298" spans="1:5" ht="12.75">
      <c r="A298" s="526"/>
      <c r="B298" s="526"/>
      <c r="C298" s="527"/>
      <c r="D298" s="526"/>
      <c r="E298" s="526"/>
    </row>
    <row r="299" spans="1:5" ht="12.75">
      <c r="A299" s="526"/>
      <c r="B299" s="526"/>
      <c r="C299" s="527"/>
      <c r="D299" s="526"/>
      <c r="E299" s="526"/>
    </row>
    <row r="300" spans="1:5" ht="12.75">
      <c r="A300" s="526"/>
      <c r="B300" s="526"/>
      <c r="C300" s="527"/>
      <c r="D300" s="526"/>
      <c r="E300" s="526"/>
    </row>
    <row r="301" spans="1:5" ht="12.75">
      <c r="A301" s="526"/>
      <c r="B301" s="526"/>
      <c r="C301" s="527"/>
      <c r="D301" s="526"/>
      <c r="E301" s="526"/>
    </row>
    <row r="302" spans="1:5" ht="12.75">
      <c r="A302" s="526"/>
      <c r="B302" s="526"/>
      <c r="C302" s="527"/>
      <c r="D302" s="526"/>
      <c r="E302" s="526"/>
    </row>
    <row r="303" spans="1:5" ht="12.75">
      <c r="A303" s="526"/>
      <c r="B303" s="526"/>
      <c r="C303" s="527"/>
      <c r="D303" s="526"/>
      <c r="E303" s="526"/>
    </row>
    <row r="304" spans="1:5" ht="12.75">
      <c r="A304" s="526"/>
      <c r="B304" s="526"/>
      <c r="C304" s="527"/>
      <c r="D304" s="526"/>
      <c r="E304" s="526"/>
    </row>
    <row r="305" spans="1:5" ht="12.75">
      <c r="A305" s="526"/>
      <c r="B305" s="526"/>
      <c r="C305" s="527"/>
      <c r="D305" s="526"/>
      <c r="E305" s="526"/>
    </row>
    <row r="306" spans="1:5" ht="12.75">
      <c r="A306" s="526"/>
      <c r="B306" s="526"/>
      <c r="C306" s="527"/>
      <c r="D306" s="526"/>
      <c r="E306" s="526"/>
    </row>
    <row r="307" spans="1:5" ht="12.75">
      <c r="A307" s="526"/>
      <c r="B307" s="526"/>
      <c r="C307" s="527"/>
      <c r="D307" s="526"/>
      <c r="E307" s="526"/>
    </row>
    <row r="308" spans="1:5" ht="12.75">
      <c r="A308" s="526"/>
      <c r="B308" s="526"/>
      <c r="C308" s="527"/>
      <c r="D308" s="526"/>
      <c r="E308" s="526"/>
    </row>
    <row r="309" spans="1:5" ht="12.75">
      <c r="A309" s="526"/>
      <c r="B309" s="526"/>
      <c r="C309" s="527"/>
      <c r="D309" s="526"/>
      <c r="E309" s="526"/>
    </row>
    <row r="310" spans="1:5" ht="12.75">
      <c r="A310" s="526"/>
      <c r="B310" s="526"/>
      <c r="C310" s="527"/>
      <c r="D310" s="526"/>
      <c r="E310" s="526"/>
    </row>
    <row r="311" spans="1:5" ht="12.75">
      <c r="A311" s="526"/>
      <c r="B311" s="526"/>
      <c r="C311" s="527"/>
      <c r="D311" s="526"/>
      <c r="E311" s="526"/>
    </row>
    <row r="312" spans="1:5" ht="12.75">
      <c r="A312" s="526"/>
      <c r="B312" s="526"/>
      <c r="C312" s="527"/>
      <c r="D312" s="526"/>
      <c r="E312" s="526"/>
    </row>
    <row r="313" spans="1:5" ht="12.75">
      <c r="A313" s="526"/>
      <c r="B313" s="526"/>
      <c r="C313" s="527"/>
      <c r="D313" s="526"/>
      <c r="E313" s="526"/>
    </row>
    <row r="314" spans="1:5" ht="12.75">
      <c r="A314" s="526"/>
      <c r="B314" s="526"/>
      <c r="C314" s="527"/>
      <c r="D314" s="526"/>
      <c r="E314" s="526"/>
    </row>
    <row r="315" spans="1:5" ht="12.75">
      <c r="A315" s="526"/>
      <c r="B315" s="526"/>
      <c r="C315" s="527"/>
      <c r="D315" s="526"/>
      <c r="E315" s="526"/>
    </row>
    <row r="316" spans="1:5" ht="12.75">
      <c r="A316" s="526"/>
      <c r="B316" s="526"/>
      <c r="C316" s="527"/>
      <c r="D316" s="526"/>
      <c r="E316" s="526"/>
    </row>
    <row r="317" spans="1:5" ht="12.75">
      <c r="A317" s="526"/>
      <c r="B317" s="526"/>
      <c r="C317" s="527"/>
      <c r="D317" s="526"/>
      <c r="E317" s="526"/>
    </row>
    <row r="318" spans="1:5" ht="12.75">
      <c r="A318" s="526"/>
      <c r="B318" s="526"/>
      <c r="C318" s="527"/>
      <c r="D318" s="526"/>
      <c r="E318" s="526"/>
    </row>
    <row r="319" spans="1:5" ht="12.75">
      <c r="A319" s="526"/>
      <c r="B319" s="526"/>
      <c r="C319" s="527"/>
      <c r="D319" s="526"/>
      <c r="E319" s="526"/>
    </row>
    <row r="320" spans="1:5" ht="12.75">
      <c r="A320" s="526"/>
      <c r="B320" s="526"/>
      <c r="C320" s="527"/>
      <c r="D320" s="526"/>
      <c r="E320" s="526"/>
    </row>
    <row r="321" spans="1:5" ht="12.75">
      <c r="A321" s="526"/>
      <c r="B321" s="526"/>
      <c r="C321" s="527"/>
      <c r="D321" s="526"/>
      <c r="E321" s="526"/>
    </row>
    <row r="322" spans="1:5" ht="12.75">
      <c r="A322" s="526"/>
      <c r="B322" s="526"/>
      <c r="C322" s="527"/>
      <c r="D322" s="526"/>
      <c r="E322" s="526"/>
    </row>
    <row r="323" spans="1:5" ht="12.75">
      <c r="A323" s="526"/>
      <c r="B323" s="526"/>
      <c r="C323" s="527"/>
      <c r="D323" s="526"/>
      <c r="E323" s="526"/>
    </row>
    <row r="324" spans="1:5" ht="12.75">
      <c r="A324" s="526"/>
      <c r="B324" s="526"/>
      <c r="C324" s="527"/>
      <c r="D324" s="526"/>
      <c r="E324" s="526"/>
    </row>
    <row r="325" spans="1:5" ht="12.75">
      <c r="A325" s="526"/>
      <c r="B325" s="526"/>
      <c r="C325" s="527"/>
      <c r="D325" s="526"/>
      <c r="E325" s="526"/>
    </row>
    <row r="326" spans="2:5" ht="12.75">
      <c r="B326" s="419"/>
      <c r="C326" s="413"/>
      <c r="D326" s="419"/>
      <c r="E326" s="419"/>
    </row>
    <row r="327" spans="2:5" ht="12.75">
      <c r="B327" s="419"/>
      <c r="C327" s="413"/>
      <c r="D327" s="419"/>
      <c r="E327" s="419"/>
    </row>
    <row r="328" spans="2:5" ht="12.75">
      <c r="B328" s="419"/>
      <c r="C328" s="413"/>
      <c r="D328" s="419"/>
      <c r="E328" s="419"/>
    </row>
    <row r="329" spans="2:5" ht="12.75">
      <c r="B329" s="419"/>
      <c r="C329" s="413"/>
      <c r="D329" s="419"/>
      <c r="E329" s="419"/>
    </row>
    <row r="330" spans="2:5" ht="12.75">
      <c r="B330" s="419"/>
      <c r="C330" s="413"/>
      <c r="D330" s="419"/>
      <c r="E330" s="419"/>
    </row>
    <row r="331" spans="2:5" ht="12.75">
      <c r="B331" s="419"/>
      <c r="C331" s="413"/>
      <c r="D331" s="419"/>
      <c r="E331" s="419"/>
    </row>
    <row r="332" spans="2:5" ht="12.75">
      <c r="B332" s="419"/>
      <c r="C332" s="413"/>
      <c r="D332" s="419"/>
      <c r="E332" s="419"/>
    </row>
    <row r="333" spans="2:5" ht="12.75">
      <c r="B333" s="419"/>
      <c r="C333" s="413"/>
      <c r="D333" s="419"/>
      <c r="E333" s="419"/>
    </row>
    <row r="334" spans="2:5" ht="12.75">
      <c r="B334" s="419"/>
      <c r="C334" s="413"/>
      <c r="D334" s="419"/>
      <c r="E334" s="419"/>
    </row>
    <row r="335" spans="2:5" ht="12.75">
      <c r="B335" s="419"/>
      <c r="C335" s="413"/>
      <c r="D335" s="419"/>
      <c r="E335" s="419"/>
    </row>
    <row r="336" spans="2:5" ht="12.75">
      <c r="B336" s="419"/>
      <c r="C336" s="413"/>
      <c r="D336" s="419"/>
      <c r="E336" s="419"/>
    </row>
    <row r="337" spans="2:5" ht="12.75">
      <c r="B337" s="419"/>
      <c r="C337" s="413"/>
      <c r="D337" s="419"/>
      <c r="E337" s="419"/>
    </row>
    <row r="338" spans="2:5" ht="12.75">
      <c r="B338" s="419"/>
      <c r="C338" s="413"/>
      <c r="D338" s="419"/>
      <c r="E338" s="419"/>
    </row>
    <row r="339" spans="2:5" ht="12.75">
      <c r="B339" s="419"/>
      <c r="C339" s="413"/>
      <c r="D339" s="419"/>
      <c r="E339" s="419"/>
    </row>
    <row r="340" spans="2:5" ht="12.75">
      <c r="B340" s="419"/>
      <c r="C340" s="413"/>
      <c r="D340" s="419"/>
      <c r="E340" s="419"/>
    </row>
    <row r="341" spans="2:5" ht="12.75">
      <c r="B341" s="419"/>
      <c r="C341" s="413"/>
      <c r="D341" s="419"/>
      <c r="E341" s="419"/>
    </row>
    <row r="342" spans="2:5" ht="12.75">
      <c r="B342" s="419"/>
      <c r="C342" s="413"/>
      <c r="D342" s="419"/>
      <c r="E342" s="419"/>
    </row>
    <row r="343" spans="2:5" ht="12.75">
      <c r="B343" s="419"/>
      <c r="C343" s="413"/>
      <c r="D343" s="419"/>
      <c r="E343" s="419"/>
    </row>
    <row r="344" spans="2:5" ht="12.75">
      <c r="B344" s="419"/>
      <c r="C344" s="413"/>
      <c r="D344" s="419"/>
      <c r="E344" s="419"/>
    </row>
    <row r="345" spans="2:5" ht="12.75">
      <c r="B345" s="419"/>
      <c r="C345" s="413"/>
      <c r="D345" s="419"/>
      <c r="E345" s="419"/>
    </row>
    <row r="346" spans="2:5" ht="12.75">
      <c r="B346" s="419"/>
      <c r="C346" s="413"/>
      <c r="D346" s="419"/>
      <c r="E346" s="419"/>
    </row>
    <row r="347" spans="2:5" ht="12.75">
      <c r="B347" s="419"/>
      <c r="C347" s="413"/>
      <c r="D347" s="419"/>
      <c r="E347" s="419"/>
    </row>
    <row r="348" spans="2:5" ht="12.75">
      <c r="B348" s="419"/>
      <c r="C348" s="413"/>
      <c r="D348" s="419"/>
      <c r="E348" s="419"/>
    </row>
    <row r="349" spans="2:5" ht="12.75">
      <c r="B349" s="419"/>
      <c r="C349" s="413"/>
      <c r="D349" s="419"/>
      <c r="E349" s="419"/>
    </row>
    <row r="350" spans="2:5" ht="12.75">
      <c r="B350" s="419"/>
      <c r="C350" s="413"/>
      <c r="D350" s="419"/>
      <c r="E350" s="419"/>
    </row>
    <row r="351" spans="2:5" ht="12.75">
      <c r="B351" s="419"/>
      <c r="C351" s="413"/>
      <c r="D351" s="419"/>
      <c r="E351" s="419"/>
    </row>
    <row r="352" spans="2:5" ht="12.75">
      <c r="B352" s="419"/>
      <c r="C352" s="413"/>
      <c r="D352" s="419"/>
      <c r="E352" s="419"/>
    </row>
    <row r="353" spans="2:5" ht="12.75">
      <c r="B353" s="419"/>
      <c r="C353" s="413"/>
      <c r="D353" s="419"/>
      <c r="E353" s="419"/>
    </row>
    <row r="354" spans="2:5" ht="12.75">
      <c r="B354" s="419"/>
      <c r="C354" s="413"/>
      <c r="D354" s="419"/>
      <c r="E354" s="419"/>
    </row>
    <row r="355" spans="2:5" ht="12.75">
      <c r="B355" s="419"/>
      <c r="C355" s="413"/>
      <c r="D355" s="419"/>
      <c r="E355" s="419"/>
    </row>
    <row r="356" spans="2:5" ht="12.75">
      <c r="B356" s="419"/>
      <c r="C356" s="413"/>
      <c r="D356" s="419"/>
      <c r="E356" s="419"/>
    </row>
    <row r="357" spans="2:5" ht="12.75">
      <c r="B357" s="419"/>
      <c r="C357" s="413"/>
      <c r="D357" s="419"/>
      <c r="E357" s="419"/>
    </row>
    <row r="358" spans="2:5" ht="12.75">
      <c r="B358" s="419"/>
      <c r="C358" s="413"/>
      <c r="D358" s="419"/>
      <c r="E358" s="419"/>
    </row>
    <row r="359" spans="2:5" ht="12.75">
      <c r="B359" s="419"/>
      <c r="C359" s="413"/>
      <c r="D359" s="419"/>
      <c r="E359" s="419"/>
    </row>
    <row r="360" spans="2:5" ht="12.75">
      <c r="B360" s="419"/>
      <c r="C360" s="413"/>
      <c r="D360" s="419"/>
      <c r="E360" s="419"/>
    </row>
    <row r="361" spans="2:5" ht="12.75">
      <c r="B361" s="419"/>
      <c r="C361" s="413"/>
      <c r="D361" s="419"/>
      <c r="E361" s="419"/>
    </row>
    <row r="362" spans="2:5" ht="12.75">
      <c r="B362" s="419"/>
      <c r="C362" s="413"/>
      <c r="D362" s="419"/>
      <c r="E362" s="419"/>
    </row>
    <row r="363" spans="2:5" ht="12.75">
      <c r="B363" s="419"/>
      <c r="C363" s="413"/>
      <c r="D363" s="419"/>
      <c r="E363" s="419"/>
    </row>
    <row r="364" spans="2:5" ht="12.75">
      <c r="B364" s="419"/>
      <c r="C364" s="413"/>
      <c r="D364" s="419"/>
      <c r="E364" s="419"/>
    </row>
    <row r="365" spans="2:5" ht="12.75">
      <c r="B365" s="419"/>
      <c r="C365" s="413"/>
      <c r="D365" s="419"/>
      <c r="E365" s="419"/>
    </row>
    <row r="366" spans="2:5" ht="12.75">
      <c r="B366" s="419"/>
      <c r="C366" s="413"/>
      <c r="D366" s="419"/>
      <c r="E366" s="419"/>
    </row>
    <row r="367" spans="2:5" ht="12.75">
      <c r="B367" s="419"/>
      <c r="C367" s="413"/>
      <c r="D367" s="419"/>
      <c r="E367" s="419"/>
    </row>
    <row r="368" spans="2:5" ht="12.75">
      <c r="B368" s="419"/>
      <c r="C368" s="413"/>
      <c r="D368" s="419"/>
      <c r="E368" s="419"/>
    </row>
    <row r="369" spans="2:5" ht="12.75">
      <c r="B369" s="419"/>
      <c r="C369" s="413"/>
      <c r="D369" s="419"/>
      <c r="E369" s="419"/>
    </row>
    <row r="370" spans="2:5" ht="12.75">
      <c r="B370" s="419"/>
      <c r="C370" s="413"/>
      <c r="D370" s="419"/>
      <c r="E370" s="419"/>
    </row>
    <row r="371" spans="2:5" ht="12.75">
      <c r="B371" s="419"/>
      <c r="C371" s="413"/>
      <c r="D371" s="419"/>
      <c r="E371" s="419"/>
    </row>
    <row r="372" spans="2:5" ht="12.75">
      <c r="B372" s="419"/>
      <c r="C372" s="413"/>
      <c r="D372" s="419"/>
      <c r="E372" s="419"/>
    </row>
    <row r="373" spans="2:5" ht="12.75">
      <c r="B373" s="419"/>
      <c r="C373" s="413"/>
      <c r="D373" s="419"/>
      <c r="E373" s="419"/>
    </row>
    <row r="374" spans="2:5" ht="12.75">
      <c r="B374" s="419"/>
      <c r="C374" s="413"/>
      <c r="D374" s="419"/>
      <c r="E374" s="419"/>
    </row>
    <row r="375" spans="2:5" ht="12.75">
      <c r="B375" s="419"/>
      <c r="C375" s="413"/>
      <c r="D375" s="419"/>
      <c r="E375" s="419"/>
    </row>
    <row r="376" spans="2:5" ht="12.75">
      <c r="B376" s="419"/>
      <c r="C376" s="413"/>
      <c r="D376" s="419"/>
      <c r="E376" s="419"/>
    </row>
    <row r="377" spans="2:5" ht="12.75">
      <c r="B377" s="419"/>
      <c r="C377" s="413"/>
      <c r="D377" s="419"/>
      <c r="E377" s="419"/>
    </row>
    <row r="378" spans="2:5" ht="12.75">
      <c r="B378" s="419"/>
      <c r="C378" s="413"/>
      <c r="D378" s="419"/>
      <c r="E378" s="419"/>
    </row>
    <row r="379" spans="2:5" ht="12.75">
      <c r="B379" s="419"/>
      <c r="C379" s="413"/>
      <c r="D379" s="419"/>
      <c r="E379" s="419"/>
    </row>
    <row r="380" spans="2:5" ht="12.75">
      <c r="B380" s="419"/>
      <c r="C380" s="413"/>
      <c r="D380" s="419"/>
      <c r="E380" s="419"/>
    </row>
    <row r="381" spans="2:5" ht="12.75">
      <c r="B381" s="419"/>
      <c r="C381" s="413"/>
      <c r="D381" s="419"/>
      <c r="E381" s="419"/>
    </row>
    <row r="382" spans="2:5" ht="12.75">
      <c r="B382" s="419"/>
      <c r="C382" s="413"/>
      <c r="D382" s="419"/>
      <c r="E382" s="419"/>
    </row>
    <row r="383" spans="2:5" ht="12.75">
      <c r="B383" s="419"/>
      <c r="C383" s="413"/>
      <c r="D383" s="419"/>
      <c r="E383" s="419"/>
    </row>
    <row r="384" spans="2:5" ht="12.75">
      <c r="B384" s="419"/>
      <c r="C384" s="413"/>
      <c r="D384" s="419"/>
      <c r="E384" s="419"/>
    </row>
    <row r="385" spans="2:5" ht="12.75">
      <c r="B385" s="419"/>
      <c r="C385" s="413"/>
      <c r="D385" s="419"/>
      <c r="E385" s="419"/>
    </row>
    <row r="386" spans="2:5" ht="12.75">
      <c r="B386" s="419"/>
      <c r="C386" s="413"/>
      <c r="D386" s="419"/>
      <c r="E386" s="419"/>
    </row>
    <row r="387" spans="2:5" ht="12.75">
      <c r="B387" s="419"/>
      <c r="C387" s="413"/>
      <c r="D387" s="419"/>
      <c r="E387" s="419"/>
    </row>
    <row r="388" spans="2:5" ht="12.75">
      <c r="B388" s="419"/>
      <c r="C388" s="413"/>
      <c r="D388" s="419"/>
      <c r="E388" s="419"/>
    </row>
    <row r="389" spans="2:5" ht="12.75">
      <c r="B389" s="419"/>
      <c r="C389" s="413"/>
      <c r="D389" s="419"/>
      <c r="E389" s="419"/>
    </row>
    <row r="390" spans="2:5" ht="12.75">
      <c r="B390" s="419"/>
      <c r="C390" s="413"/>
      <c r="D390" s="419"/>
      <c r="E390" s="419"/>
    </row>
    <row r="391" spans="2:5" ht="12.75">
      <c r="B391" s="419"/>
      <c r="C391" s="413"/>
      <c r="D391" s="419"/>
      <c r="E391" s="419"/>
    </row>
    <row r="392" spans="2:5" ht="12.75">
      <c r="B392" s="419"/>
      <c r="C392" s="413"/>
      <c r="D392" s="419"/>
      <c r="E392" s="419"/>
    </row>
    <row r="393" spans="2:5" ht="12.75">
      <c r="B393" s="419"/>
      <c r="C393" s="413"/>
      <c r="D393" s="419"/>
      <c r="E393" s="419"/>
    </row>
    <row r="394" spans="2:5" ht="12.75">
      <c r="B394" s="419"/>
      <c r="C394" s="413"/>
      <c r="D394" s="419"/>
      <c r="E394" s="419"/>
    </row>
    <row r="395" spans="2:5" ht="12.75">
      <c r="B395" s="419"/>
      <c r="C395" s="413"/>
      <c r="D395" s="419"/>
      <c r="E395" s="419"/>
    </row>
    <row r="396" spans="2:5" ht="12.75">
      <c r="B396" s="419"/>
      <c r="C396" s="413"/>
      <c r="D396" s="419"/>
      <c r="E396" s="419"/>
    </row>
    <row r="397" spans="2:5" ht="12.75">
      <c r="B397" s="419"/>
      <c r="C397" s="413"/>
      <c r="D397" s="419"/>
      <c r="E397" s="419"/>
    </row>
    <row r="398" spans="2:5" ht="12.75">
      <c r="B398" s="419"/>
      <c r="C398" s="413"/>
      <c r="D398" s="419"/>
      <c r="E398" s="419"/>
    </row>
    <row r="399" spans="2:5" ht="12.75">
      <c r="B399" s="419"/>
      <c r="C399" s="413"/>
      <c r="D399" s="419"/>
      <c r="E399" s="419"/>
    </row>
    <row r="400" spans="2:5" ht="12.75">
      <c r="B400" s="419"/>
      <c r="C400" s="413"/>
      <c r="D400" s="419"/>
      <c r="E400" s="419"/>
    </row>
    <row r="401" spans="2:5" ht="12.75">
      <c r="B401" s="419"/>
      <c r="C401" s="413"/>
      <c r="D401" s="419"/>
      <c r="E401" s="419"/>
    </row>
    <row r="402" spans="2:5" ht="12.75">
      <c r="B402" s="419"/>
      <c r="C402" s="413"/>
      <c r="D402" s="419"/>
      <c r="E402" s="419"/>
    </row>
    <row r="403" spans="2:5" ht="12.75">
      <c r="B403" s="419"/>
      <c r="C403" s="413"/>
      <c r="D403" s="419"/>
      <c r="E403" s="419"/>
    </row>
    <row r="404" spans="2:5" ht="12.75">
      <c r="B404" s="419"/>
      <c r="C404" s="413"/>
      <c r="D404" s="419"/>
      <c r="E404" s="419"/>
    </row>
    <row r="405" spans="2:5" ht="12.75">
      <c r="B405" s="419"/>
      <c r="C405" s="413"/>
      <c r="D405" s="419"/>
      <c r="E405" s="419"/>
    </row>
    <row r="406" spans="2:5" ht="12.75">
      <c r="B406" s="419"/>
      <c r="C406" s="413"/>
      <c r="D406" s="419"/>
      <c r="E406" s="419"/>
    </row>
    <row r="407" spans="2:5" ht="12.75">
      <c r="B407" s="419"/>
      <c r="C407" s="413"/>
      <c r="D407" s="419"/>
      <c r="E407" s="419"/>
    </row>
    <row r="408" spans="2:5" ht="12.75">
      <c r="B408" s="419"/>
      <c r="C408" s="413"/>
      <c r="D408" s="419"/>
      <c r="E408" s="419"/>
    </row>
    <row r="409" spans="2:5" ht="12.75">
      <c r="B409" s="419"/>
      <c r="C409" s="413"/>
      <c r="D409" s="419"/>
      <c r="E409" s="419"/>
    </row>
    <row r="410" spans="2:5" ht="12.75">
      <c r="B410" s="419"/>
      <c r="C410" s="413"/>
      <c r="D410" s="419"/>
      <c r="E410" s="419"/>
    </row>
    <row r="411" spans="2:5" ht="12.75">
      <c r="B411" s="419"/>
      <c r="C411" s="413"/>
      <c r="D411" s="419"/>
      <c r="E411" s="419"/>
    </row>
    <row r="412" spans="2:5" ht="12.75">
      <c r="B412" s="419"/>
      <c r="C412" s="413"/>
      <c r="D412" s="419"/>
      <c r="E412" s="419"/>
    </row>
    <row r="413" spans="2:5" ht="12.75">
      <c r="B413" s="419"/>
      <c r="C413" s="413"/>
      <c r="D413" s="419"/>
      <c r="E413" s="419"/>
    </row>
    <row r="414" spans="2:5" ht="12.75">
      <c r="B414" s="419"/>
      <c r="C414" s="413"/>
      <c r="D414" s="419"/>
      <c r="E414" s="419"/>
    </row>
    <row r="415" spans="2:5" ht="12.75">
      <c r="B415" s="419"/>
      <c r="C415" s="413"/>
      <c r="D415" s="419"/>
      <c r="E415" s="419"/>
    </row>
    <row r="416" spans="2:5" ht="12.75">
      <c r="B416" s="419"/>
      <c r="C416" s="413"/>
      <c r="D416" s="419"/>
      <c r="E416" s="419"/>
    </row>
    <row r="417" spans="2:5" ht="12.75">
      <c r="B417" s="419"/>
      <c r="C417" s="413"/>
      <c r="D417" s="419"/>
      <c r="E417" s="419"/>
    </row>
    <row r="418" spans="2:5" ht="12.75">
      <c r="B418" s="419"/>
      <c r="C418" s="413"/>
      <c r="D418" s="419"/>
      <c r="E418" s="419"/>
    </row>
    <row r="419" spans="2:5" ht="12.75">
      <c r="B419" s="419"/>
      <c r="C419" s="413"/>
      <c r="D419" s="419"/>
      <c r="E419" s="419"/>
    </row>
    <row r="420" spans="2:5" ht="12.75">
      <c r="B420" s="419"/>
      <c r="C420" s="413"/>
      <c r="D420" s="419"/>
      <c r="E420" s="419"/>
    </row>
    <row r="421" spans="2:5" ht="12.75">
      <c r="B421" s="419"/>
      <c r="C421" s="413"/>
      <c r="D421" s="419"/>
      <c r="E421" s="419"/>
    </row>
    <row r="422" spans="2:5" ht="12.75">
      <c r="B422" s="419"/>
      <c r="C422" s="413"/>
      <c r="D422" s="419"/>
      <c r="E422" s="419"/>
    </row>
    <row r="423" spans="2:5" ht="12.75">
      <c r="B423" s="419"/>
      <c r="C423" s="413"/>
      <c r="D423" s="419"/>
      <c r="E423" s="419"/>
    </row>
    <row r="424" spans="2:5" ht="12.75">
      <c r="B424" s="419"/>
      <c r="C424" s="413"/>
      <c r="D424" s="419"/>
      <c r="E424" s="419"/>
    </row>
    <row r="425" spans="2:5" ht="12.75">
      <c r="B425" s="419"/>
      <c r="C425" s="413"/>
      <c r="D425" s="419"/>
      <c r="E425" s="419"/>
    </row>
    <row r="426" spans="2:5" ht="12.75">
      <c r="B426" s="419"/>
      <c r="C426" s="413"/>
      <c r="D426" s="419"/>
      <c r="E426" s="419"/>
    </row>
    <row r="427" spans="2:5" ht="12.75">
      <c r="B427" s="419"/>
      <c r="C427" s="413"/>
      <c r="D427" s="419"/>
      <c r="E427" s="419"/>
    </row>
    <row r="428" spans="2:5" ht="12.75">
      <c r="B428" s="419"/>
      <c r="C428" s="413"/>
      <c r="D428" s="419"/>
      <c r="E428" s="419"/>
    </row>
    <row r="429" spans="2:5" ht="12.75">
      <c r="B429" s="419"/>
      <c r="C429" s="413"/>
      <c r="D429" s="419"/>
      <c r="E429" s="419"/>
    </row>
    <row r="430" spans="2:5" ht="12.75">
      <c r="B430" s="419"/>
      <c r="C430" s="413"/>
      <c r="D430" s="419"/>
      <c r="E430" s="419"/>
    </row>
    <row r="431" spans="2:5" ht="12.75">
      <c r="B431" s="419"/>
      <c r="C431" s="413"/>
      <c r="D431" s="419"/>
      <c r="E431" s="419"/>
    </row>
    <row r="432" spans="2:5" ht="12.75">
      <c r="B432" s="419"/>
      <c r="C432" s="413"/>
      <c r="D432" s="419"/>
      <c r="E432" s="419"/>
    </row>
    <row r="433" spans="2:5" ht="12.75">
      <c r="B433" s="419"/>
      <c r="C433" s="413"/>
      <c r="D433" s="419"/>
      <c r="E433" s="419"/>
    </row>
    <row r="434" spans="2:5" ht="12.75">
      <c r="B434" s="419"/>
      <c r="C434" s="413"/>
      <c r="D434" s="419"/>
      <c r="E434" s="419"/>
    </row>
    <row r="435" spans="2:5" ht="12.75">
      <c r="B435" s="419"/>
      <c r="C435" s="413"/>
      <c r="D435" s="419"/>
      <c r="E435" s="419"/>
    </row>
    <row r="436" spans="2:5" ht="12.75">
      <c r="B436" s="419"/>
      <c r="C436" s="413"/>
      <c r="D436" s="419"/>
      <c r="E436" s="419"/>
    </row>
    <row r="437" spans="2:5" ht="12.75">
      <c r="B437" s="419"/>
      <c r="C437" s="413"/>
      <c r="D437" s="419"/>
      <c r="E437" s="419"/>
    </row>
    <row r="438" spans="2:5" ht="12.75">
      <c r="B438" s="419"/>
      <c r="C438" s="413"/>
      <c r="D438" s="419"/>
      <c r="E438" s="419"/>
    </row>
    <row r="439" spans="2:5" ht="12.75">
      <c r="B439" s="419"/>
      <c r="C439" s="413"/>
      <c r="D439" s="419"/>
      <c r="E439" s="419"/>
    </row>
    <row r="440" spans="2:5" ht="12.75">
      <c r="B440" s="419"/>
      <c r="C440" s="413"/>
      <c r="D440" s="419"/>
      <c r="E440" s="419"/>
    </row>
    <row r="441" spans="2:5" ht="12.75">
      <c r="B441" s="419"/>
      <c r="C441" s="413"/>
      <c r="D441" s="419"/>
      <c r="E441" s="419"/>
    </row>
    <row r="442" spans="2:5" ht="12.75">
      <c r="B442" s="419"/>
      <c r="C442" s="413"/>
      <c r="D442" s="419"/>
      <c r="E442" s="419"/>
    </row>
    <row r="443" spans="2:5" ht="12.75">
      <c r="B443" s="419"/>
      <c r="C443" s="413"/>
      <c r="D443" s="419"/>
      <c r="E443" s="419"/>
    </row>
    <row r="444" spans="2:5" ht="12.75">
      <c r="B444" s="419"/>
      <c r="C444" s="413"/>
      <c r="D444" s="419"/>
      <c r="E444" s="419"/>
    </row>
    <row r="445" spans="2:5" ht="12.75">
      <c r="B445" s="419"/>
      <c r="C445" s="413"/>
      <c r="D445" s="419"/>
      <c r="E445" s="419"/>
    </row>
    <row r="446" spans="2:5" ht="12.75">
      <c r="B446" s="419"/>
      <c r="C446" s="413"/>
      <c r="D446" s="419"/>
      <c r="E446" s="419"/>
    </row>
    <row r="447" spans="2:5" ht="12.75">
      <c r="B447" s="419"/>
      <c r="C447" s="413"/>
      <c r="D447" s="419"/>
      <c r="E447" s="419"/>
    </row>
    <row r="448" spans="2:5" ht="12.75">
      <c r="B448" s="419"/>
      <c r="C448" s="413"/>
      <c r="D448" s="419"/>
      <c r="E448" s="419"/>
    </row>
    <row r="449" spans="2:5" ht="12.75">
      <c r="B449" s="419"/>
      <c r="C449" s="413"/>
      <c r="D449" s="419"/>
      <c r="E449" s="419"/>
    </row>
    <row r="450" spans="2:5" ht="12.75">
      <c r="B450" s="419"/>
      <c r="C450" s="413"/>
      <c r="D450" s="419"/>
      <c r="E450" s="419"/>
    </row>
    <row r="451" spans="2:5" ht="12.75">
      <c r="B451" s="419"/>
      <c r="C451" s="413"/>
      <c r="D451" s="419"/>
      <c r="E451" s="419"/>
    </row>
    <row r="452" spans="2:5" ht="12.75">
      <c r="B452" s="419"/>
      <c r="C452" s="413"/>
      <c r="D452" s="419"/>
      <c r="E452" s="419"/>
    </row>
    <row r="453" spans="2:5" ht="12.75">
      <c r="B453" s="419"/>
      <c r="C453" s="413"/>
      <c r="D453" s="419"/>
      <c r="E453" s="419"/>
    </row>
    <row r="454" spans="2:5" ht="12.75">
      <c r="B454" s="419"/>
      <c r="C454" s="413"/>
      <c r="D454" s="419"/>
      <c r="E454" s="419"/>
    </row>
    <row r="455" spans="2:5" ht="12.75">
      <c r="B455" s="419"/>
      <c r="C455" s="413"/>
      <c r="D455" s="419"/>
      <c r="E455" s="419"/>
    </row>
    <row r="456" spans="2:5" ht="12.75">
      <c r="B456" s="419"/>
      <c r="C456" s="413"/>
      <c r="D456" s="419"/>
      <c r="E456" s="419"/>
    </row>
    <row r="457" spans="2:5" ht="12.75">
      <c r="B457" s="419"/>
      <c r="C457" s="413"/>
      <c r="D457" s="419"/>
      <c r="E457" s="419"/>
    </row>
    <row r="458" spans="2:5" ht="12.75">
      <c r="B458" s="419"/>
      <c r="C458" s="413"/>
      <c r="D458" s="419"/>
      <c r="E458" s="419"/>
    </row>
    <row r="459" spans="2:5" ht="12.75">
      <c r="B459" s="419"/>
      <c r="C459" s="413"/>
      <c r="D459" s="419"/>
      <c r="E459" s="419"/>
    </row>
    <row r="460" spans="2:5" ht="12.75">
      <c r="B460" s="419"/>
      <c r="C460" s="413"/>
      <c r="D460" s="419"/>
      <c r="E460" s="419"/>
    </row>
    <row r="461" spans="2:5" ht="12.75">
      <c r="B461" s="419"/>
      <c r="C461" s="413"/>
      <c r="D461" s="419"/>
      <c r="E461" s="419"/>
    </row>
    <row r="462" spans="2:5" ht="12.75">
      <c r="B462" s="419"/>
      <c r="C462" s="413"/>
      <c r="D462" s="419"/>
      <c r="E462" s="419"/>
    </row>
    <row r="463" spans="2:5" ht="12.75">
      <c r="B463" s="419"/>
      <c r="C463" s="413"/>
      <c r="D463" s="419"/>
      <c r="E463" s="419"/>
    </row>
    <row r="464" spans="2:5" ht="12.75">
      <c r="B464" s="419"/>
      <c r="C464" s="413"/>
      <c r="D464" s="419"/>
      <c r="E464" s="419"/>
    </row>
    <row r="465" spans="2:5" ht="12.75">
      <c r="B465" s="419"/>
      <c r="C465" s="413"/>
      <c r="D465" s="419"/>
      <c r="E465" s="419"/>
    </row>
    <row r="466" spans="2:5" ht="12.75">
      <c r="B466" s="419"/>
      <c r="C466" s="413"/>
      <c r="D466" s="419"/>
      <c r="E466" s="419"/>
    </row>
    <row r="467" spans="2:5" ht="12.75">
      <c r="B467" s="419"/>
      <c r="C467" s="413"/>
      <c r="D467" s="419"/>
      <c r="E467" s="419"/>
    </row>
    <row r="468" spans="2:5" ht="12.75">
      <c r="B468" s="419"/>
      <c r="C468" s="413"/>
      <c r="D468" s="419"/>
      <c r="E468" s="419"/>
    </row>
    <row r="469" spans="2:5" ht="12.75">
      <c r="B469" s="419"/>
      <c r="C469" s="413"/>
      <c r="D469" s="419"/>
      <c r="E469" s="419"/>
    </row>
    <row r="470" spans="2:5" ht="12.75">
      <c r="B470" s="419"/>
      <c r="C470" s="413"/>
      <c r="D470" s="419"/>
      <c r="E470" s="419"/>
    </row>
    <row r="471" spans="2:5" ht="12.75">
      <c r="B471" s="419"/>
      <c r="C471" s="413"/>
      <c r="D471" s="419"/>
      <c r="E471" s="419"/>
    </row>
    <row r="472" spans="2:5" ht="12.75">
      <c r="B472" s="419"/>
      <c r="C472" s="413"/>
      <c r="D472" s="419"/>
      <c r="E472" s="419"/>
    </row>
    <row r="473" spans="2:5" ht="12.75">
      <c r="B473" s="419"/>
      <c r="C473" s="413"/>
      <c r="D473" s="419"/>
      <c r="E473" s="419"/>
    </row>
    <row r="474" spans="2:5" ht="12.75">
      <c r="B474" s="419"/>
      <c r="C474" s="413"/>
      <c r="D474" s="419"/>
      <c r="E474" s="419"/>
    </row>
    <row r="475" spans="2:5" ht="12.75">
      <c r="B475" s="419"/>
      <c r="C475" s="413"/>
      <c r="D475" s="419"/>
      <c r="E475" s="419"/>
    </row>
    <row r="476" spans="2:5" ht="12.75">
      <c r="B476" s="419"/>
      <c r="C476" s="413"/>
      <c r="D476" s="419"/>
      <c r="E476" s="419"/>
    </row>
    <row r="477" spans="2:5" ht="12.75">
      <c r="B477" s="419"/>
      <c r="C477" s="413"/>
      <c r="D477" s="419"/>
      <c r="E477" s="419"/>
    </row>
    <row r="478" spans="2:5" ht="12.75">
      <c r="B478" s="419"/>
      <c r="C478" s="413"/>
      <c r="D478" s="419"/>
      <c r="E478" s="419"/>
    </row>
    <row r="479" spans="2:5" ht="12.75">
      <c r="B479" s="419"/>
      <c r="C479" s="413"/>
      <c r="D479" s="419"/>
      <c r="E479" s="419"/>
    </row>
    <row r="480" spans="2:5" ht="12.75">
      <c r="B480" s="419"/>
      <c r="C480" s="413"/>
      <c r="D480" s="419"/>
      <c r="E480" s="419"/>
    </row>
    <row r="481" spans="2:5" ht="12.75">
      <c r="B481" s="419"/>
      <c r="C481" s="413"/>
      <c r="D481" s="419"/>
      <c r="E481" s="419"/>
    </row>
    <row r="482" spans="2:5" ht="12.75">
      <c r="B482" s="419"/>
      <c r="C482" s="413"/>
      <c r="D482" s="419"/>
      <c r="E482" s="419"/>
    </row>
    <row r="483" spans="2:5" ht="12.75">
      <c r="B483" s="419"/>
      <c r="C483" s="413"/>
      <c r="D483" s="419"/>
      <c r="E483" s="419"/>
    </row>
    <row r="484" spans="2:5" ht="12.75">
      <c r="B484" s="419"/>
      <c r="C484" s="413"/>
      <c r="D484" s="419"/>
      <c r="E484" s="419"/>
    </row>
    <row r="485" spans="2:5" ht="12.75">
      <c r="B485" s="419"/>
      <c r="C485" s="413"/>
      <c r="D485" s="419"/>
      <c r="E485" s="419"/>
    </row>
    <row r="486" spans="2:5" ht="12.75">
      <c r="B486" s="419"/>
      <c r="C486" s="413"/>
      <c r="D486" s="419"/>
      <c r="E486" s="419"/>
    </row>
    <row r="487" spans="2:5" ht="12.75">
      <c r="B487" s="419"/>
      <c r="C487" s="413"/>
      <c r="D487" s="419"/>
      <c r="E487" s="419"/>
    </row>
    <row r="488" spans="2:5" ht="12.75">
      <c r="B488" s="419"/>
      <c r="C488" s="413"/>
      <c r="D488" s="419"/>
      <c r="E488" s="419"/>
    </row>
    <row r="489" spans="2:5" ht="12.75">
      <c r="B489" s="419"/>
      <c r="C489" s="413"/>
      <c r="D489" s="419"/>
      <c r="E489" s="419"/>
    </row>
    <row r="490" spans="2:5" ht="12.75">
      <c r="B490" s="419"/>
      <c r="C490" s="413"/>
      <c r="D490" s="419"/>
      <c r="E490" s="419"/>
    </row>
    <row r="491" spans="2:5" ht="12.75">
      <c r="B491" s="419"/>
      <c r="C491" s="413"/>
      <c r="D491" s="419"/>
      <c r="E491" s="419"/>
    </row>
    <row r="492" spans="2:5" ht="12.75">
      <c r="B492" s="419"/>
      <c r="C492" s="413"/>
      <c r="D492" s="419"/>
      <c r="E492" s="419"/>
    </row>
    <row r="493" spans="2:5" ht="12.75">
      <c r="B493" s="419"/>
      <c r="C493" s="413"/>
      <c r="D493" s="419"/>
      <c r="E493" s="419"/>
    </row>
    <row r="494" spans="2:5" ht="12.75">
      <c r="B494" s="419"/>
      <c r="C494" s="413"/>
      <c r="D494" s="419"/>
      <c r="E494" s="419"/>
    </row>
    <row r="495" spans="2:5" ht="12.75">
      <c r="B495" s="419"/>
      <c r="C495" s="413"/>
      <c r="D495" s="419"/>
      <c r="E495" s="419"/>
    </row>
    <row r="496" spans="2:5" ht="12.75">
      <c r="B496" s="419"/>
      <c r="C496" s="413"/>
      <c r="D496" s="419"/>
      <c r="E496" s="419"/>
    </row>
    <row r="497" spans="2:5" ht="12.75">
      <c r="B497" s="419"/>
      <c r="C497" s="413"/>
      <c r="D497" s="419"/>
      <c r="E497" s="419"/>
    </row>
    <row r="498" spans="2:5" ht="12.75">
      <c r="B498" s="419"/>
      <c r="C498" s="413"/>
      <c r="D498" s="419"/>
      <c r="E498" s="419"/>
    </row>
    <row r="499" spans="2:5" ht="12.75">
      <c r="B499" s="419"/>
      <c r="C499" s="413"/>
      <c r="D499" s="419"/>
      <c r="E499" s="419"/>
    </row>
    <row r="500" spans="2:5" ht="12.75">
      <c r="B500" s="419"/>
      <c r="C500" s="413"/>
      <c r="D500" s="419"/>
      <c r="E500" s="419"/>
    </row>
    <row r="501" spans="2:5" ht="12.75">
      <c r="B501" s="419"/>
      <c r="C501" s="413"/>
      <c r="D501" s="419"/>
      <c r="E501" s="419"/>
    </row>
    <row r="502" spans="2:5" ht="12.75">
      <c r="B502" s="419"/>
      <c r="C502" s="413"/>
      <c r="D502" s="419"/>
      <c r="E502" s="419"/>
    </row>
    <row r="503" spans="2:5" ht="12.75">
      <c r="B503" s="419"/>
      <c r="C503" s="413"/>
      <c r="D503" s="419"/>
      <c r="E503" s="419"/>
    </row>
    <row r="504" spans="2:5" ht="12.75">
      <c r="B504" s="419"/>
      <c r="C504" s="413"/>
      <c r="D504" s="419"/>
      <c r="E504" s="419"/>
    </row>
    <row r="505" spans="2:5" ht="12.75">
      <c r="B505" s="419"/>
      <c r="C505" s="413"/>
      <c r="D505" s="419"/>
      <c r="E505" s="419"/>
    </row>
    <row r="506" spans="2:5" ht="12.75">
      <c r="B506" s="419"/>
      <c r="C506" s="413"/>
      <c r="D506" s="419"/>
      <c r="E506" s="419"/>
    </row>
    <row r="507" spans="2:5" ht="12.75">
      <c r="B507" s="419"/>
      <c r="C507" s="413"/>
      <c r="D507" s="419"/>
      <c r="E507" s="419"/>
    </row>
    <row r="508" spans="2:5" ht="12.75">
      <c r="B508" s="419"/>
      <c r="C508" s="413"/>
      <c r="D508" s="419"/>
      <c r="E508" s="419"/>
    </row>
    <row r="509" spans="2:5" ht="12.75">
      <c r="B509" s="419"/>
      <c r="C509" s="413"/>
      <c r="D509" s="419"/>
      <c r="E509" s="419"/>
    </row>
    <row r="510" spans="2:5" ht="12.75">
      <c r="B510" s="419"/>
      <c r="C510" s="413"/>
      <c r="D510" s="419"/>
      <c r="E510" s="419"/>
    </row>
    <row r="511" spans="2:5" ht="12.75">
      <c r="B511" s="419"/>
      <c r="C511" s="413"/>
      <c r="D511" s="419"/>
      <c r="E511" s="419"/>
    </row>
    <row r="512" spans="2:5" ht="12.75">
      <c r="B512" s="419"/>
      <c r="C512" s="413"/>
      <c r="D512" s="419"/>
      <c r="E512" s="419"/>
    </row>
    <row r="513" spans="2:5" ht="12.75">
      <c r="B513" s="419"/>
      <c r="C513" s="413"/>
      <c r="D513" s="419"/>
      <c r="E513" s="419"/>
    </row>
    <row r="514" spans="2:5" ht="12.75">
      <c r="B514" s="419"/>
      <c r="C514" s="413"/>
      <c r="D514" s="419"/>
      <c r="E514" s="419"/>
    </row>
    <row r="515" spans="2:5" ht="12.75">
      <c r="B515" s="419"/>
      <c r="C515" s="413"/>
      <c r="D515" s="419"/>
      <c r="E515" s="419"/>
    </row>
    <row r="516" spans="2:5" ht="12.75">
      <c r="B516" s="419"/>
      <c r="C516" s="413"/>
      <c r="D516" s="419"/>
      <c r="E516" s="419"/>
    </row>
    <row r="517" spans="2:5" ht="12.75">
      <c r="B517" s="419"/>
      <c r="C517" s="413"/>
      <c r="D517" s="419"/>
      <c r="E517" s="419"/>
    </row>
    <row r="518" spans="2:5" ht="12.75">
      <c r="B518" s="419"/>
      <c r="C518" s="413"/>
      <c r="D518" s="419"/>
      <c r="E518" s="419"/>
    </row>
    <row r="519" spans="2:5" ht="12.75">
      <c r="B519" s="419"/>
      <c r="C519" s="413"/>
      <c r="D519" s="419"/>
      <c r="E519" s="419"/>
    </row>
    <row r="520" spans="2:5" ht="12.75">
      <c r="B520" s="419"/>
      <c r="C520" s="413"/>
      <c r="D520" s="419"/>
      <c r="E520" s="419"/>
    </row>
    <row r="521" spans="2:5" ht="12.75">
      <c r="B521" s="419"/>
      <c r="C521" s="413"/>
      <c r="D521" s="419"/>
      <c r="E521" s="419"/>
    </row>
    <row r="522" spans="2:5" ht="12.75">
      <c r="B522" s="419"/>
      <c r="C522" s="413"/>
      <c r="D522" s="419"/>
      <c r="E522" s="419"/>
    </row>
    <row r="523" spans="2:5" ht="12.75">
      <c r="B523" s="419"/>
      <c r="C523" s="413"/>
      <c r="D523" s="419"/>
      <c r="E523" s="419"/>
    </row>
    <row r="524" spans="2:5" ht="12.75">
      <c r="B524" s="419"/>
      <c r="C524" s="413"/>
      <c r="D524" s="419"/>
      <c r="E524" s="419"/>
    </row>
    <row r="525" spans="2:5" ht="12.75">
      <c r="B525" s="419"/>
      <c r="C525" s="413"/>
      <c r="D525" s="419"/>
      <c r="E525" s="419"/>
    </row>
    <row r="526" spans="2:5" ht="12.75">
      <c r="B526" s="419"/>
      <c r="C526" s="413"/>
      <c r="D526" s="419"/>
      <c r="E526" s="419"/>
    </row>
    <row r="527" spans="2:5" ht="12.75">
      <c r="B527" s="419"/>
      <c r="C527" s="413"/>
      <c r="D527" s="419"/>
      <c r="E527" s="419"/>
    </row>
    <row r="528" spans="2:5" ht="12.75">
      <c r="B528" s="419"/>
      <c r="C528" s="413"/>
      <c r="D528" s="419"/>
      <c r="E528" s="419"/>
    </row>
    <row r="529" spans="2:5" ht="12.75">
      <c r="B529" s="419"/>
      <c r="C529" s="413"/>
      <c r="D529" s="419"/>
      <c r="E529" s="419"/>
    </row>
    <row r="530" spans="2:5" ht="12.75">
      <c r="B530" s="419"/>
      <c r="C530" s="413"/>
      <c r="D530" s="419"/>
      <c r="E530" s="419"/>
    </row>
    <row r="531" spans="2:5" ht="12.75">
      <c r="B531" s="419"/>
      <c r="C531" s="413"/>
      <c r="D531" s="419"/>
      <c r="E531" s="419"/>
    </row>
    <row r="532" spans="2:5" ht="12.75">
      <c r="B532" s="419"/>
      <c r="C532" s="413"/>
      <c r="D532" s="419"/>
      <c r="E532" s="419"/>
    </row>
    <row r="533" spans="2:5" ht="12.75">
      <c r="B533" s="419"/>
      <c r="C533" s="413"/>
      <c r="D533" s="419"/>
      <c r="E533" s="419"/>
    </row>
    <row r="534" spans="2:5" ht="12.75">
      <c r="B534" s="419"/>
      <c r="C534" s="413"/>
      <c r="D534" s="419"/>
      <c r="E534" s="419"/>
    </row>
    <row r="535" spans="2:5" ht="12.75">
      <c r="B535" s="419"/>
      <c r="C535" s="413"/>
      <c r="D535" s="419"/>
      <c r="E535" s="419"/>
    </row>
    <row r="536" spans="2:5" ht="12.75">
      <c r="B536" s="419"/>
      <c r="C536" s="413"/>
      <c r="D536" s="419"/>
      <c r="E536" s="419"/>
    </row>
    <row r="537" spans="2:5" ht="12.75">
      <c r="B537" s="419"/>
      <c r="C537" s="413"/>
      <c r="D537" s="419"/>
      <c r="E537" s="419"/>
    </row>
    <row r="538" spans="2:5" ht="12.75">
      <c r="B538" s="419"/>
      <c r="C538" s="413"/>
      <c r="D538" s="419"/>
      <c r="E538" s="419"/>
    </row>
    <row r="539" spans="2:5" ht="12.75">
      <c r="B539" s="419"/>
      <c r="C539" s="413"/>
      <c r="D539" s="419"/>
      <c r="E539" s="419"/>
    </row>
    <row r="540" spans="2:5" ht="12.75">
      <c r="B540" s="419"/>
      <c r="C540" s="413"/>
      <c r="D540" s="419"/>
      <c r="E540" s="419"/>
    </row>
    <row r="541" spans="2:5" ht="12.75">
      <c r="B541" s="419"/>
      <c r="C541" s="413"/>
      <c r="D541" s="419"/>
      <c r="E541" s="419"/>
    </row>
    <row r="542" spans="2:5" ht="12.75">
      <c r="B542" s="419"/>
      <c r="C542" s="413"/>
      <c r="D542" s="419"/>
      <c r="E542" s="419"/>
    </row>
    <row r="543" spans="2:5" ht="12.75">
      <c r="B543" s="419"/>
      <c r="C543" s="413"/>
      <c r="D543" s="419"/>
      <c r="E543" s="419"/>
    </row>
    <row r="544" spans="2:5" ht="12.75">
      <c r="B544" s="419"/>
      <c r="C544" s="413"/>
      <c r="D544" s="419"/>
      <c r="E544" s="419"/>
    </row>
    <row r="545" spans="2:5" ht="12.75">
      <c r="B545" s="419"/>
      <c r="C545" s="413"/>
      <c r="D545" s="419"/>
      <c r="E545" s="419"/>
    </row>
    <row r="546" spans="2:5" ht="12.75">
      <c r="B546" s="419"/>
      <c r="C546" s="413"/>
      <c r="D546" s="419"/>
      <c r="E546" s="419"/>
    </row>
    <row r="547" spans="2:5" ht="12.75">
      <c r="B547" s="419"/>
      <c r="C547" s="413"/>
      <c r="D547" s="419"/>
      <c r="E547" s="419"/>
    </row>
    <row r="548" spans="2:5" ht="12.75">
      <c r="B548" s="419"/>
      <c r="C548" s="413"/>
      <c r="D548" s="419"/>
      <c r="E548" s="419"/>
    </row>
    <row r="549" spans="2:5" ht="12.75">
      <c r="B549" s="419"/>
      <c r="C549" s="413"/>
      <c r="D549" s="419"/>
      <c r="E549" s="419"/>
    </row>
    <row r="550" spans="2:5" ht="12.75">
      <c r="B550" s="419"/>
      <c r="C550" s="413"/>
      <c r="D550" s="419"/>
      <c r="E550" s="419"/>
    </row>
    <row r="551" spans="2:5" ht="12.75">
      <c r="B551" s="419"/>
      <c r="C551" s="413"/>
      <c r="D551" s="419"/>
      <c r="E551" s="419"/>
    </row>
    <row r="552" spans="2:5" ht="12.75">
      <c r="B552" s="419"/>
      <c r="C552" s="413"/>
      <c r="D552" s="419"/>
      <c r="E552" s="419"/>
    </row>
    <row r="553" spans="2:5" ht="12.75">
      <c r="B553" s="419"/>
      <c r="C553" s="413"/>
      <c r="D553" s="419"/>
      <c r="E553" s="419"/>
    </row>
    <row r="554" spans="2:5" ht="12.75">
      <c r="B554" s="419"/>
      <c r="C554" s="413"/>
      <c r="D554" s="419"/>
      <c r="E554" s="419"/>
    </row>
    <row r="555" spans="2:5" ht="12.75">
      <c r="B555" s="419"/>
      <c r="C555" s="413"/>
      <c r="D555" s="419"/>
      <c r="E555" s="419"/>
    </row>
    <row r="556" spans="2:5" ht="12.75">
      <c r="B556" s="419"/>
      <c r="C556" s="413"/>
      <c r="D556" s="419"/>
      <c r="E556" s="419"/>
    </row>
    <row r="557" spans="2:5" ht="12.75">
      <c r="B557" s="419"/>
      <c r="C557" s="413"/>
      <c r="D557" s="419"/>
      <c r="E557" s="419"/>
    </row>
    <row r="558" spans="2:5" ht="12.75">
      <c r="B558" s="419"/>
      <c r="C558" s="413"/>
      <c r="D558" s="419"/>
      <c r="E558" s="419"/>
    </row>
    <row r="559" spans="2:5" ht="12.75">
      <c r="B559" s="419"/>
      <c r="C559" s="413"/>
      <c r="D559" s="419"/>
      <c r="E559" s="419"/>
    </row>
    <row r="560" spans="2:5" ht="12.75">
      <c r="B560" s="419"/>
      <c r="C560" s="413"/>
      <c r="D560" s="419"/>
      <c r="E560" s="419"/>
    </row>
    <row r="561" spans="2:5" ht="12.75">
      <c r="B561" s="419"/>
      <c r="C561" s="413"/>
      <c r="D561" s="419"/>
      <c r="E561" s="419"/>
    </row>
    <row r="562" spans="2:5" ht="12.75">
      <c r="B562" s="419"/>
      <c r="C562" s="413"/>
      <c r="D562" s="419"/>
      <c r="E562" s="419"/>
    </row>
    <row r="563" spans="2:5" ht="12.75">
      <c r="B563" s="419"/>
      <c r="C563" s="413"/>
      <c r="D563" s="419"/>
      <c r="E563" s="419"/>
    </row>
    <row r="564" spans="2:5" ht="12.75">
      <c r="B564" s="419"/>
      <c r="C564" s="413"/>
      <c r="D564" s="419"/>
      <c r="E564" s="419"/>
    </row>
    <row r="565" spans="2:5" ht="12.75">
      <c r="B565" s="419"/>
      <c r="C565" s="413"/>
      <c r="D565" s="419"/>
      <c r="E565" s="419"/>
    </row>
    <row r="566" spans="2:5" ht="12.75">
      <c r="B566" s="419"/>
      <c r="C566" s="413"/>
      <c r="D566" s="419"/>
      <c r="E566" s="419"/>
    </row>
    <row r="567" spans="2:5" ht="12.75">
      <c r="B567" s="419"/>
      <c r="C567" s="413"/>
      <c r="D567" s="419"/>
      <c r="E567" s="419"/>
    </row>
    <row r="568" spans="2:5" ht="12.75">
      <c r="B568" s="419"/>
      <c r="C568" s="413"/>
      <c r="D568" s="419"/>
      <c r="E568" s="419"/>
    </row>
    <row r="569" spans="2:5" ht="12.75">
      <c r="B569" s="419"/>
      <c r="C569" s="413"/>
      <c r="D569" s="419"/>
      <c r="E569" s="419"/>
    </row>
    <row r="570" spans="2:5" ht="12.75">
      <c r="B570" s="419"/>
      <c r="C570" s="413"/>
      <c r="D570" s="419"/>
      <c r="E570" s="419"/>
    </row>
    <row r="571" spans="2:5" ht="12.75">
      <c r="B571" s="419"/>
      <c r="C571" s="413"/>
      <c r="D571" s="419"/>
      <c r="E571" s="419"/>
    </row>
    <row r="572" spans="2:5" ht="12.75">
      <c r="B572" s="419"/>
      <c r="C572" s="413"/>
      <c r="D572" s="419"/>
      <c r="E572" s="419"/>
    </row>
    <row r="573" spans="2:5" ht="12.75">
      <c r="B573" s="419"/>
      <c r="C573" s="413"/>
      <c r="D573" s="419"/>
      <c r="E573" s="419"/>
    </row>
    <row r="574" spans="2:5" ht="12.75">
      <c r="B574" s="419"/>
      <c r="C574" s="413"/>
      <c r="D574" s="419"/>
      <c r="E574" s="419"/>
    </row>
    <row r="575" spans="2:5" ht="12.75">
      <c r="B575" s="419"/>
      <c r="C575" s="413"/>
      <c r="D575" s="419"/>
      <c r="E575" s="419"/>
    </row>
    <row r="576" spans="2:5" ht="12.75">
      <c r="B576" s="419"/>
      <c r="C576" s="413"/>
      <c r="D576" s="419"/>
      <c r="E576" s="419"/>
    </row>
    <row r="577" spans="2:5" ht="12.75">
      <c r="B577" s="419"/>
      <c r="C577" s="413"/>
      <c r="D577" s="419"/>
      <c r="E577" s="419"/>
    </row>
    <row r="578" spans="2:5" ht="12.75">
      <c r="B578" s="419"/>
      <c r="C578" s="413"/>
      <c r="D578" s="419"/>
      <c r="E578" s="419"/>
    </row>
    <row r="579" spans="2:5" ht="12.75">
      <c r="B579" s="419"/>
      <c r="C579" s="413"/>
      <c r="D579" s="419"/>
      <c r="E579" s="419"/>
    </row>
    <row r="580" spans="2:5" ht="12.75">
      <c r="B580" s="419"/>
      <c r="C580" s="413"/>
      <c r="D580" s="419"/>
      <c r="E580" s="419"/>
    </row>
    <row r="581" spans="2:5" ht="12.75">
      <c r="B581" s="419"/>
      <c r="C581" s="413"/>
      <c r="D581" s="419"/>
      <c r="E581" s="419"/>
    </row>
    <row r="582" spans="2:5" ht="12.75">
      <c r="B582" s="419"/>
      <c r="C582" s="413"/>
      <c r="D582" s="419"/>
      <c r="E582" s="419"/>
    </row>
    <row r="583" spans="2:5" ht="12.75">
      <c r="B583" s="419"/>
      <c r="C583" s="413"/>
      <c r="D583" s="419"/>
      <c r="E583" s="419"/>
    </row>
    <row r="584" spans="2:5" ht="12.75">
      <c r="B584" s="419"/>
      <c r="C584" s="413"/>
      <c r="D584" s="419"/>
      <c r="E584" s="419"/>
    </row>
    <row r="585" spans="2:5" ht="12.75">
      <c r="B585" s="419"/>
      <c r="C585" s="413"/>
      <c r="D585" s="419"/>
      <c r="E585" s="419"/>
    </row>
    <row r="586" spans="2:5" ht="12.75">
      <c r="B586" s="419"/>
      <c r="C586" s="413"/>
      <c r="D586" s="419"/>
      <c r="E586" s="419"/>
    </row>
    <row r="587" spans="2:5" ht="12.75">
      <c r="B587" s="419"/>
      <c r="C587" s="413"/>
      <c r="D587" s="419"/>
      <c r="E587" s="419"/>
    </row>
    <row r="588" spans="2:5" ht="12.75">
      <c r="B588" s="419"/>
      <c r="C588" s="413"/>
      <c r="D588" s="419"/>
      <c r="E588" s="419"/>
    </row>
    <row r="589" spans="2:5" ht="12.75">
      <c r="B589" s="419"/>
      <c r="C589" s="413"/>
      <c r="D589" s="419"/>
      <c r="E589" s="419"/>
    </row>
    <row r="590" spans="2:5" ht="12.75">
      <c r="B590" s="419"/>
      <c r="C590" s="413"/>
      <c r="D590" s="419"/>
      <c r="E590" s="419"/>
    </row>
    <row r="591" spans="2:5" ht="12.75">
      <c r="B591" s="419"/>
      <c r="C591" s="413"/>
      <c r="D591" s="419"/>
      <c r="E591" s="419"/>
    </row>
    <row r="592" spans="2:5" ht="12.75">
      <c r="B592" s="419"/>
      <c r="C592" s="413"/>
      <c r="D592" s="419"/>
      <c r="E592" s="419"/>
    </row>
    <row r="593" spans="2:5" ht="12.75">
      <c r="B593" s="419"/>
      <c r="C593" s="413"/>
      <c r="D593" s="419"/>
      <c r="E593" s="419"/>
    </row>
    <row r="594" spans="2:5" ht="12.75">
      <c r="B594" s="419"/>
      <c r="C594" s="413"/>
      <c r="D594" s="419"/>
      <c r="E594" s="419"/>
    </row>
    <row r="595" spans="2:5" ht="12.75">
      <c r="B595" s="419"/>
      <c r="C595" s="413"/>
      <c r="D595" s="419"/>
      <c r="E595" s="419"/>
    </row>
    <row r="596" spans="2:5" ht="12.75">
      <c r="B596" s="419"/>
      <c r="C596" s="413"/>
      <c r="D596" s="419"/>
      <c r="E596" s="419"/>
    </row>
    <row r="597" spans="2:5" ht="12.75">
      <c r="B597" s="419"/>
      <c r="C597" s="413"/>
      <c r="D597" s="419"/>
      <c r="E597" s="419"/>
    </row>
    <row r="598" spans="2:5" ht="12.75">
      <c r="B598" s="419"/>
      <c r="C598" s="413"/>
      <c r="D598" s="419"/>
      <c r="E598" s="419"/>
    </row>
    <row r="599" spans="2:5" ht="12.75">
      <c r="B599" s="419"/>
      <c r="C599" s="413"/>
      <c r="D599" s="419"/>
      <c r="E599" s="419"/>
    </row>
    <row r="600" spans="2:5" ht="12.75">
      <c r="B600" s="419"/>
      <c r="C600" s="413"/>
      <c r="D600" s="419"/>
      <c r="E600" s="419"/>
    </row>
    <row r="601" spans="2:5" ht="12.75">
      <c r="B601" s="419"/>
      <c r="C601" s="413"/>
      <c r="D601" s="419"/>
      <c r="E601" s="419"/>
    </row>
    <row r="602" spans="2:5" ht="12.75">
      <c r="B602" s="419"/>
      <c r="C602" s="413"/>
      <c r="D602" s="419"/>
      <c r="E602" s="419"/>
    </row>
    <row r="603" spans="2:5" ht="12.75">
      <c r="B603" s="419"/>
      <c r="C603" s="413"/>
      <c r="D603" s="419"/>
      <c r="E603" s="419"/>
    </row>
    <row r="604" spans="2:5" ht="12.75">
      <c r="B604" s="419"/>
      <c r="C604" s="413"/>
      <c r="D604" s="419"/>
      <c r="E604" s="419"/>
    </row>
    <row r="605" spans="2:5" ht="12.75">
      <c r="B605" s="419"/>
      <c r="C605" s="413"/>
      <c r="D605" s="419"/>
      <c r="E605" s="419"/>
    </row>
    <row r="606" spans="2:5" ht="12.75">
      <c r="B606" s="419"/>
      <c r="C606" s="413"/>
      <c r="D606" s="419"/>
      <c r="E606" s="419"/>
    </row>
    <row r="607" spans="2:5" ht="12.75">
      <c r="B607" s="419"/>
      <c r="C607" s="413"/>
      <c r="D607" s="419"/>
      <c r="E607" s="419"/>
    </row>
    <row r="608" spans="2:5" ht="12.75">
      <c r="B608" s="419"/>
      <c r="C608" s="413"/>
      <c r="D608" s="419"/>
      <c r="E608" s="419"/>
    </row>
    <row r="609" spans="2:5" ht="12.75">
      <c r="B609" s="419"/>
      <c r="C609" s="413"/>
      <c r="D609" s="419"/>
      <c r="E609" s="419"/>
    </row>
    <row r="610" spans="2:5" ht="12.75">
      <c r="B610" s="419"/>
      <c r="C610" s="413"/>
      <c r="D610" s="419"/>
      <c r="E610" s="419"/>
    </row>
    <row r="611" spans="2:5" ht="12.75">
      <c r="B611" s="419"/>
      <c r="C611" s="413"/>
      <c r="D611" s="419"/>
      <c r="E611" s="419"/>
    </row>
    <row r="612" spans="2:5" ht="12.75">
      <c r="B612" s="419"/>
      <c r="C612" s="413"/>
      <c r="D612" s="419"/>
      <c r="E612" s="419"/>
    </row>
    <row r="613" spans="2:5" ht="12.75">
      <c r="B613" s="419"/>
      <c r="C613" s="413"/>
      <c r="D613" s="419"/>
      <c r="E613" s="419"/>
    </row>
    <row r="614" spans="2:5" ht="12.75">
      <c r="B614" s="419"/>
      <c r="C614" s="413"/>
      <c r="D614" s="419"/>
      <c r="E614" s="419"/>
    </row>
    <row r="615" spans="2:5" ht="12.75">
      <c r="B615" s="419"/>
      <c r="C615" s="413"/>
      <c r="D615" s="419"/>
      <c r="E615" s="419"/>
    </row>
    <row r="616" spans="2:5" ht="12.75">
      <c r="B616" s="419"/>
      <c r="C616" s="413"/>
      <c r="D616" s="419"/>
      <c r="E616" s="419"/>
    </row>
    <row r="617" spans="2:5" ht="12.75">
      <c r="B617" s="419"/>
      <c r="C617" s="413"/>
      <c r="D617" s="419"/>
      <c r="E617" s="419"/>
    </row>
    <row r="618" spans="2:5" ht="12.75">
      <c r="B618" s="419"/>
      <c r="C618" s="413"/>
      <c r="D618" s="419"/>
      <c r="E618" s="419"/>
    </row>
    <row r="619" spans="2:5" ht="12.75">
      <c r="B619" s="419"/>
      <c r="C619" s="413"/>
      <c r="D619" s="419"/>
      <c r="E619" s="419"/>
    </row>
    <row r="620" spans="2:5" ht="12.75">
      <c r="B620" s="419"/>
      <c r="C620" s="413"/>
      <c r="D620" s="419"/>
      <c r="E620" s="419"/>
    </row>
    <row r="621" spans="2:5" ht="12.75">
      <c r="B621" s="419"/>
      <c r="C621" s="413"/>
      <c r="D621" s="419"/>
      <c r="E621" s="419"/>
    </row>
    <row r="622" spans="2:5" ht="12.75">
      <c r="B622" s="419"/>
      <c r="C622" s="413"/>
      <c r="D622" s="419"/>
      <c r="E622" s="419"/>
    </row>
    <row r="623" spans="2:5" ht="12.75">
      <c r="B623" s="419"/>
      <c r="C623" s="413"/>
      <c r="D623" s="419"/>
      <c r="E623" s="419"/>
    </row>
    <row r="624" spans="2:5" ht="12.75">
      <c r="B624" s="419"/>
      <c r="C624" s="413"/>
      <c r="D624" s="419"/>
      <c r="E624" s="419"/>
    </row>
    <row r="625" spans="2:5" ht="12.75">
      <c r="B625" s="419"/>
      <c r="C625" s="413"/>
      <c r="D625" s="419"/>
      <c r="E625" s="419"/>
    </row>
    <row r="626" spans="2:5" ht="12.75">
      <c r="B626" s="419"/>
      <c r="C626" s="413"/>
      <c r="D626" s="419"/>
      <c r="E626" s="419"/>
    </row>
    <row r="627" spans="2:5" ht="12.75">
      <c r="B627" s="419"/>
      <c r="C627" s="413"/>
      <c r="D627" s="419"/>
      <c r="E627" s="419"/>
    </row>
    <row r="628" spans="2:5" ht="12.75">
      <c r="B628" s="419"/>
      <c r="C628" s="413"/>
      <c r="D628" s="419"/>
      <c r="E628" s="419"/>
    </row>
    <row r="629" spans="2:5" ht="12.75">
      <c r="B629" s="419"/>
      <c r="C629" s="413"/>
      <c r="D629" s="419"/>
      <c r="E629" s="419"/>
    </row>
    <row r="630" spans="2:5" ht="12.75">
      <c r="B630" s="419"/>
      <c r="C630" s="413"/>
      <c r="D630" s="419"/>
      <c r="E630" s="419"/>
    </row>
    <row r="631" spans="2:5" ht="12.75">
      <c r="B631" s="419"/>
      <c r="C631" s="413"/>
      <c r="D631" s="419"/>
      <c r="E631" s="419"/>
    </row>
    <row r="632" spans="2:5" ht="12.75">
      <c r="B632" s="419"/>
      <c r="C632" s="413"/>
      <c r="D632" s="419"/>
      <c r="E632" s="419"/>
    </row>
    <row r="633" spans="2:5" ht="12.75">
      <c r="B633" s="419"/>
      <c r="C633" s="413"/>
      <c r="D633" s="419"/>
      <c r="E633" s="419"/>
    </row>
    <row r="634" spans="2:5" ht="12.75">
      <c r="B634" s="419"/>
      <c r="C634" s="413"/>
      <c r="D634" s="419"/>
      <c r="E634" s="419"/>
    </row>
    <row r="635" spans="2:5" ht="12.75">
      <c r="B635" s="419"/>
      <c r="C635" s="413"/>
      <c r="D635" s="419"/>
      <c r="E635" s="419"/>
    </row>
    <row r="636" spans="2:5" ht="12.75">
      <c r="B636" s="419"/>
      <c r="C636" s="413"/>
      <c r="D636" s="419"/>
      <c r="E636" s="419"/>
    </row>
    <row r="637" spans="2:5" ht="12.75">
      <c r="B637" s="419"/>
      <c r="C637" s="413"/>
      <c r="D637" s="419"/>
      <c r="E637" s="419"/>
    </row>
    <row r="638" spans="2:5" ht="12.75">
      <c r="B638" s="419"/>
      <c r="C638" s="413"/>
      <c r="D638" s="419"/>
      <c r="E638" s="419"/>
    </row>
    <row r="639" spans="2:5" ht="12.75">
      <c r="B639" s="419"/>
      <c r="C639" s="413"/>
      <c r="D639" s="419"/>
      <c r="E639" s="419"/>
    </row>
    <row r="640" spans="2:5" ht="12.75">
      <c r="B640" s="419"/>
      <c r="C640" s="413"/>
      <c r="D640" s="419"/>
      <c r="E640" s="419"/>
    </row>
    <row r="641" spans="2:5" ht="12.75">
      <c r="B641" s="419"/>
      <c r="C641" s="413"/>
      <c r="D641" s="419"/>
      <c r="E641" s="419"/>
    </row>
    <row r="642" spans="2:5" ht="12.75">
      <c r="B642" s="419"/>
      <c r="C642" s="413"/>
      <c r="D642" s="419"/>
      <c r="E642" s="419"/>
    </row>
    <row r="643" spans="2:5" ht="12.75">
      <c r="B643" s="419"/>
      <c r="C643" s="413"/>
      <c r="D643" s="419"/>
      <c r="E643" s="419"/>
    </row>
    <row r="644" spans="2:5" ht="12.75">
      <c r="B644" s="419"/>
      <c r="C644" s="413"/>
      <c r="D644" s="419"/>
      <c r="E644" s="419"/>
    </row>
    <row r="645" spans="2:5" ht="12.75">
      <c r="B645" s="419"/>
      <c r="C645" s="413"/>
      <c r="D645" s="419"/>
      <c r="E645" s="419"/>
    </row>
    <row r="646" spans="2:5" ht="12.75">
      <c r="B646" s="419"/>
      <c r="C646" s="413"/>
      <c r="D646" s="419"/>
      <c r="E646" s="419"/>
    </row>
    <row r="647" spans="2:5" ht="12.75">
      <c r="B647" s="419"/>
      <c r="C647" s="413"/>
      <c r="D647" s="419"/>
      <c r="E647" s="419"/>
    </row>
    <row r="648" spans="2:5" ht="12.75">
      <c r="B648" s="419"/>
      <c r="C648" s="413"/>
      <c r="D648" s="419"/>
      <c r="E648" s="419"/>
    </row>
    <row r="649" spans="2:5" ht="12.75">
      <c r="B649" s="419"/>
      <c r="C649" s="413"/>
      <c r="D649" s="419"/>
      <c r="E649" s="419"/>
    </row>
    <row r="650" spans="2:5" ht="12.75">
      <c r="B650" s="419"/>
      <c r="C650" s="413"/>
      <c r="D650" s="419"/>
      <c r="E650" s="419"/>
    </row>
    <row r="651" spans="2:5" ht="12.75">
      <c r="B651" s="419"/>
      <c r="C651" s="413"/>
      <c r="D651" s="419"/>
      <c r="E651" s="419"/>
    </row>
    <row r="652" spans="2:5" ht="12.75">
      <c r="B652" s="419"/>
      <c r="C652" s="413"/>
      <c r="D652" s="419"/>
      <c r="E652" s="419"/>
    </row>
    <row r="653" spans="2:5" ht="12.75">
      <c r="B653" s="419"/>
      <c r="C653" s="413"/>
      <c r="D653" s="419"/>
      <c r="E653" s="419"/>
    </row>
    <row r="654" spans="2:5" ht="12.75">
      <c r="B654" s="419"/>
      <c r="C654" s="413"/>
      <c r="D654" s="419"/>
      <c r="E654" s="419"/>
    </row>
    <row r="655" spans="2:5" ht="12.75">
      <c r="B655" s="419"/>
      <c r="C655" s="413"/>
      <c r="D655" s="419"/>
      <c r="E655" s="419"/>
    </row>
    <row r="656" spans="2:5" ht="12.75">
      <c r="B656" s="419"/>
      <c r="C656" s="413"/>
      <c r="D656" s="419"/>
      <c r="E656" s="419"/>
    </row>
    <row r="657" spans="2:5" ht="12.75">
      <c r="B657" s="419"/>
      <c r="C657" s="413"/>
      <c r="D657" s="419"/>
      <c r="E657" s="419"/>
    </row>
    <row r="658" spans="2:5" ht="12.75">
      <c r="B658" s="419"/>
      <c r="C658" s="413"/>
      <c r="D658" s="419"/>
      <c r="E658" s="419"/>
    </row>
    <row r="659" spans="2:5" ht="12.75">
      <c r="B659" s="419"/>
      <c r="C659" s="413"/>
      <c r="D659" s="419"/>
      <c r="E659" s="419"/>
    </row>
    <row r="660" spans="2:5" ht="12.75">
      <c r="B660" s="419"/>
      <c r="C660" s="413"/>
      <c r="D660" s="419"/>
      <c r="E660" s="419"/>
    </row>
    <row r="661" spans="2:5" ht="12.75">
      <c r="B661" s="419"/>
      <c r="C661" s="413"/>
      <c r="D661" s="419"/>
      <c r="E661" s="419"/>
    </row>
    <row r="662" spans="2:5" ht="12.75">
      <c r="B662" s="419"/>
      <c r="C662" s="413"/>
      <c r="D662" s="419"/>
      <c r="E662" s="419"/>
    </row>
    <row r="663" spans="2:5" ht="12.75">
      <c r="B663" s="419"/>
      <c r="C663" s="413"/>
      <c r="D663" s="419"/>
      <c r="E663" s="419"/>
    </row>
    <row r="664" spans="2:5" ht="12.75">
      <c r="B664" s="419"/>
      <c r="C664" s="413"/>
      <c r="D664" s="419"/>
      <c r="E664" s="419"/>
    </row>
    <row r="665" spans="2:5" ht="12.75">
      <c r="B665" s="419"/>
      <c r="C665" s="413"/>
      <c r="D665" s="419"/>
      <c r="E665" s="419"/>
    </row>
    <row r="666" spans="2:5" ht="12.75">
      <c r="B666" s="419"/>
      <c r="C666" s="413"/>
      <c r="D666" s="419"/>
      <c r="E666" s="419"/>
    </row>
    <row r="667" spans="2:5" ht="12.75">
      <c r="B667" s="419"/>
      <c r="C667" s="413"/>
      <c r="D667" s="419"/>
      <c r="E667" s="419"/>
    </row>
    <row r="668" spans="2:5" ht="12.75">
      <c r="B668" s="419"/>
      <c r="C668" s="413"/>
      <c r="D668" s="419"/>
      <c r="E668" s="419"/>
    </row>
    <row r="669" spans="2:5" ht="12.75">
      <c r="B669" s="419"/>
      <c r="C669" s="413"/>
      <c r="D669" s="419"/>
      <c r="E669" s="419"/>
    </row>
    <row r="670" spans="2:5" ht="12.75">
      <c r="B670" s="419"/>
      <c r="C670" s="413"/>
      <c r="D670" s="419"/>
      <c r="E670" s="419"/>
    </row>
    <row r="671" spans="2:5" ht="12.75">
      <c r="B671" s="419"/>
      <c r="C671" s="413"/>
      <c r="D671" s="419"/>
      <c r="E671" s="419"/>
    </row>
    <row r="672" spans="2:5" ht="12.75">
      <c r="B672" s="419"/>
      <c r="C672" s="413"/>
      <c r="D672" s="419"/>
      <c r="E672" s="419"/>
    </row>
    <row r="673" spans="2:5" ht="12.75">
      <c r="B673" s="419"/>
      <c r="C673" s="413"/>
      <c r="D673" s="419"/>
      <c r="E673" s="419"/>
    </row>
    <row r="674" spans="2:5" ht="12.75">
      <c r="B674" s="419"/>
      <c r="C674" s="413"/>
      <c r="D674" s="419"/>
      <c r="E674" s="419"/>
    </row>
    <row r="675" spans="2:5" ht="12.75">
      <c r="B675" s="419"/>
      <c r="C675" s="413"/>
      <c r="D675" s="419"/>
      <c r="E675" s="419"/>
    </row>
    <row r="676" spans="2:5" ht="12.75">
      <c r="B676" s="419"/>
      <c r="C676" s="413"/>
      <c r="D676" s="419"/>
      <c r="E676" s="419"/>
    </row>
    <row r="677" spans="2:5" ht="12.75">
      <c r="B677" s="419"/>
      <c r="C677" s="413"/>
      <c r="D677" s="419"/>
      <c r="E677" s="419"/>
    </row>
    <row r="678" spans="2:5" ht="12.75">
      <c r="B678" s="419"/>
      <c r="C678" s="413"/>
      <c r="D678" s="419"/>
      <c r="E678" s="419"/>
    </row>
    <row r="679" spans="2:5" ht="12.75">
      <c r="B679" s="419"/>
      <c r="C679" s="413"/>
      <c r="D679" s="419"/>
      <c r="E679" s="419"/>
    </row>
    <row r="680" spans="2:5" ht="12.75">
      <c r="B680" s="419"/>
      <c r="C680" s="413"/>
      <c r="D680" s="419"/>
      <c r="E680" s="419"/>
    </row>
    <row r="681" spans="2:5" ht="12.75">
      <c r="B681" s="419"/>
      <c r="C681" s="413"/>
      <c r="D681" s="419"/>
      <c r="E681" s="419"/>
    </row>
    <row r="682" spans="2:5" ht="12.75">
      <c r="B682" s="419"/>
      <c r="C682" s="413"/>
      <c r="D682" s="419"/>
      <c r="E682" s="419"/>
    </row>
    <row r="683" spans="2:5" ht="12.75">
      <c r="B683" s="419"/>
      <c r="C683" s="413"/>
      <c r="D683" s="419"/>
      <c r="E683" s="419"/>
    </row>
    <row r="684" spans="2:5" ht="12.75">
      <c r="B684" s="419"/>
      <c r="C684" s="413"/>
      <c r="D684" s="419"/>
      <c r="E684" s="419"/>
    </row>
    <row r="685" spans="2:5" ht="12.75">
      <c r="B685" s="419"/>
      <c r="C685" s="413"/>
      <c r="D685" s="419"/>
      <c r="E685" s="419"/>
    </row>
    <row r="686" spans="2:5" ht="12.75">
      <c r="B686" s="419"/>
      <c r="C686" s="413"/>
      <c r="D686" s="419"/>
      <c r="E686" s="419"/>
    </row>
    <row r="687" spans="2:5" ht="12.75">
      <c r="B687" s="419"/>
      <c r="C687" s="413"/>
      <c r="D687" s="419"/>
      <c r="E687" s="419"/>
    </row>
    <row r="688" spans="2:5" ht="12.75">
      <c r="B688" s="419"/>
      <c r="C688" s="413"/>
      <c r="D688" s="419"/>
      <c r="E688" s="419"/>
    </row>
    <row r="689" spans="2:5" ht="12.75">
      <c r="B689" s="419"/>
      <c r="C689" s="413"/>
      <c r="D689" s="419"/>
      <c r="E689" s="419"/>
    </row>
    <row r="690" spans="2:5" ht="12.75">
      <c r="B690" s="419"/>
      <c r="C690" s="413"/>
      <c r="D690" s="419"/>
      <c r="E690" s="419"/>
    </row>
    <row r="691" spans="2:5" ht="12.75">
      <c r="B691" s="419"/>
      <c r="C691" s="413"/>
      <c r="D691" s="419"/>
      <c r="E691" s="419"/>
    </row>
    <row r="692" spans="2:5" ht="12.75">
      <c r="B692" s="419"/>
      <c r="C692" s="413"/>
      <c r="D692" s="419"/>
      <c r="E692" s="419"/>
    </row>
    <row r="693" spans="2:5" ht="12.75">
      <c r="B693" s="419"/>
      <c r="C693" s="413"/>
      <c r="D693" s="419"/>
      <c r="E693" s="419"/>
    </row>
    <row r="694" spans="2:5" ht="12.75">
      <c r="B694" s="419"/>
      <c r="C694" s="413"/>
      <c r="D694" s="419"/>
      <c r="E694" s="419"/>
    </row>
    <row r="695" spans="2:5" ht="12.75">
      <c r="B695" s="419"/>
      <c r="C695" s="413"/>
      <c r="D695" s="419"/>
      <c r="E695" s="419"/>
    </row>
    <row r="696" spans="2:5" ht="12.75">
      <c r="B696" s="419"/>
      <c r="C696" s="413"/>
      <c r="D696" s="419"/>
      <c r="E696" s="419"/>
    </row>
    <row r="697" spans="2:5" ht="12.75">
      <c r="B697" s="419"/>
      <c r="C697" s="413"/>
      <c r="D697" s="419"/>
      <c r="E697" s="419"/>
    </row>
    <row r="698" spans="2:5" ht="12.75">
      <c r="B698" s="419"/>
      <c r="C698" s="413"/>
      <c r="D698" s="419"/>
      <c r="E698" s="419"/>
    </row>
    <row r="699" spans="2:5" ht="12.75">
      <c r="B699" s="419"/>
      <c r="C699" s="413"/>
      <c r="D699" s="419"/>
      <c r="E699" s="419"/>
    </row>
    <row r="700" spans="2:5" ht="12.75">
      <c r="B700" s="419"/>
      <c r="C700" s="413"/>
      <c r="D700" s="419"/>
      <c r="E700" s="419"/>
    </row>
    <row r="701" spans="2:5" ht="12.75">
      <c r="B701" s="419"/>
      <c r="C701" s="413"/>
      <c r="D701" s="419"/>
      <c r="E701" s="419"/>
    </row>
    <row r="702" spans="2:5" ht="12.75">
      <c r="B702" s="419"/>
      <c r="C702" s="413"/>
      <c r="D702" s="419"/>
      <c r="E702" s="419"/>
    </row>
    <row r="703" spans="2:5" ht="12.75">
      <c r="B703" s="419"/>
      <c r="C703" s="413"/>
      <c r="D703" s="419"/>
      <c r="E703" s="419"/>
    </row>
    <row r="704" spans="2:5" ht="12.75">
      <c r="B704" s="419"/>
      <c r="C704" s="413"/>
      <c r="D704" s="419"/>
      <c r="E704" s="419"/>
    </row>
    <row r="705" spans="2:5" ht="12.75">
      <c r="B705" s="419"/>
      <c r="C705" s="413"/>
      <c r="D705" s="419"/>
      <c r="E705" s="419"/>
    </row>
    <row r="706" spans="2:5" ht="12.75">
      <c r="B706" s="419"/>
      <c r="C706" s="413"/>
      <c r="D706" s="419"/>
      <c r="E706" s="419"/>
    </row>
    <row r="707" spans="2:5" ht="12.75">
      <c r="B707" s="419"/>
      <c r="C707" s="413"/>
      <c r="D707" s="419"/>
      <c r="E707" s="419"/>
    </row>
    <row r="708" spans="2:5" ht="12.75">
      <c r="B708" s="419"/>
      <c r="C708" s="413"/>
      <c r="D708" s="419"/>
      <c r="E708" s="419"/>
    </row>
    <row r="709" spans="2:5" ht="12.75">
      <c r="B709" s="419"/>
      <c r="C709" s="413"/>
      <c r="D709" s="419"/>
      <c r="E709" s="419"/>
    </row>
    <row r="710" spans="2:5" ht="12.75">
      <c r="B710" s="419"/>
      <c r="C710" s="413"/>
      <c r="D710" s="419"/>
      <c r="E710" s="419"/>
    </row>
    <row r="711" spans="2:5" ht="12.75">
      <c r="B711" s="419"/>
      <c r="C711" s="413"/>
      <c r="D711" s="419"/>
      <c r="E711" s="419"/>
    </row>
    <row r="712" spans="2:5" ht="12.75">
      <c r="B712" s="419"/>
      <c r="C712" s="413"/>
      <c r="D712" s="419"/>
      <c r="E712" s="419"/>
    </row>
    <row r="713" spans="2:5" ht="12.75">
      <c r="B713" s="419"/>
      <c r="C713" s="413"/>
      <c r="D713" s="419"/>
      <c r="E713" s="419"/>
    </row>
    <row r="714" spans="2:5" ht="12.75">
      <c r="B714" s="419"/>
      <c r="C714" s="413"/>
      <c r="D714" s="419"/>
      <c r="E714" s="419"/>
    </row>
    <row r="715" spans="2:5" ht="12.75">
      <c r="B715" s="419"/>
      <c r="C715" s="413"/>
      <c r="D715" s="419"/>
      <c r="E715" s="419"/>
    </row>
    <row r="716" spans="2:5" ht="12.75">
      <c r="B716" s="419"/>
      <c r="C716" s="413"/>
      <c r="D716" s="419"/>
      <c r="E716" s="419"/>
    </row>
    <row r="717" spans="2:5" ht="12.75">
      <c r="B717" s="419"/>
      <c r="C717" s="413"/>
      <c r="D717" s="419"/>
      <c r="E717" s="419"/>
    </row>
    <row r="718" spans="2:5" ht="12.75">
      <c r="B718" s="419"/>
      <c r="C718" s="413"/>
      <c r="D718" s="419"/>
      <c r="E718" s="419"/>
    </row>
    <row r="719" spans="2:5" ht="12.75">
      <c r="B719" s="419"/>
      <c r="C719" s="413"/>
      <c r="D719" s="419"/>
      <c r="E719" s="419"/>
    </row>
    <row r="720" spans="2:5" ht="12.75">
      <c r="B720" s="419"/>
      <c r="C720" s="413"/>
      <c r="D720" s="419"/>
      <c r="E720" s="419"/>
    </row>
    <row r="721" spans="2:5" ht="12.75">
      <c r="B721" s="419"/>
      <c r="C721" s="413"/>
      <c r="D721" s="419"/>
      <c r="E721" s="419"/>
    </row>
    <row r="722" spans="2:5" ht="12.75">
      <c r="B722" s="419"/>
      <c r="C722" s="413"/>
      <c r="D722" s="419"/>
      <c r="E722" s="419"/>
    </row>
    <row r="723" spans="2:5" ht="12.75">
      <c r="B723" s="419"/>
      <c r="C723" s="413"/>
      <c r="D723" s="419"/>
      <c r="E723" s="419"/>
    </row>
    <row r="724" spans="2:5" ht="12.75">
      <c r="B724" s="419"/>
      <c r="C724" s="413"/>
      <c r="D724" s="419"/>
      <c r="E724" s="419"/>
    </row>
    <row r="725" spans="2:5" ht="12.75">
      <c r="B725" s="419"/>
      <c r="C725" s="413"/>
      <c r="D725" s="419"/>
      <c r="E725" s="419"/>
    </row>
    <row r="726" spans="2:5" ht="12.75">
      <c r="B726" s="419"/>
      <c r="C726" s="413"/>
      <c r="D726" s="419"/>
      <c r="E726" s="419"/>
    </row>
    <row r="727" spans="2:5" ht="12.75">
      <c r="B727" s="419"/>
      <c r="C727" s="413"/>
      <c r="D727" s="419"/>
      <c r="E727" s="419"/>
    </row>
    <row r="728" spans="2:5" ht="12.75">
      <c r="B728" s="419"/>
      <c r="C728" s="413"/>
      <c r="D728" s="419"/>
      <c r="E728" s="419"/>
    </row>
    <row r="729" spans="2:5" ht="12.75">
      <c r="B729" s="419"/>
      <c r="C729" s="413"/>
      <c r="D729" s="419"/>
      <c r="E729" s="419"/>
    </row>
    <row r="730" spans="2:5" ht="12.75">
      <c r="B730" s="419"/>
      <c r="C730" s="413"/>
      <c r="D730" s="419"/>
      <c r="E730" s="419"/>
    </row>
    <row r="731" spans="2:5" ht="12.75">
      <c r="B731" s="419"/>
      <c r="C731" s="413"/>
      <c r="D731" s="419"/>
      <c r="E731" s="419"/>
    </row>
    <row r="732" spans="2:5" ht="12.75">
      <c r="B732" s="419"/>
      <c r="C732" s="413"/>
      <c r="D732" s="419"/>
      <c r="E732" s="419"/>
    </row>
    <row r="733" spans="2:5" ht="12.75">
      <c r="B733" s="419"/>
      <c r="C733" s="413"/>
      <c r="D733" s="419"/>
      <c r="E733" s="419"/>
    </row>
    <row r="734" spans="2:5" ht="12.75">
      <c r="B734" s="419"/>
      <c r="C734" s="413"/>
      <c r="D734" s="419"/>
      <c r="E734" s="419"/>
    </row>
    <row r="735" spans="2:5" ht="12.75">
      <c r="B735" s="419"/>
      <c r="C735" s="413"/>
      <c r="D735" s="419"/>
      <c r="E735" s="419"/>
    </row>
    <row r="736" spans="2:5" ht="12.75">
      <c r="B736" s="419"/>
      <c r="C736" s="413"/>
      <c r="D736" s="419"/>
      <c r="E736" s="419"/>
    </row>
    <row r="737" spans="2:5" ht="12.75">
      <c r="B737" s="419"/>
      <c r="C737" s="413"/>
      <c r="D737" s="419"/>
      <c r="E737" s="419"/>
    </row>
    <row r="738" spans="2:5" ht="12.75">
      <c r="B738" s="419"/>
      <c r="C738" s="413"/>
      <c r="D738" s="419"/>
      <c r="E738" s="419"/>
    </row>
    <row r="739" spans="2:5" ht="12.75">
      <c r="B739" s="419"/>
      <c r="C739" s="413"/>
      <c r="D739" s="419"/>
      <c r="E739" s="419"/>
    </row>
    <row r="740" spans="2:5" ht="12.75">
      <c r="B740" s="419"/>
      <c r="C740" s="413"/>
      <c r="D740" s="419"/>
      <c r="E740" s="419"/>
    </row>
    <row r="741" spans="2:5" ht="12.75">
      <c r="B741" s="419"/>
      <c r="C741" s="413"/>
      <c r="D741" s="419"/>
      <c r="E741" s="419"/>
    </row>
    <row r="742" spans="2:5" ht="12.75">
      <c r="B742" s="419"/>
      <c r="C742" s="413"/>
      <c r="D742" s="419"/>
      <c r="E742" s="419"/>
    </row>
    <row r="743" spans="2:5" ht="12.75">
      <c r="B743" s="419"/>
      <c r="C743" s="413"/>
      <c r="D743" s="419"/>
      <c r="E743" s="419"/>
    </row>
    <row r="744" spans="2:5" ht="12.75">
      <c r="B744" s="419"/>
      <c r="C744" s="413"/>
      <c r="D744" s="419"/>
      <c r="E744" s="419"/>
    </row>
    <row r="745" spans="2:5" ht="12.75">
      <c r="B745" s="419"/>
      <c r="C745" s="413"/>
      <c r="D745" s="419"/>
      <c r="E745" s="419"/>
    </row>
    <row r="746" spans="2:5" ht="12.75">
      <c r="B746" s="419"/>
      <c r="C746" s="413"/>
      <c r="D746" s="419"/>
      <c r="E746" s="419"/>
    </row>
    <row r="747" spans="2:5" ht="12.75">
      <c r="B747" s="419"/>
      <c r="C747" s="413"/>
      <c r="D747" s="419"/>
      <c r="E747" s="419"/>
    </row>
    <row r="748" spans="2:5" ht="12.75">
      <c r="B748" s="419"/>
      <c r="C748" s="413"/>
      <c r="D748" s="419"/>
      <c r="E748" s="419"/>
    </row>
    <row r="749" spans="2:5" ht="12.75">
      <c r="B749" s="419"/>
      <c r="C749" s="413"/>
      <c r="D749" s="419"/>
      <c r="E749" s="419"/>
    </row>
    <row r="750" spans="2:5" ht="12.75">
      <c r="B750" s="419"/>
      <c r="C750" s="413"/>
      <c r="D750" s="419"/>
      <c r="E750" s="419"/>
    </row>
    <row r="751" spans="2:5" ht="12.75">
      <c r="B751" s="419"/>
      <c r="C751" s="413"/>
      <c r="D751" s="419"/>
      <c r="E751" s="419"/>
    </row>
    <row r="752" spans="2:5" ht="12.75">
      <c r="B752" s="419"/>
      <c r="C752" s="413"/>
      <c r="D752" s="419"/>
      <c r="E752" s="419"/>
    </row>
    <row r="753" spans="2:5" ht="12.75">
      <c r="B753" s="419"/>
      <c r="C753" s="413"/>
      <c r="D753" s="419"/>
      <c r="E753" s="419"/>
    </row>
    <row r="754" spans="2:5" ht="12.75">
      <c r="B754" s="419"/>
      <c r="C754" s="413"/>
      <c r="D754" s="419"/>
      <c r="E754" s="419"/>
    </row>
    <row r="755" spans="2:5" ht="12.75">
      <c r="B755" s="419"/>
      <c r="C755" s="413"/>
      <c r="D755" s="419"/>
      <c r="E755" s="419"/>
    </row>
    <row r="756" spans="2:5" ht="12.75">
      <c r="B756" s="419"/>
      <c r="C756" s="413"/>
      <c r="D756" s="419"/>
      <c r="E756" s="419"/>
    </row>
    <row r="757" spans="2:5" ht="12.75">
      <c r="B757" s="419"/>
      <c r="C757" s="413"/>
      <c r="D757" s="419"/>
      <c r="E757" s="419"/>
    </row>
    <row r="758" spans="2:5" ht="12.75">
      <c r="B758" s="419"/>
      <c r="C758" s="413"/>
      <c r="D758" s="419"/>
      <c r="E758" s="419"/>
    </row>
    <row r="759" spans="2:5" ht="12.75">
      <c r="B759" s="419"/>
      <c r="C759" s="413"/>
      <c r="D759" s="419"/>
      <c r="E759" s="419"/>
    </row>
    <row r="760" spans="2:5" ht="12.75">
      <c r="B760" s="419"/>
      <c r="C760" s="413"/>
      <c r="D760" s="419"/>
      <c r="E760" s="419"/>
    </row>
    <row r="761" spans="2:5" ht="12.75">
      <c r="B761" s="419"/>
      <c r="C761" s="413"/>
      <c r="D761" s="419"/>
      <c r="E761" s="419"/>
    </row>
    <row r="762" spans="2:5" ht="12.75">
      <c r="B762" s="419"/>
      <c r="C762" s="413"/>
      <c r="D762" s="419"/>
      <c r="E762" s="419"/>
    </row>
    <row r="763" spans="2:5" ht="12.75">
      <c r="B763" s="419"/>
      <c r="C763" s="413"/>
      <c r="D763" s="419"/>
      <c r="E763" s="419"/>
    </row>
    <row r="764" spans="2:5" ht="12.75">
      <c r="B764" s="419"/>
      <c r="C764" s="413"/>
      <c r="D764" s="419"/>
      <c r="E764" s="419"/>
    </row>
    <row r="765" spans="2:5" ht="12.75">
      <c r="B765" s="419"/>
      <c r="C765" s="413"/>
      <c r="D765" s="419"/>
      <c r="E765" s="419"/>
    </row>
    <row r="766" spans="2:5" ht="12.75">
      <c r="B766" s="419"/>
      <c r="C766" s="413"/>
      <c r="D766" s="419"/>
      <c r="E766" s="419"/>
    </row>
    <row r="767" spans="2:5" ht="12.75">
      <c r="B767" s="419"/>
      <c r="C767" s="413"/>
      <c r="D767" s="419"/>
      <c r="E767" s="419"/>
    </row>
    <row r="768" spans="2:5" ht="12.75">
      <c r="B768" s="419"/>
      <c r="C768" s="413"/>
      <c r="D768" s="419"/>
      <c r="E768" s="419"/>
    </row>
    <row r="769" spans="2:5" ht="12.75">
      <c r="B769" s="419"/>
      <c r="C769" s="413"/>
      <c r="D769" s="419"/>
      <c r="E769" s="419"/>
    </row>
    <row r="770" spans="2:5" ht="12.75">
      <c r="B770" s="419"/>
      <c r="C770" s="413"/>
      <c r="D770" s="419"/>
      <c r="E770" s="419"/>
    </row>
    <row r="771" spans="2:5" ht="12.75">
      <c r="B771" s="419"/>
      <c r="C771" s="413"/>
      <c r="D771" s="419"/>
      <c r="E771" s="419"/>
    </row>
    <row r="772" spans="2:5" ht="12.75">
      <c r="B772" s="419"/>
      <c r="C772" s="413"/>
      <c r="D772" s="419"/>
      <c r="E772" s="419"/>
    </row>
    <row r="773" spans="2:5" ht="12.75">
      <c r="B773" s="419"/>
      <c r="C773" s="413"/>
      <c r="D773" s="419"/>
      <c r="E773" s="419"/>
    </row>
    <row r="774" spans="2:5" ht="12.75">
      <c r="B774" s="419"/>
      <c r="C774" s="413"/>
      <c r="D774" s="419"/>
      <c r="E774" s="419"/>
    </row>
    <row r="775" spans="2:5" ht="12.75">
      <c r="B775" s="419"/>
      <c r="C775" s="413"/>
      <c r="D775" s="419"/>
      <c r="E775" s="419"/>
    </row>
    <row r="776" spans="2:5" ht="12.75">
      <c r="B776" s="419"/>
      <c r="C776" s="413"/>
      <c r="D776" s="419"/>
      <c r="E776" s="419"/>
    </row>
    <row r="777" spans="2:5" ht="12.75">
      <c r="B777" s="419"/>
      <c r="C777" s="413"/>
      <c r="D777" s="419"/>
      <c r="E777" s="419"/>
    </row>
    <row r="778" spans="2:5" ht="12.75">
      <c r="B778" s="419"/>
      <c r="C778" s="413"/>
      <c r="D778" s="419"/>
      <c r="E778" s="419"/>
    </row>
    <row r="779" spans="2:5" ht="12.75">
      <c r="B779" s="419"/>
      <c r="C779" s="413"/>
      <c r="D779" s="419"/>
      <c r="E779" s="419"/>
    </row>
    <row r="780" spans="2:5" ht="12.75">
      <c r="B780" s="419"/>
      <c r="C780" s="413"/>
      <c r="D780" s="419"/>
      <c r="E780" s="419"/>
    </row>
    <row r="781" spans="2:5" ht="12.75">
      <c r="B781" s="419"/>
      <c r="C781" s="413"/>
      <c r="D781" s="419"/>
      <c r="E781" s="419"/>
    </row>
    <row r="782" spans="2:5" ht="12.75">
      <c r="B782" s="419"/>
      <c r="C782" s="413"/>
      <c r="D782" s="419"/>
      <c r="E782" s="419"/>
    </row>
    <row r="783" spans="2:5" ht="12.75">
      <c r="B783" s="419"/>
      <c r="C783" s="413"/>
      <c r="D783" s="419"/>
      <c r="E783" s="419"/>
    </row>
    <row r="784" spans="2:5" ht="12.75">
      <c r="B784" s="419"/>
      <c r="C784" s="413"/>
      <c r="D784" s="419"/>
      <c r="E784" s="419"/>
    </row>
    <row r="785" spans="2:5" ht="12.75">
      <c r="B785" s="419"/>
      <c r="C785" s="413"/>
      <c r="D785" s="419"/>
      <c r="E785" s="419"/>
    </row>
    <row r="786" spans="2:5" ht="12.75">
      <c r="B786" s="419"/>
      <c r="C786" s="413"/>
      <c r="D786" s="419"/>
      <c r="E786" s="419"/>
    </row>
    <row r="787" spans="2:5" ht="12.75">
      <c r="B787" s="419"/>
      <c r="C787" s="413"/>
      <c r="D787" s="419"/>
      <c r="E787" s="419"/>
    </row>
    <row r="788" spans="2:5" ht="12.75">
      <c r="B788" s="419"/>
      <c r="C788" s="413"/>
      <c r="D788" s="419"/>
      <c r="E788" s="419"/>
    </row>
    <row r="789" spans="2:5" ht="12.75">
      <c r="B789" s="419"/>
      <c r="C789" s="413"/>
      <c r="D789" s="419"/>
      <c r="E789" s="419"/>
    </row>
    <row r="790" spans="2:5" ht="12.75">
      <c r="B790" s="419"/>
      <c r="C790" s="413"/>
      <c r="D790" s="419"/>
      <c r="E790" s="419"/>
    </row>
    <row r="791" spans="2:5" ht="12.75">
      <c r="B791" s="419"/>
      <c r="C791" s="413"/>
      <c r="D791" s="419"/>
      <c r="E791" s="419"/>
    </row>
    <row r="792" spans="2:5" ht="12.75">
      <c r="B792" s="419"/>
      <c r="C792" s="413"/>
      <c r="D792" s="419"/>
      <c r="E792" s="419"/>
    </row>
    <row r="793" spans="2:5" ht="12.75">
      <c r="B793" s="419"/>
      <c r="C793" s="413"/>
      <c r="D793" s="419"/>
      <c r="E793" s="419"/>
    </row>
    <row r="794" spans="2:5" ht="12.75">
      <c r="B794" s="419"/>
      <c r="C794" s="413"/>
      <c r="D794" s="419"/>
      <c r="E794" s="419"/>
    </row>
    <row r="795" spans="2:5" ht="12.75">
      <c r="B795" s="419"/>
      <c r="C795" s="413"/>
      <c r="D795" s="419"/>
      <c r="E795" s="419"/>
    </row>
    <row r="796" spans="2:5" ht="12.75">
      <c r="B796" s="419"/>
      <c r="C796" s="413"/>
      <c r="D796" s="419"/>
      <c r="E796" s="419"/>
    </row>
    <row r="797" spans="2:5" ht="12.75">
      <c r="B797" s="419"/>
      <c r="C797" s="413"/>
      <c r="D797" s="419"/>
      <c r="E797" s="419"/>
    </row>
    <row r="798" spans="2:5" ht="12.75">
      <c r="B798" s="419"/>
      <c r="C798" s="413"/>
      <c r="D798" s="419"/>
      <c r="E798" s="419"/>
    </row>
    <row r="799" spans="2:5" ht="12.75">
      <c r="B799" s="419"/>
      <c r="C799" s="413"/>
      <c r="D799" s="419"/>
      <c r="E799" s="419"/>
    </row>
    <row r="800" spans="2:5" ht="12.75">
      <c r="B800" s="419"/>
      <c r="C800" s="413"/>
      <c r="D800" s="419"/>
      <c r="E800" s="419"/>
    </row>
    <row r="801" spans="2:5" ht="12.75">
      <c r="B801" s="419"/>
      <c r="C801" s="413"/>
      <c r="D801" s="419"/>
      <c r="E801" s="419"/>
    </row>
    <row r="802" spans="2:5" ht="12.75">
      <c r="B802" s="419"/>
      <c r="C802" s="413"/>
      <c r="D802" s="419"/>
      <c r="E802" s="419"/>
    </row>
    <row r="803" spans="2:5" ht="12.75">
      <c r="B803" s="419"/>
      <c r="C803" s="413"/>
      <c r="D803" s="419"/>
      <c r="E803" s="419"/>
    </row>
    <row r="804" spans="2:5" ht="12.75">
      <c r="B804" s="419"/>
      <c r="C804" s="413"/>
      <c r="D804" s="419"/>
      <c r="E804" s="419"/>
    </row>
    <row r="805" spans="2:5" ht="12.75">
      <c r="B805" s="419"/>
      <c r="C805" s="413"/>
      <c r="D805" s="419"/>
      <c r="E805" s="419"/>
    </row>
    <row r="806" spans="2:5" ht="12.75">
      <c r="B806" s="419"/>
      <c r="C806" s="413"/>
      <c r="D806" s="419"/>
      <c r="E806" s="419"/>
    </row>
    <row r="807" spans="2:5" ht="12.75">
      <c r="B807" s="419"/>
      <c r="C807" s="413"/>
      <c r="D807" s="419"/>
      <c r="E807" s="419"/>
    </row>
    <row r="808" spans="2:5" ht="12.75">
      <c r="B808" s="419"/>
      <c r="C808" s="413"/>
      <c r="D808" s="419"/>
      <c r="E808" s="419"/>
    </row>
    <row r="809" spans="2:5" ht="12.75">
      <c r="B809" s="419"/>
      <c r="C809" s="413"/>
      <c r="D809" s="419"/>
      <c r="E809" s="419"/>
    </row>
    <row r="810" spans="2:5" ht="12.75">
      <c r="B810" s="419"/>
      <c r="C810" s="413"/>
      <c r="D810" s="419"/>
      <c r="E810" s="419"/>
    </row>
    <row r="811" spans="2:5" ht="12.75">
      <c r="B811" s="419"/>
      <c r="C811" s="413"/>
      <c r="D811" s="419"/>
      <c r="E811" s="419"/>
    </row>
    <row r="812" spans="2:5" ht="12.75">
      <c r="B812" s="419"/>
      <c r="C812" s="413"/>
      <c r="D812" s="419"/>
      <c r="E812" s="419"/>
    </row>
    <row r="813" spans="2:5" ht="12.75">
      <c r="B813" s="419"/>
      <c r="C813" s="413"/>
      <c r="D813" s="419"/>
      <c r="E813" s="419"/>
    </row>
    <row r="814" spans="2:5" ht="12.75">
      <c r="B814" s="419"/>
      <c r="C814" s="413"/>
      <c r="D814" s="419"/>
      <c r="E814" s="419"/>
    </row>
    <row r="815" spans="2:5" ht="12.75">
      <c r="B815" s="419"/>
      <c r="C815" s="413"/>
      <c r="D815" s="419"/>
      <c r="E815" s="419"/>
    </row>
    <row r="816" spans="2:5" ht="12.75">
      <c r="B816" s="419"/>
      <c r="C816" s="413"/>
      <c r="D816" s="419"/>
      <c r="E816" s="419"/>
    </row>
    <row r="817" spans="2:5" ht="12.75">
      <c r="B817" s="419"/>
      <c r="C817" s="413"/>
      <c r="D817" s="419"/>
      <c r="E817" s="419"/>
    </row>
    <row r="818" spans="2:5" ht="12.75">
      <c r="B818" s="419"/>
      <c r="C818" s="413"/>
      <c r="D818" s="419"/>
      <c r="E818" s="419"/>
    </row>
    <row r="819" spans="2:5" ht="12.75">
      <c r="B819" s="419"/>
      <c r="C819" s="413"/>
      <c r="D819" s="419"/>
      <c r="E819" s="419"/>
    </row>
    <row r="820" spans="2:5" ht="12.75">
      <c r="B820" s="419"/>
      <c r="C820" s="413"/>
      <c r="D820" s="419"/>
      <c r="E820" s="419"/>
    </row>
    <row r="821" spans="2:5" ht="12.75">
      <c r="B821" s="419"/>
      <c r="C821" s="413"/>
      <c r="D821" s="419"/>
      <c r="E821" s="419"/>
    </row>
    <row r="822" spans="2:5" ht="12.75">
      <c r="B822" s="419"/>
      <c r="C822" s="413"/>
      <c r="D822" s="419"/>
      <c r="E822" s="419"/>
    </row>
    <row r="823" spans="2:5" ht="12.75">
      <c r="B823" s="419"/>
      <c r="C823" s="413"/>
      <c r="D823" s="419"/>
      <c r="E823" s="419"/>
    </row>
    <row r="824" spans="2:5" ht="12.75">
      <c r="B824" s="419"/>
      <c r="C824" s="413"/>
      <c r="D824" s="419"/>
      <c r="E824" s="419"/>
    </row>
    <row r="825" spans="2:5" ht="12.75">
      <c r="B825" s="419"/>
      <c r="C825" s="413"/>
      <c r="D825" s="419"/>
      <c r="E825" s="419"/>
    </row>
    <row r="826" spans="2:5" ht="12.75">
      <c r="B826" s="419"/>
      <c r="C826" s="413"/>
      <c r="D826" s="419"/>
      <c r="E826" s="419"/>
    </row>
    <row r="827" spans="2:5" ht="12.75">
      <c r="B827" s="419"/>
      <c r="C827" s="413"/>
      <c r="D827" s="419"/>
      <c r="E827" s="419"/>
    </row>
    <row r="828" spans="2:5" ht="12.75">
      <c r="B828" s="419"/>
      <c r="C828" s="413"/>
      <c r="D828" s="419"/>
      <c r="E828" s="419"/>
    </row>
    <row r="829" spans="2:5" ht="12.75">
      <c r="B829" s="419"/>
      <c r="C829" s="413"/>
      <c r="D829" s="419"/>
      <c r="E829" s="419"/>
    </row>
    <row r="830" spans="2:5" ht="12.75">
      <c r="B830" s="419"/>
      <c r="C830" s="413"/>
      <c r="D830" s="419"/>
      <c r="E830" s="419"/>
    </row>
    <row r="831" spans="2:5" ht="12.75">
      <c r="B831" s="419"/>
      <c r="C831" s="413"/>
      <c r="D831" s="419"/>
      <c r="E831" s="419"/>
    </row>
    <row r="832" spans="2:5" ht="12.75">
      <c r="B832" s="419"/>
      <c r="C832" s="413"/>
      <c r="D832" s="419"/>
      <c r="E832" s="419"/>
    </row>
    <row r="833" spans="2:5" ht="12.75">
      <c r="B833" s="419"/>
      <c r="C833" s="413"/>
      <c r="D833" s="419"/>
      <c r="E833" s="419"/>
    </row>
    <row r="834" spans="2:5" ht="12.75">
      <c r="B834" s="419"/>
      <c r="C834" s="413"/>
      <c r="D834" s="419"/>
      <c r="E834" s="419"/>
    </row>
    <row r="835" spans="2:5" ht="12.75">
      <c r="B835" s="419"/>
      <c r="C835" s="413"/>
      <c r="D835" s="419"/>
      <c r="E835" s="419"/>
    </row>
    <row r="836" spans="2:5" ht="12.75">
      <c r="B836" s="419"/>
      <c r="C836" s="413"/>
      <c r="D836" s="419"/>
      <c r="E836" s="419"/>
    </row>
    <row r="837" spans="2:5" ht="12.75">
      <c r="B837" s="419"/>
      <c r="C837" s="413"/>
      <c r="D837" s="419"/>
      <c r="E837" s="419"/>
    </row>
    <row r="838" spans="2:5" ht="12.75">
      <c r="B838" s="419"/>
      <c r="C838" s="413"/>
      <c r="D838" s="419"/>
      <c r="E838" s="419"/>
    </row>
    <row r="839" spans="2:5" ht="12.75">
      <c r="B839" s="419"/>
      <c r="C839" s="413"/>
      <c r="D839" s="419"/>
      <c r="E839" s="419"/>
    </row>
    <row r="840" spans="2:5" ht="12.75">
      <c r="B840" s="419"/>
      <c r="C840" s="413"/>
      <c r="D840" s="419"/>
      <c r="E840" s="419"/>
    </row>
    <row r="841" spans="2:5" ht="12.75">
      <c r="B841" s="419"/>
      <c r="C841" s="413"/>
      <c r="D841" s="419"/>
      <c r="E841" s="419"/>
    </row>
    <row r="842" spans="2:5" ht="12.75">
      <c r="B842" s="419"/>
      <c r="C842" s="413"/>
      <c r="D842" s="419"/>
      <c r="E842" s="419"/>
    </row>
    <row r="843" spans="2:5" ht="12.75">
      <c r="B843" s="419"/>
      <c r="C843" s="413"/>
      <c r="D843" s="419"/>
      <c r="E843" s="419"/>
    </row>
    <row r="844" spans="2:5" ht="12.75">
      <c r="B844" s="419"/>
      <c r="C844" s="413"/>
      <c r="D844" s="419"/>
      <c r="E844" s="419"/>
    </row>
    <row r="845" spans="2:5" ht="12.75">
      <c r="B845" s="419"/>
      <c r="C845" s="413"/>
      <c r="D845" s="419"/>
      <c r="E845" s="419"/>
    </row>
    <row r="846" spans="2:5" ht="12.75">
      <c r="B846" s="419"/>
      <c r="C846" s="413"/>
      <c r="D846" s="419"/>
      <c r="E846" s="419"/>
    </row>
    <row r="847" spans="2:5" ht="12.75">
      <c r="B847" s="419"/>
      <c r="C847" s="413"/>
      <c r="D847" s="419"/>
      <c r="E847" s="419"/>
    </row>
    <row r="848" spans="2:5" ht="12.75">
      <c r="B848" s="419"/>
      <c r="C848" s="413"/>
      <c r="D848" s="419"/>
      <c r="E848" s="419"/>
    </row>
    <row r="849" spans="2:5" ht="12.75">
      <c r="B849" s="419"/>
      <c r="C849" s="413"/>
      <c r="D849" s="419"/>
      <c r="E849" s="419"/>
    </row>
    <row r="850" spans="2:5" ht="12.75">
      <c r="B850" s="419"/>
      <c r="C850" s="413"/>
      <c r="D850" s="419"/>
      <c r="E850" s="419"/>
    </row>
    <row r="851" spans="2:5" ht="12.75">
      <c r="B851" s="419"/>
      <c r="C851" s="413"/>
      <c r="D851" s="419"/>
      <c r="E851" s="419"/>
    </row>
    <row r="852" spans="2:5" ht="12.75">
      <c r="B852" s="419"/>
      <c r="C852" s="413"/>
      <c r="D852" s="419"/>
      <c r="E852" s="419"/>
    </row>
    <row r="853" spans="2:5" ht="12.75">
      <c r="B853" s="419"/>
      <c r="C853" s="413"/>
      <c r="D853" s="419"/>
      <c r="E853" s="419"/>
    </row>
    <row r="854" spans="2:5" ht="12.75">
      <c r="B854" s="419"/>
      <c r="C854" s="413"/>
      <c r="D854" s="419"/>
      <c r="E854" s="419"/>
    </row>
    <row r="855" spans="2:5" ht="12.75">
      <c r="B855" s="419"/>
      <c r="C855" s="413"/>
      <c r="D855" s="419"/>
      <c r="E855" s="419"/>
    </row>
    <row r="856" spans="2:5" ht="12.75">
      <c r="B856" s="419"/>
      <c r="C856" s="413"/>
      <c r="D856" s="419"/>
      <c r="E856" s="419"/>
    </row>
    <row r="857" spans="2:5" ht="12.75">
      <c r="B857" s="419"/>
      <c r="C857" s="413"/>
      <c r="D857" s="419"/>
      <c r="E857" s="419"/>
    </row>
    <row r="858" spans="2:5" ht="12.75">
      <c r="B858" s="419"/>
      <c r="C858" s="413"/>
      <c r="D858" s="419"/>
      <c r="E858" s="419"/>
    </row>
    <row r="859" spans="2:5" ht="12.75">
      <c r="B859" s="419"/>
      <c r="C859" s="413"/>
      <c r="D859" s="419"/>
      <c r="E859" s="419"/>
    </row>
    <row r="860" spans="2:5" ht="12.75">
      <c r="B860" s="419"/>
      <c r="C860" s="413"/>
      <c r="D860" s="419"/>
      <c r="E860" s="419"/>
    </row>
    <row r="861" spans="2:5" ht="12.75">
      <c r="B861" s="419"/>
      <c r="C861" s="413"/>
      <c r="D861" s="419"/>
      <c r="E861" s="419"/>
    </row>
    <row r="862" spans="2:5" ht="12.75">
      <c r="B862" s="419"/>
      <c r="C862" s="413"/>
      <c r="D862" s="419"/>
      <c r="E862" s="419"/>
    </row>
    <row r="863" spans="2:5" ht="12.75">
      <c r="B863" s="419"/>
      <c r="C863" s="413"/>
      <c r="D863" s="419"/>
      <c r="E863" s="419"/>
    </row>
    <row r="864" spans="2:5" ht="12.75">
      <c r="B864" s="419"/>
      <c r="C864" s="413"/>
      <c r="D864" s="419"/>
      <c r="E864" s="419"/>
    </row>
    <row r="865" spans="2:5" ht="12.75">
      <c r="B865" s="419"/>
      <c r="C865" s="413"/>
      <c r="D865" s="419"/>
      <c r="E865" s="419"/>
    </row>
    <row r="866" spans="2:5" ht="12.75">
      <c r="B866" s="419"/>
      <c r="C866" s="413"/>
      <c r="D866" s="419"/>
      <c r="E866" s="419"/>
    </row>
    <row r="867" spans="2:5" ht="12.75">
      <c r="B867" s="419"/>
      <c r="C867" s="413"/>
      <c r="D867" s="419"/>
      <c r="E867" s="419"/>
    </row>
    <row r="868" spans="2:5" ht="12.75">
      <c r="B868" s="419"/>
      <c r="C868" s="413"/>
      <c r="D868" s="419"/>
      <c r="E868" s="419"/>
    </row>
    <row r="869" spans="2:5" ht="12.75">
      <c r="B869" s="419"/>
      <c r="C869" s="413"/>
      <c r="D869" s="419"/>
      <c r="E869" s="419"/>
    </row>
    <row r="870" spans="2:5" ht="12.75">
      <c r="B870" s="419"/>
      <c r="C870" s="413"/>
      <c r="D870" s="419"/>
      <c r="E870" s="419"/>
    </row>
    <row r="871" spans="2:5" ht="12.75">
      <c r="B871" s="419"/>
      <c r="C871" s="413"/>
      <c r="D871" s="419"/>
      <c r="E871" s="419"/>
    </row>
    <row r="872" spans="2:5" ht="12.75">
      <c r="B872" s="419"/>
      <c r="C872" s="413"/>
      <c r="D872" s="419"/>
      <c r="E872" s="419"/>
    </row>
    <row r="873" spans="2:5" ht="12.75">
      <c r="B873" s="419"/>
      <c r="C873" s="413"/>
      <c r="D873" s="419"/>
      <c r="E873" s="419"/>
    </row>
    <row r="874" spans="2:5" ht="12.75">
      <c r="B874" s="419"/>
      <c r="C874" s="413"/>
      <c r="D874" s="419"/>
      <c r="E874" s="419"/>
    </row>
    <row r="875" spans="2:5" ht="12.75">
      <c r="B875" s="419"/>
      <c r="C875" s="413"/>
      <c r="D875" s="419"/>
      <c r="E875" s="419"/>
    </row>
    <row r="876" spans="2:5" ht="12.75">
      <c r="B876" s="419"/>
      <c r="C876" s="413"/>
      <c r="D876" s="419"/>
      <c r="E876" s="419"/>
    </row>
    <row r="877" spans="2:5" ht="12.75">
      <c r="B877" s="419"/>
      <c r="C877" s="413"/>
      <c r="D877" s="419"/>
      <c r="E877" s="419"/>
    </row>
    <row r="878" spans="2:5" ht="12.75">
      <c r="B878" s="419"/>
      <c r="C878" s="413"/>
      <c r="D878" s="419"/>
      <c r="E878" s="419"/>
    </row>
    <row r="879" spans="2:5" ht="12.75">
      <c r="B879" s="419"/>
      <c r="C879" s="413"/>
      <c r="D879" s="419"/>
      <c r="E879" s="419"/>
    </row>
    <row r="880" spans="2:5" ht="12.75">
      <c r="B880" s="419"/>
      <c r="C880" s="413"/>
      <c r="D880" s="419"/>
      <c r="E880" s="419"/>
    </row>
    <row r="881" spans="2:5" ht="12.75">
      <c r="B881" s="419"/>
      <c r="C881" s="413"/>
      <c r="D881" s="419"/>
      <c r="E881" s="419"/>
    </row>
    <row r="882" spans="2:5" ht="12.75">
      <c r="B882" s="419"/>
      <c r="C882" s="413"/>
      <c r="D882" s="419"/>
      <c r="E882" s="419"/>
    </row>
    <row r="883" spans="2:5" ht="12.75">
      <c r="B883" s="419"/>
      <c r="C883" s="413"/>
      <c r="D883" s="419"/>
      <c r="E883" s="419"/>
    </row>
    <row r="884" spans="2:5" ht="12.75">
      <c r="B884" s="419"/>
      <c r="C884" s="413"/>
      <c r="D884" s="419"/>
      <c r="E884" s="419"/>
    </row>
    <row r="885" spans="2:5" ht="12.75">
      <c r="B885" s="419"/>
      <c r="C885" s="413"/>
      <c r="D885" s="419"/>
      <c r="E885" s="419"/>
    </row>
    <row r="886" spans="2:5" ht="12.75">
      <c r="B886" s="419"/>
      <c r="C886" s="413"/>
      <c r="D886" s="419"/>
      <c r="E886" s="419"/>
    </row>
    <row r="887" spans="2:5" ht="12.75">
      <c r="B887" s="419"/>
      <c r="C887" s="413"/>
      <c r="D887" s="419"/>
      <c r="E887" s="419"/>
    </row>
    <row r="888" spans="2:5" ht="12.75">
      <c r="B888" s="419"/>
      <c r="C888" s="413"/>
      <c r="D888" s="419"/>
      <c r="E888" s="419"/>
    </row>
    <row r="889" spans="2:5" ht="12.75">
      <c r="B889" s="419"/>
      <c r="C889" s="413"/>
      <c r="D889" s="419"/>
      <c r="E889" s="419"/>
    </row>
    <row r="890" spans="2:5" ht="12.75">
      <c r="B890" s="419"/>
      <c r="C890" s="413"/>
      <c r="D890" s="419"/>
      <c r="E890" s="419"/>
    </row>
    <row r="891" spans="2:5" ht="12.75">
      <c r="B891" s="419"/>
      <c r="C891" s="413"/>
      <c r="D891" s="419"/>
      <c r="E891" s="419"/>
    </row>
    <row r="892" spans="2:5" ht="12.75">
      <c r="B892" s="419"/>
      <c r="C892" s="413"/>
      <c r="D892" s="419"/>
      <c r="E892" s="419"/>
    </row>
    <row r="893" spans="2:5" ht="12.75">
      <c r="B893" s="419"/>
      <c r="C893" s="413"/>
      <c r="D893" s="419"/>
      <c r="E893" s="419"/>
    </row>
    <row r="894" spans="2:5" ht="12.75">
      <c r="B894" s="419"/>
      <c r="C894" s="413"/>
      <c r="D894" s="419"/>
      <c r="E894" s="419"/>
    </row>
    <row r="895" spans="2:5" ht="12.75">
      <c r="B895" s="419"/>
      <c r="C895" s="413"/>
      <c r="D895" s="419"/>
      <c r="E895" s="419"/>
    </row>
    <row r="896" spans="2:5" ht="12.75">
      <c r="B896" s="419"/>
      <c r="C896" s="413"/>
      <c r="D896" s="419"/>
      <c r="E896" s="419"/>
    </row>
    <row r="897" spans="2:5" ht="12.75">
      <c r="B897" s="419"/>
      <c r="C897" s="413"/>
      <c r="D897" s="419"/>
      <c r="E897" s="419"/>
    </row>
    <row r="898" spans="2:5" ht="12.75">
      <c r="B898" s="419"/>
      <c r="C898" s="413"/>
      <c r="D898" s="419"/>
      <c r="E898" s="419"/>
    </row>
    <row r="899" spans="2:5" ht="12.75">
      <c r="B899" s="419"/>
      <c r="C899" s="413"/>
      <c r="D899" s="419"/>
      <c r="E899" s="419"/>
    </row>
    <row r="900" spans="2:5" ht="12.75">
      <c r="B900" s="419"/>
      <c r="C900" s="413"/>
      <c r="D900" s="419"/>
      <c r="E900" s="419"/>
    </row>
    <row r="901" spans="2:5" ht="12.75">
      <c r="B901" s="419"/>
      <c r="C901" s="413"/>
      <c r="D901" s="419"/>
      <c r="E901" s="419"/>
    </row>
    <row r="902" spans="2:5" ht="12.75">
      <c r="B902" s="419"/>
      <c r="C902" s="413"/>
      <c r="D902" s="419"/>
      <c r="E902" s="419"/>
    </row>
    <row r="903" spans="2:5" ht="12.75">
      <c r="B903" s="419"/>
      <c r="C903" s="413"/>
      <c r="D903" s="419"/>
      <c r="E903" s="419"/>
    </row>
    <row r="904" spans="2:5" ht="12.75">
      <c r="B904" s="419"/>
      <c r="C904" s="413"/>
      <c r="D904" s="419"/>
      <c r="E904" s="419"/>
    </row>
    <row r="905" spans="2:5" ht="12.75">
      <c r="B905" s="419"/>
      <c r="C905" s="413"/>
      <c r="D905" s="419"/>
      <c r="E905" s="419"/>
    </row>
    <row r="906" spans="2:5" ht="12.75">
      <c r="B906" s="419"/>
      <c r="C906" s="413"/>
      <c r="D906" s="419"/>
      <c r="E906" s="419"/>
    </row>
    <row r="907" spans="2:5" ht="12.75">
      <c r="B907" s="419"/>
      <c r="C907" s="413"/>
      <c r="D907" s="419"/>
      <c r="E907" s="419"/>
    </row>
    <row r="908" spans="2:5" ht="12.75">
      <c r="B908" s="419"/>
      <c r="C908" s="413"/>
      <c r="D908" s="419"/>
      <c r="E908" s="419"/>
    </row>
    <row r="909" spans="2:5" ht="12.75">
      <c r="B909" s="419"/>
      <c r="C909" s="413"/>
      <c r="D909" s="419"/>
      <c r="E909" s="419"/>
    </row>
    <row r="910" spans="2:5" ht="12.75">
      <c r="B910" s="419"/>
      <c r="C910" s="413"/>
      <c r="D910" s="419"/>
      <c r="E910" s="419"/>
    </row>
    <row r="911" spans="2:5" ht="12.75">
      <c r="B911" s="419"/>
      <c r="C911" s="413"/>
      <c r="D911" s="419"/>
      <c r="E911" s="419"/>
    </row>
    <row r="912" spans="2:5" ht="12.75">
      <c r="B912" s="419"/>
      <c r="C912" s="413"/>
      <c r="D912" s="419"/>
      <c r="E912" s="419"/>
    </row>
    <row r="913" spans="2:5" ht="12.75">
      <c r="B913" s="419"/>
      <c r="C913" s="413"/>
      <c r="D913" s="419"/>
      <c r="E913" s="419"/>
    </row>
    <row r="914" spans="2:5" ht="12.75">
      <c r="B914" s="419"/>
      <c r="C914" s="413"/>
      <c r="D914" s="419"/>
      <c r="E914" s="419"/>
    </row>
    <row r="915" spans="2:5" ht="12.75">
      <c r="B915" s="419"/>
      <c r="C915" s="413"/>
      <c r="D915" s="419"/>
      <c r="E915" s="419"/>
    </row>
    <row r="916" spans="2:5" ht="12.75">
      <c r="B916" s="419"/>
      <c r="C916" s="413"/>
      <c r="D916" s="419"/>
      <c r="E916" s="419"/>
    </row>
    <row r="917" spans="2:5" ht="12.75">
      <c r="B917" s="419"/>
      <c r="C917" s="413"/>
      <c r="D917" s="419"/>
      <c r="E917" s="419"/>
    </row>
    <row r="918" spans="2:5" ht="12.75">
      <c r="B918" s="419"/>
      <c r="C918" s="413"/>
      <c r="D918" s="419"/>
      <c r="E918" s="419"/>
    </row>
    <row r="919" spans="2:5" ht="12.75">
      <c r="B919" s="419"/>
      <c r="C919" s="413"/>
      <c r="D919" s="419"/>
      <c r="E919" s="419"/>
    </row>
    <row r="920" spans="2:5" ht="12.75">
      <c r="B920" s="419"/>
      <c r="C920" s="413"/>
      <c r="D920" s="419"/>
      <c r="E920" s="419"/>
    </row>
    <row r="921" spans="2:5" ht="12.75">
      <c r="B921" s="419"/>
      <c r="C921" s="413"/>
      <c r="D921" s="419"/>
      <c r="E921" s="419"/>
    </row>
    <row r="922" spans="2:5" ht="12.75">
      <c r="B922" s="419"/>
      <c r="C922" s="413"/>
      <c r="D922" s="419"/>
      <c r="E922" s="419"/>
    </row>
    <row r="923" spans="2:5" ht="12.75">
      <c r="B923" s="419"/>
      <c r="C923" s="413"/>
      <c r="D923" s="419"/>
      <c r="E923" s="419"/>
    </row>
    <row r="924" spans="2:5" ht="12.75">
      <c r="B924" s="419"/>
      <c r="C924" s="413"/>
      <c r="D924" s="419"/>
      <c r="E924" s="419"/>
    </row>
    <row r="925" spans="2:5" ht="12.75">
      <c r="B925" s="419"/>
      <c r="C925" s="413"/>
      <c r="D925" s="419"/>
      <c r="E925" s="419"/>
    </row>
    <row r="926" spans="2:5" ht="12.75">
      <c r="B926" s="419"/>
      <c r="C926" s="413"/>
      <c r="D926" s="419"/>
      <c r="E926" s="419"/>
    </row>
    <row r="927" spans="2:5" ht="12.75">
      <c r="B927" s="419"/>
      <c r="C927" s="413"/>
      <c r="D927" s="419"/>
      <c r="E927" s="419"/>
    </row>
    <row r="928" spans="2:5" ht="12.75">
      <c r="B928" s="419"/>
      <c r="C928" s="413"/>
      <c r="D928" s="419"/>
      <c r="E928" s="419"/>
    </row>
    <row r="929" spans="2:5" ht="12.75">
      <c r="B929" s="419"/>
      <c r="C929" s="413"/>
      <c r="D929" s="419"/>
      <c r="E929" s="419"/>
    </row>
    <row r="930" spans="2:5" ht="12.75">
      <c r="B930" s="419"/>
      <c r="C930" s="413"/>
      <c r="D930" s="419"/>
      <c r="E930" s="419"/>
    </row>
    <row r="931" spans="2:5" ht="12.75">
      <c r="B931" s="419"/>
      <c r="C931" s="413"/>
      <c r="D931" s="419"/>
      <c r="E931" s="419"/>
    </row>
    <row r="932" spans="2:5" ht="12.75">
      <c r="B932" s="419"/>
      <c r="C932" s="413"/>
      <c r="D932" s="419"/>
      <c r="E932" s="419"/>
    </row>
    <row r="933" spans="2:5" ht="12.75">
      <c r="B933" s="419"/>
      <c r="C933" s="413"/>
      <c r="D933" s="419"/>
      <c r="E933" s="419"/>
    </row>
    <row r="934" spans="2:5" ht="12.75">
      <c r="B934" s="419"/>
      <c r="C934" s="413"/>
      <c r="D934" s="419"/>
      <c r="E934" s="419"/>
    </row>
    <row r="935" spans="2:5" ht="12.75">
      <c r="B935" s="419"/>
      <c r="C935" s="413"/>
      <c r="D935" s="419"/>
      <c r="E935" s="419"/>
    </row>
    <row r="936" spans="2:5" ht="12.75">
      <c r="B936" s="419"/>
      <c r="C936" s="413"/>
      <c r="D936" s="419"/>
      <c r="E936" s="419"/>
    </row>
    <row r="937" spans="2:5" ht="12.75">
      <c r="B937" s="419"/>
      <c r="C937" s="413"/>
      <c r="D937" s="419"/>
      <c r="E937" s="419"/>
    </row>
    <row r="938" spans="2:5" ht="12.75">
      <c r="B938" s="419"/>
      <c r="C938" s="413"/>
      <c r="D938" s="419"/>
      <c r="E938" s="419"/>
    </row>
    <row r="939" spans="2:5" ht="12.75">
      <c r="B939" s="419"/>
      <c r="C939" s="413"/>
      <c r="D939" s="419"/>
      <c r="E939" s="419"/>
    </row>
    <row r="940" spans="2:5" ht="12.75">
      <c r="B940" s="419"/>
      <c r="C940" s="413"/>
      <c r="D940" s="419"/>
      <c r="E940" s="419"/>
    </row>
    <row r="941" spans="2:5" ht="12.75">
      <c r="B941" s="419"/>
      <c r="C941" s="413"/>
      <c r="D941" s="419"/>
      <c r="E941" s="419"/>
    </row>
    <row r="942" spans="2:5" ht="12.75">
      <c r="B942" s="419"/>
      <c r="C942" s="413"/>
      <c r="D942" s="419"/>
      <c r="E942" s="419"/>
    </row>
    <row r="943" spans="2:5" ht="12.75">
      <c r="B943" s="419"/>
      <c r="C943" s="413"/>
      <c r="D943" s="419"/>
      <c r="E943" s="419"/>
    </row>
    <row r="944" spans="2:5" ht="12.75">
      <c r="B944" s="419"/>
      <c r="C944" s="413"/>
      <c r="D944" s="419"/>
      <c r="E944" s="419"/>
    </row>
    <row r="945" spans="2:5" ht="12.75">
      <c r="B945" s="419"/>
      <c r="C945" s="413"/>
      <c r="D945" s="419"/>
      <c r="E945" s="419"/>
    </row>
    <row r="946" spans="2:5" ht="12.75">
      <c r="B946" s="419"/>
      <c r="C946" s="413"/>
      <c r="D946" s="419"/>
      <c r="E946" s="419"/>
    </row>
    <row r="947" spans="2:5" ht="12.75">
      <c r="B947" s="419"/>
      <c r="C947" s="413"/>
      <c r="D947" s="419"/>
      <c r="E947" s="419"/>
    </row>
    <row r="948" spans="2:5" ht="12.75">
      <c r="B948" s="419"/>
      <c r="C948" s="413"/>
      <c r="D948" s="419"/>
      <c r="E948" s="419"/>
    </row>
    <row r="949" spans="2:5" ht="12.75">
      <c r="B949" s="419"/>
      <c r="C949" s="413"/>
      <c r="D949" s="419"/>
      <c r="E949" s="419"/>
    </row>
    <row r="950" spans="2:5" ht="12.75">
      <c r="B950" s="419"/>
      <c r="C950" s="413"/>
      <c r="D950" s="419"/>
      <c r="E950" s="419"/>
    </row>
    <row r="951" spans="2:5" ht="12.75">
      <c r="B951" s="419"/>
      <c r="C951" s="413"/>
      <c r="D951" s="419"/>
      <c r="E951" s="419"/>
    </row>
    <row r="952" spans="2:5" ht="12.75">
      <c r="B952" s="419"/>
      <c r="C952" s="413"/>
      <c r="D952" s="419"/>
      <c r="E952" s="419"/>
    </row>
    <row r="953" spans="2:5" ht="12.75">
      <c r="B953" s="419"/>
      <c r="C953" s="413"/>
      <c r="D953" s="419"/>
      <c r="E953" s="419"/>
    </row>
    <row r="954" spans="2:5" ht="12.75">
      <c r="B954" s="419"/>
      <c r="C954" s="413"/>
      <c r="D954" s="419"/>
      <c r="E954" s="419"/>
    </row>
    <row r="955" spans="2:5" ht="12.75">
      <c r="B955" s="419"/>
      <c r="C955" s="413"/>
      <c r="D955" s="419"/>
      <c r="E955" s="419"/>
    </row>
    <row r="956" spans="2:5" ht="12.75">
      <c r="B956" s="419"/>
      <c r="C956" s="413"/>
      <c r="D956" s="419"/>
      <c r="E956" s="419"/>
    </row>
    <row r="957" spans="2:5" ht="12.75">
      <c r="B957" s="419"/>
      <c r="C957" s="413"/>
      <c r="D957" s="419"/>
      <c r="E957" s="419"/>
    </row>
    <row r="958" spans="2:5" ht="12.75">
      <c r="B958" s="419"/>
      <c r="C958" s="413"/>
      <c r="D958" s="419"/>
      <c r="E958" s="419"/>
    </row>
    <row r="959" spans="2:5" ht="12.75">
      <c r="B959" s="419"/>
      <c r="C959" s="413"/>
      <c r="D959" s="419"/>
      <c r="E959" s="419"/>
    </row>
    <row r="960" spans="2:5" ht="12.75">
      <c r="B960" s="419"/>
      <c r="C960" s="413"/>
      <c r="D960" s="419"/>
      <c r="E960" s="419"/>
    </row>
    <row r="961" spans="2:5" ht="12.75">
      <c r="B961" s="419"/>
      <c r="C961" s="413"/>
      <c r="D961" s="419"/>
      <c r="E961" s="419"/>
    </row>
    <row r="962" spans="2:5" ht="12.75">
      <c r="B962" s="419"/>
      <c r="C962" s="413"/>
      <c r="D962" s="419"/>
      <c r="E962" s="419"/>
    </row>
    <row r="963" spans="2:5" ht="12.75">
      <c r="B963" s="419"/>
      <c r="C963" s="413"/>
      <c r="D963" s="419"/>
      <c r="E963" s="419"/>
    </row>
    <row r="964" spans="2:5" ht="12.75">
      <c r="B964" s="419"/>
      <c r="C964" s="413"/>
      <c r="D964" s="419"/>
      <c r="E964" s="419"/>
    </row>
    <row r="965" spans="2:5" ht="12.75">
      <c r="B965" s="419"/>
      <c r="C965" s="413"/>
      <c r="D965" s="419"/>
      <c r="E965" s="419"/>
    </row>
    <row r="966" spans="2:5" ht="12.75">
      <c r="B966" s="419"/>
      <c r="C966" s="413"/>
      <c r="D966" s="419"/>
      <c r="E966" s="419"/>
    </row>
    <row r="967" spans="2:5" ht="12.75">
      <c r="B967" s="419"/>
      <c r="C967" s="413"/>
      <c r="D967" s="419"/>
      <c r="E967" s="419"/>
    </row>
    <row r="968" spans="2:5" ht="12.75">
      <c r="B968" s="419"/>
      <c r="C968" s="413"/>
      <c r="D968" s="419"/>
      <c r="E968" s="419"/>
    </row>
    <row r="969" spans="2:5" ht="12.75">
      <c r="B969" s="419"/>
      <c r="C969" s="413"/>
      <c r="D969" s="419"/>
      <c r="E969" s="419"/>
    </row>
    <row r="970" spans="2:5" ht="12.75">
      <c r="B970" s="419"/>
      <c r="C970" s="413"/>
      <c r="D970" s="419"/>
      <c r="E970" s="419"/>
    </row>
    <row r="971" spans="2:5" ht="12.75">
      <c r="B971" s="419"/>
      <c r="C971" s="413"/>
      <c r="D971" s="419"/>
      <c r="E971" s="419"/>
    </row>
    <row r="972" spans="2:5" ht="12.75">
      <c r="B972" s="419"/>
      <c r="C972" s="413"/>
      <c r="D972" s="419"/>
      <c r="E972" s="419"/>
    </row>
    <row r="973" spans="2:5" ht="12.75">
      <c r="B973" s="419"/>
      <c r="C973" s="413"/>
      <c r="D973" s="419"/>
      <c r="E973" s="419"/>
    </row>
    <row r="974" spans="2:5" ht="12.75">
      <c r="B974" s="419"/>
      <c r="C974" s="413"/>
      <c r="D974" s="419"/>
      <c r="E974" s="419"/>
    </row>
    <row r="975" spans="2:5" ht="12.75">
      <c r="B975" s="419"/>
      <c r="C975" s="413"/>
      <c r="D975" s="419"/>
      <c r="E975" s="419"/>
    </row>
    <row r="976" spans="2:5" ht="12.75">
      <c r="B976" s="419"/>
      <c r="C976" s="413"/>
      <c r="D976" s="419"/>
      <c r="E976" s="419"/>
    </row>
    <row r="977" spans="2:5" ht="12.75">
      <c r="B977" s="419"/>
      <c r="C977" s="413"/>
      <c r="D977" s="419"/>
      <c r="E977" s="419"/>
    </row>
    <row r="978" spans="2:5" ht="12.75">
      <c r="B978" s="419"/>
      <c r="C978" s="413"/>
      <c r="D978" s="419"/>
      <c r="E978" s="419"/>
    </row>
    <row r="979" spans="2:5" ht="12.75">
      <c r="B979" s="419"/>
      <c r="C979" s="413"/>
      <c r="D979" s="419"/>
      <c r="E979" s="419"/>
    </row>
    <row r="980" spans="2:5" ht="12.75">
      <c r="B980" s="419"/>
      <c r="C980" s="413"/>
      <c r="D980" s="419"/>
      <c r="E980" s="419"/>
    </row>
    <row r="981" spans="2:5" ht="12.75">
      <c r="B981" s="419"/>
      <c r="C981" s="413"/>
      <c r="D981" s="419"/>
      <c r="E981" s="419"/>
    </row>
    <row r="982" spans="2:5" ht="12.75">
      <c r="B982" s="419"/>
      <c r="C982" s="413"/>
      <c r="D982" s="419"/>
      <c r="E982" s="419"/>
    </row>
    <row r="983" spans="2:5" ht="12.75">
      <c r="B983" s="419"/>
      <c r="C983" s="413"/>
      <c r="D983" s="419"/>
      <c r="E983" s="419"/>
    </row>
    <row r="984" spans="2:5" ht="12.75">
      <c r="B984" s="419"/>
      <c r="C984" s="413"/>
      <c r="D984" s="419"/>
      <c r="E984" s="419"/>
    </row>
    <row r="985" spans="2:5" ht="12.75">
      <c r="B985" s="419"/>
      <c r="C985" s="413"/>
      <c r="D985" s="419"/>
      <c r="E985" s="419"/>
    </row>
    <row r="986" spans="2:5" ht="12.75">
      <c r="B986" s="419"/>
      <c r="C986" s="413"/>
      <c r="D986" s="419"/>
      <c r="E986" s="419"/>
    </row>
    <row r="987" spans="2:5" ht="12.75">
      <c r="B987" s="419"/>
      <c r="C987" s="413"/>
      <c r="D987" s="419"/>
      <c r="E987" s="419"/>
    </row>
    <row r="988" spans="2:5" ht="12.75">
      <c r="B988" s="419"/>
      <c r="C988" s="413"/>
      <c r="D988" s="419"/>
      <c r="E988" s="419"/>
    </row>
    <row r="989" spans="2:5" ht="12.75">
      <c r="B989" s="419"/>
      <c r="C989" s="413"/>
      <c r="D989" s="419"/>
      <c r="E989" s="419"/>
    </row>
    <row r="990" spans="2:5" ht="12.75">
      <c r="B990" s="419"/>
      <c r="C990" s="413"/>
      <c r="D990" s="419"/>
      <c r="E990" s="419"/>
    </row>
    <row r="991" spans="2:5" ht="12.75">
      <c r="B991" s="419"/>
      <c r="C991" s="413"/>
      <c r="D991" s="419"/>
      <c r="E991" s="419"/>
    </row>
    <row r="992" spans="2:5" ht="12.75">
      <c r="B992" s="419"/>
      <c r="C992" s="413"/>
      <c r="D992" s="419"/>
      <c r="E992" s="419"/>
    </row>
    <row r="993" spans="2:5" ht="12.75">
      <c r="B993" s="419"/>
      <c r="C993" s="413"/>
      <c r="D993" s="419"/>
      <c r="E993" s="419"/>
    </row>
    <row r="994" spans="2:5" ht="12.75">
      <c r="B994" s="419"/>
      <c r="C994" s="413"/>
      <c r="D994" s="419"/>
      <c r="E994" s="419"/>
    </row>
    <row r="995" spans="2:5" ht="12.75">
      <c r="B995" s="419"/>
      <c r="C995" s="413"/>
      <c r="D995" s="419"/>
      <c r="E995" s="419"/>
    </row>
    <row r="996" spans="2:5" ht="12.75">
      <c r="B996" s="419"/>
      <c r="C996" s="413"/>
      <c r="D996" s="419"/>
      <c r="E996" s="419"/>
    </row>
    <row r="997" spans="2:5" ht="12.75">
      <c r="B997" s="419"/>
      <c r="C997" s="413"/>
      <c r="D997" s="419"/>
      <c r="E997" s="419"/>
    </row>
    <row r="998" spans="2:5" ht="12.75">
      <c r="B998" s="419"/>
      <c r="C998" s="413"/>
      <c r="D998" s="419"/>
      <c r="E998" s="419"/>
    </row>
    <row r="999" spans="2:5" ht="12.75">
      <c r="B999" s="419"/>
      <c r="C999" s="413"/>
      <c r="D999" s="419"/>
      <c r="E999" s="419"/>
    </row>
    <row r="1000" spans="2:5" ht="12.75">
      <c r="B1000" s="419"/>
      <c r="C1000" s="413"/>
      <c r="D1000" s="419"/>
      <c r="E1000" s="419"/>
    </row>
    <row r="1001" spans="2:5" ht="12.75">
      <c r="B1001" s="419"/>
      <c r="C1001" s="413"/>
      <c r="D1001" s="419"/>
      <c r="E1001" s="419"/>
    </row>
    <row r="1002" spans="2:5" ht="12.75">
      <c r="B1002" s="419"/>
      <c r="C1002" s="413"/>
      <c r="D1002" s="419"/>
      <c r="E1002" s="419"/>
    </row>
    <row r="1003" spans="2:5" ht="12.75">
      <c r="B1003" s="419"/>
      <c r="C1003" s="413"/>
      <c r="D1003" s="419"/>
      <c r="E1003" s="419"/>
    </row>
    <row r="1004" spans="2:5" ht="12.75">
      <c r="B1004" s="419"/>
      <c r="C1004" s="413"/>
      <c r="D1004" s="419"/>
      <c r="E1004" s="419"/>
    </row>
    <row r="1005" spans="2:5" ht="12.75">
      <c r="B1005" s="419"/>
      <c r="C1005" s="413"/>
      <c r="D1005" s="419"/>
      <c r="E1005" s="419"/>
    </row>
    <row r="1006" spans="2:5" ht="12.75">
      <c r="B1006" s="419"/>
      <c r="C1006" s="413"/>
      <c r="D1006" s="419"/>
      <c r="E1006" s="419"/>
    </row>
    <row r="1007" spans="2:5" ht="12.75">
      <c r="B1007" s="419"/>
      <c r="C1007" s="413"/>
      <c r="D1007" s="419"/>
      <c r="E1007" s="419"/>
    </row>
    <row r="1008" spans="2:5" ht="12.75">
      <c r="B1008" s="419"/>
      <c r="C1008" s="413"/>
      <c r="D1008" s="419"/>
      <c r="E1008" s="419"/>
    </row>
    <row r="1009" spans="2:5" ht="12.75">
      <c r="B1009" s="419"/>
      <c r="C1009" s="413"/>
      <c r="D1009" s="419"/>
      <c r="E1009" s="419"/>
    </row>
    <row r="1010" spans="2:5" ht="12.75">
      <c r="B1010" s="419"/>
      <c r="C1010" s="413"/>
      <c r="D1010" s="419"/>
      <c r="E1010" s="419"/>
    </row>
    <row r="1011" spans="2:5" ht="12.75">
      <c r="B1011" s="419"/>
      <c r="C1011" s="413"/>
      <c r="D1011" s="419"/>
      <c r="E1011" s="419"/>
    </row>
    <row r="1012" spans="2:5" ht="12.75">
      <c r="B1012" s="419"/>
      <c r="C1012" s="413"/>
      <c r="D1012" s="419"/>
      <c r="E1012" s="419"/>
    </row>
    <row r="1013" spans="2:5" ht="12.75">
      <c r="B1013" s="419"/>
      <c r="C1013" s="413"/>
      <c r="D1013" s="419"/>
      <c r="E1013" s="419"/>
    </row>
    <row r="1014" spans="2:5" ht="12.75">
      <c r="B1014" s="419"/>
      <c r="C1014" s="413"/>
      <c r="D1014" s="419"/>
      <c r="E1014" s="419"/>
    </row>
    <row r="1015" spans="2:5" ht="12.75">
      <c r="B1015" s="419"/>
      <c r="C1015" s="413"/>
      <c r="D1015" s="419"/>
      <c r="E1015" s="419"/>
    </row>
    <row r="1016" spans="2:5" ht="12.75">
      <c r="B1016" s="419"/>
      <c r="C1016" s="413"/>
      <c r="D1016" s="419"/>
      <c r="E1016" s="419"/>
    </row>
    <row r="1017" spans="2:5" ht="12.75">
      <c r="B1017" s="419"/>
      <c r="C1017" s="413"/>
      <c r="D1017" s="419"/>
      <c r="E1017" s="419"/>
    </row>
    <row r="1018" spans="2:5" ht="12.75">
      <c r="B1018" s="419"/>
      <c r="C1018" s="413"/>
      <c r="D1018" s="419"/>
      <c r="E1018" s="419"/>
    </row>
    <row r="1019" spans="2:5" ht="12.75">
      <c r="B1019" s="419"/>
      <c r="C1019" s="413"/>
      <c r="D1019" s="419"/>
      <c r="E1019" s="419"/>
    </row>
    <row r="1020" spans="2:5" ht="12.75">
      <c r="B1020" s="419"/>
      <c r="C1020" s="413"/>
      <c r="D1020" s="419"/>
      <c r="E1020" s="419"/>
    </row>
    <row r="1021" spans="2:5" ht="12.75">
      <c r="B1021" s="419"/>
      <c r="C1021" s="413"/>
      <c r="D1021" s="419"/>
      <c r="E1021" s="419"/>
    </row>
    <row r="1022" spans="2:5" ht="12.75">
      <c r="B1022" s="419"/>
      <c r="C1022" s="413"/>
      <c r="D1022" s="419"/>
      <c r="E1022" s="419"/>
    </row>
    <row r="1023" spans="2:5" ht="12.75">
      <c r="B1023" s="419"/>
      <c r="C1023" s="413"/>
      <c r="D1023" s="419"/>
      <c r="E1023" s="419"/>
    </row>
    <row r="1024" spans="2:5" ht="12.75">
      <c r="B1024" s="419"/>
      <c r="C1024" s="413"/>
      <c r="D1024" s="419"/>
      <c r="E1024" s="419"/>
    </row>
    <row r="1025" spans="2:5" ht="12.75">
      <c r="B1025" s="419"/>
      <c r="C1025" s="413"/>
      <c r="D1025" s="419"/>
      <c r="E1025" s="419"/>
    </row>
    <row r="1026" spans="2:5" ht="12.75">
      <c r="B1026" s="419"/>
      <c r="C1026" s="413"/>
      <c r="D1026" s="419"/>
      <c r="E1026" s="419"/>
    </row>
    <row r="1027" spans="2:5" ht="12.75">
      <c r="B1027" s="419"/>
      <c r="C1027" s="413"/>
      <c r="D1027" s="419"/>
      <c r="E1027" s="419"/>
    </row>
    <row r="1028" spans="2:5" ht="12.75">
      <c r="B1028" s="419"/>
      <c r="C1028" s="413"/>
      <c r="D1028" s="419"/>
      <c r="E1028" s="419"/>
    </row>
    <row r="1029" spans="2:5" ht="12.75">
      <c r="B1029" s="419"/>
      <c r="C1029" s="413"/>
      <c r="D1029" s="419"/>
      <c r="E1029" s="419"/>
    </row>
    <row r="1030" spans="2:5" ht="12.75">
      <c r="B1030" s="419"/>
      <c r="C1030" s="413"/>
      <c r="D1030" s="419"/>
      <c r="E1030" s="419"/>
    </row>
    <row r="1031" spans="2:5" ht="12.75">
      <c r="B1031" s="419"/>
      <c r="C1031" s="413"/>
      <c r="D1031" s="419"/>
      <c r="E1031" s="419"/>
    </row>
    <row r="1032" spans="2:5" ht="12.75">
      <c r="B1032" s="419"/>
      <c r="C1032" s="413"/>
      <c r="D1032" s="419"/>
      <c r="E1032" s="419"/>
    </row>
    <row r="1033" spans="2:5" ht="12.75">
      <c r="B1033" s="419"/>
      <c r="C1033" s="413"/>
      <c r="D1033" s="419"/>
      <c r="E1033" s="419"/>
    </row>
    <row r="1034" spans="2:5" ht="12.75">
      <c r="B1034" s="419"/>
      <c r="C1034" s="413"/>
      <c r="D1034" s="419"/>
      <c r="E1034" s="419"/>
    </row>
    <row r="1035" spans="2:5" ht="12.75">
      <c r="B1035" s="419"/>
      <c r="C1035" s="413"/>
      <c r="D1035" s="419"/>
      <c r="E1035" s="419"/>
    </row>
    <row r="1036" spans="2:5" ht="12.75">
      <c r="B1036" s="419"/>
      <c r="C1036" s="413"/>
      <c r="D1036" s="419"/>
      <c r="E1036" s="419"/>
    </row>
    <row r="1037" spans="2:5" ht="12.75">
      <c r="B1037" s="419"/>
      <c r="C1037" s="413"/>
      <c r="D1037" s="419"/>
      <c r="E1037" s="419"/>
    </row>
    <row r="1038" spans="2:5" ht="12.75">
      <c r="B1038" s="419"/>
      <c r="C1038" s="413"/>
      <c r="D1038" s="419"/>
      <c r="E1038" s="419"/>
    </row>
    <row r="1039" spans="2:5" ht="12.75">
      <c r="B1039" s="419"/>
      <c r="C1039" s="413"/>
      <c r="D1039" s="419"/>
      <c r="E1039" s="419"/>
    </row>
    <row r="1040" spans="2:5" ht="12.75">
      <c r="B1040" s="419"/>
      <c r="C1040" s="413"/>
      <c r="D1040" s="419"/>
      <c r="E1040" s="419"/>
    </row>
    <row r="1041" spans="2:5" ht="12.75">
      <c r="B1041" s="419"/>
      <c r="C1041" s="413"/>
      <c r="D1041" s="419"/>
      <c r="E1041" s="419"/>
    </row>
    <row r="1042" spans="2:5" ht="12.75">
      <c r="B1042" s="419"/>
      <c r="C1042" s="413"/>
      <c r="D1042" s="419"/>
      <c r="E1042" s="419"/>
    </row>
    <row r="1043" spans="2:5" ht="12.75">
      <c r="B1043" s="419"/>
      <c r="C1043" s="413"/>
      <c r="D1043" s="419"/>
      <c r="E1043" s="419"/>
    </row>
    <row r="1044" spans="2:5" ht="12.75">
      <c r="B1044" s="419"/>
      <c r="C1044" s="413"/>
      <c r="D1044" s="419"/>
      <c r="E1044" s="419"/>
    </row>
    <row r="1045" spans="2:5" ht="12.75">
      <c r="B1045" s="419"/>
      <c r="C1045" s="413"/>
      <c r="D1045" s="419"/>
      <c r="E1045" s="419"/>
    </row>
    <row r="1046" spans="2:5" ht="12.75">
      <c r="B1046" s="419"/>
      <c r="C1046" s="413"/>
      <c r="D1046" s="419"/>
      <c r="E1046" s="419"/>
    </row>
    <row r="1047" spans="2:5" ht="12.75">
      <c r="B1047" s="419"/>
      <c r="C1047" s="413"/>
      <c r="D1047" s="419"/>
      <c r="E1047" s="419"/>
    </row>
    <row r="1048" spans="2:5" ht="12.75">
      <c r="B1048" s="419"/>
      <c r="C1048" s="413"/>
      <c r="D1048" s="419"/>
      <c r="E1048" s="419"/>
    </row>
    <row r="1049" spans="2:5" ht="12.75">
      <c r="B1049" s="419"/>
      <c r="C1049" s="413"/>
      <c r="D1049" s="419"/>
      <c r="E1049" s="419"/>
    </row>
    <row r="1050" spans="2:5" ht="12.75">
      <c r="B1050" s="419"/>
      <c r="C1050" s="413"/>
      <c r="D1050" s="419"/>
      <c r="E1050" s="419"/>
    </row>
    <row r="1051" spans="2:5" ht="12.75">
      <c r="B1051" s="419"/>
      <c r="C1051" s="413"/>
      <c r="D1051" s="419"/>
      <c r="E1051" s="419"/>
    </row>
    <row r="1052" spans="2:5" ht="12.75">
      <c r="B1052" s="419"/>
      <c r="C1052" s="413"/>
      <c r="D1052" s="419"/>
      <c r="E1052" s="419"/>
    </row>
    <row r="1053" spans="2:5" ht="12.75">
      <c r="B1053" s="419"/>
      <c r="C1053" s="413"/>
      <c r="D1053" s="419"/>
      <c r="E1053" s="419"/>
    </row>
    <row r="1054" spans="2:5" ht="12.75">
      <c r="B1054" s="419"/>
      <c r="C1054" s="413"/>
      <c r="D1054" s="419"/>
      <c r="E1054" s="419"/>
    </row>
    <row r="1055" spans="2:5" ht="12.75">
      <c r="B1055" s="419"/>
      <c r="C1055" s="413"/>
      <c r="D1055" s="419"/>
      <c r="E1055" s="419"/>
    </row>
    <row r="1056" spans="2:5" ht="12.75">
      <c r="B1056" s="419"/>
      <c r="C1056" s="413"/>
      <c r="D1056" s="419"/>
      <c r="E1056" s="419"/>
    </row>
    <row r="1057" spans="2:5" ht="12.75">
      <c r="B1057" s="419"/>
      <c r="C1057" s="413"/>
      <c r="D1057" s="419"/>
      <c r="E1057" s="419"/>
    </row>
    <row r="1058" spans="2:5" ht="12.75">
      <c r="B1058" s="419"/>
      <c r="C1058" s="413"/>
      <c r="D1058" s="419"/>
      <c r="E1058" s="419"/>
    </row>
    <row r="1059" spans="2:5" ht="12.75">
      <c r="B1059" s="419"/>
      <c r="C1059" s="413"/>
      <c r="D1059" s="419"/>
      <c r="E1059" s="419"/>
    </row>
    <row r="1060" spans="2:5" ht="12.75">
      <c r="B1060" s="419"/>
      <c r="C1060" s="413"/>
      <c r="D1060" s="419"/>
      <c r="E1060" s="419"/>
    </row>
    <row r="1061" spans="2:5" ht="12.75">
      <c r="B1061" s="419"/>
      <c r="C1061" s="413"/>
      <c r="D1061" s="419"/>
      <c r="E1061" s="419"/>
    </row>
    <row r="1062" spans="2:5" ht="12.75">
      <c r="B1062" s="419"/>
      <c r="C1062" s="413"/>
      <c r="D1062" s="419"/>
      <c r="E1062" s="419"/>
    </row>
    <row r="1063" spans="2:5" ht="12.75">
      <c r="B1063" s="419"/>
      <c r="C1063" s="413"/>
      <c r="D1063" s="419"/>
      <c r="E1063" s="419"/>
    </row>
    <row r="1064" spans="2:5" ht="12.75">
      <c r="B1064" s="419"/>
      <c r="C1064" s="413"/>
      <c r="D1064" s="419"/>
      <c r="E1064" s="419"/>
    </row>
    <row r="1065" spans="2:5" ht="12.75">
      <c r="B1065" s="419"/>
      <c r="C1065" s="413"/>
      <c r="D1065" s="419"/>
      <c r="E1065" s="419"/>
    </row>
    <row r="1066" spans="2:5" ht="12.75">
      <c r="B1066" s="419"/>
      <c r="C1066" s="413"/>
      <c r="D1066" s="419"/>
      <c r="E1066" s="419"/>
    </row>
    <row r="1067" spans="2:5" ht="12.75">
      <c r="B1067" s="419"/>
      <c r="C1067" s="413"/>
      <c r="D1067" s="419"/>
      <c r="E1067" s="419"/>
    </row>
    <row r="1068" spans="2:5" ht="12.75">
      <c r="B1068" s="419"/>
      <c r="C1068" s="413"/>
      <c r="D1068" s="419"/>
      <c r="E1068" s="419"/>
    </row>
    <row r="1069" spans="2:5" ht="12.75">
      <c r="B1069" s="419"/>
      <c r="C1069" s="413"/>
      <c r="D1069" s="419"/>
      <c r="E1069" s="419"/>
    </row>
    <row r="1070" spans="2:5" ht="12.75">
      <c r="B1070" s="419"/>
      <c r="C1070" s="413"/>
      <c r="D1070" s="419"/>
      <c r="E1070" s="419"/>
    </row>
    <row r="1071" spans="2:5" ht="12.75">
      <c r="B1071" s="419"/>
      <c r="C1071" s="413"/>
      <c r="D1071" s="419"/>
      <c r="E1071" s="419"/>
    </row>
    <row r="1072" spans="2:5" ht="12.75">
      <c r="B1072" s="419"/>
      <c r="C1072" s="413"/>
      <c r="D1072" s="419"/>
      <c r="E1072" s="419"/>
    </row>
    <row r="1073" spans="2:5" ht="12.75">
      <c r="B1073" s="419"/>
      <c r="C1073" s="413"/>
      <c r="D1073" s="419"/>
      <c r="E1073" s="419"/>
    </row>
    <row r="1074" spans="2:5" ht="12.75">
      <c r="B1074" s="419"/>
      <c r="C1074" s="413"/>
      <c r="D1074" s="419"/>
      <c r="E1074" s="419"/>
    </row>
    <row r="1075" spans="2:5" ht="12.75">
      <c r="B1075" s="419"/>
      <c r="C1075" s="413"/>
      <c r="D1075" s="419"/>
      <c r="E1075" s="419"/>
    </row>
    <row r="1076" spans="2:5" ht="12.75">
      <c r="B1076" s="419"/>
      <c r="C1076" s="413"/>
      <c r="D1076" s="419"/>
      <c r="E1076" s="419"/>
    </row>
    <row r="1077" spans="2:5" ht="12.75">
      <c r="B1077" s="419"/>
      <c r="C1077" s="413"/>
      <c r="D1077" s="419"/>
      <c r="E1077" s="419"/>
    </row>
    <row r="1078" spans="2:5" ht="12.75">
      <c r="B1078" s="419"/>
      <c r="C1078" s="413"/>
      <c r="D1078" s="419"/>
      <c r="E1078" s="419"/>
    </row>
    <row r="1079" spans="2:5" ht="12.75">
      <c r="B1079" s="419"/>
      <c r="C1079" s="413"/>
      <c r="D1079" s="419"/>
      <c r="E1079" s="419"/>
    </row>
    <row r="1080" spans="2:5" ht="12.75">
      <c r="B1080" s="419"/>
      <c r="C1080" s="413"/>
      <c r="D1080" s="419"/>
      <c r="E1080" s="419"/>
    </row>
    <row r="1081" spans="2:5" ht="12.75">
      <c r="B1081" s="419"/>
      <c r="C1081" s="413"/>
      <c r="D1081" s="419"/>
      <c r="E1081" s="419"/>
    </row>
    <row r="1082" spans="2:5" ht="12.75">
      <c r="B1082" s="419"/>
      <c r="C1082" s="413"/>
      <c r="D1082" s="419"/>
      <c r="E1082" s="419"/>
    </row>
    <row r="1083" spans="2:5" ht="12.75">
      <c r="B1083" s="419"/>
      <c r="C1083" s="413"/>
      <c r="D1083" s="419"/>
      <c r="E1083" s="419"/>
    </row>
    <row r="1084" spans="2:5" ht="12.75">
      <c r="B1084" s="419"/>
      <c r="C1084" s="413"/>
      <c r="D1084" s="419"/>
      <c r="E1084" s="419"/>
    </row>
    <row r="1085" spans="2:5" ht="12.75">
      <c r="B1085" s="419"/>
      <c r="C1085" s="413"/>
      <c r="D1085" s="419"/>
      <c r="E1085" s="419"/>
    </row>
    <row r="1086" spans="2:5" ht="12.75">
      <c r="B1086" s="419"/>
      <c r="C1086" s="413"/>
      <c r="D1086" s="419"/>
      <c r="E1086" s="419"/>
    </row>
    <row r="1087" spans="2:5" ht="12.75">
      <c r="B1087" s="419"/>
      <c r="C1087" s="413"/>
      <c r="D1087" s="419"/>
      <c r="E1087" s="419"/>
    </row>
    <row r="1088" spans="2:5" ht="12.75">
      <c r="B1088" s="419"/>
      <c r="C1088" s="413"/>
      <c r="D1088" s="419"/>
      <c r="E1088" s="419"/>
    </row>
    <row r="1089" spans="2:5" ht="12.75">
      <c r="B1089" s="419"/>
      <c r="C1089" s="413"/>
      <c r="D1089" s="419"/>
      <c r="E1089" s="419"/>
    </row>
    <row r="1090" spans="2:5" ht="12.75">
      <c r="B1090" s="419"/>
      <c r="C1090" s="413"/>
      <c r="D1090" s="419"/>
      <c r="E1090" s="419"/>
    </row>
    <row r="1091" spans="2:5" ht="12.75">
      <c r="B1091" s="419"/>
      <c r="C1091" s="413"/>
      <c r="D1091" s="419"/>
      <c r="E1091" s="419"/>
    </row>
    <row r="1092" spans="2:5" ht="12.75">
      <c r="B1092" s="419"/>
      <c r="C1092" s="413"/>
      <c r="D1092" s="419"/>
      <c r="E1092" s="419"/>
    </row>
    <row r="1093" spans="2:5" ht="12.75">
      <c r="B1093" s="419"/>
      <c r="C1093" s="413"/>
      <c r="D1093" s="419"/>
      <c r="E1093" s="419"/>
    </row>
    <row r="1094" spans="2:5" ht="12.75">
      <c r="B1094" s="419"/>
      <c r="C1094" s="413"/>
      <c r="D1094" s="419"/>
      <c r="E1094" s="419"/>
    </row>
    <row r="1095" spans="2:5" ht="12.75">
      <c r="B1095" s="419"/>
      <c r="C1095" s="413"/>
      <c r="D1095" s="419"/>
      <c r="E1095" s="419"/>
    </row>
    <row r="1096" spans="2:5" ht="12.75">
      <c r="B1096" s="419"/>
      <c r="C1096" s="413"/>
      <c r="D1096" s="419"/>
      <c r="E1096" s="419"/>
    </row>
    <row r="1097" spans="2:5" ht="12.75">
      <c r="B1097" s="419"/>
      <c r="C1097" s="413"/>
      <c r="D1097" s="419"/>
      <c r="E1097" s="419"/>
    </row>
    <row r="1098" spans="2:5" ht="12.75">
      <c r="B1098" s="419"/>
      <c r="C1098" s="413"/>
      <c r="D1098" s="419"/>
      <c r="E1098" s="419"/>
    </row>
    <row r="1099" spans="2:5" ht="12.75">
      <c r="B1099" s="419"/>
      <c r="C1099" s="413"/>
      <c r="D1099" s="419"/>
      <c r="E1099" s="419"/>
    </row>
    <row r="1100" spans="2:5" ht="12.75">
      <c r="B1100" s="419"/>
      <c r="C1100" s="413"/>
      <c r="D1100" s="419"/>
      <c r="E1100" s="419"/>
    </row>
    <row r="1101" spans="2:5" ht="12.75">
      <c r="B1101" s="419"/>
      <c r="C1101" s="413"/>
      <c r="D1101" s="419"/>
      <c r="E1101" s="419"/>
    </row>
    <row r="1102" spans="2:5" ht="12.75">
      <c r="B1102" s="419"/>
      <c r="C1102" s="413"/>
      <c r="D1102" s="419"/>
      <c r="E1102" s="419"/>
    </row>
    <row r="1103" spans="2:5" ht="12.75">
      <c r="B1103" s="419"/>
      <c r="C1103" s="413"/>
      <c r="D1103" s="419"/>
      <c r="E1103" s="419"/>
    </row>
    <row r="1104" spans="2:5" ht="12.75">
      <c r="B1104" s="419"/>
      <c r="C1104" s="413"/>
      <c r="D1104" s="419"/>
      <c r="E1104" s="419"/>
    </row>
    <row r="1105" spans="2:5" ht="12.75">
      <c r="B1105" s="419"/>
      <c r="C1105" s="413"/>
      <c r="D1105" s="419"/>
      <c r="E1105" s="419"/>
    </row>
    <row r="1106" spans="2:5" ht="12.75">
      <c r="B1106" s="419"/>
      <c r="C1106" s="413"/>
      <c r="D1106" s="419"/>
      <c r="E1106" s="419"/>
    </row>
    <row r="1107" spans="2:5" ht="12.75">
      <c r="B1107" s="419"/>
      <c r="C1107" s="413"/>
      <c r="D1107" s="419"/>
      <c r="E1107" s="419"/>
    </row>
    <row r="1108" spans="2:5" ht="12.75">
      <c r="B1108" s="419"/>
      <c r="C1108" s="413"/>
      <c r="D1108" s="419"/>
      <c r="E1108" s="419"/>
    </row>
    <row r="1109" spans="2:5" ht="12.75">
      <c r="B1109" s="419"/>
      <c r="C1109" s="413"/>
      <c r="D1109" s="419"/>
      <c r="E1109" s="419"/>
    </row>
    <row r="1110" spans="2:5" ht="12.75">
      <c r="B1110" s="419"/>
      <c r="C1110" s="413"/>
      <c r="D1110" s="419"/>
      <c r="E1110" s="419"/>
    </row>
    <row r="1111" spans="2:5" ht="12.75">
      <c r="B1111" s="419"/>
      <c r="C1111" s="413"/>
      <c r="D1111" s="419"/>
      <c r="E1111" s="419"/>
    </row>
    <row r="1112" spans="2:5" ht="12.75">
      <c r="B1112" s="419"/>
      <c r="C1112" s="413"/>
      <c r="D1112" s="419"/>
      <c r="E1112" s="419"/>
    </row>
    <row r="1113" spans="2:5" ht="12.75">
      <c r="B1113" s="419"/>
      <c r="C1113" s="413"/>
      <c r="D1113" s="419"/>
      <c r="E1113" s="419"/>
    </row>
    <row r="1114" spans="2:5" ht="12.75">
      <c r="B1114" s="419"/>
      <c r="C1114" s="413"/>
      <c r="D1114" s="419"/>
      <c r="E1114" s="419"/>
    </row>
    <row r="1115" spans="2:5" ht="12.75">
      <c r="B1115" s="419"/>
      <c r="C1115" s="413"/>
      <c r="D1115" s="419"/>
      <c r="E1115" s="419"/>
    </row>
    <row r="1116" spans="2:5" ht="12.75">
      <c r="B1116" s="419"/>
      <c r="C1116" s="413"/>
      <c r="D1116" s="419"/>
      <c r="E1116" s="419"/>
    </row>
    <row r="1117" spans="2:5" ht="12.75">
      <c r="B1117" s="419"/>
      <c r="C1117" s="413"/>
      <c r="D1117" s="419"/>
      <c r="E1117" s="419"/>
    </row>
    <row r="1118" spans="2:5" ht="12.75">
      <c r="B1118" s="419"/>
      <c r="C1118" s="413"/>
      <c r="D1118" s="419"/>
      <c r="E1118" s="419"/>
    </row>
    <row r="1119" spans="2:5" ht="12.75">
      <c r="B1119" s="419"/>
      <c r="C1119" s="413"/>
      <c r="D1119" s="419"/>
      <c r="E1119" s="419"/>
    </row>
    <row r="1120" spans="2:5" ht="12.75">
      <c r="B1120" s="419"/>
      <c r="C1120" s="413"/>
      <c r="D1120" s="419"/>
      <c r="E1120" s="419"/>
    </row>
    <row r="1121" spans="2:5" ht="12.75">
      <c r="B1121" s="419"/>
      <c r="C1121" s="413"/>
      <c r="D1121" s="419"/>
      <c r="E1121" s="419"/>
    </row>
    <row r="1122" spans="2:5" ht="12.75">
      <c r="B1122" s="419"/>
      <c r="C1122" s="413"/>
      <c r="D1122" s="419"/>
      <c r="E1122" s="419"/>
    </row>
    <row r="1123" spans="2:5" ht="12.75">
      <c r="B1123" s="419"/>
      <c r="C1123" s="413"/>
      <c r="D1123" s="419"/>
      <c r="E1123" s="419"/>
    </row>
    <row r="1124" spans="2:5" ht="12.75">
      <c r="B1124" s="419"/>
      <c r="C1124" s="413"/>
      <c r="D1124" s="419"/>
      <c r="E1124" s="419"/>
    </row>
    <row r="1125" spans="2:5" ht="12.75">
      <c r="B1125" s="419"/>
      <c r="C1125" s="413"/>
      <c r="D1125" s="419"/>
      <c r="E1125" s="419"/>
    </row>
    <row r="1126" spans="2:5" ht="12.75">
      <c r="B1126" s="419"/>
      <c r="C1126" s="413"/>
      <c r="D1126" s="419"/>
      <c r="E1126" s="419"/>
    </row>
    <row r="1127" spans="2:5" ht="12.75">
      <c r="B1127" s="419"/>
      <c r="C1127" s="413"/>
      <c r="D1127" s="419"/>
      <c r="E1127" s="419"/>
    </row>
    <row r="1128" spans="2:5" ht="12.75">
      <c r="B1128" s="419"/>
      <c r="C1128" s="413"/>
      <c r="D1128" s="419"/>
      <c r="E1128" s="419"/>
    </row>
    <row r="1129" spans="2:5" ht="12.75">
      <c r="B1129" s="419"/>
      <c r="C1129" s="413"/>
      <c r="D1129" s="419"/>
      <c r="E1129" s="419"/>
    </row>
    <row r="1130" spans="2:5" ht="12.75">
      <c r="B1130" s="419"/>
      <c r="C1130" s="413"/>
      <c r="D1130" s="419"/>
      <c r="E1130" s="419"/>
    </row>
    <row r="1131" spans="2:5" ht="12.75">
      <c r="B1131" s="419"/>
      <c r="C1131" s="413"/>
      <c r="D1131" s="419"/>
      <c r="E1131" s="419"/>
    </row>
    <row r="1132" spans="2:5" ht="12.75">
      <c r="B1132" s="419"/>
      <c r="C1132" s="413"/>
      <c r="D1132" s="419"/>
      <c r="E1132" s="419"/>
    </row>
    <row r="1133" spans="2:5" ht="12.75">
      <c r="B1133" s="419"/>
      <c r="C1133" s="413"/>
      <c r="D1133" s="419"/>
      <c r="E1133" s="419"/>
    </row>
    <row r="1134" spans="2:5" ht="12.75">
      <c r="B1134" s="419"/>
      <c r="C1134" s="413"/>
      <c r="D1134" s="419"/>
      <c r="E1134" s="419"/>
    </row>
    <row r="1135" spans="2:5" ht="12.75">
      <c r="B1135" s="419"/>
      <c r="C1135" s="413"/>
      <c r="D1135" s="419"/>
      <c r="E1135" s="419"/>
    </row>
    <row r="1136" spans="2:5" ht="12.75">
      <c r="B1136" s="419"/>
      <c r="C1136" s="413"/>
      <c r="D1136" s="419"/>
      <c r="E1136" s="419"/>
    </row>
    <row r="1137" spans="2:5" ht="12.75">
      <c r="B1137" s="419"/>
      <c r="C1137" s="413"/>
      <c r="D1137" s="419"/>
      <c r="E1137" s="419"/>
    </row>
    <row r="1138" spans="2:5" ht="12.75">
      <c r="B1138" s="419"/>
      <c r="C1138" s="413"/>
      <c r="D1138" s="419"/>
      <c r="E1138" s="419"/>
    </row>
    <row r="1139" spans="2:5" ht="12.75">
      <c r="B1139" s="419"/>
      <c r="C1139" s="413"/>
      <c r="D1139" s="419"/>
      <c r="E1139" s="419"/>
    </row>
    <row r="1140" spans="2:5" ht="12.75">
      <c r="B1140" s="419"/>
      <c r="C1140" s="413"/>
      <c r="D1140" s="419"/>
      <c r="E1140" s="419"/>
    </row>
    <row r="1141" spans="2:5" ht="12.75">
      <c r="B1141" s="419"/>
      <c r="C1141" s="413"/>
      <c r="D1141" s="419"/>
      <c r="E1141" s="419"/>
    </row>
    <row r="1142" spans="2:5" ht="12.75">
      <c r="B1142" s="419"/>
      <c r="C1142" s="413"/>
      <c r="D1142" s="419"/>
      <c r="E1142" s="419"/>
    </row>
    <row r="1143" spans="2:5" ht="12.75">
      <c r="B1143" s="419"/>
      <c r="C1143" s="413"/>
      <c r="D1143" s="419"/>
      <c r="E1143" s="419"/>
    </row>
    <row r="1144" spans="2:5" ht="12.75">
      <c r="B1144" s="419"/>
      <c r="C1144" s="413"/>
      <c r="D1144" s="419"/>
      <c r="E1144" s="419"/>
    </row>
    <row r="1145" spans="2:5" ht="12.75">
      <c r="B1145" s="419"/>
      <c r="C1145" s="413"/>
      <c r="D1145" s="419"/>
      <c r="E1145" s="419"/>
    </row>
    <row r="1146" spans="2:5" ht="12.75">
      <c r="B1146" s="419"/>
      <c r="C1146" s="413"/>
      <c r="D1146" s="419"/>
      <c r="E1146" s="419"/>
    </row>
    <row r="1147" spans="2:5" ht="12.75">
      <c r="B1147" s="419"/>
      <c r="C1147" s="413"/>
      <c r="D1147" s="419"/>
      <c r="E1147" s="419"/>
    </row>
    <row r="1148" spans="2:5" ht="12.75">
      <c r="B1148" s="419"/>
      <c r="C1148" s="413"/>
      <c r="D1148" s="419"/>
      <c r="E1148" s="419"/>
    </row>
    <row r="1149" spans="2:5" ht="12.75">
      <c r="B1149" s="419"/>
      <c r="C1149" s="413"/>
      <c r="D1149" s="419"/>
      <c r="E1149" s="419"/>
    </row>
    <row r="1150" spans="2:5" ht="12.75">
      <c r="B1150" s="419"/>
      <c r="C1150" s="413"/>
      <c r="D1150" s="419"/>
      <c r="E1150" s="419"/>
    </row>
    <row r="1151" spans="2:5" ht="12.75">
      <c r="B1151" s="419"/>
      <c r="C1151" s="413"/>
      <c r="D1151" s="419"/>
      <c r="E1151" s="419"/>
    </row>
    <row r="1152" spans="2:5" ht="12.75">
      <c r="B1152" s="419"/>
      <c r="C1152" s="413"/>
      <c r="D1152" s="419"/>
      <c r="E1152" s="419"/>
    </row>
    <row r="1153" spans="2:5" ht="12.75">
      <c r="B1153" s="419"/>
      <c r="C1153" s="413"/>
      <c r="D1153" s="419"/>
      <c r="E1153" s="419"/>
    </row>
    <row r="1154" spans="2:5" ht="12.75">
      <c r="B1154" s="419"/>
      <c r="C1154" s="413"/>
      <c r="D1154" s="419"/>
      <c r="E1154" s="419"/>
    </row>
    <row r="1155" spans="2:5" ht="12.75">
      <c r="B1155" s="419"/>
      <c r="C1155" s="413"/>
      <c r="D1155" s="419"/>
      <c r="E1155" s="419"/>
    </row>
    <row r="1156" spans="2:5" ht="12.75">
      <c r="B1156" s="419"/>
      <c r="C1156" s="413"/>
      <c r="D1156" s="419"/>
      <c r="E1156" s="419"/>
    </row>
    <row r="1157" spans="2:5" ht="12.75">
      <c r="B1157" s="419"/>
      <c r="C1157" s="413"/>
      <c r="D1157" s="419"/>
      <c r="E1157" s="419"/>
    </row>
    <row r="1158" spans="2:5" ht="12.75">
      <c r="B1158" s="419"/>
      <c r="C1158" s="413"/>
      <c r="D1158" s="419"/>
      <c r="E1158" s="419"/>
    </row>
    <row r="1159" spans="2:5" ht="12.75">
      <c r="B1159" s="419"/>
      <c r="C1159" s="413"/>
      <c r="D1159" s="419"/>
      <c r="E1159" s="419"/>
    </row>
    <row r="1160" spans="2:5" ht="12.75">
      <c r="B1160" s="419"/>
      <c r="C1160" s="413"/>
      <c r="D1160" s="419"/>
      <c r="E1160" s="419"/>
    </row>
    <row r="1161" spans="2:5" ht="12.75">
      <c r="B1161" s="419"/>
      <c r="C1161" s="413"/>
      <c r="D1161" s="419"/>
      <c r="E1161" s="419"/>
    </row>
    <row r="1162" spans="2:5" ht="12.75">
      <c r="B1162" s="419"/>
      <c r="C1162" s="413"/>
      <c r="D1162" s="419"/>
      <c r="E1162" s="419"/>
    </row>
    <row r="1163" spans="2:5" ht="12.75">
      <c r="B1163" s="419"/>
      <c r="C1163" s="413"/>
      <c r="D1163" s="419"/>
      <c r="E1163" s="419"/>
    </row>
    <row r="1164" spans="2:5" ht="12.75">
      <c r="B1164" s="419"/>
      <c r="C1164" s="413"/>
      <c r="D1164" s="419"/>
      <c r="E1164" s="419"/>
    </row>
    <row r="1165" spans="2:5" ht="12.75">
      <c r="B1165" s="419"/>
      <c r="C1165" s="413"/>
      <c r="D1165" s="419"/>
      <c r="E1165" s="419"/>
    </row>
    <row r="1166" spans="2:5" ht="12.75">
      <c r="B1166" s="419"/>
      <c r="C1166" s="413"/>
      <c r="D1166" s="419"/>
      <c r="E1166" s="419"/>
    </row>
    <row r="1167" spans="2:5" ht="12.75">
      <c r="B1167" s="419"/>
      <c r="C1167" s="413"/>
      <c r="D1167" s="419"/>
      <c r="E1167" s="419"/>
    </row>
    <row r="1168" spans="2:5" ht="12.75">
      <c r="B1168" s="419"/>
      <c r="C1168" s="413"/>
      <c r="D1168" s="419"/>
      <c r="E1168" s="419"/>
    </row>
    <row r="1169" spans="2:5" ht="12.75">
      <c r="B1169" s="419"/>
      <c r="C1169" s="413"/>
      <c r="D1169" s="419"/>
      <c r="E1169" s="419"/>
    </row>
    <row r="1170" spans="2:5" ht="12.75">
      <c r="B1170" s="419"/>
      <c r="C1170" s="413"/>
      <c r="D1170" s="419"/>
      <c r="E1170" s="419"/>
    </row>
    <row r="1171" spans="2:5" ht="12.75">
      <c r="B1171" s="419"/>
      <c r="C1171" s="413"/>
      <c r="D1171" s="419"/>
      <c r="E1171" s="419"/>
    </row>
    <row r="1172" spans="2:5" ht="12.75">
      <c r="B1172" s="419"/>
      <c r="C1172" s="413"/>
      <c r="D1172" s="419"/>
      <c r="E1172" s="419"/>
    </row>
    <row r="1173" spans="2:5" ht="12.75">
      <c r="B1173" s="419"/>
      <c r="C1173" s="413"/>
      <c r="D1173" s="419"/>
      <c r="E1173" s="419"/>
    </row>
    <row r="1174" spans="2:5" ht="12.75">
      <c r="B1174" s="419"/>
      <c r="C1174" s="413"/>
      <c r="D1174" s="419"/>
      <c r="E1174" s="419"/>
    </row>
    <row r="1175" spans="2:5" ht="12.75">
      <c r="B1175" s="419"/>
      <c r="C1175" s="413"/>
      <c r="D1175" s="419"/>
      <c r="E1175" s="419"/>
    </row>
    <row r="1176" spans="2:5" ht="12.75">
      <c r="B1176" s="419"/>
      <c r="C1176" s="413"/>
      <c r="D1176" s="419"/>
      <c r="E1176" s="419"/>
    </row>
    <row r="1177" spans="2:5" ht="12.75">
      <c r="B1177" s="419"/>
      <c r="C1177" s="413"/>
      <c r="D1177" s="419"/>
      <c r="E1177" s="419"/>
    </row>
    <row r="1178" spans="2:5" ht="12.75">
      <c r="B1178" s="419"/>
      <c r="C1178" s="413"/>
      <c r="D1178" s="419"/>
      <c r="E1178" s="419"/>
    </row>
    <row r="1179" spans="2:5" ht="12.75">
      <c r="B1179" s="419"/>
      <c r="C1179" s="413"/>
      <c r="D1179" s="419"/>
      <c r="E1179" s="419"/>
    </row>
    <row r="1180" spans="2:5" ht="12.75">
      <c r="B1180" s="419"/>
      <c r="C1180" s="413"/>
      <c r="D1180" s="419"/>
      <c r="E1180" s="419"/>
    </row>
    <row r="1181" spans="2:5" ht="12.75">
      <c r="B1181" s="419"/>
      <c r="C1181" s="413"/>
      <c r="D1181" s="419"/>
      <c r="E1181" s="419"/>
    </row>
    <row r="1182" spans="2:5" ht="12.75">
      <c r="B1182" s="419"/>
      <c r="C1182" s="413"/>
      <c r="D1182" s="419"/>
      <c r="E1182" s="419"/>
    </row>
    <row r="1183" spans="2:5" ht="12.75">
      <c r="B1183" s="419"/>
      <c r="C1183" s="413"/>
      <c r="D1183" s="419"/>
      <c r="E1183" s="419"/>
    </row>
    <row r="1184" spans="2:5" ht="12.75">
      <c r="B1184" s="419"/>
      <c r="C1184" s="413"/>
      <c r="D1184" s="419"/>
      <c r="E1184" s="419"/>
    </row>
    <row r="1185" spans="2:5" ht="12.75">
      <c r="B1185" s="419"/>
      <c r="C1185" s="413"/>
      <c r="D1185" s="419"/>
      <c r="E1185" s="419"/>
    </row>
    <row r="1186" spans="2:5" ht="12.75">
      <c r="B1186" s="419"/>
      <c r="C1186" s="413"/>
      <c r="D1186" s="419"/>
      <c r="E1186" s="419"/>
    </row>
    <row r="1187" spans="2:5" ht="12.75">
      <c r="B1187" s="419"/>
      <c r="C1187" s="413"/>
      <c r="D1187" s="419"/>
      <c r="E1187" s="419"/>
    </row>
    <row r="1188" spans="2:5" ht="12.75">
      <c r="B1188" s="419"/>
      <c r="C1188" s="413"/>
      <c r="D1188" s="419"/>
      <c r="E1188" s="419"/>
    </row>
    <row r="1189" spans="2:5" ht="12.75">
      <c r="B1189" s="419"/>
      <c r="C1189" s="413"/>
      <c r="D1189" s="419"/>
      <c r="E1189" s="419"/>
    </row>
    <row r="1190" spans="2:5" ht="12.75">
      <c r="B1190" s="419"/>
      <c r="C1190" s="413"/>
      <c r="D1190" s="419"/>
      <c r="E1190" s="419"/>
    </row>
    <row r="1191" spans="2:5" ht="12.75">
      <c r="B1191" s="419"/>
      <c r="C1191" s="413"/>
      <c r="D1191" s="419"/>
      <c r="E1191" s="419"/>
    </row>
    <row r="1192" spans="2:5" ht="12.75">
      <c r="B1192" s="419"/>
      <c r="C1192" s="413"/>
      <c r="D1192" s="419"/>
      <c r="E1192" s="419"/>
    </row>
    <row r="1193" spans="2:5" ht="12.75">
      <c r="B1193" s="419"/>
      <c r="C1193" s="413"/>
      <c r="D1193" s="419"/>
      <c r="E1193" s="419"/>
    </row>
    <row r="1194" spans="2:5" ht="12.75">
      <c r="B1194" s="419"/>
      <c r="C1194" s="413"/>
      <c r="D1194" s="419"/>
      <c r="E1194" s="419"/>
    </row>
    <row r="1195" spans="2:5" ht="12.75">
      <c r="B1195" s="419"/>
      <c r="C1195" s="413"/>
      <c r="D1195" s="419"/>
      <c r="E1195" s="419"/>
    </row>
    <row r="1196" spans="2:5" ht="12.75">
      <c r="B1196" s="419"/>
      <c r="C1196" s="413"/>
      <c r="D1196" s="419"/>
      <c r="E1196" s="419"/>
    </row>
    <row r="1197" spans="2:5" ht="12.75">
      <c r="B1197" s="419"/>
      <c r="C1197" s="413"/>
      <c r="D1197" s="419"/>
      <c r="E1197" s="419"/>
    </row>
    <row r="1198" spans="2:5" ht="12.75">
      <c r="B1198" s="419"/>
      <c r="C1198" s="413"/>
      <c r="D1198" s="419"/>
      <c r="E1198" s="419"/>
    </row>
    <row r="1199" spans="2:5" ht="12.75">
      <c r="B1199" s="419"/>
      <c r="C1199" s="413"/>
      <c r="D1199" s="419"/>
      <c r="E1199" s="419"/>
    </row>
    <row r="1200" spans="2:5" ht="12.75">
      <c r="B1200" s="419"/>
      <c r="C1200" s="413"/>
      <c r="D1200" s="419"/>
      <c r="E1200" s="419"/>
    </row>
    <row r="1201" spans="2:5" ht="12.75">
      <c r="B1201" s="419"/>
      <c r="C1201" s="413"/>
      <c r="D1201" s="419"/>
      <c r="E1201" s="419"/>
    </row>
    <row r="1202" spans="2:5" ht="12.75">
      <c r="B1202" s="419"/>
      <c r="C1202" s="413"/>
      <c r="D1202" s="419"/>
      <c r="E1202" s="419"/>
    </row>
    <row r="1203" spans="2:5" ht="12.75">
      <c r="B1203" s="419"/>
      <c r="C1203" s="413"/>
      <c r="D1203" s="419"/>
      <c r="E1203" s="419"/>
    </row>
    <row r="1204" spans="2:5" ht="12.75">
      <c r="B1204" s="419"/>
      <c r="C1204" s="413"/>
      <c r="D1204" s="419"/>
      <c r="E1204" s="419"/>
    </row>
    <row r="1205" spans="2:5" ht="12.75">
      <c r="B1205" s="419"/>
      <c r="C1205" s="413"/>
      <c r="D1205" s="419"/>
      <c r="E1205" s="419"/>
    </row>
    <row r="1206" spans="2:5" ht="12.75">
      <c r="B1206" s="419"/>
      <c r="C1206" s="413"/>
      <c r="D1206" s="419"/>
      <c r="E1206" s="419"/>
    </row>
    <row r="1207" spans="2:5" ht="12.75">
      <c r="B1207" s="419"/>
      <c r="C1207" s="413"/>
      <c r="D1207" s="419"/>
      <c r="E1207" s="419"/>
    </row>
    <row r="1208" spans="2:5" ht="12.75">
      <c r="B1208" s="419"/>
      <c r="C1208" s="413"/>
      <c r="D1208" s="419"/>
      <c r="E1208" s="419"/>
    </row>
    <row r="1209" spans="2:5" ht="12.75">
      <c r="B1209" s="419"/>
      <c r="C1209" s="413"/>
      <c r="D1209" s="419"/>
      <c r="E1209" s="419"/>
    </row>
    <row r="1210" spans="2:5" ht="12.75">
      <c r="B1210" s="419"/>
      <c r="C1210" s="413"/>
      <c r="D1210" s="419"/>
      <c r="E1210" s="419"/>
    </row>
    <row r="1211" spans="2:5" ht="12.75">
      <c r="B1211" s="419"/>
      <c r="C1211" s="413"/>
      <c r="D1211" s="419"/>
      <c r="E1211" s="419"/>
    </row>
    <row r="1212" spans="2:5" ht="12.75">
      <c r="B1212" s="419"/>
      <c r="C1212" s="413"/>
      <c r="D1212" s="419"/>
      <c r="E1212" s="419"/>
    </row>
    <row r="1213" spans="2:5" ht="12.75">
      <c r="B1213" s="419"/>
      <c r="C1213" s="413"/>
      <c r="D1213" s="419"/>
      <c r="E1213" s="419"/>
    </row>
    <row r="1214" spans="2:5" ht="12.75">
      <c r="B1214" s="419"/>
      <c r="C1214" s="413"/>
      <c r="D1214" s="419"/>
      <c r="E1214" s="419"/>
    </row>
    <row r="1215" spans="2:5" ht="12.75">
      <c r="B1215" s="419"/>
      <c r="C1215" s="413"/>
      <c r="D1215" s="419"/>
      <c r="E1215" s="419"/>
    </row>
    <row r="1216" spans="2:5" ht="12.75">
      <c r="B1216" s="419"/>
      <c r="C1216" s="413"/>
      <c r="D1216" s="419"/>
      <c r="E1216" s="419"/>
    </row>
    <row r="1217" spans="2:5" ht="12.75">
      <c r="B1217" s="419"/>
      <c r="C1217" s="413"/>
      <c r="D1217" s="419"/>
      <c r="E1217" s="419"/>
    </row>
    <row r="1218" spans="2:5" ht="12.75">
      <c r="B1218" s="419"/>
      <c r="C1218" s="413"/>
      <c r="D1218" s="419"/>
      <c r="E1218" s="419"/>
    </row>
    <row r="1219" spans="2:5" ht="12.75">
      <c r="B1219" s="419"/>
      <c r="C1219" s="413"/>
      <c r="D1219" s="419"/>
      <c r="E1219" s="419"/>
    </row>
    <row r="1220" spans="2:5" ht="12.75">
      <c r="B1220" s="419"/>
      <c r="C1220" s="413"/>
      <c r="D1220" s="419"/>
      <c r="E1220" s="419"/>
    </row>
    <row r="1221" spans="2:5" ht="12.75">
      <c r="B1221" s="419"/>
      <c r="C1221" s="413"/>
      <c r="D1221" s="419"/>
      <c r="E1221" s="419"/>
    </row>
    <row r="1222" spans="2:5" ht="12.75">
      <c r="B1222" s="419"/>
      <c r="C1222" s="413"/>
      <c r="D1222" s="419"/>
      <c r="E1222" s="419"/>
    </row>
    <row r="1223" spans="2:5" ht="12.75">
      <c r="B1223" s="419"/>
      <c r="C1223" s="413"/>
      <c r="D1223" s="419"/>
      <c r="E1223" s="419"/>
    </row>
    <row r="1224" spans="2:5" ht="12.75">
      <c r="B1224" s="419"/>
      <c r="C1224" s="413"/>
      <c r="D1224" s="419"/>
      <c r="E1224" s="419"/>
    </row>
    <row r="1225" spans="2:5" ht="12.75">
      <c r="B1225" s="419"/>
      <c r="C1225" s="413"/>
      <c r="D1225" s="419"/>
      <c r="E1225" s="419"/>
    </row>
    <row r="1226" spans="2:5" ht="12.75">
      <c r="B1226" s="419"/>
      <c r="C1226" s="413"/>
      <c r="D1226" s="419"/>
      <c r="E1226" s="419"/>
    </row>
    <row r="1227" spans="2:5" ht="12.75">
      <c r="B1227" s="419"/>
      <c r="C1227" s="413"/>
      <c r="D1227" s="419"/>
      <c r="E1227" s="419"/>
    </row>
    <row r="1228" spans="2:5" ht="12.75">
      <c r="B1228" s="419"/>
      <c r="C1228" s="413"/>
      <c r="D1228" s="419"/>
      <c r="E1228" s="419"/>
    </row>
    <row r="1229" spans="2:5" ht="12.75">
      <c r="B1229" s="419"/>
      <c r="C1229" s="413"/>
      <c r="D1229" s="419"/>
      <c r="E1229" s="419"/>
    </row>
    <row r="1230" spans="2:5" ht="12.75">
      <c r="B1230" s="419"/>
      <c r="C1230" s="413"/>
      <c r="D1230" s="419"/>
      <c r="E1230" s="419"/>
    </row>
    <row r="1231" spans="2:5" ht="12.75">
      <c r="B1231" s="419"/>
      <c r="C1231" s="413"/>
      <c r="D1231" s="419"/>
      <c r="E1231" s="419"/>
    </row>
    <row r="1232" spans="2:5" ht="12.75">
      <c r="B1232" s="419"/>
      <c r="C1232" s="413"/>
      <c r="D1232" s="419"/>
      <c r="E1232" s="419"/>
    </row>
    <row r="1233" spans="2:5" ht="12.75">
      <c r="B1233" s="419"/>
      <c r="C1233" s="413"/>
      <c r="D1233" s="419"/>
      <c r="E1233" s="419"/>
    </row>
    <row r="1234" spans="2:5" ht="12.75">
      <c r="B1234" s="419"/>
      <c r="C1234" s="413"/>
      <c r="D1234" s="419"/>
      <c r="E1234" s="419"/>
    </row>
    <row r="1235" spans="2:5" ht="12.75">
      <c r="B1235" s="419"/>
      <c r="C1235" s="413"/>
      <c r="D1235" s="419"/>
      <c r="E1235" s="419"/>
    </row>
    <row r="1236" spans="2:5" ht="12.75">
      <c r="B1236" s="419"/>
      <c r="C1236" s="413"/>
      <c r="D1236" s="419"/>
      <c r="E1236" s="419"/>
    </row>
    <row r="1237" spans="2:5" ht="12.75">
      <c r="B1237" s="419"/>
      <c r="C1237" s="413"/>
      <c r="D1237" s="419"/>
      <c r="E1237" s="419"/>
    </row>
    <row r="1238" spans="2:5" ht="12.75">
      <c r="B1238" s="419"/>
      <c r="C1238" s="413"/>
      <c r="D1238" s="419"/>
      <c r="E1238" s="419"/>
    </row>
    <row r="1239" spans="2:5" ht="12.75">
      <c r="B1239" s="419"/>
      <c r="C1239" s="413"/>
      <c r="D1239" s="419"/>
      <c r="E1239" s="419"/>
    </row>
    <row r="1240" spans="2:5" ht="12.75">
      <c r="B1240" s="419"/>
      <c r="C1240" s="413"/>
      <c r="D1240" s="419"/>
      <c r="E1240" s="419"/>
    </row>
    <row r="1241" spans="2:5" ht="12.75">
      <c r="B1241" s="419"/>
      <c r="C1241" s="413"/>
      <c r="D1241" s="419"/>
      <c r="E1241" s="419"/>
    </row>
    <row r="1242" spans="2:5" ht="12.75">
      <c r="B1242" s="419"/>
      <c r="C1242" s="413"/>
      <c r="D1242" s="419"/>
      <c r="E1242" s="419"/>
    </row>
    <row r="1243" spans="2:5" ht="12.75">
      <c r="B1243" s="419"/>
      <c r="C1243" s="413"/>
      <c r="D1243" s="419"/>
      <c r="E1243" s="419"/>
    </row>
    <row r="1244" spans="2:5" ht="12.75">
      <c r="B1244" s="419"/>
      <c r="C1244" s="413"/>
      <c r="D1244" s="419"/>
      <c r="E1244" s="419"/>
    </row>
    <row r="1245" spans="2:5" ht="12.75">
      <c r="B1245" s="419"/>
      <c r="C1245" s="413"/>
      <c r="D1245" s="419"/>
      <c r="E1245" s="419"/>
    </row>
    <row r="1246" spans="2:5" ht="12.75">
      <c r="B1246" s="419"/>
      <c r="C1246" s="413"/>
      <c r="D1246" s="419"/>
      <c r="E1246" s="419"/>
    </row>
    <row r="1247" spans="2:5" ht="12.75">
      <c r="B1247" s="419"/>
      <c r="C1247" s="413"/>
      <c r="D1247" s="419"/>
      <c r="E1247" s="419"/>
    </row>
    <row r="1248" spans="2:5" ht="12.75">
      <c r="B1248" s="419"/>
      <c r="C1248" s="413"/>
      <c r="D1248" s="419"/>
      <c r="E1248" s="419"/>
    </row>
    <row r="1249" spans="2:5" ht="12.75">
      <c r="B1249" s="419"/>
      <c r="C1249" s="413"/>
      <c r="D1249" s="419"/>
      <c r="E1249" s="419"/>
    </row>
    <row r="1250" spans="2:5" ht="12.75">
      <c r="B1250" s="419"/>
      <c r="C1250" s="413"/>
      <c r="D1250" s="419"/>
      <c r="E1250" s="419"/>
    </row>
    <row r="1251" spans="2:5" ht="12.75">
      <c r="B1251" s="419"/>
      <c r="C1251" s="413"/>
      <c r="D1251" s="419"/>
      <c r="E1251" s="419"/>
    </row>
    <row r="1252" spans="2:5" ht="12.75">
      <c r="B1252" s="419"/>
      <c r="C1252" s="413"/>
      <c r="D1252" s="419"/>
      <c r="E1252" s="419"/>
    </row>
    <row r="1253" spans="2:5" ht="12.75">
      <c r="B1253" s="419"/>
      <c r="C1253" s="413"/>
      <c r="D1253" s="419"/>
      <c r="E1253" s="419"/>
    </row>
    <row r="1254" spans="2:5" ht="12.75">
      <c r="B1254" s="419"/>
      <c r="C1254" s="413"/>
      <c r="D1254" s="419"/>
      <c r="E1254" s="419"/>
    </row>
    <row r="1255" spans="2:5" ht="12.75">
      <c r="B1255" s="419"/>
      <c r="C1255" s="413"/>
      <c r="D1255" s="419"/>
      <c r="E1255" s="419"/>
    </row>
    <row r="1256" spans="2:5" ht="12.75">
      <c r="B1256" s="419"/>
      <c r="C1256" s="413"/>
      <c r="D1256" s="419"/>
      <c r="E1256" s="419"/>
    </row>
    <row r="1257" spans="2:5" ht="12.75">
      <c r="B1257" s="419"/>
      <c r="C1257" s="413"/>
      <c r="D1257" s="419"/>
      <c r="E1257" s="419"/>
    </row>
    <row r="1258" spans="2:5" ht="12.75">
      <c r="B1258" s="419"/>
      <c r="C1258" s="413"/>
      <c r="D1258" s="419"/>
      <c r="E1258" s="419"/>
    </row>
    <row r="1259" spans="2:5" ht="12.75">
      <c r="B1259" s="419"/>
      <c r="C1259" s="413"/>
      <c r="D1259" s="419"/>
      <c r="E1259" s="419"/>
    </row>
    <row r="1260" spans="2:5" ht="12.75">
      <c r="B1260" s="419"/>
      <c r="C1260" s="413"/>
      <c r="D1260" s="419"/>
      <c r="E1260" s="419"/>
    </row>
    <row r="1261" spans="2:5" ht="12.75">
      <c r="B1261" s="419"/>
      <c r="C1261" s="413"/>
      <c r="D1261" s="419"/>
      <c r="E1261" s="419"/>
    </row>
    <row r="1262" spans="2:5" ht="12.75">
      <c r="B1262" s="419"/>
      <c r="C1262" s="413"/>
      <c r="D1262" s="419"/>
      <c r="E1262" s="419"/>
    </row>
    <row r="1263" spans="2:5" ht="12.75">
      <c r="B1263" s="419"/>
      <c r="C1263" s="413"/>
      <c r="D1263" s="419"/>
      <c r="E1263" s="419"/>
    </row>
    <row r="1264" spans="2:5" ht="12.75">
      <c r="B1264" s="419"/>
      <c r="C1264" s="413"/>
      <c r="D1264" s="419"/>
      <c r="E1264" s="419"/>
    </row>
    <row r="1265" spans="2:5" ht="12.75">
      <c r="B1265" s="419"/>
      <c r="C1265" s="413"/>
      <c r="D1265" s="419"/>
      <c r="E1265" s="419"/>
    </row>
    <row r="1266" spans="2:5" ht="12.75">
      <c r="B1266" s="419"/>
      <c r="C1266" s="413"/>
      <c r="D1266" s="419"/>
      <c r="E1266" s="419"/>
    </row>
    <row r="1267" spans="2:5" ht="12.75">
      <c r="B1267" s="419"/>
      <c r="C1267" s="413"/>
      <c r="D1267" s="419"/>
      <c r="E1267" s="419"/>
    </row>
    <row r="1268" spans="2:5" ht="12.75">
      <c r="B1268" s="419"/>
      <c r="C1268" s="413"/>
      <c r="D1268" s="419"/>
      <c r="E1268" s="419"/>
    </row>
    <row r="1269" spans="2:5" ht="12.75">
      <c r="B1269" s="419"/>
      <c r="C1269" s="413"/>
      <c r="D1269" s="419"/>
      <c r="E1269" s="419"/>
    </row>
    <row r="1270" spans="2:5" ht="12.75">
      <c r="B1270" s="419"/>
      <c r="C1270" s="413"/>
      <c r="D1270" s="419"/>
      <c r="E1270" s="419"/>
    </row>
    <row r="1271" spans="2:5" ht="12.75">
      <c r="B1271" s="419"/>
      <c r="C1271" s="413"/>
      <c r="D1271" s="419"/>
      <c r="E1271" s="419"/>
    </row>
    <row r="1272" spans="2:5" ht="12.75">
      <c r="B1272" s="419"/>
      <c r="C1272" s="413"/>
      <c r="D1272" s="419"/>
      <c r="E1272" s="419"/>
    </row>
    <row r="1273" spans="2:5" ht="12.75">
      <c r="B1273" s="419"/>
      <c r="C1273" s="413"/>
      <c r="D1273" s="419"/>
      <c r="E1273" s="419"/>
    </row>
    <row r="1274" spans="2:5" ht="12.75">
      <c r="B1274" s="419"/>
      <c r="C1274" s="413"/>
      <c r="D1274" s="419"/>
      <c r="E1274" s="419"/>
    </row>
    <row r="1275" spans="2:5" ht="12.75">
      <c r="B1275" s="419"/>
      <c r="C1275" s="413"/>
      <c r="D1275" s="419"/>
      <c r="E1275" s="419"/>
    </row>
    <row r="1276" spans="2:5" ht="12.75">
      <c r="B1276" s="419"/>
      <c r="C1276" s="413"/>
      <c r="D1276" s="419"/>
      <c r="E1276" s="419"/>
    </row>
    <row r="1277" spans="2:5" ht="12.75">
      <c r="B1277" s="419"/>
      <c r="C1277" s="413"/>
      <c r="D1277" s="419"/>
      <c r="E1277" s="419"/>
    </row>
    <row r="1278" spans="2:5" ht="12.75">
      <c r="B1278" s="419"/>
      <c r="C1278" s="413"/>
      <c r="D1278" s="419"/>
      <c r="E1278" s="419"/>
    </row>
    <row r="1279" spans="2:5" ht="12.75">
      <c r="B1279" s="419"/>
      <c r="C1279" s="413"/>
      <c r="D1279" s="419"/>
      <c r="E1279" s="419"/>
    </row>
    <row r="1280" spans="2:5" ht="12.75">
      <c r="B1280" s="419"/>
      <c r="C1280" s="413"/>
      <c r="D1280" s="419"/>
      <c r="E1280" s="419"/>
    </row>
    <row r="1281" spans="2:5" ht="12.75">
      <c r="B1281" s="419"/>
      <c r="C1281" s="413"/>
      <c r="D1281" s="419"/>
      <c r="E1281" s="419"/>
    </row>
    <row r="1282" spans="2:5" ht="12.75">
      <c r="B1282" s="419"/>
      <c r="C1282" s="413"/>
      <c r="D1282" s="419"/>
      <c r="E1282" s="419"/>
    </row>
    <row r="1283" spans="2:5" ht="12.75">
      <c r="B1283" s="419"/>
      <c r="C1283" s="413"/>
      <c r="D1283" s="419"/>
      <c r="E1283" s="419"/>
    </row>
    <row r="1284" spans="2:5" ht="12.75">
      <c r="B1284" s="419"/>
      <c r="C1284" s="413"/>
      <c r="D1284" s="419"/>
      <c r="E1284" s="419"/>
    </row>
    <row r="1285" spans="2:5" ht="12.75">
      <c r="B1285" s="419"/>
      <c r="C1285" s="413"/>
      <c r="D1285" s="419"/>
      <c r="E1285" s="419"/>
    </row>
    <row r="1286" spans="2:5" ht="12.75">
      <c r="B1286" s="419"/>
      <c r="C1286" s="413"/>
      <c r="D1286" s="419"/>
      <c r="E1286" s="419"/>
    </row>
    <row r="1287" spans="2:5" ht="12.75">
      <c r="B1287" s="419"/>
      <c r="C1287" s="413"/>
      <c r="D1287" s="419"/>
      <c r="E1287" s="419"/>
    </row>
    <row r="1288" spans="2:5" ht="12.75">
      <c r="B1288" s="419"/>
      <c r="C1288" s="413"/>
      <c r="D1288" s="419"/>
      <c r="E1288" s="419"/>
    </row>
    <row r="1289" spans="2:5" ht="12.75">
      <c r="B1289" s="419"/>
      <c r="C1289" s="413"/>
      <c r="D1289" s="419"/>
      <c r="E1289" s="419"/>
    </row>
    <row r="1290" spans="2:5" ht="12.75">
      <c r="B1290" s="419"/>
      <c r="C1290" s="413"/>
      <c r="D1290" s="419"/>
      <c r="E1290" s="419"/>
    </row>
    <row r="1291" spans="2:5" ht="12.75">
      <c r="B1291" s="419"/>
      <c r="C1291" s="413"/>
      <c r="D1291" s="419"/>
      <c r="E1291" s="419"/>
    </row>
    <row r="1292" spans="2:5" ht="12.75">
      <c r="B1292" s="419"/>
      <c r="C1292" s="413"/>
      <c r="D1292" s="419"/>
      <c r="E1292" s="419"/>
    </row>
    <row r="1293" spans="2:5" ht="12.75">
      <c r="B1293" s="419"/>
      <c r="C1293" s="413"/>
      <c r="D1293" s="419"/>
      <c r="E1293" s="419"/>
    </row>
    <row r="1294" spans="2:5" ht="12.75">
      <c r="B1294" s="419"/>
      <c r="C1294" s="413"/>
      <c r="D1294" s="419"/>
      <c r="E1294" s="419"/>
    </row>
    <row r="1295" spans="2:5" ht="12.75">
      <c r="B1295" s="419"/>
      <c r="C1295" s="413"/>
      <c r="D1295" s="419"/>
      <c r="E1295" s="419"/>
    </row>
    <row r="1296" spans="2:5" ht="12.75">
      <c r="B1296" s="419"/>
      <c r="C1296" s="413"/>
      <c r="D1296" s="419"/>
      <c r="E1296" s="419"/>
    </row>
    <row r="1297" spans="2:5" ht="12.75">
      <c r="B1297" s="419"/>
      <c r="C1297" s="413"/>
      <c r="D1297" s="419"/>
      <c r="E1297" s="419"/>
    </row>
    <row r="1298" spans="2:5" ht="12.75">
      <c r="B1298" s="419"/>
      <c r="C1298" s="413"/>
      <c r="D1298" s="419"/>
      <c r="E1298" s="419"/>
    </row>
    <row r="1299" spans="2:5" ht="12.75">
      <c r="B1299" s="419"/>
      <c r="C1299" s="413"/>
      <c r="D1299" s="419"/>
      <c r="E1299" s="419"/>
    </row>
    <row r="1300" spans="2:5" ht="12.75">
      <c r="B1300" s="419"/>
      <c r="C1300" s="413"/>
      <c r="D1300" s="419"/>
      <c r="E1300" s="419"/>
    </row>
    <row r="1301" spans="2:5" ht="12.75">
      <c r="B1301" s="419"/>
      <c r="C1301" s="413"/>
      <c r="D1301" s="419"/>
      <c r="E1301" s="419"/>
    </row>
    <row r="1302" spans="2:5" ht="12.75">
      <c r="B1302" s="419"/>
      <c r="C1302" s="413"/>
      <c r="D1302" s="419"/>
      <c r="E1302" s="419"/>
    </row>
    <row r="1303" spans="2:5" ht="12.75">
      <c r="B1303" s="419"/>
      <c r="C1303" s="413"/>
      <c r="D1303" s="419"/>
      <c r="E1303" s="419"/>
    </row>
    <row r="1304" spans="2:5" ht="12.75">
      <c r="B1304" s="419"/>
      <c r="C1304" s="413"/>
      <c r="D1304" s="419"/>
      <c r="E1304" s="419"/>
    </row>
    <row r="1305" spans="2:5" ht="12.75">
      <c r="B1305" s="419"/>
      <c r="C1305" s="413"/>
      <c r="D1305" s="419"/>
      <c r="E1305" s="419"/>
    </row>
    <row r="1306" spans="2:5" ht="12.75">
      <c r="B1306" s="419"/>
      <c r="C1306" s="413"/>
      <c r="D1306" s="419"/>
      <c r="E1306" s="419"/>
    </row>
    <row r="1307" spans="2:5" ht="12.75">
      <c r="B1307" s="419"/>
      <c r="C1307" s="413"/>
      <c r="D1307" s="419"/>
      <c r="E1307" s="419"/>
    </row>
  </sheetData>
  <mergeCells count="8">
    <mergeCell ref="A6:E6"/>
    <mergeCell ref="A7:E7"/>
    <mergeCell ref="E8:E10"/>
    <mergeCell ref="A179:D179"/>
    <mergeCell ref="A8:A10"/>
    <mergeCell ref="B8:B10"/>
    <mergeCell ref="C8:C10"/>
    <mergeCell ref="D8:D10"/>
  </mergeCells>
  <printOptions horizontalCentered="1"/>
  <pageMargins left="0.2362204724409449" right="0.2362204724409449" top="0.2362204724409449" bottom="0.31496062992125984" header="0.2362204724409449" footer="0.2755905511811024"/>
  <pageSetup horizontalDpi="600" verticalDpi="600" orientation="portrait" paperSize="9" scale="99" r:id="rId1"/>
  <rowBreaks count="2" manualBreakCount="2">
    <brk id="62" max="4" man="1"/>
    <brk id="1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69"/>
  <sheetViews>
    <sheetView zoomScaleSheetLayoutView="100" workbookViewId="0" topLeftCell="A365">
      <selection activeCell="A314" sqref="A314:D370"/>
    </sheetView>
  </sheetViews>
  <sheetFormatPr defaultColWidth="9.00390625" defaultRowHeight="12.75"/>
  <cols>
    <col min="1" max="1" width="5.125" style="13" bestFit="1" customWidth="1"/>
    <col min="2" max="2" width="8.00390625" style="13" bestFit="1" customWidth="1"/>
    <col min="3" max="3" width="50.625" style="13" customWidth="1"/>
    <col min="4" max="4" width="20.25390625" style="13" customWidth="1"/>
    <col min="5" max="5" width="8.375" style="416" hidden="1" customWidth="1"/>
    <col min="6" max="16384" width="9.125" style="13" customWidth="1"/>
  </cols>
  <sheetData>
    <row r="1" spans="1:5" ht="11.25" customHeight="1">
      <c r="A1" s="48"/>
      <c r="B1" s="48"/>
      <c r="C1" s="48"/>
      <c r="D1" s="49" t="s">
        <v>439</v>
      </c>
      <c r="E1" s="415"/>
    </row>
    <row r="2" spans="1:4" ht="12">
      <c r="A2" s="48"/>
      <c r="B2" s="48"/>
      <c r="C2" s="48"/>
      <c r="D2" s="50" t="s">
        <v>108</v>
      </c>
    </row>
    <row r="3" spans="1:4" ht="12">
      <c r="A3" s="48"/>
      <c r="B3" s="48"/>
      <c r="C3" s="48"/>
      <c r="D3" s="50" t="s">
        <v>49</v>
      </c>
    </row>
    <row r="4" spans="1:4" ht="12">
      <c r="A4" s="48"/>
      <c r="B4" s="48"/>
      <c r="C4" s="48"/>
      <c r="D4" s="50" t="s">
        <v>514</v>
      </c>
    </row>
    <row r="5" spans="1:3" ht="9.75">
      <c r="A5" s="48"/>
      <c r="B5" s="48"/>
      <c r="C5" s="48"/>
    </row>
    <row r="6" spans="1:5" ht="12.75">
      <c r="A6" s="840" t="s">
        <v>613</v>
      </c>
      <c r="B6" s="840"/>
      <c r="C6" s="840"/>
      <c r="D6" s="840"/>
      <c r="E6" s="840"/>
    </row>
    <row r="7" spans="1:3" ht="9" customHeight="1">
      <c r="A7" s="207"/>
      <c r="B7" s="207"/>
      <c r="C7" s="207"/>
    </row>
    <row r="8" spans="1:5" ht="13.5" customHeight="1" thickBot="1">
      <c r="A8" s="800" t="s">
        <v>478</v>
      </c>
      <c r="B8" s="800"/>
      <c r="C8" s="800"/>
      <c r="D8" s="800"/>
      <c r="E8" s="351"/>
    </row>
    <row r="9" spans="1:5" ht="9.75" customHeight="1">
      <c r="A9" s="847" t="s">
        <v>62</v>
      </c>
      <c r="B9" s="849" t="s">
        <v>46</v>
      </c>
      <c r="C9" s="837" t="s">
        <v>110</v>
      </c>
      <c r="D9" s="841" t="s">
        <v>565</v>
      </c>
      <c r="E9" s="853" t="s">
        <v>595</v>
      </c>
    </row>
    <row r="10" spans="1:5" ht="30.75" customHeight="1" thickBot="1">
      <c r="A10" s="848"/>
      <c r="B10" s="850"/>
      <c r="C10" s="850"/>
      <c r="D10" s="842"/>
      <c r="E10" s="854"/>
    </row>
    <row r="11" spans="1:5" ht="9.75" customHeight="1" hidden="1" thickBot="1">
      <c r="A11" s="848"/>
      <c r="B11" s="850"/>
      <c r="C11" s="850"/>
      <c r="D11" s="754"/>
      <c r="E11" s="705"/>
    </row>
    <row r="12" spans="1:5" ht="12" customHeight="1" thickBot="1">
      <c r="A12" s="203">
        <v>1</v>
      </c>
      <c r="B12" s="200">
        <v>2</v>
      </c>
      <c r="C12" s="200">
        <v>3</v>
      </c>
      <c r="D12" s="657">
        <v>4</v>
      </c>
      <c r="E12" s="389">
        <v>6</v>
      </c>
    </row>
    <row r="13" spans="1:5" ht="12.75">
      <c r="A13" s="135"/>
      <c r="B13" s="8"/>
      <c r="C13" s="8"/>
      <c r="D13" s="716"/>
      <c r="E13" s="705"/>
    </row>
    <row r="14" spans="1:5" ht="13.5" thickBot="1">
      <c r="A14" s="245" t="s">
        <v>1</v>
      </c>
      <c r="B14" s="56"/>
      <c r="C14" s="246" t="s">
        <v>111</v>
      </c>
      <c r="D14" s="57">
        <f>D15</f>
        <v>44000</v>
      </c>
      <c r="E14" s="706" t="e">
        <f>#REF!/D14*100</f>
        <v>#REF!</v>
      </c>
    </row>
    <row r="15" spans="1:5" ht="12.75">
      <c r="A15" s="40"/>
      <c r="B15" s="247"/>
      <c r="C15" s="58" t="s">
        <v>112</v>
      </c>
      <c r="D15" s="60">
        <f>D16</f>
        <v>44000</v>
      </c>
      <c r="E15" s="707" t="e">
        <f>#REF!/D15*100</f>
        <v>#REF!</v>
      </c>
    </row>
    <row r="16" spans="1:5" ht="12.75">
      <c r="A16" s="40"/>
      <c r="B16" s="247"/>
      <c r="C16" s="248" t="s">
        <v>113</v>
      </c>
      <c r="D16" s="70">
        <f>D21</f>
        <v>44000</v>
      </c>
      <c r="E16" s="708" t="e">
        <f>#REF!/D16*100</f>
        <v>#REF!</v>
      </c>
    </row>
    <row r="17" spans="1:5" ht="12.75">
      <c r="A17" s="40"/>
      <c r="B17" s="247"/>
      <c r="C17" s="249"/>
      <c r="D17" s="60"/>
      <c r="E17" s="708"/>
    </row>
    <row r="18" spans="1:5" ht="12.75">
      <c r="A18" s="250"/>
      <c r="B18" s="43" t="s">
        <v>3</v>
      </c>
      <c r="C18" s="251" t="s">
        <v>114</v>
      </c>
      <c r="D18" s="60"/>
      <c r="E18" s="708"/>
    </row>
    <row r="19" spans="1:5" ht="12.75">
      <c r="A19" s="250"/>
      <c r="B19" s="62"/>
      <c r="C19" s="252" t="s">
        <v>458</v>
      </c>
      <c r="D19" s="59">
        <f>D20</f>
        <v>44000</v>
      </c>
      <c r="E19" s="709" t="e">
        <f>#REF!/D19*100</f>
        <v>#REF!</v>
      </c>
    </row>
    <row r="20" spans="1:5" ht="12.75">
      <c r="A20" s="250"/>
      <c r="B20" s="43"/>
      <c r="C20" s="58" t="s">
        <v>112</v>
      </c>
      <c r="D20" s="59">
        <f>D21</f>
        <v>44000</v>
      </c>
      <c r="E20" s="709" t="e">
        <f>#REF!/D20*100</f>
        <v>#REF!</v>
      </c>
    </row>
    <row r="21" spans="1:5" ht="12.75">
      <c r="A21" s="250"/>
      <c r="B21" s="43"/>
      <c r="C21" s="248" t="s">
        <v>113</v>
      </c>
      <c r="D21" s="60">
        <f>SUM('WYDATKI ukł.wyk.'!E17)</f>
        <v>44000</v>
      </c>
      <c r="E21" s="708" t="e">
        <f>#REF!/D21*100</f>
        <v>#REF!</v>
      </c>
    </row>
    <row r="22" spans="1:5" ht="12.75">
      <c r="A22" s="250"/>
      <c r="B22" s="43"/>
      <c r="C22" s="248"/>
      <c r="D22" s="60"/>
      <c r="E22" s="708"/>
    </row>
    <row r="23" spans="1:5" ht="13.5" thickBot="1">
      <c r="A23" s="245" t="s">
        <v>21</v>
      </c>
      <c r="B23" s="56"/>
      <c r="C23" s="7" t="s">
        <v>115</v>
      </c>
      <c r="D23" s="57">
        <f>D24</f>
        <v>193335</v>
      </c>
      <c r="E23" s="706" t="e">
        <f>#REF!/D23*100</f>
        <v>#REF!</v>
      </c>
    </row>
    <row r="24" spans="1:5" ht="12.75">
      <c r="A24" s="250"/>
      <c r="B24" s="43"/>
      <c r="C24" s="63" t="s">
        <v>112</v>
      </c>
      <c r="D24" s="60">
        <f>D25</f>
        <v>193335</v>
      </c>
      <c r="E24" s="707" t="e">
        <f>#REF!/D24*100</f>
        <v>#REF!</v>
      </c>
    </row>
    <row r="25" spans="1:5" ht="12.75">
      <c r="A25" s="250"/>
      <c r="B25" s="43"/>
      <c r="C25" s="209" t="s">
        <v>113</v>
      </c>
      <c r="D25" s="70">
        <f>D29+D33</f>
        <v>193335</v>
      </c>
      <c r="E25" s="708" t="e">
        <f>#REF!/D25*100</f>
        <v>#REF!</v>
      </c>
    </row>
    <row r="26" spans="1:5" ht="12.75">
      <c r="A26" s="250"/>
      <c r="B26" s="43"/>
      <c r="C26" s="209"/>
      <c r="D26" s="60"/>
      <c r="E26" s="708"/>
    </row>
    <row r="27" spans="1:5" ht="12.75">
      <c r="A27" s="250"/>
      <c r="B27" s="62" t="s">
        <v>43</v>
      </c>
      <c r="C27" s="63" t="s">
        <v>459</v>
      </c>
      <c r="D27" s="59">
        <f>D28</f>
        <v>188635</v>
      </c>
      <c r="E27" s="709" t="e">
        <f>#REF!/D27*100</f>
        <v>#REF!</v>
      </c>
    </row>
    <row r="28" spans="1:5" ht="12.75">
      <c r="A28" s="250"/>
      <c r="B28" s="43"/>
      <c r="C28" s="63" t="s">
        <v>112</v>
      </c>
      <c r="D28" s="64">
        <f>D29</f>
        <v>188635</v>
      </c>
      <c r="E28" s="709" t="e">
        <f>#REF!/D28*100</f>
        <v>#REF!</v>
      </c>
    </row>
    <row r="29" spans="1:5" ht="12.75">
      <c r="A29" s="250"/>
      <c r="B29" s="43"/>
      <c r="C29" s="209" t="s">
        <v>113</v>
      </c>
      <c r="D29" s="60">
        <f>'WYDATKI ukł.wyk.'!E21</f>
        <v>188635</v>
      </c>
      <c r="E29" s="708" t="e">
        <f>#REF!/D29*100</f>
        <v>#REF!</v>
      </c>
    </row>
    <row r="30" spans="1:5" ht="12.75">
      <c r="A30" s="250"/>
      <c r="B30" s="43"/>
      <c r="C30" s="1"/>
      <c r="D30" s="60"/>
      <c r="E30" s="708"/>
    </row>
    <row r="31" spans="1:5" ht="12.75">
      <c r="A31" s="250"/>
      <c r="B31" s="62" t="s">
        <v>23</v>
      </c>
      <c r="C31" s="58" t="s">
        <v>117</v>
      </c>
      <c r="D31" s="60">
        <f>D32</f>
        <v>4700</v>
      </c>
      <c r="E31" s="709" t="e">
        <f>#REF!/D31*100</f>
        <v>#REF!</v>
      </c>
    </row>
    <row r="32" spans="1:5" ht="12.75">
      <c r="A32" s="250"/>
      <c r="B32" s="43"/>
      <c r="C32" s="63" t="s">
        <v>112</v>
      </c>
      <c r="D32" s="64">
        <f>D33</f>
        <v>4700</v>
      </c>
      <c r="E32" s="709" t="e">
        <f>#REF!/D32*100</f>
        <v>#REF!</v>
      </c>
    </row>
    <row r="33" spans="1:5" ht="12.75">
      <c r="A33" s="250"/>
      <c r="B33" s="43"/>
      <c r="C33" s="209" t="s">
        <v>113</v>
      </c>
      <c r="D33" s="60">
        <f>'WYDATKI ukł.wyk.'!E24</f>
        <v>4700</v>
      </c>
      <c r="E33" s="708" t="e">
        <f>#REF!/D33*100</f>
        <v>#REF!</v>
      </c>
    </row>
    <row r="34" spans="1:5" ht="12.75">
      <c r="A34" s="250"/>
      <c r="B34" s="43"/>
      <c r="C34" s="248"/>
      <c r="D34" s="60"/>
      <c r="E34" s="708"/>
    </row>
    <row r="35" spans="1:5" ht="13.5" thickBot="1">
      <c r="A35" s="245" t="s">
        <v>118</v>
      </c>
      <c r="B35" s="56"/>
      <c r="C35" s="7" t="s">
        <v>119</v>
      </c>
      <c r="D35" s="57">
        <f>D36+D40</f>
        <v>4167967</v>
      </c>
      <c r="E35" s="706" t="e">
        <f>#REF!/D35*100</f>
        <v>#REF!</v>
      </c>
    </row>
    <row r="36" spans="1:5" ht="12.75">
      <c r="A36" s="250"/>
      <c r="B36" s="43"/>
      <c r="C36" s="63" t="s">
        <v>112</v>
      </c>
      <c r="D36" s="60">
        <f>SUM(D37:D39)</f>
        <v>2449520</v>
      </c>
      <c r="E36" s="707" t="e">
        <f>#REF!/D36*100</f>
        <v>#REF!</v>
      </c>
    </row>
    <row r="37" spans="1:5" ht="12.75">
      <c r="A37" s="250"/>
      <c r="B37" s="43"/>
      <c r="C37" s="209" t="s">
        <v>120</v>
      </c>
      <c r="D37" s="70">
        <f>D44</f>
        <v>977017</v>
      </c>
      <c r="E37" s="708" t="e">
        <f>#REF!/D37*100</f>
        <v>#REF!</v>
      </c>
    </row>
    <row r="38" spans="1:5" ht="12.75">
      <c r="A38" s="250"/>
      <c r="B38" s="43"/>
      <c r="C38" s="253" t="s">
        <v>121</v>
      </c>
      <c r="D38" s="60">
        <f>D45</f>
        <v>8423</v>
      </c>
      <c r="E38" s="708" t="e">
        <f>#REF!/D38*100</f>
        <v>#REF!</v>
      </c>
    </row>
    <row r="39" spans="1:5" ht="12.75">
      <c r="A39" s="250"/>
      <c r="B39" s="43"/>
      <c r="C39" s="209" t="s">
        <v>113</v>
      </c>
      <c r="D39" s="60">
        <f>D46</f>
        <v>1464080</v>
      </c>
      <c r="E39" s="708" t="e">
        <f>#REF!/D39*100</f>
        <v>#REF!</v>
      </c>
    </row>
    <row r="40" spans="1:5" ht="12.75">
      <c r="A40" s="250"/>
      <c r="B40" s="43"/>
      <c r="C40" s="254" t="s">
        <v>122</v>
      </c>
      <c r="D40" s="59">
        <f>D47</f>
        <v>1718447</v>
      </c>
      <c r="E40" s="709" t="e">
        <f>#REF!/D40*100</f>
        <v>#REF!</v>
      </c>
    </row>
    <row r="41" spans="1:5" ht="12.75">
      <c r="A41" s="250"/>
      <c r="B41" s="43"/>
      <c r="C41" s="1"/>
      <c r="D41" s="60"/>
      <c r="E41" s="708"/>
    </row>
    <row r="42" spans="1:5" ht="12.75">
      <c r="A42" s="250"/>
      <c r="B42" s="62" t="s">
        <v>123</v>
      </c>
      <c r="C42" s="58" t="s">
        <v>124</v>
      </c>
      <c r="D42" s="59">
        <f>D43+D47</f>
        <v>4167967</v>
      </c>
      <c r="E42" s="709" t="e">
        <f>#REF!/D42*100</f>
        <v>#REF!</v>
      </c>
    </row>
    <row r="43" spans="1:5" ht="12.75">
      <c r="A43" s="250"/>
      <c r="B43" s="43"/>
      <c r="C43" s="63" t="s">
        <v>112</v>
      </c>
      <c r="D43" s="64">
        <f>SUM(D44:D46)</f>
        <v>2449520</v>
      </c>
      <c r="E43" s="709" t="e">
        <f>#REF!/D43*100</f>
        <v>#REF!</v>
      </c>
    </row>
    <row r="44" spans="1:5" ht="12.75">
      <c r="A44" s="250"/>
      <c r="B44" s="43"/>
      <c r="C44" s="209" t="s">
        <v>120</v>
      </c>
      <c r="D44" s="60">
        <f>SUM('WYDATKI ukł.wyk.'!E30:E33)</f>
        <v>977017</v>
      </c>
      <c r="E44" s="708" t="e">
        <f>#REF!/D44*100</f>
        <v>#REF!</v>
      </c>
    </row>
    <row r="45" spans="1:5" ht="12.75">
      <c r="A45" s="250"/>
      <c r="B45" s="43"/>
      <c r="C45" s="253" t="s">
        <v>121</v>
      </c>
      <c r="D45" s="60">
        <f>'WYDATKI ukł.wyk.'!E28</f>
        <v>8423</v>
      </c>
      <c r="E45" s="708" t="e">
        <f>#REF!/D45*100</f>
        <v>#REF!</v>
      </c>
    </row>
    <row r="46" spans="1:5" ht="12.75">
      <c r="A46" s="250"/>
      <c r="B46" s="43"/>
      <c r="C46" s="209" t="s">
        <v>113</v>
      </c>
      <c r="D46" s="60">
        <f>SUM('WYDATKI ukł.wyk.'!E34:E45)+'WYDATKI ukł.wyk.'!E29</f>
        <v>1464080</v>
      </c>
      <c r="E46" s="708" t="e">
        <f>#REF!/D46*100</f>
        <v>#REF!</v>
      </c>
    </row>
    <row r="47" spans="1:5" ht="12.75">
      <c r="A47" s="250"/>
      <c r="B47" s="43"/>
      <c r="C47" s="254" t="s">
        <v>122</v>
      </c>
      <c r="D47" s="59">
        <f>SUM('WYDATKI ukł.wyk.'!E46:E47)</f>
        <v>1718447</v>
      </c>
      <c r="E47" s="709" t="e">
        <f>#REF!/D47*100</f>
        <v>#REF!</v>
      </c>
    </row>
    <row r="48" spans="1:5" ht="12.75">
      <c r="A48" s="250"/>
      <c r="B48" s="43"/>
      <c r="C48" s="248"/>
      <c r="D48" s="60"/>
      <c r="E48" s="710"/>
    </row>
    <row r="49" spans="1:5" ht="13.5" thickBot="1">
      <c r="A49" s="36" t="s">
        <v>125</v>
      </c>
      <c r="B49" s="56"/>
      <c r="C49" s="7" t="s">
        <v>126</v>
      </c>
      <c r="D49" s="57">
        <f>D50</f>
        <v>2000</v>
      </c>
      <c r="E49" s="706" t="e">
        <f>#REF!/D49*100</f>
        <v>#REF!</v>
      </c>
    </row>
    <row r="50" spans="1:5" ht="12.75">
      <c r="A50" s="255"/>
      <c r="B50" s="43"/>
      <c r="C50" s="63" t="s">
        <v>112</v>
      </c>
      <c r="D50" s="60">
        <f>SUM(D51:D52)</f>
        <v>2000</v>
      </c>
      <c r="E50" s="707" t="e">
        <f>#REF!/D50*100</f>
        <v>#REF!</v>
      </c>
    </row>
    <row r="51" spans="1:5" ht="12.75">
      <c r="A51" s="255"/>
      <c r="B51" s="43"/>
      <c r="C51" s="209" t="s">
        <v>127</v>
      </c>
      <c r="D51" s="70">
        <f>D56</f>
        <v>1000</v>
      </c>
      <c r="E51" s="708" t="e">
        <f>#REF!/D51*100</f>
        <v>#REF!</v>
      </c>
    </row>
    <row r="52" spans="1:5" ht="12.75">
      <c r="A52" s="255"/>
      <c r="B52" s="43"/>
      <c r="C52" s="209" t="s">
        <v>113</v>
      </c>
      <c r="D52" s="60">
        <f>D57</f>
        <v>1000</v>
      </c>
      <c r="E52" s="708" t="e">
        <f>#REF!/D52*100</f>
        <v>#REF!</v>
      </c>
    </row>
    <row r="53" spans="1:5" ht="12.75">
      <c r="A53" s="255"/>
      <c r="B53" s="43"/>
      <c r="C53" s="209"/>
      <c r="D53" s="60"/>
      <c r="E53" s="708"/>
    </row>
    <row r="54" spans="1:5" ht="12.75">
      <c r="A54" s="255"/>
      <c r="B54" s="62" t="s">
        <v>128</v>
      </c>
      <c r="C54" s="58" t="s">
        <v>129</v>
      </c>
      <c r="D54" s="59">
        <f>D55</f>
        <v>2000</v>
      </c>
      <c r="E54" s="709" t="e">
        <f>#REF!/D54*100</f>
        <v>#REF!</v>
      </c>
    </row>
    <row r="55" spans="1:5" ht="12.75">
      <c r="A55" s="255"/>
      <c r="B55" s="43"/>
      <c r="C55" s="63" t="s">
        <v>112</v>
      </c>
      <c r="D55" s="64">
        <f>SUM(D56:D57)</f>
        <v>2000</v>
      </c>
      <c r="E55" s="709" t="e">
        <f>#REF!/D55*100</f>
        <v>#REF!</v>
      </c>
    </row>
    <row r="56" spans="1:5" ht="12.75">
      <c r="A56" s="255"/>
      <c r="B56" s="43"/>
      <c r="C56" s="209" t="s">
        <v>127</v>
      </c>
      <c r="D56" s="60">
        <f>'WYDATKI ukł.wyk.'!E51</f>
        <v>1000</v>
      </c>
      <c r="E56" s="708" t="e">
        <f>#REF!/D56*100</f>
        <v>#REF!</v>
      </c>
    </row>
    <row r="57" spans="1:5" ht="12.75">
      <c r="A57" s="255"/>
      <c r="B57" s="43"/>
      <c r="C57" s="209" t="s">
        <v>113</v>
      </c>
      <c r="D57" s="60">
        <f>SUM('WYDATKI ukł.wyk.'!E53:E54)</f>
        <v>1000</v>
      </c>
      <c r="E57" s="708" t="e">
        <f>#REF!/D57*100</f>
        <v>#REF!</v>
      </c>
    </row>
    <row r="58" spans="1:5" ht="12.75">
      <c r="A58" s="255"/>
      <c r="B58" s="43"/>
      <c r="C58" s="209"/>
      <c r="D58" s="60"/>
      <c r="E58" s="708"/>
    </row>
    <row r="59" spans="1:5" ht="13.5" thickBot="1">
      <c r="A59" s="36" t="s">
        <v>4</v>
      </c>
      <c r="B59" s="56"/>
      <c r="C59" s="256" t="s">
        <v>130</v>
      </c>
      <c r="D59" s="57">
        <f>D60</f>
        <v>87500</v>
      </c>
      <c r="E59" s="706" t="e">
        <f>#REF!/D59*100</f>
        <v>#REF!</v>
      </c>
    </row>
    <row r="60" spans="1:5" ht="12.75">
      <c r="A60" s="255"/>
      <c r="B60" s="43"/>
      <c r="C60" s="63" t="s">
        <v>112</v>
      </c>
      <c r="D60" s="60">
        <f>D61</f>
        <v>87500</v>
      </c>
      <c r="E60" s="707" t="e">
        <f>#REF!/D60*100</f>
        <v>#REF!</v>
      </c>
    </row>
    <row r="61" spans="1:5" ht="12.75">
      <c r="A61" s="255"/>
      <c r="B61" s="43"/>
      <c r="C61" s="257" t="s">
        <v>113</v>
      </c>
      <c r="D61" s="70">
        <f>D65</f>
        <v>87500</v>
      </c>
      <c r="E61" s="708" t="e">
        <f>#REF!/D61*100</f>
        <v>#REF!</v>
      </c>
    </row>
    <row r="62" spans="1:5" ht="12.75">
      <c r="A62" s="255"/>
      <c r="B62" s="43"/>
      <c r="C62" s="209"/>
      <c r="D62" s="60"/>
      <c r="E62" s="708"/>
    </row>
    <row r="63" spans="1:5" ht="12.75">
      <c r="A63" s="255"/>
      <c r="B63" s="62" t="s">
        <v>6</v>
      </c>
      <c r="C63" s="58" t="s">
        <v>131</v>
      </c>
      <c r="D63" s="59">
        <f>D64</f>
        <v>87500</v>
      </c>
      <c r="E63" s="709" t="e">
        <f>#REF!/D63*100</f>
        <v>#REF!</v>
      </c>
    </row>
    <row r="64" spans="1:5" ht="12.75">
      <c r="A64" s="255"/>
      <c r="B64" s="43"/>
      <c r="C64" s="63" t="s">
        <v>112</v>
      </c>
      <c r="D64" s="64">
        <f>D65</f>
        <v>87500</v>
      </c>
      <c r="E64" s="709" t="e">
        <f>#REF!/D64*100</f>
        <v>#REF!</v>
      </c>
    </row>
    <row r="65" spans="1:5" ht="12.75">
      <c r="A65" s="250"/>
      <c r="B65" s="43"/>
      <c r="C65" s="257" t="s">
        <v>113</v>
      </c>
      <c r="D65" s="60">
        <f>SUM('WYDATKI ukł.wyk.'!E58:E62)</f>
        <v>87500</v>
      </c>
      <c r="E65" s="708" t="e">
        <f>#REF!/D65*100</f>
        <v>#REF!</v>
      </c>
    </row>
    <row r="66" spans="1:5" ht="12.75">
      <c r="A66" s="250"/>
      <c r="B66" s="43"/>
      <c r="C66" s="65"/>
      <c r="D66" s="60"/>
      <c r="E66" s="708"/>
    </row>
    <row r="67" spans="1:5" ht="13.5" thickBot="1">
      <c r="A67" s="245" t="s">
        <v>8</v>
      </c>
      <c r="B67" s="56"/>
      <c r="C67" s="212" t="s">
        <v>132</v>
      </c>
      <c r="D67" s="57">
        <f>D68+D71</f>
        <v>249822</v>
      </c>
      <c r="E67" s="706" t="e">
        <f>#REF!/D67*100</f>
        <v>#REF!</v>
      </c>
    </row>
    <row r="68" spans="1:5" ht="12.75">
      <c r="A68" s="40"/>
      <c r="B68" s="247"/>
      <c r="C68" s="254" t="s">
        <v>112</v>
      </c>
      <c r="D68" s="60">
        <f>D74+D78+D82</f>
        <v>249822</v>
      </c>
      <c r="E68" s="707" t="e">
        <f>#REF!/D68*100</f>
        <v>#REF!</v>
      </c>
    </row>
    <row r="69" spans="1:5" ht="12.75">
      <c r="A69" s="40"/>
      <c r="B69" s="247"/>
      <c r="C69" s="65" t="s">
        <v>133</v>
      </c>
      <c r="D69" s="70">
        <f>D83</f>
        <v>140495</v>
      </c>
      <c r="E69" s="708" t="e">
        <f>#REF!/D69*100</f>
        <v>#REF!</v>
      </c>
    </row>
    <row r="70" spans="1:5" ht="12.75">
      <c r="A70" s="40"/>
      <c r="B70" s="247"/>
      <c r="C70" s="65" t="s">
        <v>113</v>
      </c>
      <c r="D70" s="60">
        <f>D75+D79+D84</f>
        <v>109327</v>
      </c>
      <c r="E70" s="708" t="e">
        <f>#REF!/D70*100</f>
        <v>#REF!</v>
      </c>
    </row>
    <row r="71" spans="1:5" ht="12.75">
      <c r="A71" s="40"/>
      <c r="B71" s="247"/>
      <c r="C71" s="254" t="s">
        <v>122</v>
      </c>
      <c r="D71" s="59">
        <f>D85</f>
        <v>0</v>
      </c>
      <c r="E71" s="709" t="e">
        <f>#REF!/D71*100</f>
        <v>#REF!</v>
      </c>
    </row>
    <row r="72" spans="1:5" ht="12.75">
      <c r="A72" s="40"/>
      <c r="B72" s="247"/>
      <c r="C72" s="258"/>
      <c r="D72" s="60"/>
      <c r="E72" s="708"/>
    </row>
    <row r="73" spans="1:5" ht="12.75">
      <c r="A73" s="250"/>
      <c r="B73" s="62" t="s">
        <v>10</v>
      </c>
      <c r="C73" s="67" t="s">
        <v>134</v>
      </c>
      <c r="D73" s="59">
        <f>D74</f>
        <v>40000</v>
      </c>
      <c r="E73" s="709" t="e">
        <f>#REF!/D73*100</f>
        <v>#REF!</v>
      </c>
    </row>
    <row r="74" spans="1:5" ht="12.75">
      <c r="A74" s="250"/>
      <c r="B74" s="43"/>
      <c r="C74" s="254" t="s">
        <v>112</v>
      </c>
      <c r="D74" s="64">
        <f>D75</f>
        <v>40000</v>
      </c>
      <c r="E74" s="709" t="e">
        <f>#REF!/D74*100</f>
        <v>#REF!</v>
      </c>
    </row>
    <row r="75" spans="1:5" ht="12.75">
      <c r="A75" s="250"/>
      <c r="B75" s="43"/>
      <c r="C75" s="65" t="s">
        <v>113</v>
      </c>
      <c r="D75" s="60">
        <f>'WYDATKI ukł.wyk.'!E66</f>
        <v>40000</v>
      </c>
      <c r="E75" s="708" t="e">
        <f>#REF!/D75*100</f>
        <v>#REF!</v>
      </c>
    </row>
    <row r="76" spans="1:5" ht="12.75">
      <c r="A76" s="250"/>
      <c r="B76" s="43"/>
      <c r="C76" s="5"/>
      <c r="D76" s="60"/>
      <c r="E76" s="708"/>
    </row>
    <row r="77" spans="1:5" ht="12.75">
      <c r="A77" s="250"/>
      <c r="B77" s="62" t="s">
        <v>11</v>
      </c>
      <c r="C77" s="67" t="s">
        <v>135</v>
      </c>
      <c r="D77" s="60">
        <f>D78</f>
        <v>22000</v>
      </c>
      <c r="E77" s="709" t="e">
        <f>#REF!/D77*100</f>
        <v>#REF!</v>
      </c>
    </row>
    <row r="78" spans="1:5" ht="12.75">
      <c r="A78" s="250"/>
      <c r="B78" s="43"/>
      <c r="C78" s="254" t="s">
        <v>112</v>
      </c>
      <c r="D78" s="64">
        <f>D79</f>
        <v>22000</v>
      </c>
      <c r="E78" s="709" t="e">
        <f>#REF!/D78*100</f>
        <v>#REF!</v>
      </c>
    </row>
    <row r="79" spans="1:5" ht="12.75">
      <c r="A79" s="250"/>
      <c r="B79" s="43"/>
      <c r="C79" s="65" t="s">
        <v>113</v>
      </c>
      <c r="D79" s="60">
        <f>'WYDATKI ukł.wyk.'!E69</f>
        <v>22000</v>
      </c>
      <c r="E79" s="708" t="e">
        <f>#REF!/D79*100</f>
        <v>#REF!</v>
      </c>
    </row>
    <row r="80" spans="1:5" ht="12.75">
      <c r="A80" s="250"/>
      <c r="B80" s="43"/>
      <c r="C80" s="65"/>
      <c r="D80" s="60"/>
      <c r="E80" s="708"/>
    </row>
    <row r="81" spans="1:5" ht="12.75">
      <c r="A81" s="250"/>
      <c r="B81" s="62" t="s">
        <v>13</v>
      </c>
      <c r="C81" s="67" t="s">
        <v>136</v>
      </c>
      <c r="D81" s="60">
        <f>D82+D85</f>
        <v>187822</v>
      </c>
      <c r="E81" s="709" t="e">
        <f>#REF!/D81*100</f>
        <v>#REF!</v>
      </c>
    </row>
    <row r="82" spans="1:5" ht="12.75">
      <c r="A82" s="250"/>
      <c r="B82" s="43"/>
      <c r="C82" s="254" t="s">
        <v>112</v>
      </c>
      <c r="D82" s="64">
        <f>D83+D84</f>
        <v>187822</v>
      </c>
      <c r="E82" s="709" t="e">
        <f>#REF!/D82*100</f>
        <v>#REF!</v>
      </c>
    </row>
    <row r="83" spans="1:5" ht="12.75">
      <c r="A83" s="259"/>
      <c r="B83" s="43"/>
      <c r="C83" s="65" t="s">
        <v>133</v>
      </c>
      <c r="D83" s="60">
        <f>SUM('WYDATKI ukł.wyk.'!E72:E76)</f>
        <v>140495</v>
      </c>
      <c r="E83" s="708" t="e">
        <f>#REF!/D83*100</f>
        <v>#REF!</v>
      </c>
    </row>
    <row r="84" spans="1:5" ht="12.75">
      <c r="A84" s="250"/>
      <c r="B84" s="43"/>
      <c r="C84" s="65" t="s">
        <v>113</v>
      </c>
      <c r="D84" s="60">
        <f>SUM('WYDATKI ukł.wyk.'!E77:E81)</f>
        <v>47327</v>
      </c>
      <c r="E84" s="708" t="e">
        <f>#REF!/D84*100</f>
        <v>#REF!</v>
      </c>
    </row>
    <row r="85" spans="1:5" ht="12.75">
      <c r="A85" s="250"/>
      <c r="B85" s="43"/>
      <c r="C85" s="254" t="s">
        <v>122</v>
      </c>
      <c r="D85" s="59">
        <f>'WYDATKI ukł.wyk.'!E82</f>
        <v>0</v>
      </c>
      <c r="E85" s="709" t="e">
        <f>#REF!/D85*100</f>
        <v>#REF!</v>
      </c>
    </row>
    <row r="86" spans="1:5" ht="12.75">
      <c r="A86" s="250"/>
      <c r="B86" s="43"/>
      <c r="C86" s="211"/>
      <c r="D86" s="60"/>
      <c r="E86" s="710"/>
    </row>
    <row r="87" spans="1:5" ht="13.5" thickBot="1">
      <c r="A87" s="36" t="s">
        <v>137</v>
      </c>
      <c r="B87" s="56"/>
      <c r="C87" s="45" t="s">
        <v>138</v>
      </c>
      <c r="D87" s="57">
        <f>D88+D92</f>
        <v>3959492</v>
      </c>
      <c r="E87" s="706" t="e">
        <f>#REF!/D87*100</f>
        <v>#REF!</v>
      </c>
    </row>
    <row r="88" spans="1:5" ht="12.75">
      <c r="A88" s="40"/>
      <c r="B88" s="247"/>
      <c r="C88" s="254" t="s">
        <v>112</v>
      </c>
      <c r="D88" s="60">
        <f>SUM(D89:D91)</f>
        <v>3889492</v>
      </c>
      <c r="E88" s="709" t="e">
        <f>#REF!/D88*100</f>
        <v>#REF!</v>
      </c>
    </row>
    <row r="89" spans="1:5" ht="12.75">
      <c r="A89" s="40"/>
      <c r="B89" s="247"/>
      <c r="C89" s="65" t="s">
        <v>120</v>
      </c>
      <c r="D89" s="70">
        <f>D96+D105+D111</f>
        <v>2529327</v>
      </c>
      <c r="E89" s="708" t="e">
        <f>#REF!/D89*100</f>
        <v>#REF!</v>
      </c>
    </row>
    <row r="90" spans="1:5" ht="12.75">
      <c r="A90" s="40"/>
      <c r="B90" s="247"/>
      <c r="C90" s="65" t="s">
        <v>121</v>
      </c>
      <c r="D90" s="60">
        <v>0</v>
      </c>
      <c r="E90" s="708" t="e">
        <f>#REF!/D90*100</f>
        <v>#REF!</v>
      </c>
    </row>
    <row r="91" spans="1:5" ht="12.75">
      <c r="A91" s="40"/>
      <c r="B91" s="247"/>
      <c r="C91" s="65" t="s">
        <v>113</v>
      </c>
      <c r="D91" s="60">
        <f>D97+D101+D106+D112+D116</f>
        <v>1360165</v>
      </c>
      <c r="E91" s="708" t="e">
        <f>#REF!/D91*100</f>
        <v>#REF!</v>
      </c>
    </row>
    <row r="92" spans="1:5" ht="12.75">
      <c r="A92" s="40"/>
      <c r="B92" s="247"/>
      <c r="C92" s="254" t="s">
        <v>122</v>
      </c>
      <c r="D92" s="59">
        <f>D107</f>
        <v>70000</v>
      </c>
      <c r="E92" s="709" t="e">
        <f>#REF!/D92*100</f>
        <v>#REF!</v>
      </c>
    </row>
    <row r="93" spans="1:5" ht="12.75">
      <c r="A93" s="40"/>
      <c r="B93" s="247"/>
      <c r="C93" s="68"/>
      <c r="D93" s="60"/>
      <c r="E93" s="708"/>
    </row>
    <row r="94" spans="1:5" ht="12.75">
      <c r="A94" s="250"/>
      <c r="B94" s="451" t="s">
        <v>139</v>
      </c>
      <c r="C94" s="67" t="s">
        <v>140</v>
      </c>
      <c r="D94" s="59">
        <f>D95</f>
        <v>208847</v>
      </c>
      <c r="E94" s="709" t="e">
        <f>#REF!/D94*100</f>
        <v>#REF!</v>
      </c>
    </row>
    <row r="95" spans="1:5" ht="12.75">
      <c r="A95" s="250"/>
      <c r="B95" s="43"/>
      <c r="C95" s="254" t="s">
        <v>112</v>
      </c>
      <c r="D95" s="64">
        <f>SUM(D96:D97)</f>
        <v>208847</v>
      </c>
      <c r="E95" s="709" t="e">
        <f>#REF!/D95*100</f>
        <v>#REF!</v>
      </c>
    </row>
    <row r="96" spans="1:5" ht="12.75">
      <c r="A96" s="250"/>
      <c r="B96" s="43"/>
      <c r="C96" s="65" t="s">
        <v>120</v>
      </c>
      <c r="D96" s="60">
        <f>SUM('WYDATKI ukł.wyk.'!E87:E91)</f>
        <v>171977</v>
      </c>
      <c r="E96" s="708" t="e">
        <f>#REF!/D96*100</f>
        <v>#REF!</v>
      </c>
    </row>
    <row r="97" spans="1:5" ht="12.75">
      <c r="A97" s="250"/>
      <c r="B97" s="43"/>
      <c r="C97" s="211" t="s">
        <v>113</v>
      </c>
      <c r="D97" s="60">
        <f>SUM('WYDATKI ukł.wyk.'!E92:E99)+'WYDATKI ukł.wyk.'!E86</f>
        <v>36870</v>
      </c>
      <c r="E97" s="708" t="e">
        <f>#REF!/D97*100</f>
        <v>#REF!</v>
      </c>
    </row>
    <row r="98" spans="1:5" ht="12.75">
      <c r="A98" s="250"/>
      <c r="B98" s="43"/>
      <c r="C98" s="65"/>
      <c r="D98" s="60"/>
      <c r="E98" s="708"/>
    </row>
    <row r="99" spans="1:5" ht="12.75">
      <c r="A99" s="250"/>
      <c r="B99" s="62" t="s">
        <v>141</v>
      </c>
      <c r="C99" s="67" t="s">
        <v>142</v>
      </c>
      <c r="D99" s="60">
        <f>D100</f>
        <v>240000</v>
      </c>
      <c r="E99" s="709" t="e">
        <f>#REF!/D99*100</f>
        <v>#REF!</v>
      </c>
    </row>
    <row r="100" spans="1:5" ht="12.75">
      <c r="A100" s="250"/>
      <c r="B100" s="43"/>
      <c r="C100" s="254" t="s">
        <v>112</v>
      </c>
      <c r="D100" s="64">
        <f>D101</f>
        <v>240000</v>
      </c>
      <c r="E100" s="711" t="e">
        <f>#REF!/D100*100</f>
        <v>#REF!</v>
      </c>
    </row>
    <row r="101" spans="1:5" ht="12.75">
      <c r="A101" s="250"/>
      <c r="B101" s="43"/>
      <c r="C101" s="65" t="s">
        <v>113</v>
      </c>
      <c r="D101" s="60">
        <f>SUM('WYDATKI ukł.wyk.'!E102:E106)</f>
        <v>240000</v>
      </c>
      <c r="E101" s="708" t="e">
        <f>#REF!/D101*100</f>
        <v>#REF!</v>
      </c>
    </row>
    <row r="102" spans="1:5" ht="12.75">
      <c r="A102" s="250"/>
      <c r="B102" s="43"/>
      <c r="C102" s="65"/>
      <c r="D102" s="60"/>
      <c r="E102" s="708"/>
    </row>
    <row r="103" spans="1:5" ht="12.75">
      <c r="A103" s="250"/>
      <c r="B103" s="451" t="s">
        <v>143</v>
      </c>
      <c r="C103" s="67" t="s">
        <v>144</v>
      </c>
      <c r="D103" s="60">
        <f>D104+D107</f>
        <v>3494645</v>
      </c>
      <c r="E103" s="709" t="e">
        <f>#REF!/D103*100</f>
        <v>#REF!</v>
      </c>
    </row>
    <row r="104" spans="1:5" ht="12.75">
      <c r="A104" s="250"/>
      <c r="B104" s="43"/>
      <c r="C104" s="254" t="s">
        <v>112</v>
      </c>
      <c r="D104" s="64">
        <f>SUM(D105:D106)</f>
        <v>3424645</v>
      </c>
      <c r="E104" s="709" t="e">
        <f>#REF!/D104*100</f>
        <v>#REF!</v>
      </c>
    </row>
    <row r="105" spans="1:5" ht="12.75">
      <c r="A105" s="250"/>
      <c r="B105" s="43"/>
      <c r="C105" s="65" t="s">
        <v>120</v>
      </c>
      <c r="D105" s="60">
        <f>SUM('WYDATKI ukł.wyk.'!E110:E114)</f>
        <v>2347700</v>
      </c>
      <c r="E105" s="708" t="e">
        <f>#REF!/D105*100</f>
        <v>#REF!</v>
      </c>
    </row>
    <row r="106" spans="1:5" ht="12.75">
      <c r="A106" s="250"/>
      <c r="B106" s="43"/>
      <c r="C106" s="65" t="s">
        <v>113</v>
      </c>
      <c r="D106" s="60">
        <f>SUM('WYDATKI ukł.wyk.'!E115:E124)+'WYDATKI ukł.wyk.'!E109</f>
        <v>1076945</v>
      </c>
      <c r="E106" s="708" t="e">
        <f>#REF!/D106*100</f>
        <v>#REF!</v>
      </c>
    </row>
    <row r="107" spans="1:5" ht="12.75">
      <c r="A107" s="250"/>
      <c r="B107" s="43"/>
      <c r="C107" s="254" t="s">
        <v>122</v>
      </c>
      <c r="D107" s="59">
        <f>SUM('WYDATKI ukł.wyk.'!E125:E125)</f>
        <v>70000</v>
      </c>
      <c r="E107" s="709" t="e">
        <f>#REF!/D107*100</f>
        <v>#REF!</v>
      </c>
    </row>
    <row r="108" spans="1:5" ht="12.75">
      <c r="A108" s="250"/>
      <c r="B108" s="43"/>
      <c r="C108" s="65"/>
      <c r="D108" s="60"/>
      <c r="E108" s="708"/>
    </row>
    <row r="109" spans="1:5" ht="12.75">
      <c r="A109" s="250"/>
      <c r="B109" s="62" t="s">
        <v>145</v>
      </c>
      <c r="C109" s="67" t="s">
        <v>146</v>
      </c>
      <c r="D109" s="60">
        <f>D110</f>
        <v>16000</v>
      </c>
      <c r="E109" s="709" t="e">
        <f>#REF!/D109*100</f>
        <v>#REF!</v>
      </c>
    </row>
    <row r="110" spans="1:5" ht="12.75">
      <c r="A110" s="250"/>
      <c r="B110" s="43"/>
      <c r="C110" s="254" t="s">
        <v>112</v>
      </c>
      <c r="D110" s="64">
        <f>SUM(D111:D112)</f>
        <v>16000</v>
      </c>
      <c r="E110" s="709" t="e">
        <f>#REF!/D110*100</f>
        <v>#REF!</v>
      </c>
    </row>
    <row r="111" spans="1:5" ht="12.75">
      <c r="A111" s="250"/>
      <c r="B111" s="43"/>
      <c r="C111" s="65" t="s">
        <v>120</v>
      </c>
      <c r="D111" s="60">
        <f>SUM('WYDATKI ukł.wyk.'!E129:E131)</f>
        <v>9650</v>
      </c>
      <c r="E111" s="708" t="e">
        <f>#REF!/D111*100</f>
        <v>#REF!</v>
      </c>
    </row>
    <row r="112" spans="1:5" ht="12.75">
      <c r="A112" s="250"/>
      <c r="B112" s="43"/>
      <c r="C112" s="65" t="s">
        <v>113</v>
      </c>
      <c r="D112" s="60">
        <f>SUM('WYDATKI ukł.wyk.'!E132:E134)+'WYDATKI ukł.wyk.'!E128</f>
        <v>6350</v>
      </c>
      <c r="E112" s="708" t="e">
        <f>#REF!/D112*100</f>
        <v>#REF!</v>
      </c>
    </row>
    <row r="113" spans="1:5" ht="12.75">
      <c r="A113" s="250"/>
      <c r="B113" s="43"/>
      <c r="C113" s="65"/>
      <c r="D113" s="60"/>
      <c r="E113" s="708"/>
    </row>
    <row r="114" spans="1:5" ht="12.75">
      <c r="A114" s="250"/>
      <c r="B114" s="62" t="s">
        <v>147</v>
      </c>
      <c r="C114" s="69" t="s">
        <v>148</v>
      </c>
      <c r="D114" s="60">
        <f>D115</f>
        <v>0</v>
      </c>
      <c r="E114" s="709" t="e">
        <f>#REF!/D114*100</f>
        <v>#REF!</v>
      </c>
    </row>
    <row r="115" spans="1:5" ht="12.75">
      <c r="A115" s="250"/>
      <c r="B115" s="43"/>
      <c r="C115" s="254" t="s">
        <v>112</v>
      </c>
      <c r="D115" s="64">
        <f>SUM(D116:D116)</f>
        <v>0</v>
      </c>
      <c r="E115" s="709" t="e">
        <f>#REF!/D115*100</f>
        <v>#REF!</v>
      </c>
    </row>
    <row r="116" spans="1:5" ht="12.75">
      <c r="A116" s="250"/>
      <c r="B116" s="43"/>
      <c r="C116" s="211" t="s">
        <v>113</v>
      </c>
      <c r="D116" s="60">
        <f>SUM('WYDATKI ukł.wyk.'!E137:E137)</f>
        <v>0</v>
      </c>
      <c r="E116" s="708" t="e">
        <f>#REF!/D116*100</f>
        <v>#REF!</v>
      </c>
    </row>
    <row r="117" spans="1:5" ht="12.75">
      <c r="A117" s="40"/>
      <c r="B117" s="247"/>
      <c r="C117" s="260"/>
      <c r="D117" s="717"/>
      <c r="E117" s="708"/>
    </row>
    <row r="118" spans="1:5" ht="13.5" thickBot="1">
      <c r="A118" s="245" t="s">
        <v>149</v>
      </c>
      <c r="B118" s="56"/>
      <c r="C118" s="261" t="s">
        <v>150</v>
      </c>
      <c r="D118" s="57">
        <f>D119+D121</f>
        <v>10300</v>
      </c>
      <c r="E118" s="706" t="e">
        <f>#REF!/D118*100</f>
        <v>#REF!</v>
      </c>
    </row>
    <row r="119" spans="1:5" ht="12.75">
      <c r="A119" s="250"/>
      <c r="B119" s="43"/>
      <c r="C119" s="254" t="s">
        <v>112</v>
      </c>
      <c r="D119" s="60">
        <f>D120</f>
        <v>10300</v>
      </c>
      <c r="E119" s="707" t="e">
        <f>#REF!/D119*100</f>
        <v>#REF!</v>
      </c>
    </row>
    <row r="120" spans="1:5" ht="12.75">
      <c r="A120" s="250"/>
      <c r="B120" s="43"/>
      <c r="C120" s="211" t="s">
        <v>113</v>
      </c>
      <c r="D120" s="70">
        <f>D125</f>
        <v>10300</v>
      </c>
      <c r="E120" s="708" t="e">
        <f>#REF!/D120*100</f>
        <v>#REF!</v>
      </c>
    </row>
    <row r="121" spans="1:5" ht="12.75">
      <c r="A121" s="250"/>
      <c r="B121" s="43"/>
      <c r="C121" s="254" t="s">
        <v>122</v>
      </c>
      <c r="D121" s="59">
        <v>0</v>
      </c>
      <c r="E121" s="709" t="e">
        <f>#REF!/D121*100</f>
        <v>#REF!</v>
      </c>
    </row>
    <row r="122" spans="1:5" ht="12.75">
      <c r="A122" s="250"/>
      <c r="B122" s="43"/>
      <c r="C122" s="211"/>
      <c r="D122" s="60"/>
      <c r="E122" s="708"/>
    </row>
    <row r="123" spans="1:5" ht="12.75">
      <c r="A123" s="250"/>
      <c r="B123" s="62" t="s">
        <v>151</v>
      </c>
      <c r="C123" s="254" t="s">
        <v>152</v>
      </c>
      <c r="D123" s="59">
        <f>D124</f>
        <v>10300</v>
      </c>
      <c r="E123" s="709" t="e">
        <f>#REF!/D123*100</f>
        <v>#REF!</v>
      </c>
    </row>
    <row r="124" spans="1:5" ht="12.75">
      <c r="A124" s="250"/>
      <c r="B124" s="43"/>
      <c r="C124" s="254" t="s">
        <v>112</v>
      </c>
      <c r="D124" s="64">
        <f>D125</f>
        <v>10300</v>
      </c>
      <c r="E124" s="709" t="e">
        <f>#REF!/D124*100</f>
        <v>#REF!</v>
      </c>
    </row>
    <row r="125" spans="1:5" ht="12.75">
      <c r="A125" s="250"/>
      <c r="B125" s="43"/>
      <c r="C125" s="211" t="s">
        <v>113</v>
      </c>
      <c r="D125" s="60">
        <f>SUM('WYDATKI ukł.wyk.'!E141:E142)</f>
        <v>10300</v>
      </c>
      <c r="E125" s="708" t="e">
        <f>#REF!/D125*100</f>
        <v>#REF!</v>
      </c>
    </row>
    <row r="126" spans="1:5" ht="12.75">
      <c r="A126" s="250"/>
      <c r="B126" s="43"/>
      <c r="C126" s="211"/>
      <c r="D126" s="717"/>
      <c r="E126" s="708"/>
    </row>
    <row r="127" spans="1:7" ht="13.5" thickBot="1">
      <c r="A127" s="36" t="s">
        <v>153</v>
      </c>
      <c r="B127" s="56"/>
      <c r="C127" s="45" t="s">
        <v>154</v>
      </c>
      <c r="D127" s="57">
        <f>D128</f>
        <v>774444</v>
      </c>
      <c r="E127" s="712" t="e">
        <f>#REF!/D127*100</f>
        <v>#REF!</v>
      </c>
      <c r="G127" s="15"/>
    </row>
    <row r="128" spans="1:7" ht="12.75">
      <c r="A128" s="255"/>
      <c r="B128" s="43"/>
      <c r="C128" s="254" t="s">
        <v>112</v>
      </c>
      <c r="D128" s="60">
        <f>D129</f>
        <v>774444</v>
      </c>
      <c r="E128" s="707" t="e">
        <f>#REF!/D128*100</f>
        <v>#REF!</v>
      </c>
      <c r="G128" s="15"/>
    </row>
    <row r="129" spans="1:7" ht="12.75">
      <c r="A129" s="255"/>
      <c r="B129" s="43"/>
      <c r="C129" s="262" t="s">
        <v>155</v>
      </c>
      <c r="D129" s="70">
        <f>D134+D139</f>
        <v>774444</v>
      </c>
      <c r="E129" s="708" t="e">
        <f>#REF!/D129*100</f>
        <v>#REF!</v>
      </c>
      <c r="G129" s="15"/>
    </row>
    <row r="130" spans="1:7" ht="12.75">
      <c r="A130" s="255"/>
      <c r="B130" s="43"/>
      <c r="C130" s="262"/>
      <c r="D130" s="60"/>
      <c r="E130" s="708"/>
      <c r="G130" s="15"/>
    </row>
    <row r="131" spans="1:7" ht="12.75">
      <c r="A131" s="255"/>
      <c r="B131" s="43" t="s">
        <v>156</v>
      </c>
      <c r="C131" s="262" t="s">
        <v>157</v>
      </c>
      <c r="D131" s="60"/>
      <c r="E131" s="708"/>
      <c r="G131" s="15"/>
    </row>
    <row r="132" spans="1:7" ht="12.75">
      <c r="A132" s="255"/>
      <c r="B132" s="62"/>
      <c r="C132" s="67" t="s">
        <v>158</v>
      </c>
      <c r="D132" s="59">
        <f>D133</f>
        <v>630000</v>
      </c>
      <c r="E132" s="709" t="e">
        <f>#REF!/D132*100</f>
        <v>#REF!</v>
      </c>
      <c r="G132" s="15"/>
    </row>
    <row r="133" spans="1:7" ht="12.75">
      <c r="A133" s="255"/>
      <c r="B133" s="43"/>
      <c r="C133" s="254" t="s">
        <v>112</v>
      </c>
      <c r="D133" s="64">
        <f>D134</f>
        <v>630000</v>
      </c>
      <c r="E133" s="709" t="e">
        <f>#REF!/D133*100</f>
        <v>#REF!</v>
      </c>
      <c r="G133" s="15"/>
    </row>
    <row r="134" spans="1:7" ht="12.75">
      <c r="A134" s="255"/>
      <c r="B134" s="43"/>
      <c r="C134" s="262" t="s">
        <v>159</v>
      </c>
      <c r="D134" s="60">
        <f>'WYDATKI ukł.wyk.'!E147</f>
        <v>630000</v>
      </c>
      <c r="E134" s="708" t="e">
        <f>#REF!/D134*100</f>
        <v>#REF!</v>
      </c>
      <c r="G134" s="15"/>
    </row>
    <row r="135" spans="1:7" ht="12.75">
      <c r="A135" s="263"/>
      <c r="B135" s="43"/>
      <c r="C135" s="262"/>
      <c r="D135" s="60"/>
      <c r="E135" s="708"/>
      <c r="G135" s="15"/>
    </row>
    <row r="136" spans="1:7" ht="12.75">
      <c r="A136" s="263"/>
      <c r="B136" s="43" t="s">
        <v>530</v>
      </c>
      <c r="C136" s="65" t="s">
        <v>528</v>
      </c>
      <c r="D136" s="60"/>
      <c r="E136" s="708"/>
      <c r="G136" s="15"/>
    </row>
    <row r="137" spans="1:7" ht="12.75">
      <c r="A137" s="263"/>
      <c r="B137" s="62"/>
      <c r="C137" s="69" t="s">
        <v>531</v>
      </c>
      <c r="D137" s="59">
        <f>D138</f>
        <v>144444</v>
      </c>
      <c r="E137" s="709">
        <v>0</v>
      </c>
      <c r="G137" s="15"/>
    </row>
    <row r="138" spans="1:7" ht="12.75">
      <c r="A138" s="263"/>
      <c r="B138" s="43"/>
      <c r="C138" s="254" t="s">
        <v>112</v>
      </c>
      <c r="D138" s="64">
        <f>D139</f>
        <v>144444</v>
      </c>
      <c r="E138" s="709">
        <v>0</v>
      </c>
      <c r="G138" s="15"/>
    </row>
    <row r="139" spans="1:7" ht="12.75">
      <c r="A139" s="263"/>
      <c r="B139" s="43"/>
      <c r="C139" s="262" t="s">
        <v>666</v>
      </c>
      <c r="D139" s="60">
        <f>'WYDATKI ukł.wyk.'!E151</f>
        <v>144444</v>
      </c>
      <c r="E139" s="708">
        <v>0</v>
      </c>
      <c r="G139" s="15"/>
    </row>
    <row r="140" spans="1:7" ht="12.75">
      <c r="A140" s="263"/>
      <c r="B140" s="43"/>
      <c r="C140" s="279"/>
      <c r="D140" s="717"/>
      <c r="E140" s="708">
        <v>0</v>
      </c>
      <c r="G140" s="15"/>
    </row>
    <row r="141" spans="1:7" ht="13.5" thickBot="1">
      <c r="A141" s="36" t="s">
        <v>160</v>
      </c>
      <c r="B141" s="56"/>
      <c r="C141" s="45" t="s">
        <v>161</v>
      </c>
      <c r="D141" s="57">
        <f>D142</f>
        <v>1641600</v>
      </c>
      <c r="E141" s="706">
        <v>0</v>
      </c>
      <c r="G141" s="15"/>
    </row>
    <row r="142" spans="1:7" ht="12.75">
      <c r="A142" s="255"/>
      <c r="B142" s="43"/>
      <c r="C142" s="254" t="s">
        <v>112</v>
      </c>
      <c r="D142" s="60">
        <f>D146</f>
        <v>1641600</v>
      </c>
      <c r="E142" s="707">
        <v>0</v>
      </c>
      <c r="G142" s="15"/>
    </row>
    <row r="143" spans="1:7" ht="12.75">
      <c r="A143" s="255"/>
      <c r="B143" s="43"/>
      <c r="C143" s="211" t="s">
        <v>113</v>
      </c>
      <c r="D143" s="70">
        <f>D147</f>
        <v>1641600</v>
      </c>
      <c r="E143" s="708">
        <v>0</v>
      </c>
      <c r="G143" s="15"/>
    </row>
    <row r="144" spans="1:7" ht="12.75">
      <c r="A144" s="255"/>
      <c r="B144" s="43"/>
      <c r="C144" s="211"/>
      <c r="D144" s="60"/>
      <c r="E144" s="708"/>
      <c r="G144" s="15"/>
    </row>
    <row r="145" spans="1:7" ht="12.75">
      <c r="A145" s="255"/>
      <c r="B145" s="62" t="s">
        <v>162</v>
      </c>
      <c r="C145" s="67" t="s">
        <v>163</v>
      </c>
      <c r="D145" s="59">
        <f>D146</f>
        <v>1641600</v>
      </c>
      <c r="E145" s="709">
        <v>0</v>
      </c>
      <c r="G145" s="15"/>
    </row>
    <row r="146" spans="1:7" ht="12.75">
      <c r="A146" s="255"/>
      <c r="B146" s="43"/>
      <c r="C146" s="232" t="s">
        <v>112</v>
      </c>
      <c r="D146" s="64">
        <f>D147</f>
        <v>1641600</v>
      </c>
      <c r="E146" s="709">
        <v>0</v>
      </c>
      <c r="G146" s="15"/>
    </row>
    <row r="147" spans="1:7" ht="12.75">
      <c r="A147" s="255"/>
      <c r="B147" s="4"/>
      <c r="C147" s="211" t="s">
        <v>113</v>
      </c>
      <c r="D147" s="60">
        <f>'WYDATKI ukł.wyk.'!E155</f>
        <v>1641600</v>
      </c>
      <c r="E147" s="708">
        <v>0</v>
      </c>
      <c r="G147" s="15"/>
    </row>
    <row r="148" spans="1:7" ht="12.75">
      <c r="A148" s="135"/>
      <c r="B148" s="3"/>
      <c r="C148" s="3"/>
      <c r="D148" s="60"/>
      <c r="E148" s="708"/>
      <c r="G148" s="15"/>
    </row>
    <row r="149" spans="1:7" ht="13.5" thickBot="1">
      <c r="A149" s="41">
        <v>801</v>
      </c>
      <c r="B149" s="37"/>
      <c r="C149" s="264" t="s">
        <v>164</v>
      </c>
      <c r="D149" s="57">
        <f>D150+D154</f>
        <v>8123034</v>
      </c>
      <c r="E149" s="706" t="e">
        <f>#REF!/D149*100</f>
        <v>#REF!</v>
      </c>
      <c r="G149" s="15"/>
    </row>
    <row r="150" spans="1:7" ht="12.75">
      <c r="A150" s="38"/>
      <c r="B150" s="39"/>
      <c r="C150" s="254" t="s">
        <v>112</v>
      </c>
      <c r="D150" s="718">
        <f>D157+D162+D167+D173+D179+D183</f>
        <v>6523034</v>
      </c>
      <c r="E150" s="707" t="e">
        <f>#REF!/D150*100</f>
        <v>#REF!</v>
      </c>
      <c r="G150" s="15"/>
    </row>
    <row r="151" spans="1:7" ht="12.75">
      <c r="A151" s="38"/>
      <c r="B151" s="39"/>
      <c r="C151" s="211" t="s">
        <v>120</v>
      </c>
      <c r="D151" s="390">
        <f>D158+D163+D168+D174+D184</f>
        <v>5157055</v>
      </c>
      <c r="E151" s="710" t="e">
        <f>#REF!/D151*100</f>
        <v>#REF!</v>
      </c>
      <c r="G151" s="15"/>
    </row>
    <row r="152" spans="1:7" ht="12.75">
      <c r="A152" s="38"/>
      <c r="B152" s="39"/>
      <c r="C152" s="211" t="s">
        <v>121</v>
      </c>
      <c r="D152" s="390">
        <f>D185</f>
        <v>10000</v>
      </c>
      <c r="E152" s="708">
        <v>0</v>
      </c>
      <c r="G152" s="15"/>
    </row>
    <row r="153" spans="1:7" ht="12.75">
      <c r="A153" s="38"/>
      <c r="B153" s="39"/>
      <c r="C153" s="211" t="s">
        <v>113</v>
      </c>
      <c r="D153" s="390">
        <f>D159+D164+D169+D175+D186+D180</f>
        <v>1355979</v>
      </c>
      <c r="E153" s="708" t="e">
        <f>#REF!/D153*100</f>
        <v>#REF!</v>
      </c>
      <c r="G153" s="15"/>
    </row>
    <row r="154" spans="1:7" ht="12.75">
      <c r="A154" s="38"/>
      <c r="B154" s="39"/>
      <c r="C154" s="254" t="s">
        <v>122</v>
      </c>
      <c r="D154" s="59">
        <f>D170+D176</f>
        <v>1600000</v>
      </c>
      <c r="E154" s="709" t="e">
        <f>#REF!/D154*100</f>
        <v>#REF!</v>
      </c>
      <c r="G154" s="15"/>
    </row>
    <row r="155" spans="1:7" ht="12.75">
      <c r="A155" s="38"/>
      <c r="B155" s="39"/>
      <c r="C155" s="265"/>
      <c r="D155" s="60"/>
      <c r="E155" s="708"/>
      <c r="G155" s="15"/>
    </row>
    <row r="156" spans="1:7" ht="12.75">
      <c r="A156" s="23"/>
      <c r="B156" s="72">
        <v>80101</v>
      </c>
      <c r="C156" s="67" t="s">
        <v>165</v>
      </c>
      <c r="D156" s="59">
        <f>D157</f>
        <v>68845</v>
      </c>
      <c r="E156" s="709" t="e">
        <f>#REF!/D156*100</f>
        <v>#REF!</v>
      </c>
      <c r="G156" s="15"/>
    </row>
    <row r="157" spans="1:7" ht="12.75">
      <c r="A157" s="23"/>
      <c r="B157" s="34"/>
      <c r="C157" s="69" t="s">
        <v>112</v>
      </c>
      <c r="D157" s="64">
        <f>SUM(D158:D159)</f>
        <v>68845</v>
      </c>
      <c r="E157" s="709" t="e">
        <f>#REF!/D157*100</f>
        <v>#REF!</v>
      </c>
      <c r="G157" s="15"/>
    </row>
    <row r="158" spans="1:7" ht="12.75">
      <c r="A158" s="23"/>
      <c r="B158" s="34"/>
      <c r="C158" s="65" t="s">
        <v>120</v>
      </c>
      <c r="D158" s="60">
        <f>SUM('WYDATKI ukł.wyk.'!E160:E163)</f>
        <v>57400</v>
      </c>
      <c r="E158" s="708" t="e">
        <f>#REF!/D158*100</f>
        <v>#REF!</v>
      </c>
      <c r="G158" s="15"/>
    </row>
    <row r="159" spans="1:7" ht="12.75">
      <c r="A159" s="23"/>
      <c r="B159" s="34"/>
      <c r="C159" s="65" t="s">
        <v>113</v>
      </c>
      <c r="D159" s="60">
        <f>SUM('WYDATKI ukł.wyk.'!E164:E170)+'WYDATKI ukł.wyk.'!E159</f>
        <v>11445</v>
      </c>
      <c r="E159" s="708" t="e">
        <f>#REF!/D159*100</f>
        <v>#REF!</v>
      </c>
      <c r="G159" s="15"/>
    </row>
    <row r="160" spans="1:7" ht="12.75">
      <c r="A160" s="23"/>
      <c r="B160" s="34"/>
      <c r="C160" s="9"/>
      <c r="D160" s="60"/>
      <c r="E160" s="708"/>
      <c r="G160" s="15"/>
    </row>
    <row r="161" spans="1:7" ht="12.75">
      <c r="A161" s="23"/>
      <c r="B161" s="72">
        <v>80110</v>
      </c>
      <c r="C161" s="67" t="s">
        <v>166</v>
      </c>
      <c r="D161" s="60">
        <f>D162</f>
        <v>294400</v>
      </c>
      <c r="E161" s="709" t="e">
        <f>#REF!/D161*100</f>
        <v>#REF!</v>
      </c>
      <c r="G161" s="15"/>
    </row>
    <row r="162" spans="1:7" ht="12.75">
      <c r="A162" s="23"/>
      <c r="B162" s="34"/>
      <c r="C162" s="69" t="s">
        <v>112</v>
      </c>
      <c r="D162" s="64">
        <f>SUM(D163:D164)</f>
        <v>294400</v>
      </c>
      <c r="E162" s="709" t="e">
        <f>#REF!/D162*100</f>
        <v>#REF!</v>
      </c>
      <c r="G162" s="15"/>
    </row>
    <row r="163" spans="1:7" ht="12.75">
      <c r="A163" s="23"/>
      <c r="B163" s="34"/>
      <c r="C163" s="65" t="s">
        <v>120</v>
      </c>
      <c r="D163" s="60">
        <f>SUM('WYDATKI ukł.wyk.'!E174:E177)</f>
        <v>252000</v>
      </c>
      <c r="E163" s="708" t="e">
        <f>#REF!/D163*100</f>
        <v>#REF!</v>
      </c>
      <c r="G163" s="15"/>
    </row>
    <row r="164" spans="1:7" ht="12.75">
      <c r="A164" s="23"/>
      <c r="B164" s="34"/>
      <c r="C164" s="65" t="s">
        <v>113</v>
      </c>
      <c r="D164" s="60">
        <f>SUM('WYDATKI ukł.wyk.'!E178:E184)+'WYDATKI ukł.wyk.'!E173</f>
        <v>42400</v>
      </c>
      <c r="E164" s="708" t="e">
        <f>#REF!/D164*100</f>
        <v>#REF!</v>
      </c>
      <c r="G164" s="15"/>
    </row>
    <row r="165" spans="1:7" ht="12.75">
      <c r="A165" s="23"/>
      <c r="B165" s="10"/>
      <c r="C165" s="9"/>
      <c r="D165" s="60"/>
      <c r="E165" s="708"/>
      <c r="G165" s="15"/>
    </row>
    <row r="166" spans="1:7" ht="12.75">
      <c r="A166" s="22"/>
      <c r="B166" s="72">
        <v>80120</v>
      </c>
      <c r="C166" s="67" t="s">
        <v>167</v>
      </c>
      <c r="D166" s="60">
        <f>D167+D170</f>
        <v>3493810</v>
      </c>
      <c r="E166" s="709" t="e">
        <f>#REF!/D166*100</f>
        <v>#REF!</v>
      </c>
      <c r="G166" s="15"/>
    </row>
    <row r="167" spans="1:7" ht="12.75">
      <c r="A167" s="22"/>
      <c r="B167" s="34"/>
      <c r="C167" s="69" t="s">
        <v>112</v>
      </c>
      <c r="D167" s="64">
        <f>SUM(D168:D169)</f>
        <v>1893810</v>
      </c>
      <c r="E167" s="709" t="e">
        <f>#REF!/D167*100</f>
        <v>#REF!</v>
      </c>
      <c r="G167" s="15"/>
    </row>
    <row r="168" spans="1:7" ht="12.75">
      <c r="A168" s="22"/>
      <c r="B168" s="34"/>
      <c r="C168" s="65" t="s">
        <v>120</v>
      </c>
      <c r="D168" s="60">
        <f>SUM('WYDATKI ukł.wyk.'!E188:E192)</f>
        <v>1641170</v>
      </c>
      <c r="E168" s="708" t="e">
        <f>#REF!/D168*100</f>
        <v>#REF!</v>
      </c>
      <c r="G168" s="15"/>
    </row>
    <row r="169" spans="1:7" ht="12.75">
      <c r="A169" s="22"/>
      <c r="B169" s="34"/>
      <c r="C169" s="65" t="s">
        <v>113</v>
      </c>
      <c r="D169" s="60">
        <f>SUM('WYDATKI ukł.wyk.'!E193:E202)+'WYDATKI ukł.wyk.'!E187</f>
        <v>252640</v>
      </c>
      <c r="E169" s="708" t="e">
        <f>#REF!/D169*100</f>
        <v>#REF!</v>
      </c>
      <c r="G169" s="15"/>
    </row>
    <row r="170" spans="1:7" ht="12.75">
      <c r="A170" s="22"/>
      <c r="B170" s="34"/>
      <c r="C170" s="254" t="s">
        <v>122</v>
      </c>
      <c r="D170" s="59">
        <f>SUM('WYDATKI ukł.wyk.'!E203:E203)</f>
        <v>1600000</v>
      </c>
      <c r="E170" s="709" t="e">
        <f>#REF!/D170*100</f>
        <v>#REF!</v>
      </c>
      <c r="G170" s="15"/>
    </row>
    <row r="171" spans="1:7" ht="12.75">
      <c r="A171" s="22"/>
      <c r="B171" s="34"/>
      <c r="C171" s="65"/>
      <c r="D171" s="60"/>
      <c r="E171" s="708"/>
      <c r="G171" s="15"/>
    </row>
    <row r="172" spans="1:7" ht="12.75">
      <c r="A172" s="22"/>
      <c r="B172" s="72">
        <v>80130</v>
      </c>
      <c r="C172" s="67" t="s">
        <v>168</v>
      </c>
      <c r="D172" s="60">
        <f>D173+D176</f>
        <v>4099015</v>
      </c>
      <c r="E172" s="709" t="e">
        <f>#REF!/D172*100</f>
        <v>#REF!</v>
      </c>
      <c r="G172" s="15"/>
    </row>
    <row r="173" spans="1:7" ht="12.75">
      <c r="A173" s="23"/>
      <c r="B173" s="34"/>
      <c r="C173" s="69" t="s">
        <v>112</v>
      </c>
      <c r="D173" s="64">
        <f>SUM(D174:D175)</f>
        <v>4099015</v>
      </c>
      <c r="E173" s="709" t="e">
        <f>#REF!/D173*100</f>
        <v>#REF!</v>
      </c>
      <c r="G173" s="15"/>
    </row>
    <row r="174" spans="1:7" ht="12.75">
      <c r="A174" s="23"/>
      <c r="B174" s="34"/>
      <c r="C174" s="65" t="s">
        <v>120</v>
      </c>
      <c r="D174" s="60">
        <f>SUM('WYDATKI ukł.wyk.'!E207:E211)</f>
        <v>3181485</v>
      </c>
      <c r="E174" s="708" t="e">
        <f>#REF!/D174*100</f>
        <v>#REF!</v>
      </c>
      <c r="G174" s="15"/>
    </row>
    <row r="175" spans="1:7" ht="12.75">
      <c r="A175" s="23"/>
      <c r="B175" s="34"/>
      <c r="C175" s="65" t="s">
        <v>113</v>
      </c>
      <c r="D175" s="60">
        <f>SUM('WYDATKI ukł.wyk.'!E212:E222)+'WYDATKI ukł.wyk.'!E206</f>
        <v>917530</v>
      </c>
      <c r="E175" s="708" t="e">
        <f>#REF!/D175*100</f>
        <v>#REF!</v>
      </c>
      <c r="G175" s="15"/>
    </row>
    <row r="176" spans="1:7" ht="12.75">
      <c r="A176" s="23"/>
      <c r="B176" s="34"/>
      <c r="C176" s="254" t="s">
        <v>122</v>
      </c>
      <c r="D176" s="59">
        <f>SUM('WYDATKI ukł.wyk.'!E223:E223)</f>
        <v>0</v>
      </c>
      <c r="E176" s="709" t="e">
        <f>#REF!/D176*100</f>
        <v>#REF!</v>
      </c>
      <c r="G176" s="15"/>
    </row>
    <row r="177" spans="1:7" ht="12.75">
      <c r="A177" s="23"/>
      <c r="B177" s="34"/>
      <c r="C177" s="9"/>
      <c r="D177" s="60"/>
      <c r="E177" s="708"/>
      <c r="G177" s="15"/>
    </row>
    <row r="178" spans="1:7" ht="12.75">
      <c r="A178" s="23"/>
      <c r="B178" s="72">
        <v>80146</v>
      </c>
      <c r="C178" s="69" t="s">
        <v>460</v>
      </c>
      <c r="D178" s="60">
        <f>D179</f>
        <v>48000</v>
      </c>
      <c r="E178" s="709" t="e">
        <f>#REF!/D178*100</f>
        <v>#REF!</v>
      </c>
      <c r="G178" s="15"/>
    </row>
    <row r="179" spans="1:7" ht="12.75">
      <c r="A179" s="23"/>
      <c r="B179" s="34"/>
      <c r="C179" s="266" t="s">
        <v>112</v>
      </c>
      <c r="D179" s="64">
        <f>D180</f>
        <v>48000</v>
      </c>
      <c r="E179" s="709" t="e">
        <f>#REF!/D179*100</f>
        <v>#REF!</v>
      </c>
      <c r="G179" s="15"/>
    </row>
    <row r="180" spans="1:7" ht="12.75">
      <c r="A180" s="23"/>
      <c r="B180" s="34"/>
      <c r="C180" s="267" t="s">
        <v>170</v>
      </c>
      <c r="D180" s="60">
        <f>'WYDATKI ukł.wyk.'!E225</f>
        <v>48000</v>
      </c>
      <c r="E180" s="708" t="e">
        <f>#REF!/D180*100</f>
        <v>#REF!</v>
      </c>
      <c r="G180" s="15"/>
    </row>
    <row r="181" spans="1:7" ht="12.75">
      <c r="A181" s="23"/>
      <c r="B181" s="34"/>
      <c r="C181" s="9"/>
      <c r="D181" s="60"/>
      <c r="E181" s="708"/>
      <c r="G181" s="15"/>
    </row>
    <row r="182" spans="1:7" ht="12.75">
      <c r="A182" s="23"/>
      <c r="B182" s="72">
        <v>80195</v>
      </c>
      <c r="C182" s="69" t="s">
        <v>171</v>
      </c>
      <c r="D182" s="59">
        <f>D183</f>
        <v>118964</v>
      </c>
      <c r="E182" s="709" t="e">
        <f>#REF!/D182*100</f>
        <v>#REF!</v>
      </c>
      <c r="G182" s="15"/>
    </row>
    <row r="183" spans="1:7" ht="12.75">
      <c r="A183" s="23"/>
      <c r="B183" s="34"/>
      <c r="C183" s="266" t="s">
        <v>112</v>
      </c>
      <c r="D183" s="59">
        <f>SUM(D184:D186)</f>
        <v>118964</v>
      </c>
      <c r="E183" s="709" t="e">
        <f>#REF!/D183*100</f>
        <v>#REF!</v>
      </c>
      <c r="G183" s="15"/>
    </row>
    <row r="184" spans="1:7" ht="12.75">
      <c r="A184" s="23"/>
      <c r="B184" s="34"/>
      <c r="C184" s="65" t="s">
        <v>120</v>
      </c>
      <c r="D184" s="60">
        <f>'WYDATKI ukł.wyk.'!E232+'WYDATKI ukł.wyk.'!E233+'WYDATKI ukł.wyk.'!E234</f>
        <v>25000</v>
      </c>
      <c r="E184" s="708" t="e">
        <f>#REF!/D184*100</f>
        <v>#REF!</v>
      </c>
      <c r="G184" s="15"/>
    </row>
    <row r="185" spans="1:7" ht="12.75">
      <c r="A185" s="23"/>
      <c r="B185" s="34"/>
      <c r="C185" s="65" t="s">
        <v>121</v>
      </c>
      <c r="D185" s="60">
        <f>'WYDATKI ukł.wyk.'!E229</f>
        <v>10000</v>
      </c>
      <c r="E185" s="708">
        <v>0</v>
      </c>
      <c r="G185" s="15"/>
    </row>
    <row r="186" spans="1:7" ht="12.75">
      <c r="A186" s="23"/>
      <c r="B186" s="34"/>
      <c r="C186" s="267" t="s">
        <v>170</v>
      </c>
      <c r="D186" s="60">
        <f>'WYDATKI ukł.wyk.'!E231+'WYDATKI ukł.wyk.'!E236+'WYDATKI ukł.wyk.'!E235</f>
        <v>83964</v>
      </c>
      <c r="E186" s="708" t="e">
        <f>#REF!/D186*100</f>
        <v>#REF!</v>
      </c>
      <c r="G186" s="15"/>
    </row>
    <row r="187" spans="1:7" ht="12.75">
      <c r="A187" s="23"/>
      <c r="B187" s="34"/>
      <c r="C187" s="267"/>
      <c r="D187" s="60"/>
      <c r="E187" s="708"/>
      <c r="G187" s="15"/>
    </row>
    <row r="188" spans="1:7" ht="13.5" thickBot="1">
      <c r="A188" s="41">
        <v>803</v>
      </c>
      <c r="B188" s="37"/>
      <c r="C188" s="296" t="s">
        <v>537</v>
      </c>
      <c r="D188" s="57">
        <f>D189</f>
        <v>112026</v>
      </c>
      <c r="E188" s="706" t="e">
        <f>#REF!/D188*100</f>
        <v>#REF!</v>
      </c>
      <c r="G188" s="15"/>
    </row>
    <row r="189" spans="1:7" ht="12.75">
      <c r="A189" s="23"/>
      <c r="B189" s="34"/>
      <c r="C189" s="69" t="s">
        <v>112</v>
      </c>
      <c r="D189" s="718">
        <f>D190</f>
        <v>112026</v>
      </c>
      <c r="E189" s="709" t="e">
        <f>#REF!/D189*100</f>
        <v>#REF!</v>
      </c>
      <c r="G189" s="15"/>
    </row>
    <row r="190" spans="1:7" ht="12.75">
      <c r="A190" s="23"/>
      <c r="B190" s="34"/>
      <c r="C190" s="65" t="s">
        <v>113</v>
      </c>
      <c r="D190" s="60">
        <f>D194</f>
        <v>112026</v>
      </c>
      <c r="E190" s="708" t="e">
        <f>#REF!/D190*100</f>
        <v>#REF!</v>
      </c>
      <c r="G190" s="15"/>
    </row>
    <row r="191" spans="1:7" ht="12.75">
      <c r="A191" s="23"/>
      <c r="B191" s="34"/>
      <c r="C191" s="65"/>
      <c r="D191" s="60"/>
      <c r="E191" s="708"/>
      <c r="G191" s="15"/>
    </row>
    <row r="192" spans="1:7" ht="12.75">
      <c r="A192" s="23"/>
      <c r="B192" s="72">
        <v>80309</v>
      </c>
      <c r="C192" s="297" t="s">
        <v>536</v>
      </c>
      <c r="D192" s="59">
        <f>D193</f>
        <v>112026</v>
      </c>
      <c r="E192" s="708" t="e">
        <f>#REF!/D192*100</f>
        <v>#REF!</v>
      </c>
      <c r="G192" s="15"/>
    </row>
    <row r="193" spans="1:7" ht="12.75">
      <c r="A193" s="23"/>
      <c r="B193" s="34"/>
      <c r="C193" s="254" t="s">
        <v>112</v>
      </c>
      <c r="D193" s="59">
        <f>D194</f>
        <v>112026</v>
      </c>
      <c r="E193" s="711" t="e">
        <f>#REF!/D193*100</f>
        <v>#REF!</v>
      </c>
      <c r="G193" s="15"/>
    </row>
    <row r="194" spans="1:7" ht="12.75">
      <c r="A194" s="23"/>
      <c r="B194" s="34"/>
      <c r="C194" s="9" t="s">
        <v>113</v>
      </c>
      <c r="D194" s="60">
        <f>SUM('WYDATKI ukł.wyk.'!E240:E246)</f>
        <v>112026</v>
      </c>
      <c r="E194" s="708" t="e">
        <f>#REF!/D194*100</f>
        <v>#REF!</v>
      </c>
      <c r="G194" s="15"/>
    </row>
    <row r="195" spans="1:7" ht="12.75">
      <c r="A195" s="259"/>
      <c r="B195" s="43"/>
      <c r="C195" s="268"/>
      <c r="D195" s="60"/>
      <c r="E195" s="708"/>
      <c r="G195" s="15"/>
    </row>
    <row r="196" spans="1:7" ht="13.5" thickBot="1">
      <c r="A196" s="36" t="s">
        <v>172</v>
      </c>
      <c r="B196" s="56"/>
      <c r="C196" s="212" t="s">
        <v>461</v>
      </c>
      <c r="D196" s="57">
        <f>D197</f>
        <v>3107325</v>
      </c>
      <c r="E196" s="706" t="e">
        <f>#REF!/D196*100</f>
        <v>#REF!</v>
      </c>
      <c r="G196" s="15"/>
    </row>
    <row r="197" spans="1:7" ht="12.75">
      <c r="A197" s="255"/>
      <c r="B197" s="43"/>
      <c r="C197" s="69" t="s">
        <v>112</v>
      </c>
      <c r="D197" s="60">
        <f>SUM(D198:D199)</f>
        <v>3107325</v>
      </c>
      <c r="E197" s="707" t="e">
        <f>#REF!/D197*100</f>
        <v>#REF!</v>
      </c>
      <c r="G197" s="15"/>
    </row>
    <row r="198" spans="1:7" ht="12.75">
      <c r="A198" s="255"/>
      <c r="B198" s="43"/>
      <c r="C198" s="65" t="s">
        <v>113</v>
      </c>
      <c r="D198" s="70">
        <f>D211+D215+D221</f>
        <v>2556925</v>
      </c>
      <c r="E198" s="708" t="e">
        <f>#REF!/D198*100</f>
        <v>#REF!</v>
      </c>
      <c r="G198" s="15"/>
    </row>
    <row r="199" spans="1:7" ht="12.75">
      <c r="A199" s="255"/>
      <c r="B199" s="35"/>
      <c r="C199" s="211" t="s">
        <v>121</v>
      </c>
      <c r="D199" s="60">
        <f>D203+D207</f>
        <v>550400</v>
      </c>
      <c r="E199" s="708" t="e">
        <f>#REF!/D199*100</f>
        <v>#REF!</v>
      </c>
      <c r="G199" s="15"/>
    </row>
    <row r="200" spans="1:7" ht="12.75">
      <c r="A200" s="255"/>
      <c r="B200" s="35"/>
      <c r="C200" s="65"/>
      <c r="D200" s="60"/>
      <c r="E200" s="708"/>
      <c r="G200" s="15"/>
    </row>
    <row r="201" spans="1:7" ht="12.75">
      <c r="A201" s="255"/>
      <c r="B201" s="62" t="s">
        <v>560</v>
      </c>
      <c r="C201" s="69" t="s">
        <v>561</v>
      </c>
      <c r="D201" s="59">
        <f>D203</f>
        <v>515400</v>
      </c>
      <c r="E201" s="709" t="e">
        <f>#REF!/D201*100</f>
        <v>#REF!</v>
      </c>
      <c r="G201" s="15"/>
    </row>
    <row r="202" spans="1:7" ht="12.75">
      <c r="A202" s="255"/>
      <c r="B202" s="35"/>
      <c r="C202" s="254" t="s">
        <v>112</v>
      </c>
      <c r="D202" s="64">
        <f>D203</f>
        <v>515400</v>
      </c>
      <c r="E202" s="709" t="e">
        <f>#REF!/D202*100</f>
        <v>#REF!</v>
      </c>
      <c r="G202" s="15"/>
    </row>
    <row r="203" spans="1:7" ht="12.75">
      <c r="A203" s="255"/>
      <c r="B203" s="35"/>
      <c r="C203" s="211" t="s">
        <v>121</v>
      </c>
      <c r="D203" s="60">
        <f>'WYDATKI ukł.wyk.'!E250</f>
        <v>515400</v>
      </c>
      <c r="E203" s="708" t="e">
        <f>#REF!/D203*100</f>
        <v>#REF!</v>
      </c>
      <c r="G203" s="15"/>
    </row>
    <row r="204" spans="1:7" ht="12.75">
      <c r="A204" s="255"/>
      <c r="B204" s="35"/>
      <c r="C204" s="65"/>
      <c r="D204" s="60"/>
      <c r="E204" s="708"/>
      <c r="G204" s="15"/>
    </row>
    <row r="205" spans="1:7" ht="12.75">
      <c r="A205" s="255"/>
      <c r="B205" s="62" t="s">
        <v>577</v>
      </c>
      <c r="C205" s="69" t="s">
        <v>578</v>
      </c>
      <c r="D205" s="59">
        <f>D206</f>
        <v>35000</v>
      </c>
      <c r="E205" s="709">
        <v>0</v>
      </c>
      <c r="G205" s="15"/>
    </row>
    <row r="206" spans="1:7" ht="12.75">
      <c r="A206" s="255"/>
      <c r="B206" s="35"/>
      <c r="C206" s="254" t="s">
        <v>112</v>
      </c>
      <c r="D206" s="64">
        <f>D207</f>
        <v>35000</v>
      </c>
      <c r="E206" s="709">
        <v>0</v>
      </c>
      <c r="G206" s="15"/>
    </row>
    <row r="207" spans="1:7" ht="12.75">
      <c r="A207" s="255"/>
      <c r="B207" s="35"/>
      <c r="C207" s="211" t="s">
        <v>121</v>
      </c>
      <c r="D207" s="60">
        <f>'WYDATKI ukł.wyk.'!E254</f>
        <v>35000</v>
      </c>
      <c r="E207" s="708">
        <v>0</v>
      </c>
      <c r="G207" s="15"/>
    </row>
    <row r="208" spans="1:7" ht="12.75">
      <c r="A208" s="255"/>
      <c r="B208" s="35"/>
      <c r="C208" s="65"/>
      <c r="D208" s="60"/>
      <c r="E208" s="708"/>
      <c r="G208" s="15"/>
    </row>
    <row r="209" spans="1:7" ht="12.75">
      <c r="A209" s="255"/>
      <c r="B209" s="62" t="s">
        <v>440</v>
      </c>
      <c r="C209" s="69" t="s">
        <v>462</v>
      </c>
      <c r="D209" s="59">
        <f>D210</f>
        <v>3000</v>
      </c>
      <c r="E209" s="709" t="e">
        <f>#REF!/D209*100</f>
        <v>#REF!</v>
      </c>
      <c r="G209" s="15"/>
    </row>
    <row r="210" spans="1:7" ht="12.75">
      <c r="A210" s="255"/>
      <c r="B210" s="269"/>
      <c r="C210" s="254" t="s">
        <v>112</v>
      </c>
      <c r="D210" s="59">
        <f>D211</f>
        <v>3000</v>
      </c>
      <c r="E210" s="709" t="e">
        <f>#REF!/D210*100</f>
        <v>#REF!</v>
      </c>
      <c r="G210" s="15"/>
    </row>
    <row r="211" spans="1:7" ht="12.75">
      <c r="A211" s="255"/>
      <c r="B211" s="35"/>
      <c r="C211" s="211" t="s">
        <v>113</v>
      </c>
      <c r="D211" s="60">
        <f>'WYDATKI ukł.wyk.'!E256</f>
        <v>3000</v>
      </c>
      <c r="E211" s="708" t="e">
        <f>#REF!/D211*100</f>
        <v>#REF!</v>
      </c>
      <c r="G211" s="15"/>
    </row>
    <row r="212" spans="1:7" ht="12.75">
      <c r="A212" s="255"/>
      <c r="B212" s="35"/>
      <c r="C212" s="65"/>
      <c r="D212" s="60"/>
      <c r="E212" s="708"/>
      <c r="G212" s="15"/>
    </row>
    <row r="213" spans="1:7" ht="12.75">
      <c r="A213" s="255"/>
      <c r="B213" s="72">
        <v>85154</v>
      </c>
      <c r="C213" s="69" t="s">
        <v>173</v>
      </c>
      <c r="D213" s="60">
        <f>D214</f>
        <v>4925</v>
      </c>
      <c r="E213" s="709" t="e">
        <f>#REF!/D213*100</f>
        <v>#REF!</v>
      </c>
      <c r="G213" s="15"/>
    </row>
    <row r="214" spans="1:7" ht="12.75">
      <c r="A214" s="255"/>
      <c r="B214" s="34"/>
      <c r="C214" s="254" t="s">
        <v>112</v>
      </c>
      <c r="D214" s="64">
        <f>D215</f>
        <v>4925</v>
      </c>
      <c r="E214" s="709" t="e">
        <f>#REF!/D214*100</f>
        <v>#REF!</v>
      </c>
      <c r="G214" s="15"/>
    </row>
    <row r="215" spans="1:7" ht="12.75">
      <c r="A215" s="255"/>
      <c r="B215" s="34"/>
      <c r="C215" s="9" t="s">
        <v>113</v>
      </c>
      <c r="D215" s="60">
        <f>'WYDATKI ukł.wyk.'!E261</f>
        <v>4925</v>
      </c>
      <c r="E215" s="708" t="e">
        <f>#REF!/D215*100</f>
        <v>#REF!</v>
      </c>
      <c r="G215" s="15"/>
    </row>
    <row r="216" spans="1:7" ht="12.75">
      <c r="A216" s="255"/>
      <c r="B216" s="35"/>
      <c r="C216" s="65"/>
      <c r="D216" s="60"/>
      <c r="E216" s="708"/>
      <c r="G216" s="15"/>
    </row>
    <row r="217" spans="1:7" ht="12.75">
      <c r="A217" s="255"/>
      <c r="B217" s="8">
        <v>85156</v>
      </c>
      <c r="C217" s="65" t="s">
        <v>91</v>
      </c>
      <c r="D217" s="60"/>
      <c r="E217" s="708"/>
      <c r="G217" s="15"/>
    </row>
    <row r="218" spans="1:7" ht="12.75">
      <c r="A218" s="255"/>
      <c r="B218" s="8"/>
      <c r="C218" s="65" t="s">
        <v>174</v>
      </c>
      <c r="D218" s="60"/>
      <c r="E218" s="708"/>
      <c r="G218" s="15"/>
    </row>
    <row r="219" spans="1:7" ht="12.75">
      <c r="A219" s="255"/>
      <c r="B219" s="72"/>
      <c r="C219" s="69" t="s">
        <v>175</v>
      </c>
      <c r="D219" s="59">
        <f>D220</f>
        <v>2549000</v>
      </c>
      <c r="E219" s="709" t="e">
        <f>#REF!/D219*100</f>
        <v>#REF!</v>
      </c>
      <c r="G219" s="15"/>
    </row>
    <row r="220" spans="1:7" ht="12.75">
      <c r="A220" s="255"/>
      <c r="B220" s="34"/>
      <c r="C220" s="254" t="s">
        <v>112</v>
      </c>
      <c r="D220" s="59">
        <f>D221</f>
        <v>2549000</v>
      </c>
      <c r="E220" s="709" t="e">
        <f>#REF!/D220*100</f>
        <v>#REF!</v>
      </c>
      <c r="G220" s="15"/>
    </row>
    <row r="221" spans="1:7" ht="12.75">
      <c r="A221" s="255"/>
      <c r="B221" s="34"/>
      <c r="C221" s="211" t="s">
        <v>113</v>
      </c>
      <c r="D221" s="60">
        <f>'WYDATKI ukł.wyk.'!E263</f>
        <v>2549000</v>
      </c>
      <c r="E221" s="708" t="e">
        <f>#REF!/D221*100</f>
        <v>#REF!</v>
      </c>
      <c r="G221" s="15"/>
    </row>
    <row r="222" spans="1:7" ht="12.75">
      <c r="A222" s="255"/>
      <c r="B222" s="34"/>
      <c r="C222" s="65"/>
      <c r="D222" s="60"/>
      <c r="E222" s="708"/>
      <c r="G222" s="15"/>
    </row>
    <row r="223" spans="1:7" ht="13.5" thickBot="1">
      <c r="A223" s="36" t="s">
        <v>272</v>
      </c>
      <c r="B223" s="37"/>
      <c r="C223" s="212" t="s">
        <v>463</v>
      </c>
      <c r="D223" s="57">
        <f>D224+D228</f>
        <v>8065931</v>
      </c>
      <c r="E223" s="706" t="e">
        <f>#REF!/D223*100</f>
        <v>#REF!</v>
      </c>
      <c r="G223" s="15"/>
    </row>
    <row r="224" spans="1:7" ht="12.75">
      <c r="A224" s="255"/>
      <c r="B224" s="34"/>
      <c r="C224" s="69" t="s">
        <v>112</v>
      </c>
      <c r="D224" s="60">
        <f>SUM(D225:D227)</f>
        <v>8061541</v>
      </c>
      <c r="E224" s="707" t="e">
        <f>#REF!/D224*100</f>
        <v>#REF!</v>
      </c>
      <c r="G224" s="15"/>
    </row>
    <row r="225" spans="1:7" ht="12.75">
      <c r="A225" s="255"/>
      <c r="B225" s="34"/>
      <c r="C225" s="65" t="s">
        <v>120</v>
      </c>
      <c r="D225" s="70">
        <f>D232+D239+D257+D245+D251</f>
        <v>3764472</v>
      </c>
      <c r="E225" s="708" t="e">
        <f>#REF!/D225*100</f>
        <v>#REF!</v>
      </c>
      <c r="G225" s="15"/>
    </row>
    <row r="226" spans="1:7" ht="12.75">
      <c r="A226" s="255"/>
      <c r="B226" s="34"/>
      <c r="C226" s="65" t="s">
        <v>121</v>
      </c>
      <c r="D226" s="60">
        <f>D252+D233</f>
        <v>759500</v>
      </c>
      <c r="E226" s="708" t="e">
        <f>#REF!/D226*100</f>
        <v>#REF!</v>
      </c>
      <c r="G226" s="15"/>
    </row>
    <row r="227" spans="1:7" ht="12.75">
      <c r="A227" s="255"/>
      <c r="B227" s="34"/>
      <c r="C227" s="211" t="s">
        <v>113</v>
      </c>
      <c r="D227" s="218">
        <f>D234+D240+D253+D258+D264+D246+D269</f>
        <v>3537569</v>
      </c>
      <c r="E227" s="708" t="e">
        <f>#REF!/D227*100</f>
        <v>#REF!</v>
      </c>
      <c r="G227" s="15"/>
    </row>
    <row r="228" spans="1:7" ht="12.75">
      <c r="A228" s="255"/>
      <c r="B228" s="34"/>
      <c r="C228" s="254" t="s">
        <v>122</v>
      </c>
      <c r="D228" s="59">
        <f>D241+D235+D247+D259+D265</f>
        <v>4390</v>
      </c>
      <c r="E228" s="709" t="e">
        <f>#REF!/D228*100</f>
        <v>#REF!</v>
      </c>
      <c r="G228" s="15"/>
    </row>
    <row r="229" spans="1:7" ht="12.75">
      <c r="A229" s="255"/>
      <c r="B229" s="34"/>
      <c r="C229" s="65"/>
      <c r="D229" s="60"/>
      <c r="E229" s="708"/>
      <c r="G229" s="15"/>
    </row>
    <row r="230" spans="1:7" ht="12.75">
      <c r="A230" s="255"/>
      <c r="B230" s="376">
        <v>85201</v>
      </c>
      <c r="C230" s="67" t="s">
        <v>176</v>
      </c>
      <c r="D230" s="60">
        <f>D231+D235</f>
        <v>1979841</v>
      </c>
      <c r="E230" s="709" t="e">
        <f>#REF!/D230*100</f>
        <v>#REF!</v>
      </c>
      <c r="G230" s="15"/>
    </row>
    <row r="231" spans="1:7" ht="12.75">
      <c r="A231" s="255"/>
      <c r="B231" s="34"/>
      <c r="C231" s="69" t="s">
        <v>112</v>
      </c>
      <c r="D231" s="64">
        <f>SUM(D232:D234)</f>
        <v>1979841</v>
      </c>
      <c r="E231" s="709" t="e">
        <f>#REF!/D231*100</f>
        <v>#REF!</v>
      </c>
      <c r="G231" s="15"/>
    </row>
    <row r="232" spans="1:7" ht="12.75">
      <c r="A232" s="255"/>
      <c r="B232" s="34"/>
      <c r="C232" s="65" t="s">
        <v>120</v>
      </c>
      <c r="D232" s="60">
        <f>SUM('WYDATKI ukł.wyk.'!E271:E275)</f>
        <v>822811</v>
      </c>
      <c r="E232" s="708" t="e">
        <f>#REF!/D232*100</f>
        <v>#REF!</v>
      </c>
      <c r="G232" s="15"/>
    </row>
    <row r="233" spans="1:7" ht="12.75">
      <c r="A233" s="255"/>
      <c r="B233" s="34"/>
      <c r="C233" s="65" t="s">
        <v>121</v>
      </c>
      <c r="D233" s="60">
        <f>'WYDATKI ukł.wyk.'!E268</f>
        <v>639500</v>
      </c>
      <c r="E233" s="708" t="e">
        <f>#REF!/D233*100</f>
        <v>#REF!</v>
      </c>
      <c r="G233" s="15"/>
    </row>
    <row r="234" spans="1:7" ht="12.75">
      <c r="A234" s="255"/>
      <c r="B234" s="34"/>
      <c r="C234" s="211" t="s">
        <v>113</v>
      </c>
      <c r="D234" s="218">
        <f>SUM('WYDATKI ukł.wyk.'!E276:E286)+'WYDATKI ukł.wyk.'!E269+'WYDATKI ukł.wyk.'!E270</f>
        <v>517530</v>
      </c>
      <c r="E234" s="708" t="e">
        <f>#REF!/D234*100</f>
        <v>#REF!</v>
      </c>
      <c r="G234" s="15"/>
    </row>
    <row r="235" spans="1:7" ht="12.75">
      <c r="A235" s="255"/>
      <c r="B235" s="34"/>
      <c r="C235" s="254" t="s">
        <v>122</v>
      </c>
      <c r="D235" s="59">
        <f>SUM('WYDATKI ukł.wyk.'!E287:E288)</f>
        <v>0</v>
      </c>
      <c r="E235" s="709" t="e">
        <f>#REF!/D235*100</f>
        <v>#REF!</v>
      </c>
      <c r="G235" s="15"/>
    </row>
    <row r="236" spans="1:7" ht="12.75">
      <c r="A236" s="255"/>
      <c r="B236" s="34"/>
      <c r="C236" s="65"/>
      <c r="D236" s="60"/>
      <c r="E236" s="708"/>
      <c r="G236" s="15"/>
    </row>
    <row r="237" spans="1:7" ht="12.75">
      <c r="A237" s="255"/>
      <c r="B237" s="72">
        <v>85202</v>
      </c>
      <c r="C237" s="67" t="s">
        <v>177</v>
      </c>
      <c r="D237" s="60">
        <f>D238+D241</f>
        <v>4066460</v>
      </c>
      <c r="E237" s="709" t="e">
        <f>#REF!/D237*100</f>
        <v>#REF!</v>
      </c>
      <c r="G237" s="15"/>
    </row>
    <row r="238" spans="1:7" ht="12.75">
      <c r="A238" s="255"/>
      <c r="B238" s="34"/>
      <c r="C238" s="69" t="s">
        <v>112</v>
      </c>
      <c r="D238" s="64">
        <f>SUM(D239:D240)</f>
        <v>4062070</v>
      </c>
      <c r="E238" s="709" t="e">
        <f>#REF!/D238*100</f>
        <v>#REF!</v>
      </c>
      <c r="G238" s="15"/>
    </row>
    <row r="239" spans="1:7" ht="12.75">
      <c r="A239" s="255"/>
      <c r="B239" s="34"/>
      <c r="C239" s="65" t="s">
        <v>120</v>
      </c>
      <c r="D239" s="60">
        <f>SUM('WYDATKI ukł.wyk.'!E292:E295)</f>
        <v>2420368</v>
      </c>
      <c r="E239" s="708" t="e">
        <f>#REF!/D239*100</f>
        <v>#REF!</v>
      </c>
      <c r="G239" s="15"/>
    </row>
    <row r="240" spans="1:7" ht="12.75">
      <c r="A240" s="255"/>
      <c r="B240" s="34"/>
      <c r="C240" s="211" t="s">
        <v>113</v>
      </c>
      <c r="D240" s="60">
        <f>SUM('WYDATKI ukł.wyk.'!E296:E308)+'WYDATKI ukł.wyk.'!E291</f>
        <v>1641702</v>
      </c>
      <c r="E240" s="708" t="e">
        <f>#REF!/D240*100</f>
        <v>#REF!</v>
      </c>
      <c r="G240" s="15"/>
    </row>
    <row r="241" spans="1:7" ht="12.75">
      <c r="A241" s="255"/>
      <c r="B241" s="34"/>
      <c r="C241" s="254" t="s">
        <v>122</v>
      </c>
      <c r="D241" s="59">
        <f>'WYDATKI ukł.wyk.'!E309+'WYDATKI ukł.wyk.'!E310</f>
        <v>4390</v>
      </c>
      <c r="E241" s="709" t="e">
        <f>#REF!/D241*100</f>
        <v>#REF!</v>
      </c>
      <c r="G241" s="15"/>
    </row>
    <row r="242" spans="1:7" ht="12.75">
      <c r="A242" s="255"/>
      <c r="B242" s="34"/>
      <c r="C242" s="65"/>
      <c r="D242" s="60"/>
      <c r="E242" s="708"/>
      <c r="G242" s="15"/>
    </row>
    <row r="243" spans="1:7" ht="12.75">
      <c r="A243" s="255"/>
      <c r="B243" s="72">
        <v>85203</v>
      </c>
      <c r="C243" s="254" t="s">
        <v>464</v>
      </c>
      <c r="D243" s="59">
        <f>D244+D247</f>
        <v>275664</v>
      </c>
      <c r="E243" s="709" t="e">
        <f>#REF!/D243*100</f>
        <v>#REF!</v>
      </c>
      <c r="G243" s="15"/>
    </row>
    <row r="244" spans="1:7" ht="12.75">
      <c r="A244" s="255"/>
      <c r="B244" s="34"/>
      <c r="C244" s="69" t="s">
        <v>112</v>
      </c>
      <c r="D244" s="64">
        <f>D246+D245</f>
        <v>275664</v>
      </c>
      <c r="E244" s="709" t="e">
        <f>#REF!/D244*100</f>
        <v>#REF!</v>
      </c>
      <c r="G244" s="15"/>
    </row>
    <row r="245" spans="1:7" ht="12.75">
      <c r="A245" s="255"/>
      <c r="B245" s="34"/>
      <c r="C245" s="65" t="s">
        <v>120</v>
      </c>
      <c r="D245" s="70">
        <f>SUM('WYDATKI ukł.wyk.'!E313:E316)</f>
        <v>126668</v>
      </c>
      <c r="E245" s="708" t="e">
        <f>#REF!/D245*100</f>
        <v>#REF!</v>
      </c>
      <c r="G245" s="15"/>
    </row>
    <row r="246" spans="1:7" ht="12.75">
      <c r="A246" s="255"/>
      <c r="B246" s="34"/>
      <c r="C246" s="211" t="s">
        <v>113</v>
      </c>
      <c r="D246" s="60">
        <f>SUM('WYDATKI ukł.wyk.'!E317:E326)</f>
        <v>148996</v>
      </c>
      <c r="E246" s="708" t="e">
        <f>#REF!/D246*100</f>
        <v>#REF!</v>
      </c>
      <c r="G246" s="15"/>
    </row>
    <row r="247" spans="1:7" ht="12.75">
      <c r="A247" s="255"/>
      <c r="B247" s="34"/>
      <c r="C247" s="254" t="s">
        <v>122</v>
      </c>
      <c r="D247" s="59">
        <f>'WYDATKI ukł.wyk.'!E327</f>
        <v>0</v>
      </c>
      <c r="E247" s="709">
        <v>0</v>
      </c>
      <c r="G247" s="15"/>
    </row>
    <row r="248" spans="1:7" ht="12.75">
      <c r="A248" s="255"/>
      <c r="B248" s="34"/>
      <c r="C248" s="65"/>
      <c r="D248" s="60"/>
      <c r="E248" s="708"/>
      <c r="G248" s="15"/>
    </row>
    <row r="249" spans="1:7" ht="12.75">
      <c r="A249" s="255"/>
      <c r="B249" s="72">
        <v>85204</v>
      </c>
      <c r="C249" s="67" t="s">
        <v>178</v>
      </c>
      <c r="D249" s="60">
        <f>D250</f>
        <v>1186800</v>
      </c>
      <c r="E249" s="709" t="e">
        <f>#REF!/D249*100</f>
        <v>#REF!</v>
      </c>
      <c r="G249" s="15"/>
    </row>
    <row r="250" spans="1:7" ht="12.75">
      <c r="A250" s="255"/>
      <c r="B250" s="34"/>
      <c r="C250" s="69" t="s">
        <v>112</v>
      </c>
      <c r="D250" s="64">
        <f>SUM(D251:D253)</f>
        <v>1186800</v>
      </c>
      <c r="E250" s="709" t="e">
        <f>#REF!/D250*100</f>
        <v>#REF!</v>
      </c>
      <c r="G250" s="15"/>
    </row>
    <row r="251" spans="1:7" ht="12.75">
      <c r="A251" s="255"/>
      <c r="B251" s="34"/>
      <c r="C251" s="65" t="s">
        <v>120</v>
      </c>
      <c r="D251" s="60">
        <f>SUM('WYDATKI ukł.wyk.'!E332:E333)</f>
        <v>1800</v>
      </c>
      <c r="E251" s="708" t="e">
        <f>#REF!/D251*100</f>
        <v>#REF!</v>
      </c>
      <c r="G251" s="15"/>
    </row>
    <row r="252" spans="1:7" ht="12.75">
      <c r="A252" s="255"/>
      <c r="B252" s="34"/>
      <c r="C252" s="65" t="s">
        <v>121</v>
      </c>
      <c r="D252" s="60">
        <f>'WYDATKI ukł.wyk.'!E330</f>
        <v>120000</v>
      </c>
      <c r="E252" s="708" t="e">
        <f>#REF!/D252*100</f>
        <v>#REF!</v>
      </c>
      <c r="G252" s="15"/>
    </row>
    <row r="253" spans="1:7" ht="12.75">
      <c r="A253" s="255"/>
      <c r="B253" s="34"/>
      <c r="C253" s="65" t="s">
        <v>113</v>
      </c>
      <c r="D253" s="60">
        <f>'WYDATKI ukł.wyk.'!E331+'WYDATKI ukł.wyk.'!E334</f>
        <v>1065000</v>
      </c>
      <c r="E253" s="708" t="e">
        <f>#REF!/D253*100</f>
        <v>#REF!</v>
      </c>
      <c r="G253" s="15"/>
    </row>
    <row r="254" spans="1:7" ht="12.75">
      <c r="A254" s="255"/>
      <c r="B254" s="34"/>
      <c r="C254" s="65"/>
      <c r="D254" s="60"/>
      <c r="E254" s="708"/>
      <c r="G254" s="15"/>
    </row>
    <row r="255" spans="1:7" ht="12.75">
      <c r="A255" s="255"/>
      <c r="B255" s="72">
        <v>85218</v>
      </c>
      <c r="C255" s="67" t="s">
        <v>179</v>
      </c>
      <c r="D255" s="60">
        <f>D256+D259</f>
        <v>522950</v>
      </c>
      <c r="E255" s="709" t="e">
        <f>#REF!/D255*100</f>
        <v>#REF!</v>
      </c>
      <c r="G255" s="15"/>
    </row>
    <row r="256" spans="1:7" ht="12.75">
      <c r="A256" s="255"/>
      <c r="B256" s="34"/>
      <c r="C256" s="69" t="s">
        <v>112</v>
      </c>
      <c r="D256" s="64">
        <f>SUM(D257:D258)</f>
        <v>522950</v>
      </c>
      <c r="E256" s="709" t="e">
        <f>#REF!/D256*100</f>
        <v>#REF!</v>
      </c>
      <c r="G256" s="15"/>
    </row>
    <row r="257" spans="1:7" ht="12.75">
      <c r="A257" s="255"/>
      <c r="B257" s="34"/>
      <c r="C257" s="65" t="s">
        <v>120</v>
      </c>
      <c r="D257" s="60">
        <f>SUM('WYDATKI ukł.wyk.'!E337:E340)</f>
        <v>392825</v>
      </c>
      <c r="E257" s="708" t="e">
        <f>#REF!/D257*100</f>
        <v>#REF!</v>
      </c>
      <c r="G257" s="15"/>
    </row>
    <row r="258" spans="1:7" ht="12.75">
      <c r="A258" s="255"/>
      <c r="B258" s="34"/>
      <c r="C258" s="211" t="s">
        <v>113</v>
      </c>
      <c r="D258" s="218">
        <f>SUM('WYDATKI ukł.wyk.'!E341:E349)</f>
        <v>130125</v>
      </c>
      <c r="E258" s="708" t="e">
        <f>#REF!/D258*100</f>
        <v>#REF!</v>
      </c>
      <c r="G258" s="15"/>
    </row>
    <row r="259" spans="1:7" ht="12.75">
      <c r="A259" s="255"/>
      <c r="B259" s="34"/>
      <c r="C259" s="254" t="s">
        <v>122</v>
      </c>
      <c r="D259" s="59">
        <f>'WYDATKI ukł.wyk.'!E351+'WYDATKI ukł.wyk.'!E350</f>
        <v>0</v>
      </c>
      <c r="E259" s="709" t="e">
        <f>#REF!/D259*100</f>
        <v>#REF!</v>
      </c>
      <c r="G259" s="15"/>
    </row>
    <row r="260" spans="1:7" ht="12.75">
      <c r="A260" s="255"/>
      <c r="B260" s="34"/>
      <c r="C260" s="211"/>
      <c r="D260" s="60"/>
      <c r="E260" s="708"/>
      <c r="G260" s="15"/>
    </row>
    <row r="261" spans="1:7" ht="12.75">
      <c r="A261" s="255"/>
      <c r="B261" s="34">
        <v>85220</v>
      </c>
      <c r="C261" s="211" t="s">
        <v>273</v>
      </c>
      <c r="D261" s="60"/>
      <c r="E261" s="708"/>
      <c r="G261" s="15"/>
    </row>
    <row r="262" spans="1:7" ht="12.75">
      <c r="A262" s="255"/>
      <c r="B262" s="72"/>
      <c r="C262" s="254" t="s">
        <v>180</v>
      </c>
      <c r="D262" s="60">
        <f>D263+D265</f>
        <v>34216</v>
      </c>
      <c r="E262" s="709" t="e">
        <f>#REF!/D262*100</f>
        <v>#REF!</v>
      </c>
      <c r="G262" s="15"/>
    </row>
    <row r="263" spans="1:7" ht="12.75">
      <c r="A263" s="255"/>
      <c r="B263" s="34"/>
      <c r="C263" s="69" t="s">
        <v>112</v>
      </c>
      <c r="D263" s="64">
        <f>D264</f>
        <v>34216</v>
      </c>
      <c r="E263" s="709" t="e">
        <f>#REF!/D263*100</f>
        <v>#REF!</v>
      </c>
      <c r="G263" s="15"/>
    </row>
    <row r="264" spans="1:7" ht="12.75">
      <c r="A264" s="255"/>
      <c r="B264" s="34"/>
      <c r="C264" s="211" t="s">
        <v>113</v>
      </c>
      <c r="D264" s="60">
        <f>SUM('WYDATKI ukł.wyk.'!E354:E359)</f>
        <v>34216</v>
      </c>
      <c r="E264" s="708" t="e">
        <f>#REF!/D264*100</f>
        <v>#REF!</v>
      </c>
      <c r="G264" s="15"/>
    </row>
    <row r="265" spans="1:7" ht="12.75">
      <c r="A265" s="255"/>
      <c r="B265" s="34"/>
      <c r="C265" s="254" t="s">
        <v>122</v>
      </c>
      <c r="D265" s="59">
        <f>'WYDATKI ukł.wyk.'!E360</f>
        <v>0</v>
      </c>
      <c r="E265" s="709">
        <v>0</v>
      </c>
      <c r="G265" s="15"/>
    </row>
    <row r="266" spans="1:7" ht="12.75">
      <c r="A266" s="255"/>
      <c r="B266" s="34"/>
      <c r="C266" s="211"/>
      <c r="D266" s="60"/>
      <c r="E266" s="708"/>
      <c r="G266" s="15"/>
    </row>
    <row r="267" spans="1:7" ht="12.75">
      <c r="A267" s="255"/>
      <c r="B267" s="72">
        <v>85233</v>
      </c>
      <c r="C267" s="254" t="s">
        <v>460</v>
      </c>
      <c r="D267" s="59">
        <f>D268</f>
        <v>0</v>
      </c>
      <c r="E267" s="709" t="e">
        <f>#REF!/D267*100</f>
        <v>#REF!</v>
      </c>
      <c r="G267" s="15"/>
    </row>
    <row r="268" spans="1:7" ht="12.75">
      <c r="A268" s="255"/>
      <c r="B268" s="34"/>
      <c r="C268" s="69" t="s">
        <v>112</v>
      </c>
      <c r="D268" s="64">
        <f>D269</f>
        <v>0</v>
      </c>
      <c r="E268" s="709" t="e">
        <f>#REF!/D268*100</f>
        <v>#REF!</v>
      </c>
      <c r="G268" s="15"/>
    </row>
    <row r="269" spans="1:7" ht="12.75">
      <c r="A269" s="255"/>
      <c r="B269" s="34"/>
      <c r="C269" s="211" t="s">
        <v>113</v>
      </c>
      <c r="D269" s="60">
        <f>'WYDATKI ukł.wyk.'!E363</f>
        <v>0</v>
      </c>
      <c r="E269" s="708" t="e">
        <f>#REF!/D269*100</f>
        <v>#REF!</v>
      </c>
      <c r="G269" s="15"/>
    </row>
    <row r="270" spans="1:7" ht="12.75">
      <c r="A270" s="255"/>
      <c r="B270" s="34"/>
      <c r="C270" s="211"/>
      <c r="D270" s="60"/>
      <c r="E270" s="708"/>
      <c r="G270" s="15"/>
    </row>
    <row r="271" spans="1:7" s="196" customFormat="1" ht="26.25" thickBot="1">
      <c r="A271" s="270">
        <v>853</v>
      </c>
      <c r="B271" s="271"/>
      <c r="C271" s="272" t="s">
        <v>438</v>
      </c>
      <c r="D271" s="719">
        <f>D272</f>
        <v>2779171</v>
      </c>
      <c r="E271" s="706" t="e">
        <f>#REF!/D271*100</f>
        <v>#REF!</v>
      </c>
      <c r="G271" s="755"/>
    </row>
    <row r="272" spans="1:7" ht="12.75">
      <c r="A272" s="38"/>
      <c r="B272" s="12"/>
      <c r="C272" s="69" t="s">
        <v>112</v>
      </c>
      <c r="D272" s="718">
        <f>SUM(D273:D274)</f>
        <v>2779171</v>
      </c>
      <c r="E272" s="707" t="e">
        <f>#REF!/D272*100</f>
        <v>#REF!</v>
      </c>
      <c r="G272" s="15"/>
    </row>
    <row r="273" spans="1:7" ht="12.75">
      <c r="A273" s="38"/>
      <c r="B273" s="39"/>
      <c r="C273" s="65" t="s">
        <v>120</v>
      </c>
      <c r="D273" s="60">
        <f>D278+D283+D288</f>
        <v>2223807</v>
      </c>
      <c r="E273" s="708" t="e">
        <f>#REF!/D273*100</f>
        <v>#REF!</v>
      </c>
      <c r="G273" s="15"/>
    </row>
    <row r="274" spans="1:7" ht="12.75">
      <c r="A274" s="38"/>
      <c r="B274" s="39"/>
      <c r="C274" s="211" t="s">
        <v>113</v>
      </c>
      <c r="D274" s="60">
        <f>D279+D284+D289</f>
        <v>555364</v>
      </c>
      <c r="E274" s="708" t="e">
        <f>#REF!/D274*100</f>
        <v>#REF!</v>
      </c>
      <c r="G274" s="15"/>
    </row>
    <row r="275" spans="1:5" ht="12.75">
      <c r="A275" s="255"/>
      <c r="B275" s="34"/>
      <c r="C275" s="273"/>
      <c r="D275" s="60"/>
      <c r="E275" s="708"/>
    </row>
    <row r="276" spans="1:5" ht="12.75">
      <c r="A276" s="255"/>
      <c r="B276" s="72">
        <v>85321</v>
      </c>
      <c r="C276" s="76" t="s">
        <v>579</v>
      </c>
      <c r="D276" s="60">
        <f>D277</f>
        <v>287000</v>
      </c>
      <c r="E276" s="709" t="e">
        <f>#REF!/D276*100</f>
        <v>#REF!</v>
      </c>
    </row>
    <row r="277" spans="1:5" ht="12.75">
      <c r="A277" s="255"/>
      <c r="B277" s="34"/>
      <c r="C277" s="77" t="s">
        <v>112</v>
      </c>
      <c r="D277" s="64">
        <f>SUM(D278:D279)</f>
        <v>287000</v>
      </c>
      <c r="E277" s="709" t="e">
        <f>#REF!/D277*100</f>
        <v>#REF!</v>
      </c>
    </row>
    <row r="278" spans="1:5" ht="12.75">
      <c r="A278" s="255"/>
      <c r="B278" s="34"/>
      <c r="C278" s="257" t="s">
        <v>120</v>
      </c>
      <c r="D278" s="60">
        <f>SUM('WYDATKI ukł.wyk.'!E367:E370)</f>
        <v>87432</v>
      </c>
      <c r="E278" s="708" t="e">
        <f>#REF!/D278*100</f>
        <v>#REF!</v>
      </c>
    </row>
    <row r="279" spans="1:5" ht="12.75">
      <c r="A279" s="255"/>
      <c r="B279" s="44"/>
      <c r="C279" s="209" t="s">
        <v>113</v>
      </c>
      <c r="D279" s="60">
        <f>SUM('WYDATKI ukł.wyk.'!E371:E378)</f>
        <v>199568</v>
      </c>
      <c r="E279" s="708" t="e">
        <f>#REF!/D279*100</f>
        <v>#REF!</v>
      </c>
    </row>
    <row r="280" spans="1:5" ht="12.75">
      <c r="A280" s="255"/>
      <c r="B280" s="44"/>
      <c r="C280" s="211"/>
      <c r="D280" s="60"/>
      <c r="E280" s="708"/>
    </row>
    <row r="281" spans="1:5" ht="12.75">
      <c r="A281" s="22"/>
      <c r="B281" s="72">
        <v>85333</v>
      </c>
      <c r="C281" s="67" t="s">
        <v>181</v>
      </c>
      <c r="D281" s="60">
        <f>D282</f>
        <v>2403010</v>
      </c>
      <c r="E281" s="709" t="e">
        <f>#REF!/D281*100</f>
        <v>#REF!</v>
      </c>
    </row>
    <row r="282" spans="1:5" ht="12.75">
      <c r="A282" s="22"/>
      <c r="B282" s="34"/>
      <c r="C282" s="69" t="s">
        <v>112</v>
      </c>
      <c r="D282" s="64">
        <f>SUM(D283:D284)</f>
        <v>2403010</v>
      </c>
      <c r="E282" s="709" t="e">
        <f>#REF!/D282*100</f>
        <v>#REF!</v>
      </c>
    </row>
    <row r="283" spans="1:5" ht="12.75">
      <c r="A283" s="22"/>
      <c r="B283" s="34"/>
      <c r="C283" s="65" t="s">
        <v>120</v>
      </c>
      <c r="D283" s="60">
        <f>SUM('WYDATKI ukł.wyk.'!E381:E385)</f>
        <v>2082099</v>
      </c>
      <c r="E283" s="708" t="e">
        <f>#REF!/D283*100</f>
        <v>#REF!</v>
      </c>
    </row>
    <row r="284" spans="1:5" ht="12.75">
      <c r="A284" s="22"/>
      <c r="B284" s="34"/>
      <c r="C284" s="65" t="s">
        <v>113</v>
      </c>
      <c r="D284" s="218">
        <f>SUM('WYDATKI ukł.wyk.'!E386:E396)</f>
        <v>320911</v>
      </c>
      <c r="E284" s="708" t="e">
        <f>#REF!/D284*100</f>
        <v>#REF!</v>
      </c>
    </row>
    <row r="285" spans="1:5" ht="12.75">
      <c r="A285" s="22"/>
      <c r="B285" s="34"/>
      <c r="C285" s="65"/>
      <c r="D285" s="60"/>
      <c r="E285" s="708"/>
    </row>
    <row r="286" spans="1:5" ht="12.75">
      <c r="A286" s="22"/>
      <c r="B286" s="72">
        <v>85395</v>
      </c>
      <c r="C286" s="69" t="s">
        <v>152</v>
      </c>
      <c r="D286" s="60">
        <f>D287</f>
        <v>89161</v>
      </c>
      <c r="E286" s="709" t="e">
        <f>#REF!/D286*100</f>
        <v>#REF!</v>
      </c>
    </row>
    <row r="287" spans="1:5" ht="12.75">
      <c r="A287" s="22"/>
      <c r="B287" s="34"/>
      <c r="C287" s="69" t="s">
        <v>112</v>
      </c>
      <c r="D287" s="64">
        <f>D289+D288</f>
        <v>89161</v>
      </c>
      <c r="E287" s="709" t="e">
        <f>#REF!/D287*100</f>
        <v>#REF!</v>
      </c>
    </row>
    <row r="288" spans="1:5" ht="12.75">
      <c r="A288" s="22"/>
      <c r="B288" s="34"/>
      <c r="C288" s="65" t="s">
        <v>120</v>
      </c>
      <c r="D288" s="60">
        <f>SUM('WYDATKI ukł.wyk.'!E399:E401)</f>
        <v>54276</v>
      </c>
      <c r="E288" s="708">
        <v>0</v>
      </c>
    </row>
    <row r="289" spans="1:5" ht="12.75">
      <c r="A289" s="22"/>
      <c r="B289" s="34"/>
      <c r="C289" s="65" t="s">
        <v>113</v>
      </c>
      <c r="D289" s="60">
        <f>SUM('WYDATKI ukł.wyk.'!E402:E403)</f>
        <v>34885</v>
      </c>
      <c r="E289" s="708" t="e">
        <f>#REF!/D289*100</f>
        <v>#REF!</v>
      </c>
    </row>
    <row r="290" spans="1:5" ht="12.75">
      <c r="A290" s="22"/>
      <c r="B290" s="34"/>
      <c r="C290" s="65"/>
      <c r="D290" s="60"/>
      <c r="E290" s="708"/>
    </row>
    <row r="291" spans="1:5" ht="13.5" thickBot="1">
      <c r="A291" s="41">
        <v>854</v>
      </c>
      <c r="B291" s="37"/>
      <c r="C291" s="45" t="s">
        <v>182</v>
      </c>
      <c r="D291" s="57">
        <f>D292+D296</f>
        <v>2745198</v>
      </c>
      <c r="E291" s="706" t="e">
        <f>#REF!/D291*100</f>
        <v>#REF!</v>
      </c>
    </row>
    <row r="292" spans="1:5" ht="12.75">
      <c r="A292" s="22"/>
      <c r="B292" s="34"/>
      <c r="C292" s="69" t="s">
        <v>112</v>
      </c>
      <c r="D292" s="718">
        <f>SUM(D293:D295)</f>
        <v>2745198</v>
      </c>
      <c r="E292" s="709" t="e">
        <f>#REF!/D292*100</f>
        <v>#REF!</v>
      </c>
    </row>
    <row r="293" spans="1:5" ht="12.75">
      <c r="A293" s="22"/>
      <c r="B293" s="34"/>
      <c r="C293" s="65" t="s">
        <v>120</v>
      </c>
      <c r="D293" s="60">
        <f>D300+D306+D313+D319+D324</f>
        <v>1545735</v>
      </c>
      <c r="E293" s="708" t="e">
        <f>#REF!/D293*100</f>
        <v>#REF!</v>
      </c>
    </row>
    <row r="294" spans="1:5" ht="12.75">
      <c r="A294" s="22"/>
      <c r="B294" s="34"/>
      <c r="C294" s="211" t="s">
        <v>121</v>
      </c>
      <c r="D294" s="60">
        <f>D307</f>
        <v>120000</v>
      </c>
      <c r="E294" s="708" t="e">
        <f>#REF!/D294*100</f>
        <v>#REF!</v>
      </c>
    </row>
    <row r="295" spans="1:5" ht="12.75">
      <c r="A295" s="22"/>
      <c r="B295" s="34"/>
      <c r="C295" s="65" t="s">
        <v>113</v>
      </c>
      <c r="D295" s="60">
        <f>D301+D308+D314+D320+D325+D334+D330</f>
        <v>1079463</v>
      </c>
      <c r="E295" s="708" t="e">
        <f>#REF!/D295*100</f>
        <v>#REF!</v>
      </c>
    </row>
    <row r="296" spans="1:5" ht="12.75">
      <c r="A296" s="22"/>
      <c r="B296" s="34"/>
      <c r="C296" s="254" t="s">
        <v>122</v>
      </c>
      <c r="D296" s="59">
        <f>D326+D309+D315</f>
        <v>0</v>
      </c>
      <c r="E296" s="709" t="e">
        <f>#REF!/D296*100</f>
        <v>#REF!</v>
      </c>
    </row>
    <row r="297" spans="1:5" ht="12.75">
      <c r="A297" s="259"/>
      <c r="B297" s="43"/>
      <c r="C297" s="268"/>
      <c r="D297" s="60"/>
      <c r="E297" s="708"/>
    </row>
    <row r="298" spans="1:5" ht="12.75">
      <c r="A298" s="22"/>
      <c r="B298" s="72">
        <v>85401</v>
      </c>
      <c r="C298" s="67" t="s">
        <v>183</v>
      </c>
      <c r="D298" s="60">
        <f>D299</f>
        <v>40995</v>
      </c>
      <c r="E298" s="709" t="e">
        <f>#REF!/D298*100</f>
        <v>#REF!</v>
      </c>
    </row>
    <row r="299" spans="1:5" ht="12.75">
      <c r="A299" s="22"/>
      <c r="B299" s="34"/>
      <c r="C299" s="69" t="s">
        <v>112</v>
      </c>
      <c r="D299" s="64">
        <f>SUM(D300:D301)</f>
        <v>40995</v>
      </c>
      <c r="E299" s="709" t="e">
        <f>#REF!/D299*100</f>
        <v>#REF!</v>
      </c>
    </row>
    <row r="300" spans="1:5" ht="12.75">
      <c r="A300" s="22"/>
      <c r="B300" s="34"/>
      <c r="C300" s="65" t="s">
        <v>120</v>
      </c>
      <c r="D300" s="60">
        <f>SUM('WYDATKI ukł.wyk.'!E408:E411)</f>
        <v>37145</v>
      </c>
      <c r="E300" s="708" t="e">
        <f>#REF!/D300*100</f>
        <v>#REF!</v>
      </c>
    </row>
    <row r="301" spans="1:5" ht="12.75">
      <c r="A301" s="22"/>
      <c r="B301" s="34"/>
      <c r="C301" s="65" t="s">
        <v>113</v>
      </c>
      <c r="D301" s="60">
        <f>SUM('WYDATKI ukł.wyk.'!E412:E413)+'WYDATKI ukł.wyk.'!E407</f>
        <v>3850</v>
      </c>
      <c r="E301" s="708" t="e">
        <f>#REF!/D301*100</f>
        <v>#REF!</v>
      </c>
    </row>
    <row r="302" spans="1:5" ht="12.75">
      <c r="A302" s="22"/>
      <c r="B302" s="34"/>
      <c r="C302" s="65"/>
      <c r="D302" s="60"/>
      <c r="E302" s="708"/>
    </row>
    <row r="303" spans="1:5" ht="12.75">
      <c r="A303" s="22"/>
      <c r="B303" s="34">
        <v>85406</v>
      </c>
      <c r="C303" s="65" t="s">
        <v>184</v>
      </c>
      <c r="D303" s="60"/>
      <c r="E303" s="708"/>
    </row>
    <row r="304" spans="1:5" ht="12.75">
      <c r="A304" s="22"/>
      <c r="B304" s="72"/>
      <c r="C304" s="67" t="s">
        <v>185</v>
      </c>
      <c r="D304" s="60">
        <f>D305+D309</f>
        <v>567450</v>
      </c>
      <c r="E304" s="709" t="e">
        <f>#REF!/D304*100</f>
        <v>#REF!</v>
      </c>
    </row>
    <row r="305" spans="1:5" ht="12.75">
      <c r="A305" s="22"/>
      <c r="B305" s="34"/>
      <c r="C305" s="69" t="s">
        <v>112</v>
      </c>
      <c r="D305" s="64">
        <f>SUM(D306:D308)</f>
        <v>567450</v>
      </c>
      <c r="E305" s="709" t="e">
        <f>#REF!/D305*100</f>
        <v>#REF!</v>
      </c>
    </row>
    <row r="306" spans="1:5" ht="12.75">
      <c r="A306" s="22"/>
      <c r="B306" s="34"/>
      <c r="C306" s="65" t="s">
        <v>120</v>
      </c>
      <c r="D306" s="60">
        <f>SUM('WYDATKI ukł.wyk.'!E418:E422)</f>
        <v>394060</v>
      </c>
      <c r="E306" s="708" t="e">
        <f>#REF!/D306*100</f>
        <v>#REF!</v>
      </c>
    </row>
    <row r="307" spans="1:5" ht="12.75">
      <c r="A307" s="22"/>
      <c r="B307" s="34"/>
      <c r="C307" s="211" t="s">
        <v>121</v>
      </c>
      <c r="D307" s="60">
        <f>'WYDATKI ukł.wyk.'!E416</f>
        <v>120000</v>
      </c>
      <c r="E307" s="708" t="e">
        <f>#REF!/D307*100</f>
        <v>#REF!</v>
      </c>
    </row>
    <row r="308" spans="1:5" ht="12.75">
      <c r="A308" s="22"/>
      <c r="B308" s="10"/>
      <c r="C308" s="65" t="s">
        <v>113</v>
      </c>
      <c r="D308" s="60">
        <f>SUM('WYDATKI ukł.wyk.'!E423:E432)+'WYDATKI ukł.wyk.'!E417</f>
        <v>53390</v>
      </c>
      <c r="E308" s="708" t="e">
        <f>#REF!/D308*100</f>
        <v>#REF!</v>
      </c>
    </row>
    <row r="309" spans="1:5" ht="12.75">
      <c r="A309" s="22"/>
      <c r="B309" s="10"/>
      <c r="C309" s="254" t="s">
        <v>122</v>
      </c>
      <c r="D309" s="59">
        <f>'WYDATKI ukł.wyk.'!E433</f>
        <v>0</v>
      </c>
      <c r="E309" s="709" t="e">
        <f>#REF!/D309*100</f>
        <v>#REF!</v>
      </c>
    </row>
    <row r="310" spans="1:5" ht="12.75">
      <c r="A310" s="22"/>
      <c r="B310" s="10"/>
      <c r="C310" s="65"/>
      <c r="D310" s="60"/>
      <c r="E310" s="708"/>
    </row>
    <row r="311" spans="1:5" ht="12.75">
      <c r="A311" s="22"/>
      <c r="B311" s="72">
        <v>85410</v>
      </c>
      <c r="C311" s="67" t="s">
        <v>186</v>
      </c>
      <c r="D311" s="60">
        <f>D312</f>
        <v>219776</v>
      </c>
      <c r="E311" s="709" t="e">
        <f>#REF!/D311*100</f>
        <v>#REF!</v>
      </c>
    </row>
    <row r="312" spans="1:5" ht="12.75">
      <c r="A312" s="22"/>
      <c r="B312" s="34"/>
      <c r="C312" s="69" t="s">
        <v>112</v>
      </c>
      <c r="D312" s="64">
        <f>SUM(D313:D314)</f>
        <v>219776</v>
      </c>
      <c r="E312" s="709" t="e">
        <f>#REF!/D312*100</f>
        <v>#REF!</v>
      </c>
    </row>
    <row r="313" spans="1:5" ht="12.75">
      <c r="A313" s="22"/>
      <c r="B313" s="34"/>
      <c r="C313" s="65" t="s">
        <v>120</v>
      </c>
      <c r="D313" s="60">
        <f>SUM('WYDATKI ukł.wyk.'!E437:E440)</f>
        <v>93220</v>
      </c>
      <c r="E313" s="708" t="e">
        <f>#REF!/D313*100</f>
        <v>#REF!</v>
      </c>
    </row>
    <row r="314" spans="1:5" ht="12.75">
      <c r="A314" s="22"/>
      <c r="B314" s="34"/>
      <c r="C314" s="65" t="s">
        <v>113</v>
      </c>
      <c r="D314" s="60">
        <f>SUM('WYDATKI ukł.wyk.'!E441:E448)+'WYDATKI ukł.wyk.'!E436</f>
        <v>126556</v>
      </c>
      <c r="E314" s="708" t="e">
        <f>#REF!/D314*100</f>
        <v>#REF!</v>
      </c>
    </row>
    <row r="315" spans="1:5" ht="12.75">
      <c r="A315" s="22"/>
      <c r="B315" s="34"/>
      <c r="C315" s="254" t="s">
        <v>122</v>
      </c>
      <c r="D315" s="59">
        <f>'WYDATKI ukł.wyk.'!E449</f>
        <v>0</v>
      </c>
      <c r="E315" s="709">
        <v>0</v>
      </c>
    </row>
    <row r="316" spans="1:5" ht="12.75">
      <c r="A316" s="22"/>
      <c r="B316" s="34"/>
      <c r="C316" s="65"/>
      <c r="D316" s="60"/>
      <c r="E316" s="708"/>
    </row>
    <row r="317" spans="1:5" ht="12.75">
      <c r="A317" s="22"/>
      <c r="B317" s="72">
        <v>85415</v>
      </c>
      <c r="C317" s="67" t="s">
        <v>465</v>
      </c>
      <c r="D317" s="60">
        <f>D318</f>
        <v>350291</v>
      </c>
      <c r="E317" s="709" t="e">
        <f>#REF!/D317*100</f>
        <v>#REF!</v>
      </c>
    </row>
    <row r="318" spans="1:5" ht="12.75">
      <c r="A318" s="22"/>
      <c r="B318" s="34"/>
      <c r="C318" s="266" t="s">
        <v>112</v>
      </c>
      <c r="D318" s="64">
        <f>SUM(D319:D320)</f>
        <v>350291</v>
      </c>
      <c r="E318" s="709" t="e">
        <f>#REF!/D318*100</f>
        <v>#REF!</v>
      </c>
    </row>
    <row r="319" spans="1:5" ht="12.75">
      <c r="A319" s="22"/>
      <c r="B319" s="34"/>
      <c r="C319" s="65" t="s">
        <v>120</v>
      </c>
      <c r="D319" s="60">
        <f>SUM('WYDATKI ukł.wyk.'!E455:E455)</f>
        <v>0</v>
      </c>
      <c r="E319" s="708" t="e">
        <f>#REF!/D319*100</f>
        <v>#REF!</v>
      </c>
    </row>
    <row r="320" spans="1:5" ht="12.75">
      <c r="A320" s="22"/>
      <c r="B320" s="34"/>
      <c r="C320" s="65" t="s">
        <v>113</v>
      </c>
      <c r="D320" s="60">
        <f>SUM('WYDATKI ukł.wyk.'!E452:E454)+'WYDATKI ukł.wyk.'!E456</f>
        <v>350291</v>
      </c>
      <c r="E320" s="708" t="e">
        <f>#REF!/D320*100</f>
        <v>#REF!</v>
      </c>
    </row>
    <row r="321" spans="1:5" ht="12.75">
      <c r="A321" s="22"/>
      <c r="B321" s="34"/>
      <c r="C321" s="65"/>
      <c r="D321" s="60"/>
      <c r="E321" s="708"/>
    </row>
    <row r="322" spans="1:5" ht="12.75">
      <c r="A322" s="22"/>
      <c r="B322" s="72">
        <v>85420</v>
      </c>
      <c r="C322" s="69" t="s">
        <v>466</v>
      </c>
      <c r="D322" s="60">
        <f>D323+D326</f>
        <v>1560067</v>
      </c>
      <c r="E322" s="709" t="e">
        <f>#REF!/D322*100</f>
        <v>#REF!</v>
      </c>
    </row>
    <row r="323" spans="1:5" ht="12.75">
      <c r="A323" s="22"/>
      <c r="B323" s="34"/>
      <c r="C323" s="254" t="s">
        <v>112</v>
      </c>
      <c r="D323" s="64">
        <f>SUM(D324:D325)</f>
        <v>1560067</v>
      </c>
      <c r="E323" s="709" t="e">
        <f>#REF!/D323*100</f>
        <v>#REF!</v>
      </c>
    </row>
    <row r="324" spans="1:5" ht="12.75">
      <c r="A324" s="22"/>
      <c r="B324" s="34"/>
      <c r="C324" s="65" t="s">
        <v>120</v>
      </c>
      <c r="D324" s="60">
        <f>SUM('WYDATKI ukł.wyk.'!E461:E465)</f>
        <v>1021310</v>
      </c>
      <c r="E324" s="708" t="e">
        <f>#REF!/D324*100</f>
        <v>#REF!</v>
      </c>
    </row>
    <row r="325" spans="1:5" ht="12.75">
      <c r="A325" s="22"/>
      <c r="B325" s="34"/>
      <c r="C325" s="65" t="s">
        <v>113</v>
      </c>
      <c r="D325" s="60">
        <f>SUM('WYDATKI ukł.wyk.'!E466:E473)+'WYDATKI ukł.wyk.'!E459+'WYDATKI ukł.wyk.'!E460</f>
        <v>538757</v>
      </c>
      <c r="E325" s="708" t="e">
        <f>#REF!/D325*100</f>
        <v>#REF!</v>
      </c>
    </row>
    <row r="326" spans="1:5" ht="12.75">
      <c r="A326" s="22"/>
      <c r="B326" s="34"/>
      <c r="C326" s="254" t="s">
        <v>122</v>
      </c>
      <c r="D326" s="59">
        <f>'WYDATKI ukł.wyk.'!E475+'WYDATKI ukł.wyk.'!E474</f>
        <v>0</v>
      </c>
      <c r="E326" s="709" t="e">
        <f>#REF!/D326*100</f>
        <v>#REF!</v>
      </c>
    </row>
    <row r="327" spans="1:5" ht="12.75">
      <c r="A327" s="22"/>
      <c r="B327" s="34"/>
      <c r="C327" s="65"/>
      <c r="D327" s="60"/>
      <c r="E327" s="708"/>
    </row>
    <row r="328" spans="1:5" ht="12.75">
      <c r="A328" s="22"/>
      <c r="B328" s="72">
        <v>85446</v>
      </c>
      <c r="C328" s="69" t="s">
        <v>467</v>
      </c>
      <c r="D328" s="59">
        <f>D329</f>
        <v>0</v>
      </c>
      <c r="E328" s="709" t="e">
        <f>#REF!/D328*100</f>
        <v>#REF!</v>
      </c>
    </row>
    <row r="329" spans="1:5" ht="12.75">
      <c r="A329" s="22"/>
      <c r="B329" s="34"/>
      <c r="C329" s="254" t="s">
        <v>112</v>
      </c>
      <c r="D329" s="64">
        <f>D330</f>
        <v>0</v>
      </c>
      <c r="E329" s="709" t="e">
        <f>#REF!/D329*100</f>
        <v>#REF!</v>
      </c>
    </row>
    <row r="330" spans="1:5" ht="12.75">
      <c r="A330" s="22"/>
      <c r="B330" s="34"/>
      <c r="C330" s="65" t="s">
        <v>113</v>
      </c>
      <c r="D330" s="60">
        <f>'WYDATKI ukł.wyk.'!E478+'WYDATKI ukł.wyk.'!E479</f>
        <v>0</v>
      </c>
      <c r="E330" s="708" t="e">
        <f>#REF!/D330*100</f>
        <v>#REF!</v>
      </c>
    </row>
    <row r="331" spans="1:5" ht="12.75">
      <c r="A331" s="22"/>
      <c r="B331" s="34"/>
      <c r="C331" s="65"/>
      <c r="D331" s="60"/>
      <c r="E331" s="708"/>
    </row>
    <row r="332" spans="1:5" ht="12.75">
      <c r="A332" s="22"/>
      <c r="B332" s="72">
        <v>85495</v>
      </c>
      <c r="C332" s="69" t="s">
        <v>152</v>
      </c>
      <c r="D332" s="60">
        <f>D333</f>
        <v>6619</v>
      </c>
      <c r="E332" s="709" t="e">
        <f>#REF!/D332*100</f>
        <v>#REF!</v>
      </c>
    </row>
    <row r="333" spans="1:5" ht="12.75">
      <c r="A333" s="22"/>
      <c r="B333" s="44"/>
      <c r="C333" s="266" t="s">
        <v>112</v>
      </c>
      <c r="D333" s="64">
        <f>D334</f>
        <v>6619</v>
      </c>
      <c r="E333" s="711" t="e">
        <f>#REF!/D333*100</f>
        <v>#REF!</v>
      </c>
    </row>
    <row r="334" spans="1:5" ht="12.75">
      <c r="A334" s="22"/>
      <c r="B334" s="34"/>
      <c r="C334" s="65" t="s">
        <v>113</v>
      </c>
      <c r="D334" s="60">
        <f>SUM('WYDATKI ukł.wyk.'!E482)</f>
        <v>6619</v>
      </c>
      <c r="E334" s="708" t="e">
        <f>#REF!/D334*100</f>
        <v>#REF!</v>
      </c>
    </row>
    <row r="335" spans="1:5" ht="12.75">
      <c r="A335" s="22"/>
      <c r="B335" s="34"/>
      <c r="C335" s="65"/>
      <c r="D335" s="60"/>
      <c r="E335" s="708"/>
    </row>
    <row r="336" spans="1:5" ht="12.75">
      <c r="A336" s="243" t="s">
        <v>187</v>
      </c>
      <c r="B336" s="43"/>
      <c r="C336" s="258" t="s">
        <v>188</v>
      </c>
      <c r="D336" s="60"/>
      <c r="E336" s="708"/>
    </row>
    <row r="337" spans="1:5" ht="13.5" thickBot="1">
      <c r="A337" s="36"/>
      <c r="B337" s="56"/>
      <c r="C337" s="212" t="s">
        <v>189</v>
      </c>
      <c r="D337" s="57">
        <f>D338</f>
        <v>55000</v>
      </c>
      <c r="E337" s="706" t="e">
        <f>#REF!/D337*100</f>
        <v>#REF!</v>
      </c>
    </row>
    <row r="338" spans="1:5" ht="12.75">
      <c r="A338" s="255"/>
      <c r="B338" s="43"/>
      <c r="C338" s="69" t="s">
        <v>112</v>
      </c>
      <c r="D338" s="718">
        <f>SUM(D339:D340)</f>
        <v>55000</v>
      </c>
      <c r="E338" s="709" t="e">
        <f>#REF!/D338*100</f>
        <v>#REF!</v>
      </c>
    </row>
    <row r="339" spans="1:5" ht="12.75">
      <c r="A339" s="255"/>
      <c r="B339" s="43"/>
      <c r="C339" s="211" t="s">
        <v>121</v>
      </c>
      <c r="D339" s="60">
        <f>D344+D349</f>
        <v>39000</v>
      </c>
      <c r="E339" s="708" t="e">
        <f>#REF!/D339*100</f>
        <v>#REF!</v>
      </c>
    </row>
    <row r="340" spans="1:5" ht="12.75">
      <c r="A340" s="255"/>
      <c r="B340" s="43"/>
      <c r="C340" s="65" t="s">
        <v>113</v>
      </c>
      <c r="D340" s="60">
        <f>D345</f>
        <v>16000</v>
      </c>
      <c r="E340" s="708" t="e">
        <f>#REF!/D340*100</f>
        <v>#REF!</v>
      </c>
    </row>
    <row r="341" spans="1:5" ht="12.75">
      <c r="A341" s="255"/>
      <c r="B341" s="43"/>
      <c r="C341" s="65"/>
      <c r="D341" s="60"/>
      <c r="E341" s="708"/>
    </row>
    <row r="342" spans="1:5" ht="12.75">
      <c r="A342" s="255"/>
      <c r="B342" s="62" t="s">
        <v>190</v>
      </c>
      <c r="C342" s="69" t="s">
        <v>191</v>
      </c>
      <c r="D342" s="60">
        <f>D343</f>
        <v>20000</v>
      </c>
      <c r="E342" s="708" t="e">
        <f>#REF!/D342*100</f>
        <v>#REF!</v>
      </c>
    </row>
    <row r="343" spans="1:5" ht="12.75">
      <c r="A343" s="255"/>
      <c r="B343" s="43"/>
      <c r="C343" s="69" t="s">
        <v>112</v>
      </c>
      <c r="D343" s="64">
        <f>SUM(D344:D345)</f>
        <v>20000</v>
      </c>
      <c r="E343" s="711" t="e">
        <f>#REF!/D343*100</f>
        <v>#REF!</v>
      </c>
    </row>
    <row r="344" spans="1:5" ht="12.75">
      <c r="A344" s="255"/>
      <c r="B344" s="43"/>
      <c r="C344" s="211" t="s">
        <v>121</v>
      </c>
      <c r="D344" s="60">
        <f>'WYDATKI ukł.wyk.'!E486</f>
        <v>4000</v>
      </c>
      <c r="E344" s="708" t="e">
        <f>#REF!/D344*100</f>
        <v>#REF!</v>
      </c>
    </row>
    <row r="345" spans="1:5" ht="12.75">
      <c r="A345" s="255"/>
      <c r="B345" s="43"/>
      <c r="C345" s="65" t="s">
        <v>113</v>
      </c>
      <c r="D345" s="60">
        <f>SUM('WYDATKI ukł.wyk.'!E488:E490)</f>
        <v>16000</v>
      </c>
      <c r="E345" s="708" t="e">
        <f>#REF!/D345*100</f>
        <v>#REF!</v>
      </c>
    </row>
    <row r="346" spans="1:5" ht="12.75">
      <c r="A346" s="255"/>
      <c r="B346" s="43"/>
      <c r="C346" s="273"/>
      <c r="D346" s="60"/>
      <c r="E346" s="708"/>
    </row>
    <row r="347" spans="1:5" ht="12.75">
      <c r="A347" s="255"/>
      <c r="B347" s="62" t="s">
        <v>192</v>
      </c>
      <c r="C347" s="77" t="s">
        <v>193</v>
      </c>
      <c r="D347" s="60">
        <f>D348</f>
        <v>35000</v>
      </c>
      <c r="E347" s="708" t="e">
        <f>#REF!/D347*100</f>
        <v>#REF!</v>
      </c>
    </row>
    <row r="348" spans="1:5" ht="12.75">
      <c r="A348" s="255"/>
      <c r="B348" s="43"/>
      <c r="C348" s="77" t="s">
        <v>112</v>
      </c>
      <c r="D348" s="64">
        <f>D349</f>
        <v>35000</v>
      </c>
      <c r="E348" s="711" t="e">
        <f>#REF!/D348*100</f>
        <v>#REF!</v>
      </c>
    </row>
    <row r="349" spans="1:5" ht="12.75">
      <c r="A349" s="255"/>
      <c r="B349" s="43"/>
      <c r="C349" s="209" t="s">
        <v>121</v>
      </c>
      <c r="D349" s="60">
        <f>'WYDATKI ukł.wyk.'!E493</f>
        <v>35000</v>
      </c>
      <c r="E349" s="708" t="e">
        <f>#REF!/D349*100</f>
        <v>#REF!</v>
      </c>
    </row>
    <row r="350" spans="1:5" ht="12.75">
      <c r="A350" s="255"/>
      <c r="B350" s="43"/>
      <c r="C350" s="273"/>
      <c r="D350" s="60"/>
      <c r="E350" s="708"/>
    </row>
    <row r="351" spans="1:5" ht="13.5" thickBot="1">
      <c r="A351" s="36" t="s">
        <v>194</v>
      </c>
      <c r="B351" s="56"/>
      <c r="C351" s="274" t="s">
        <v>195</v>
      </c>
      <c r="D351" s="57">
        <f>D352</f>
        <v>100000</v>
      </c>
      <c r="E351" s="706" t="e">
        <f>#REF!/D351*100</f>
        <v>#REF!</v>
      </c>
    </row>
    <row r="352" spans="1:5" ht="12.75">
      <c r="A352" s="255"/>
      <c r="B352" s="43"/>
      <c r="C352" s="77" t="s">
        <v>112</v>
      </c>
      <c r="D352" s="718">
        <f>D358</f>
        <v>100000</v>
      </c>
      <c r="E352" s="709" t="e">
        <f>#REF!/D352*100</f>
        <v>#REF!</v>
      </c>
    </row>
    <row r="353" spans="1:5" ht="12.75">
      <c r="A353" s="255"/>
      <c r="B353" s="43"/>
      <c r="C353" s="209" t="s">
        <v>121</v>
      </c>
      <c r="D353" s="60">
        <f>D359</f>
        <v>70000</v>
      </c>
      <c r="E353" s="708" t="e">
        <f>#REF!/D353*100</f>
        <v>#REF!</v>
      </c>
    </row>
    <row r="354" spans="1:5" ht="12.75">
      <c r="A354" s="255"/>
      <c r="B354" s="43"/>
      <c r="C354" s="273" t="s">
        <v>113</v>
      </c>
      <c r="D354" s="60">
        <f>D360</f>
        <v>30000</v>
      </c>
      <c r="E354" s="708" t="e">
        <f>#REF!/D354*100</f>
        <v>#REF!</v>
      </c>
    </row>
    <row r="355" spans="1:5" ht="12.75">
      <c r="A355" s="255"/>
      <c r="B355" s="43"/>
      <c r="C355" s="273"/>
      <c r="D355" s="60"/>
      <c r="E355" s="708"/>
    </row>
    <row r="356" spans="1:5" ht="12.75">
      <c r="A356" s="255"/>
      <c r="B356" s="43" t="s">
        <v>196</v>
      </c>
      <c r="C356" s="273" t="s">
        <v>197</v>
      </c>
      <c r="D356" s="720"/>
      <c r="E356" s="708"/>
    </row>
    <row r="357" spans="1:5" ht="12.75">
      <c r="A357" s="255"/>
      <c r="B357" s="62"/>
      <c r="C357" s="77" t="s">
        <v>198</v>
      </c>
      <c r="D357" s="60">
        <f>D358</f>
        <v>100000</v>
      </c>
      <c r="E357" s="708" t="e">
        <f>#REF!/D357*100</f>
        <v>#REF!</v>
      </c>
    </row>
    <row r="358" spans="1:5" ht="12.75">
      <c r="A358" s="255"/>
      <c r="B358" s="43"/>
      <c r="C358" s="77" t="s">
        <v>112</v>
      </c>
      <c r="D358" s="64">
        <f>SUM(D359:D360)</f>
        <v>100000</v>
      </c>
      <c r="E358" s="711" t="e">
        <f>#REF!/D358*100</f>
        <v>#REF!</v>
      </c>
    </row>
    <row r="359" spans="1:5" ht="12.75">
      <c r="A359" s="255"/>
      <c r="B359" s="43"/>
      <c r="C359" s="209" t="s">
        <v>121</v>
      </c>
      <c r="D359" s="60">
        <f>'WYDATKI ukł.wyk.'!E497</f>
        <v>70000</v>
      </c>
      <c r="E359" s="708" t="e">
        <f>#REF!/D359*100</f>
        <v>#REF!</v>
      </c>
    </row>
    <row r="360" spans="1:5" ht="12.75">
      <c r="A360" s="255"/>
      <c r="B360" s="43"/>
      <c r="C360" s="273" t="s">
        <v>113</v>
      </c>
      <c r="D360" s="60">
        <f>SUM('WYDATKI ukł.wyk.'!E499:E501)</f>
        <v>30000</v>
      </c>
      <c r="E360" s="708" t="e">
        <f>#REF!/D360*100</f>
        <v>#REF!</v>
      </c>
    </row>
    <row r="361" spans="1:5" ht="13.5" thickBot="1">
      <c r="A361" s="275"/>
      <c r="B361" s="276"/>
      <c r="C361" s="277"/>
      <c r="D361" s="93"/>
      <c r="E361" s="713"/>
    </row>
    <row r="362" spans="1:5" ht="9.75" customHeight="1">
      <c r="A362" s="278"/>
      <c r="B362" s="79"/>
      <c r="C362" s="845" t="s">
        <v>199</v>
      </c>
      <c r="D362" s="843">
        <f>D14+D23+D35+D49+D59+D67+D87+D118+D127+D141+D149+D196+D271+D291+D337+D351+D223+D188</f>
        <v>36218145</v>
      </c>
      <c r="E362" s="851" t="e">
        <f>#REF!/D362*100</f>
        <v>#REF!</v>
      </c>
    </row>
    <row r="363" spans="1:5" ht="12.75" customHeight="1" thickBot="1">
      <c r="A363" s="279"/>
      <c r="B363" s="279"/>
      <c r="C363" s="846"/>
      <c r="D363" s="844"/>
      <c r="E363" s="852"/>
    </row>
    <row r="364" spans="1:7" ht="13.5" thickBot="1">
      <c r="A364" s="279"/>
      <c r="B364" s="279"/>
      <c r="C364" s="280" t="s">
        <v>112</v>
      </c>
      <c r="D364" s="721">
        <f>D15+D24+D36+D50+D60+D68+D88+D119+D128+D142+D150+D197+D272+D292+D338+D352+D224+D189</f>
        <v>32825308</v>
      </c>
      <c r="E364" s="714" t="e">
        <f>#REF!/D364*100</f>
        <v>#REF!</v>
      </c>
      <c r="G364" s="29"/>
    </row>
    <row r="365" spans="1:5" ht="12.75">
      <c r="A365" s="279"/>
      <c r="B365" s="279"/>
      <c r="C365" s="216" t="s">
        <v>120</v>
      </c>
      <c r="D365" s="722">
        <f>D37+D69+D89+D151+D273+D293+D225</f>
        <v>16337908</v>
      </c>
      <c r="E365" s="715" t="e">
        <f>#REF!/D365*100</f>
        <v>#REF!</v>
      </c>
    </row>
    <row r="366" spans="1:5" ht="12.75">
      <c r="A366" s="279"/>
      <c r="B366" s="279"/>
      <c r="C366" s="216" t="s">
        <v>121</v>
      </c>
      <c r="D366" s="722">
        <f>D51+D294+D339+D353+D38+D226+D185+D90+D199</f>
        <v>1558323</v>
      </c>
      <c r="E366" s="708" t="e">
        <f>#REF!/D366*100</f>
        <v>#REF!</v>
      </c>
    </row>
    <row r="367" spans="1:5" ht="12.75">
      <c r="A367" s="279"/>
      <c r="B367" s="279"/>
      <c r="C367" s="281" t="s">
        <v>159</v>
      </c>
      <c r="D367" s="722">
        <f>D134</f>
        <v>630000</v>
      </c>
      <c r="E367" s="708" t="e">
        <f>#REF!/D367*100</f>
        <v>#REF!</v>
      </c>
    </row>
    <row r="368" spans="1:5" ht="12.75">
      <c r="A368" s="279"/>
      <c r="B368" s="279"/>
      <c r="C368" s="281" t="s">
        <v>666</v>
      </c>
      <c r="D368" s="722">
        <f>D139</f>
        <v>144444</v>
      </c>
      <c r="E368" s="708"/>
    </row>
    <row r="369" spans="1:5" ht="13.5" thickBot="1">
      <c r="A369" s="279"/>
      <c r="B369" s="279"/>
      <c r="C369" s="216" t="s">
        <v>113</v>
      </c>
      <c r="D369" s="723">
        <f>D16+D25+D39+D52+D61+D70+D91+D120+D143+D153+D198+D274+D295+D340+D354+D227+D190</f>
        <v>14154633</v>
      </c>
      <c r="E369" s="713" t="e">
        <f>#REF!/D369*100</f>
        <v>#REF!</v>
      </c>
    </row>
    <row r="370" spans="1:5" ht="13.5" thickBot="1">
      <c r="A370" s="279"/>
      <c r="B370" s="279"/>
      <c r="C370" s="282" t="s">
        <v>122</v>
      </c>
      <c r="D370" s="721">
        <f>D228+D71+D296+D92+D154+D121+D40</f>
        <v>3392837</v>
      </c>
      <c r="E370" s="714" t="e">
        <f>#REF!/D370*100</f>
        <v>#REF!</v>
      </c>
    </row>
    <row r="371" spans="1:4" ht="12.75">
      <c r="A371" s="47"/>
      <c r="B371" s="47"/>
      <c r="C371" s="47"/>
      <c r="D371" s="47"/>
    </row>
    <row r="372" spans="1:4" ht="12.75">
      <c r="A372" s="47"/>
      <c r="B372" s="47"/>
      <c r="C372" s="47"/>
      <c r="D372" s="47"/>
    </row>
    <row r="373" spans="1:4" ht="12.75">
      <c r="A373" s="47"/>
      <c r="B373" s="47"/>
      <c r="C373" s="47"/>
      <c r="D373" s="47"/>
    </row>
    <row r="374" spans="1:5" ht="12.75">
      <c r="A374" s="47"/>
      <c r="B374" s="47"/>
      <c r="C374" s="47"/>
      <c r="D374" s="198"/>
      <c r="E374" s="417"/>
    </row>
    <row r="375" spans="1:4" ht="12.75">
      <c r="A375" s="47"/>
      <c r="B375" s="47"/>
      <c r="C375" s="47"/>
      <c r="D375" s="198"/>
    </row>
    <row r="376" spans="1:4" ht="12.75">
      <c r="A376" s="47"/>
      <c r="B376" s="47"/>
      <c r="C376" s="47"/>
      <c r="D376" s="198"/>
    </row>
    <row r="377" spans="1:5" ht="12.75">
      <c r="A377" s="47"/>
      <c r="B377" s="47"/>
      <c r="C377" s="47"/>
      <c r="D377" s="198"/>
      <c r="E377" s="417"/>
    </row>
    <row r="378" spans="1:4" ht="12.75">
      <c r="A378" s="47"/>
      <c r="B378" s="47"/>
      <c r="C378" s="47"/>
      <c r="D378" s="47"/>
    </row>
    <row r="379" spans="1:4" ht="12.75">
      <c r="A379" s="47"/>
      <c r="B379" s="47"/>
      <c r="C379" s="198"/>
      <c r="D379" s="47"/>
    </row>
    <row r="380" spans="1:4" ht="12.75">
      <c r="A380" s="47"/>
      <c r="B380" s="47"/>
      <c r="C380" s="47"/>
      <c r="D380" s="47"/>
    </row>
    <row r="381" spans="1:4" ht="12.75">
      <c r="A381" s="47"/>
      <c r="B381" s="47"/>
      <c r="C381" s="47"/>
      <c r="D381" s="47"/>
    </row>
    <row r="382" spans="1:4" ht="12.75">
      <c r="A382" s="47"/>
      <c r="B382" s="47"/>
      <c r="C382" s="47"/>
      <c r="D382" s="47"/>
    </row>
    <row r="383" spans="1:4" ht="12.75">
      <c r="A383" s="47"/>
      <c r="B383" s="47"/>
      <c r="C383" s="47"/>
      <c r="D383" s="47"/>
    </row>
    <row r="384" spans="1:4" ht="12.75">
      <c r="A384" s="47"/>
      <c r="B384" s="47"/>
      <c r="C384" s="47"/>
      <c r="D384" s="47"/>
    </row>
    <row r="385" spans="1:4" ht="12.75">
      <c r="A385" s="47"/>
      <c r="B385" s="47"/>
      <c r="C385" s="47"/>
      <c r="D385" s="47"/>
    </row>
    <row r="386" spans="1:4" ht="12.75">
      <c r="A386" s="47"/>
      <c r="B386" s="47"/>
      <c r="C386" s="47"/>
      <c r="D386" s="47"/>
    </row>
    <row r="387" spans="1:4" ht="12.75">
      <c r="A387" s="47"/>
      <c r="B387" s="47"/>
      <c r="C387" s="47"/>
      <c r="D387" s="47"/>
    </row>
    <row r="388" spans="1:4" ht="12.75">
      <c r="A388" s="47"/>
      <c r="B388" s="47"/>
      <c r="C388" s="47"/>
      <c r="D388" s="47"/>
    </row>
    <row r="389" spans="1:4" ht="12.75">
      <c r="A389" s="47"/>
      <c r="B389" s="47"/>
      <c r="C389" s="47"/>
      <c r="D389" s="47"/>
    </row>
    <row r="390" spans="1:4" ht="12.75">
      <c r="A390" s="47"/>
      <c r="B390" s="47"/>
      <c r="C390" s="47"/>
      <c r="D390" s="47"/>
    </row>
    <row r="391" spans="1:4" ht="12.75">
      <c r="A391" s="47"/>
      <c r="B391" s="47"/>
      <c r="C391" s="47"/>
      <c r="D391" s="47"/>
    </row>
    <row r="392" spans="1:4" ht="12.75">
      <c r="A392" s="47"/>
      <c r="B392" s="47"/>
      <c r="C392" s="47"/>
      <c r="D392" s="47"/>
    </row>
    <row r="393" spans="1:4" ht="12.75">
      <c r="A393" s="47"/>
      <c r="B393" s="47"/>
      <c r="C393" s="47"/>
      <c r="D393" s="47"/>
    </row>
    <row r="394" spans="1:4" ht="12.75">
      <c r="A394" s="47"/>
      <c r="B394" s="47"/>
      <c r="C394" s="47"/>
      <c r="D394" s="47"/>
    </row>
    <row r="395" spans="1:4" ht="12.75">
      <c r="A395" s="47"/>
      <c r="B395" s="47"/>
      <c r="C395" s="47"/>
      <c r="D395" s="47"/>
    </row>
    <row r="396" spans="1:4" ht="12.75">
      <c r="A396" s="47"/>
      <c r="B396" s="47"/>
      <c r="C396" s="47"/>
      <c r="D396" s="47"/>
    </row>
    <row r="397" spans="1:4" ht="12.75">
      <c r="A397" s="47"/>
      <c r="B397" s="47"/>
      <c r="C397" s="47"/>
      <c r="D397" s="47"/>
    </row>
    <row r="398" spans="1:4" ht="12.75">
      <c r="A398" s="47"/>
      <c r="B398" s="47"/>
      <c r="C398" s="47"/>
      <c r="D398" s="47"/>
    </row>
    <row r="399" spans="1:4" ht="12.75">
      <c r="A399" s="47"/>
      <c r="B399" s="47"/>
      <c r="C399" s="47"/>
      <c r="D399" s="47"/>
    </row>
    <row r="400" spans="1:4" ht="12.75">
      <c r="A400" s="47"/>
      <c r="B400" s="47"/>
      <c r="C400" s="47"/>
      <c r="D400" s="47"/>
    </row>
    <row r="401" spans="1:4" ht="12.75">
      <c r="A401" s="47"/>
      <c r="B401" s="47"/>
      <c r="C401" s="47"/>
      <c r="D401" s="47"/>
    </row>
    <row r="402" spans="1:4" ht="12.75">
      <c r="A402" s="47"/>
      <c r="B402" s="47"/>
      <c r="C402" s="47"/>
      <c r="D402" s="47"/>
    </row>
    <row r="403" spans="1:4" ht="12.75">
      <c r="A403" s="47"/>
      <c r="B403" s="47"/>
      <c r="C403" s="47"/>
      <c r="D403" s="47"/>
    </row>
    <row r="404" spans="1:4" ht="12.75">
      <c r="A404" s="47"/>
      <c r="B404" s="47"/>
      <c r="C404" s="47"/>
      <c r="D404" s="47"/>
    </row>
    <row r="405" spans="1:4" ht="12.75">
      <c r="A405" s="47"/>
      <c r="B405" s="47"/>
      <c r="C405" s="47"/>
      <c r="D405" s="47"/>
    </row>
    <row r="406" spans="1:4" ht="12.75">
      <c r="A406" s="47"/>
      <c r="B406" s="47"/>
      <c r="C406" s="47"/>
      <c r="D406" s="47"/>
    </row>
    <row r="407" spans="1:4" ht="12.75">
      <c r="A407" s="47"/>
      <c r="B407" s="47"/>
      <c r="C407" s="47"/>
      <c r="D407" s="47"/>
    </row>
    <row r="408" spans="1:4" ht="12.75">
      <c r="A408" s="47"/>
      <c r="B408" s="47"/>
      <c r="C408" s="47"/>
      <c r="D408" s="47"/>
    </row>
    <row r="409" spans="1:4" ht="12.75">
      <c r="A409" s="47"/>
      <c r="B409" s="47"/>
      <c r="C409" s="47"/>
      <c r="D409" s="47"/>
    </row>
    <row r="410" spans="1:4" ht="12.75">
      <c r="A410" s="47"/>
      <c r="B410" s="47"/>
      <c r="C410" s="47"/>
      <c r="D410" s="47"/>
    </row>
    <row r="411" spans="1:4" ht="12.75">
      <c r="A411" s="47"/>
      <c r="B411" s="47"/>
      <c r="C411" s="47"/>
      <c r="D411" s="47"/>
    </row>
    <row r="412" spans="1:4" ht="12.75">
      <c r="A412" s="47"/>
      <c r="B412" s="47"/>
      <c r="C412" s="47"/>
      <c r="D412" s="47"/>
    </row>
    <row r="413" spans="1:4" ht="12.75">
      <c r="A413" s="47"/>
      <c r="B413" s="47"/>
      <c r="C413" s="47"/>
      <c r="D413" s="47"/>
    </row>
    <row r="414" spans="1:4" ht="12.75">
      <c r="A414" s="47"/>
      <c r="B414" s="47"/>
      <c r="C414" s="47"/>
      <c r="D414" s="47"/>
    </row>
    <row r="415" spans="1:4" ht="12.75">
      <c r="A415" s="47"/>
      <c r="B415" s="47"/>
      <c r="C415" s="47"/>
      <c r="D415" s="47"/>
    </row>
    <row r="416" spans="1:4" ht="12.75">
      <c r="A416" s="47"/>
      <c r="B416" s="47"/>
      <c r="C416" s="47"/>
      <c r="D416" s="47"/>
    </row>
    <row r="417" spans="1:4" ht="12.75">
      <c r="A417" s="47"/>
      <c r="B417" s="47"/>
      <c r="C417" s="47"/>
      <c r="D417" s="47"/>
    </row>
    <row r="418" spans="1:4" ht="12.75">
      <c r="A418" s="47"/>
      <c r="B418" s="47"/>
      <c r="C418" s="47"/>
      <c r="D418" s="47"/>
    </row>
    <row r="419" spans="1:4" ht="12.75">
      <c r="A419" s="47"/>
      <c r="B419" s="47"/>
      <c r="C419" s="47"/>
      <c r="D419" s="47"/>
    </row>
    <row r="420" spans="1:4" ht="12.75">
      <c r="A420" s="47"/>
      <c r="B420" s="47"/>
      <c r="C420" s="47"/>
      <c r="D420" s="47"/>
    </row>
    <row r="421" spans="1:4" ht="12.75">
      <c r="A421" s="47"/>
      <c r="B421" s="47"/>
      <c r="C421" s="47"/>
      <c r="D421" s="47"/>
    </row>
    <row r="422" spans="1:4" ht="12.75">
      <c r="A422" s="47"/>
      <c r="B422" s="47"/>
      <c r="C422" s="47"/>
      <c r="D422" s="47"/>
    </row>
    <row r="423" spans="1:4" ht="12.75">
      <c r="A423" s="47"/>
      <c r="B423" s="47"/>
      <c r="C423" s="47"/>
      <c r="D423" s="47"/>
    </row>
    <row r="424" spans="1:4" ht="12.75">
      <c r="A424" s="47"/>
      <c r="B424" s="47"/>
      <c r="C424" s="47"/>
      <c r="D424" s="47"/>
    </row>
    <row r="425" spans="1:4" ht="12.75">
      <c r="A425" s="47"/>
      <c r="B425" s="47"/>
      <c r="C425" s="47"/>
      <c r="D425" s="47"/>
    </row>
    <row r="426" spans="1:4" ht="12.75">
      <c r="A426" s="47"/>
      <c r="B426" s="47"/>
      <c r="C426" s="47"/>
      <c r="D426" s="47"/>
    </row>
    <row r="427" spans="1:4" ht="12.75">
      <c r="A427" s="47"/>
      <c r="B427" s="47"/>
      <c r="C427" s="47"/>
      <c r="D427" s="47"/>
    </row>
    <row r="428" spans="1:4" ht="12.75">
      <c r="A428" s="47"/>
      <c r="B428" s="47"/>
      <c r="C428" s="47"/>
      <c r="D428" s="47"/>
    </row>
    <row r="429" spans="1:4" ht="12.75">
      <c r="A429" s="47"/>
      <c r="B429" s="47"/>
      <c r="C429" s="47"/>
      <c r="D429" s="47"/>
    </row>
    <row r="430" spans="1:4" ht="12.75">
      <c r="A430" s="47"/>
      <c r="B430" s="47"/>
      <c r="C430" s="47"/>
      <c r="D430" s="47"/>
    </row>
    <row r="431" spans="1:4" ht="12.75">
      <c r="A431" s="47"/>
      <c r="B431" s="47"/>
      <c r="C431" s="47"/>
      <c r="D431" s="47"/>
    </row>
    <row r="432" spans="1:4" ht="12.75">
      <c r="A432" s="47"/>
      <c r="B432" s="47"/>
      <c r="C432" s="47"/>
      <c r="D432" s="47"/>
    </row>
    <row r="433" spans="1:4" ht="12.75">
      <c r="A433" s="47"/>
      <c r="B433" s="47"/>
      <c r="C433" s="47"/>
      <c r="D433" s="47"/>
    </row>
    <row r="434" spans="1:4" ht="12.75">
      <c r="A434" s="47"/>
      <c r="B434" s="47"/>
      <c r="C434" s="47"/>
      <c r="D434" s="47"/>
    </row>
    <row r="435" spans="1:4" ht="12.75">
      <c r="A435" s="47"/>
      <c r="B435" s="47"/>
      <c r="C435" s="47"/>
      <c r="D435" s="47"/>
    </row>
    <row r="436" spans="1:4" ht="12.75">
      <c r="A436" s="47"/>
      <c r="B436" s="47"/>
      <c r="C436" s="47"/>
      <c r="D436" s="47"/>
    </row>
    <row r="437" spans="1:4" ht="12.75">
      <c r="A437" s="47"/>
      <c r="B437" s="47"/>
      <c r="C437" s="47"/>
      <c r="D437" s="47"/>
    </row>
    <row r="438" spans="1:4" ht="12.75">
      <c r="A438" s="47"/>
      <c r="B438" s="47"/>
      <c r="C438" s="47"/>
      <c r="D438" s="47"/>
    </row>
    <row r="439" spans="1:4" ht="12.75">
      <c r="A439" s="47"/>
      <c r="B439" s="47"/>
      <c r="C439" s="47"/>
      <c r="D439" s="47"/>
    </row>
    <row r="440" spans="1:4" ht="12.75">
      <c r="A440" s="47"/>
      <c r="B440" s="47"/>
      <c r="C440" s="47"/>
      <c r="D440" s="47"/>
    </row>
    <row r="441" spans="1:4" ht="12.75">
      <c r="A441" s="47"/>
      <c r="B441" s="47"/>
      <c r="C441" s="47"/>
      <c r="D441" s="47"/>
    </row>
    <row r="442" spans="1:4" ht="12.75">
      <c r="A442" s="47"/>
      <c r="B442" s="47"/>
      <c r="C442" s="47"/>
      <c r="D442" s="47"/>
    </row>
    <row r="443" spans="1:4" ht="12.75">
      <c r="A443" s="47"/>
      <c r="B443" s="47"/>
      <c r="C443" s="47"/>
      <c r="D443" s="47"/>
    </row>
    <row r="444" spans="1:4" ht="12.75">
      <c r="A444" s="47"/>
      <c r="B444" s="47"/>
      <c r="C444" s="47"/>
      <c r="D444" s="47"/>
    </row>
    <row r="445" spans="1:4" ht="12.75">
      <c r="A445" s="47"/>
      <c r="B445" s="47"/>
      <c r="C445" s="47"/>
      <c r="D445" s="47"/>
    </row>
    <row r="446" spans="1:4" ht="12.75">
      <c r="A446" s="47"/>
      <c r="B446" s="47"/>
      <c r="C446" s="47"/>
      <c r="D446" s="47"/>
    </row>
    <row r="447" spans="1:4" ht="12.75">
      <c r="A447" s="47"/>
      <c r="B447" s="47"/>
      <c r="C447" s="47"/>
      <c r="D447" s="47"/>
    </row>
    <row r="448" spans="1:4" ht="12.75">
      <c r="A448" s="47"/>
      <c r="B448" s="47"/>
      <c r="C448" s="47"/>
      <c r="D448" s="47"/>
    </row>
    <row r="449" spans="1:4" ht="12.75">
      <c r="A449" s="47"/>
      <c r="B449" s="47"/>
      <c r="C449" s="47"/>
      <c r="D449" s="47"/>
    </row>
    <row r="450" spans="1:4" ht="12.75">
      <c r="A450" s="47"/>
      <c r="B450" s="47"/>
      <c r="C450" s="47"/>
      <c r="D450" s="47"/>
    </row>
    <row r="451" spans="1:4" ht="12.75">
      <c r="A451" s="47"/>
      <c r="B451" s="47"/>
      <c r="C451" s="47"/>
      <c r="D451" s="47"/>
    </row>
    <row r="452" spans="1:4" ht="12.75">
      <c r="A452" s="47"/>
      <c r="B452" s="47"/>
      <c r="C452" s="47"/>
      <c r="D452" s="47"/>
    </row>
    <row r="453" spans="1:4" ht="12.75">
      <c r="A453" s="47"/>
      <c r="B453" s="47"/>
      <c r="C453" s="47"/>
      <c r="D453" s="47"/>
    </row>
    <row r="454" spans="1:4" ht="12.75">
      <c r="A454" s="47"/>
      <c r="B454" s="47"/>
      <c r="C454" s="47"/>
      <c r="D454" s="47"/>
    </row>
    <row r="455" spans="1:4" ht="12.75">
      <c r="A455" s="47"/>
      <c r="B455" s="47"/>
      <c r="C455" s="47"/>
      <c r="D455" s="47"/>
    </row>
    <row r="456" spans="1:4" ht="12.75">
      <c r="A456" s="47"/>
      <c r="B456" s="47"/>
      <c r="C456" s="47"/>
      <c r="D456" s="47"/>
    </row>
    <row r="457" spans="1:4" ht="12.75">
      <c r="A457" s="47"/>
      <c r="B457" s="47"/>
      <c r="C457" s="47"/>
      <c r="D457" s="47"/>
    </row>
    <row r="458" spans="1:4" ht="12.75">
      <c r="A458" s="47"/>
      <c r="B458" s="47"/>
      <c r="C458" s="47"/>
      <c r="D458" s="47"/>
    </row>
    <row r="459" spans="1:4" ht="12.75">
      <c r="A459" s="47"/>
      <c r="B459" s="47"/>
      <c r="C459" s="47"/>
      <c r="D459" s="47"/>
    </row>
    <row r="460" spans="1:4" ht="12.75">
      <c r="A460" s="47"/>
      <c r="B460" s="47"/>
      <c r="C460" s="47"/>
      <c r="D460" s="47"/>
    </row>
    <row r="461" spans="1:4" ht="12.75">
      <c r="A461" s="47"/>
      <c r="B461" s="47"/>
      <c r="C461" s="47"/>
      <c r="D461" s="47"/>
    </row>
    <row r="462" spans="1:4" ht="12.75">
      <c r="A462" s="47"/>
      <c r="B462" s="47"/>
      <c r="C462" s="47"/>
      <c r="D462" s="47"/>
    </row>
    <row r="463" spans="1:4" ht="12.75">
      <c r="A463" s="47"/>
      <c r="B463" s="47"/>
      <c r="C463" s="47"/>
      <c r="D463" s="47"/>
    </row>
    <row r="464" spans="1:4" ht="12.75">
      <c r="A464" s="47"/>
      <c r="B464" s="47"/>
      <c r="C464" s="47"/>
      <c r="D464" s="47"/>
    </row>
    <row r="465" spans="1:4" ht="12.75">
      <c r="A465" s="47"/>
      <c r="B465" s="47"/>
      <c r="C465" s="47"/>
      <c r="D465" s="47"/>
    </row>
    <row r="466" spans="1:4" ht="12.75">
      <c r="A466" s="47"/>
      <c r="B466" s="47"/>
      <c r="C466" s="47"/>
      <c r="D466" s="47"/>
    </row>
    <row r="467" spans="1:4" ht="12.75">
      <c r="A467" s="47"/>
      <c r="B467" s="47"/>
      <c r="C467" s="47"/>
      <c r="D467" s="47"/>
    </row>
    <row r="468" spans="1:4" ht="12.75">
      <c r="A468" s="47"/>
      <c r="B468" s="47"/>
      <c r="C468" s="47"/>
      <c r="D468" s="47"/>
    </row>
    <row r="469" spans="1:4" ht="12.75">
      <c r="A469" s="47"/>
      <c r="B469" s="47"/>
      <c r="C469" s="47"/>
      <c r="D469" s="47"/>
    </row>
    <row r="470" spans="1:4" ht="12.75">
      <c r="A470" s="47"/>
      <c r="B470" s="47"/>
      <c r="C470" s="47"/>
      <c r="D470" s="47"/>
    </row>
    <row r="471" spans="1:4" ht="12.75">
      <c r="A471" s="47"/>
      <c r="B471" s="47"/>
      <c r="C471" s="47"/>
      <c r="D471" s="47"/>
    </row>
    <row r="472" spans="1:4" ht="12.75">
      <c r="A472" s="47"/>
      <c r="B472" s="47"/>
      <c r="C472" s="47"/>
      <c r="D472" s="47"/>
    </row>
    <row r="473" spans="1:4" ht="12.75">
      <c r="A473" s="47"/>
      <c r="B473" s="47"/>
      <c r="C473" s="47"/>
      <c r="D473" s="47"/>
    </row>
    <row r="474" spans="1:4" ht="12.75">
      <c r="A474" s="47"/>
      <c r="B474" s="47"/>
      <c r="C474" s="47"/>
      <c r="D474" s="47"/>
    </row>
    <row r="475" spans="1:4" ht="12.75">
      <c r="A475" s="47"/>
      <c r="B475" s="47"/>
      <c r="C475" s="47"/>
      <c r="D475" s="47"/>
    </row>
    <row r="476" spans="1:4" ht="12.75">
      <c r="A476" s="47"/>
      <c r="B476" s="47"/>
      <c r="C476" s="47"/>
      <c r="D476" s="47"/>
    </row>
    <row r="477" spans="1:4" ht="12.75">
      <c r="A477" s="47"/>
      <c r="B477" s="47"/>
      <c r="C477" s="47"/>
      <c r="D477" s="47"/>
    </row>
    <row r="478" spans="1:4" ht="12.75">
      <c r="A478" s="47"/>
      <c r="B478" s="47"/>
      <c r="C478" s="47"/>
      <c r="D478" s="47"/>
    </row>
    <row r="479" spans="1:4" ht="12.75">
      <c r="A479" s="47"/>
      <c r="B479" s="47"/>
      <c r="C479" s="47"/>
      <c r="D479" s="47"/>
    </row>
    <row r="480" spans="1:4" ht="12.75">
      <c r="A480" s="47"/>
      <c r="B480" s="47"/>
      <c r="C480" s="47"/>
      <c r="D480" s="47"/>
    </row>
    <row r="481" spans="1:4" ht="12.75">
      <c r="A481" s="47"/>
      <c r="B481" s="47"/>
      <c r="C481" s="47"/>
      <c r="D481" s="47"/>
    </row>
    <row r="482" spans="1:4" ht="12.75">
      <c r="A482" s="47"/>
      <c r="B482" s="47"/>
      <c r="C482" s="47"/>
      <c r="D482" s="47"/>
    </row>
    <row r="483" spans="1:4" ht="12.75">
      <c r="A483" s="47"/>
      <c r="B483" s="47"/>
      <c r="C483" s="47"/>
      <c r="D483" s="47"/>
    </row>
    <row r="484" spans="1:4" ht="12.75">
      <c r="A484" s="47"/>
      <c r="B484" s="47"/>
      <c r="C484" s="47"/>
      <c r="D484" s="47"/>
    </row>
    <row r="485" spans="1:4" ht="12.75">
      <c r="A485" s="47"/>
      <c r="B485" s="47"/>
      <c r="C485" s="47"/>
      <c r="D485" s="47"/>
    </row>
    <row r="486" spans="1:4" ht="12.75">
      <c r="A486" s="47"/>
      <c r="B486" s="47"/>
      <c r="C486" s="47"/>
      <c r="D486" s="47"/>
    </row>
    <row r="487" spans="1:4" ht="12.75">
      <c r="A487" s="47"/>
      <c r="B487" s="47"/>
      <c r="C487" s="47"/>
      <c r="D487" s="47"/>
    </row>
    <row r="488" spans="1:4" ht="12.75">
      <c r="A488" s="47"/>
      <c r="B488" s="47"/>
      <c r="C488" s="47"/>
      <c r="D488" s="47"/>
    </row>
    <row r="489" spans="1:4" ht="12.75">
      <c r="A489" s="47"/>
      <c r="B489" s="47"/>
      <c r="C489" s="47"/>
      <c r="D489" s="47"/>
    </row>
    <row r="490" spans="1:4" ht="12.75">
      <c r="A490" s="47"/>
      <c r="B490" s="47"/>
      <c r="C490" s="47"/>
      <c r="D490" s="47"/>
    </row>
    <row r="491" spans="1:4" ht="12.75">
      <c r="A491" s="47"/>
      <c r="B491" s="47"/>
      <c r="C491" s="47"/>
      <c r="D491" s="47"/>
    </row>
    <row r="492" spans="1:4" ht="12.75">
      <c r="A492" s="47"/>
      <c r="B492" s="47"/>
      <c r="C492" s="47"/>
      <c r="D492" s="47"/>
    </row>
    <row r="493" spans="1:4" ht="12.75">
      <c r="A493" s="47"/>
      <c r="B493" s="47"/>
      <c r="C493" s="47"/>
      <c r="D493" s="47"/>
    </row>
    <row r="494" spans="1:4" ht="12.75">
      <c r="A494" s="47"/>
      <c r="B494" s="47"/>
      <c r="C494" s="47"/>
      <c r="D494" s="47"/>
    </row>
    <row r="495" spans="1:4" ht="12.75">
      <c r="A495" s="47"/>
      <c r="B495" s="47"/>
      <c r="C495" s="47"/>
      <c r="D495" s="47"/>
    </row>
    <row r="496" spans="1:4" ht="12.75">
      <c r="A496" s="47"/>
      <c r="B496" s="47"/>
      <c r="C496" s="47"/>
      <c r="D496" s="47"/>
    </row>
    <row r="497" spans="1:4" ht="12.75">
      <c r="A497" s="47"/>
      <c r="B497" s="47"/>
      <c r="C497" s="47"/>
      <c r="D497" s="47"/>
    </row>
    <row r="498" spans="1:4" ht="12.75">
      <c r="A498" s="47"/>
      <c r="B498" s="47"/>
      <c r="C498" s="47"/>
      <c r="D498" s="47"/>
    </row>
    <row r="499" spans="1:4" ht="12.75">
      <c r="A499" s="47"/>
      <c r="B499" s="47"/>
      <c r="C499" s="47"/>
      <c r="D499" s="47"/>
    </row>
    <row r="500" spans="1:4" ht="12.75">
      <c r="A500" s="47"/>
      <c r="B500" s="47"/>
      <c r="C500" s="47"/>
      <c r="D500" s="47"/>
    </row>
    <row r="501" spans="1:4" ht="12.75">
      <c r="A501" s="47"/>
      <c r="B501" s="47"/>
      <c r="C501" s="47"/>
      <c r="D501" s="47"/>
    </row>
    <row r="502" spans="1:4" ht="12.75">
      <c r="A502" s="47"/>
      <c r="B502" s="47"/>
      <c r="C502" s="47"/>
      <c r="D502" s="47"/>
    </row>
    <row r="503" spans="1:4" ht="12.75">
      <c r="A503" s="47"/>
      <c r="B503" s="47"/>
      <c r="C503" s="47"/>
      <c r="D503" s="47"/>
    </row>
    <row r="504" spans="1:4" ht="12.75">
      <c r="A504" s="47"/>
      <c r="B504" s="47"/>
      <c r="C504" s="47"/>
      <c r="D504" s="47"/>
    </row>
    <row r="505" spans="1:4" ht="12.75">
      <c r="A505" s="47"/>
      <c r="B505" s="47"/>
      <c r="C505" s="47"/>
      <c r="D505" s="47"/>
    </row>
    <row r="506" spans="1:4" ht="12.75">
      <c r="A506" s="47"/>
      <c r="B506" s="47"/>
      <c r="C506" s="47"/>
      <c r="D506" s="47"/>
    </row>
    <row r="507" spans="1:4" ht="12.75">
      <c r="A507" s="47"/>
      <c r="B507" s="47"/>
      <c r="C507" s="47"/>
      <c r="D507" s="47"/>
    </row>
    <row r="508" spans="1:4" ht="12.75">
      <c r="A508" s="47"/>
      <c r="B508" s="47"/>
      <c r="C508" s="47"/>
      <c r="D508" s="47"/>
    </row>
    <row r="509" spans="1:4" ht="12.75">
      <c r="A509" s="47"/>
      <c r="B509" s="47"/>
      <c r="C509" s="47"/>
      <c r="D509" s="47"/>
    </row>
    <row r="510" spans="1:4" ht="12.75">
      <c r="A510" s="47"/>
      <c r="B510" s="47"/>
      <c r="C510" s="47"/>
      <c r="D510" s="47"/>
    </row>
    <row r="511" spans="1:4" ht="12.75">
      <c r="A511" s="47"/>
      <c r="B511" s="47"/>
      <c r="C511" s="47"/>
      <c r="D511" s="47"/>
    </row>
    <row r="512" spans="1:4" ht="12.75">
      <c r="A512" s="47"/>
      <c r="B512" s="47"/>
      <c r="C512" s="47"/>
      <c r="D512" s="47"/>
    </row>
    <row r="513" spans="1:4" ht="12.75">
      <c r="A513" s="47"/>
      <c r="B513" s="47"/>
      <c r="C513" s="47"/>
      <c r="D513" s="47"/>
    </row>
    <row r="514" spans="1:4" ht="12.75">
      <c r="A514" s="47"/>
      <c r="B514" s="47"/>
      <c r="C514" s="47"/>
      <c r="D514" s="47"/>
    </row>
    <row r="515" spans="1:4" ht="12.75">
      <c r="A515" s="47"/>
      <c r="B515" s="47"/>
      <c r="C515" s="47"/>
      <c r="D515" s="47"/>
    </row>
    <row r="516" spans="1:4" ht="12.75">
      <c r="A516" s="47"/>
      <c r="B516" s="47"/>
      <c r="C516" s="47"/>
      <c r="D516" s="47"/>
    </row>
    <row r="517" spans="1:4" ht="12.75">
      <c r="A517" s="47"/>
      <c r="B517" s="47"/>
      <c r="C517" s="47"/>
      <c r="D517" s="47"/>
    </row>
    <row r="518" spans="1:4" ht="12.75">
      <c r="A518" s="47"/>
      <c r="B518" s="47"/>
      <c r="C518" s="47"/>
      <c r="D518" s="47"/>
    </row>
    <row r="519" spans="1:4" ht="12.75">
      <c r="A519" s="47"/>
      <c r="B519" s="47"/>
      <c r="C519" s="47"/>
      <c r="D519" s="47"/>
    </row>
    <row r="520" spans="1:4" ht="12.75">
      <c r="A520" s="47"/>
      <c r="B520" s="47"/>
      <c r="C520" s="47"/>
      <c r="D520" s="47"/>
    </row>
    <row r="521" spans="1:4" ht="12.75">
      <c r="A521" s="47"/>
      <c r="B521" s="47"/>
      <c r="C521" s="47"/>
      <c r="D521" s="47"/>
    </row>
    <row r="522" spans="1:4" ht="12.75">
      <c r="A522" s="47"/>
      <c r="B522" s="47"/>
      <c r="C522" s="47"/>
      <c r="D522" s="47"/>
    </row>
    <row r="523" spans="1:4" ht="12.75">
      <c r="A523" s="47"/>
      <c r="B523" s="47"/>
      <c r="C523" s="47"/>
      <c r="D523" s="47"/>
    </row>
    <row r="524" spans="1:4" ht="12.75">
      <c r="A524" s="47"/>
      <c r="B524" s="47"/>
      <c r="C524" s="47"/>
      <c r="D524" s="47"/>
    </row>
    <row r="525" spans="1:4" ht="12.75">
      <c r="A525" s="47"/>
      <c r="B525" s="47"/>
      <c r="C525" s="47"/>
      <c r="D525" s="47"/>
    </row>
    <row r="526" spans="1:4" ht="12.75">
      <c r="A526" s="47"/>
      <c r="B526" s="47"/>
      <c r="C526" s="47"/>
      <c r="D526" s="47"/>
    </row>
    <row r="527" spans="1:4" ht="12.75">
      <c r="A527" s="47"/>
      <c r="B527" s="47"/>
      <c r="C527" s="47"/>
      <c r="D527" s="47"/>
    </row>
    <row r="528" spans="1:4" ht="12.75">
      <c r="A528" s="47"/>
      <c r="B528" s="47"/>
      <c r="C528" s="47"/>
      <c r="D528" s="47"/>
    </row>
    <row r="529" spans="1:4" ht="12.75">
      <c r="A529" s="47"/>
      <c r="B529" s="47"/>
      <c r="C529" s="47"/>
      <c r="D529" s="47"/>
    </row>
    <row r="530" spans="1:4" ht="12.75">
      <c r="A530" s="47"/>
      <c r="B530" s="47"/>
      <c r="C530" s="47"/>
      <c r="D530" s="47"/>
    </row>
    <row r="531" spans="1:4" ht="12.75">
      <c r="A531" s="47"/>
      <c r="B531" s="47"/>
      <c r="C531" s="47"/>
      <c r="D531" s="47"/>
    </row>
    <row r="532" spans="1:4" ht="12.75">
      <c r="A532" s="47"/>
      <c r="B532" s="47"/>
      <c r="C532" s="47"/>
      <c r="D532" s="47"/>
    </row>
    <row r="533" spans="1:4" ht="12.75">
      <c r="A533" s="47"/>
      <c r="B533" s="47"/>
      <c r="C533" s="47"/>
      <c r="D533" s="47"/>
    </row>
    <row r="534" spans="1:4" ht="12.75">
      <c r="A534" s="47"/>
      <c r="B534" s="47"/>
      <c r="C534" s="47"/>
      <c r="D534" s="47"/>
    </row>
    <row r="535" spans="1:4" ht="12.75">
      <c r="A535" s="47"/>
      <c r="B535" s="47"/>
      <c r="C535" s="47"/>
      <c r="D535" s="47"/>
    </row>
    <row r="536" spans="1:4" ht="12.75">
      <c r="A536" s="47"/>
      <c r="B536" s="47"/>
      <c r="C536" s="47"/>
      <c r="D536" s="47"/>
    </row>
    <row r="537" spans="1:4" ht="12.75">
      <c r="A537" s="47"/>
      <c r="B537" s="47"/>
      <c r="C537" s="47"/>
      <c r="D537" s="47"/>
    </row>
    <row r="538" spans="1:4" ht="12.75">
      <c r="A538" s="47"/>
      <c r="B538" s="47"/>
      <c r="C538" s="47"/>
      <c r="D538" s="47"/>
    </row>
    <row r="539" spans="1:4" ht="12.75">
      <c r="A539" s="47"/>
      <c r="B539" s="47"/>
      <c r="C539" s="47"/>
      <c r="D539" s="47"/>
    </row>
    <row r="540" spans="1:4" ht="12.75">
      <c r="A540" s="47"/>
      <c r="B540" s="47"/>
      <c r="C540" s="47"/>
      <c r="D540" s="47"/>
    </row>
    <row r="541" spans="1:4" ht="12.75">
      <c r="A541" s="47"/>
      <c r="B541" s="47"/>
      <c r="C541" s="47"/>
      <c r="D541" s="47"/>
    </row>
    <row r="542" spans="1:4" ht="12.75">
      <c r="A542" s="47"/>
      <c r="B542" s="47"/>
      <c r="C542" s="47"/>
      <c r="D542" s="47"/>
    </row>
    <row r="543" spans="1:4" ht="12.75">
      <c r="A543" s="47"/>
      <c r="B543" s="47"/>
      <c r="C543" s="47"/>
      <c r="D543" s="47"/>
    </row>
    <row r="544" spans="1:4" ht="12.75">
      <c r="A544" s="47"/>
      <c r="B544" s="47"/>
      <c r="C544" s="47"/>
      <c r="D544" s="47"/>
    </row>
    <row r="545" spans="1:4" ht="12.75">
      <c r="A545" s="47"/>
      <c r="B545" s="47"/>
      <c r="C545" s="47"/>
      <c r="D545" s="47"/>
    </row>
    <row r="546" spans="1:4" ht="12.75">
      <c r="A546" s="47"/>
      <c r="B546" s="47"/>
      <c r="C546" s="47"/>
      <c r="D546" s="47"/>
    </row>
    <row r="547" spans="1:4" ht="12.75">
      <c r="A547" s="47"/>
      <c r="B547" s="47"/>
      <c r="C547" s="47"/>
      <c r="D547" s="47"/>
    </row>
    <row r="548" spans="1:4" ht="12.75">
      <c r="A548" s="47"/>
      <c r="B548" s="47"/>
      <c r="C548" s="47"/>
      <c r="D548" s="47"/>
    </row>
    <row r="549" spans="1:4" ht="12.75">
      <c r="A549" s="47"/>
      <c r="B549" s="47"/>
      <c r="C549" s="47"/>
      <c r="D549" s="47"/>
    </row>
    <row r="550" spans="1:4" ht="12.75">
      <c r="A550" s="47"/>
      <c r="B550" s="47"/>
      <c r="C550" s="47"/>
      <c r="D550" s="47"/>
    </row>
    <row r="551" spans="1:4" ht="12.75">
      <c r="A551" s="47"/>
      <c r="B551" s="47"/>
      <c r="C551" s="47"/>
      <c r="D551" s="47"/>
    </row>
    <row r="552" spans="1:4" ht="12.75">
      <c r="A552" s="47"/>
      <c r="B552" s="47"/>
      <c r="C552" s="47"/>
      <c r="D552" s="47"/>
    </row>
    <row r="553" spans="1:4" ht="12.75">
      <c r="A553" s="47"/>
      <c r="B553" s="47"/>
      <c r="C553" s="47"/>
      <c r="D553" s="47"/>
    </row>
    <row r="554" spans="1:4" ht="12.75">
      <c r="A554" s="47"/>
      <c r="B554" s="47"/>
      <c r="C554" s="47"/>
      <c r="D554" s="47"/>
    </row>
    <row r="555" spans="1:4" ht="12.75">
      <c r="A555" s="47"/>
      <c r="B555" s="47"/>
      <c r="C555" s="47"/>
      <c r="D555" s="47"/>
    </row>
    <row r="556" spans="1:4" ht="12.75">
      <c r="A556" s="47"/>
      <c r="B556" s="47"/>
      <c r="C556" s="47"/>
      <c r="D556" s="47"/>
    </row>
    <row r="557" spans="1:4" ht="12.75">
      <c r="A557" s="47"/>
      <c r="B557" s="47"/>
      <c r="C557" s="47"/>
      <c r="D557" s="47"/>
    </row>
    <row r="558" spans="1:4" ht="12.75">
      <c r="A558" s="47"/>
      <c r="B558" s="47"/>
      <c r="C558" s="47"/>
      <c r="D558" s="47"/>
    </row>
    <row r="559" spans="1:4" ht="12.75">
      <c r="A559" s="47"/>
      <c r="B559" s="47"/>
      <c r="C559" s="47"/>
      <c r="D559" s="47"/>
    </row>
    <row r="560" spans="1:4" ht="12.75">
      <c r="A560" s="47"/>
      <c r="B560" s="47"/>
      <c r="C560" s="47"/>
      <c r="D560" s="47"/>
    </row>
    <row r="561" spans="1:4" ht="12.75">
      <c r="A561" s="47"/>
      <c r="B561" s="47"/>
      <c r="C561" s="47"/>
      <c r="D561" s="47"/>
    </row>
    <row r="562" spans="1:4" ht="12.75">
      <c r="A562" s="47"/>
      <c r="B562" s="47"/>
      <c r="C562" s="47"/>
      <c r="D562" s="47"/>
    </row>
    <row r="563" spans="1:4" ht="12.75">
      <c r="A563" s="47"/>
      <c r="B563" s="47"/>
      <c r="C563" s="47"/>
      <c r="D563" s="47"/>
    </row>
    <row r="564" spans="1:4" ht="12.75">
      <c r="A564" s="47"/>
      <c r="B564" s="47"/>
      <c r="C564" s="47"/>
      <c r="D564" s="47"/>
    </row>
    <row r="565" spans="1:4" ht="12.75">
      <c r="A565" s="47"/>
      <c r="B565" s="47"/>
      <c r="C565" s="47"/>
      <c r="D565" s="47"/>
    </row>
    <row r="566" spans="1:4" ht="12.75">
      <c r="A566" s="47"/>
      <c r="B566" s="47"/>
      <c r="C566" s="47"/>
      <c r="D566" s="47"/>
    </row>
    <row r="567" spans="1:4" ht="12.75">
      <c r="A567" s="47"/>
      <c r="B567" s="47"/>
      <c r="C567" s="47"/>
      <c r="D567" s="47"/>
    </row>
    <row r="568" spans="1:4" ht="12.75">
      <c r="A568" s="47"/>
      <c r="B568" s="47"/>
      <c r="C568" s="47"/>
      <c r="D568" s="47"/>
    </row>
    <row r="569" spans="1:4" ht="12.75">
      <c r="A569" s="47"/>
      <c r="B569" s="47"/>
      <c r="C569" s="47"/>
      <c r="D569" s="47"/>
    </row>
    <row r="570" spans="1:4" ht="12.75">
      <c r="A570" s="47"/>
      <c r="B570" s="47"/>
      <c r="C570" s="47"/>
      <c r="D570" s="47"/>
    </row>
    <row r="571" spans="1:4" ht="12.75">
      <c r="A571" s="47"/>
      <c r="B571" s="47"/>
      <c r="C571" s="47"/>
      <c r="D571" s="47"/>
    </row>
    <row r="572" spans="1:4" ht="12.75">
      <c r="A572" s="47"/>
      <c r="B572" s="47"/>
      <c r="C572" s="47"/>
      <c r="D572" s="47"/>
    </row>
    <row r="573" spans="1:4" ht="12.75">
      <c r="A573" s="47"/>
      <c r="B573" s="47"/>
      <c r="C573" s="47"/>
      <c r="D573" s="47"/>
    </row>
    <row r="574" spans="1:4" ht="12.75">
      <c r="A574" s="47"/>
      <c r="B574" s="47"/>
      <c r="C574" s="47"/>
      <c r="D574" s="47"/>
    </row>
    <row r="575" spans="1:4" ht="12.75">
      <c r="A575" s="47"/>
      <c r="B575" s="47"/>
      <c r="C575" s="47"/>
      <c r="D575" s="47"/>
    </row>
    <row r="576" spans="1:4" ht="12.75">
      <c r="A576" s="47"/>
      <c r="B576" s="47"/>
      <c r="C576" s="47"/>
      <c r="D576" s="47"/>
    </row>
    <row r="577" spans="1:4" ht="12.75">
      <c r="A577" s="47"/>
      <c r="B577" s="47"/>
      <c r="C577" s="47"/>
      <c r="D577" s="47"/>
    </row>
    <row r="578" spans="1:4" ht="12.75">
      <c r="A578" s="47"/>
      <c r="B578" s="47"/>
      <c r="C578" s="47"/>
      <c r="D578" s="47"/>
    </row>
    <row r="579" spans="1:4" ht="12.75">
      <c r="A579" s="47"/>
      <c r="B579" s="47"/>
      <c r="C579" s="47"/>
      <c r="D579" s="47"/>
    </row>
    <row r="580" spans="1:4" ht="12.75">
      <c r="A580" s="47"/>
      <c r="B580" s="47"/>
      <c r="C580" s="47"/>
      <c r="D580" s="47"/>
    </row>
    <row r="581" spans="1:4" ht="12.75">
      <c r="A581" s="47"/>
      <c r="B581" s="47"/>
      <c r="C581" s="47"/>
      <c r="D581" s="47"/>
    </row>
    <row r="582" spans="1:4" ht="12.75">
      <c r="A582" s="47"/>
      <c r="B582" s="47"/>
      <c r="C582" s="47"/>
      <c r="D582" s="47"/>
    </row>
    <row r="583" spans="1:4" ht="12.75">
      <c r="A583" s="47"/>
      <c r="B583" s="47"/>
      <c r="C583" s="47"/>
      <c r="D583" s="47"/>
    </row>
    <row r="584" spans="1:4" ht="12.75">
      <c r="A584" s="47"/>
      <c r="B584" s="47"/>
      <c r="C584" s="47"/>
      <c r="D584" s="47"/>
    </row>
    <row r="585" spans="1:4" ht="12.75">
      <c r="A585" s="47"/>
      <c r="B585" s="47"/>
      <c r="C585" s="47"/>
      <c r="D585" s="47"/>
    </row>
    <row r="586" spans="1:4" ht="12.75">
      <c r="A586" s="47"/>
      <c r="B586" s="47"/>
      <c r="C586" s="47"/>
      <c r="D586" s="47"/>
    </row>
    <row r="587" spans="1:4" ht="12.75">
      <c r="A587" s="47"/>
      <c r="B587" s="47"/>
      <c r="C587" s="47"/>
      <c r="D587" s="47"/>
    </row>
    <row r="588" spans="1:4" ht="12.75">
      <c r="A588" s="47"/>
      <c r="B588" s="47"/>
      <c r="C588" s="47"/>
      <c r="D588" s="47"/>
    </row>
    <row r="589" spans="1:4" ht="12.75">
      <c r="A589" s="47"/>
      <c r="B589" s="47"/>
      <c r="C589" s="47"/>
      <c r="D589" s="47"/>
    </row>
    <row r="590" spans="1:4" ht="12.75">
      <c r="A590" s="47"/>
      <c r="B590" s="47"/>
      <c r="C590" s="47"/>
      <c r="D590" s="47"/>
    </row>
    <row r="591" spans="1:4" ht="12.75">
      <c r="A591" s="47"/>
      <c r="B591" s="47"/>
      <c r="C591" s="47"/>
      <c r="D591" s="47"/>
    </row>
    <row r="592" spans="1:4" ht="12.75">
      <c r="A592" s="47"/>
      <c r="B592" s="47"/>
      <c r="C592" s="47"/>
      <c r="D592" s="47"/>
    </row>
    <row r="593" spans="1:4" ht="12.75">
      <c r="A593" s="47"/>
      <c r="B593" s="47"/>
      <c r="C593" s="47"/>
      <c r="D593" s="47"/>
    </row>
    <row r="594" spans="1:4" ht="12.75">
      <c r="A594" s="47"/>
      <c r="B594" s="47"/>
      <c r="C594" s="47"/>
      <c r="D594" s="47"/>
    </row>
    <row r="595" spans="1:4" ht="12.75">
      <c r="A595" s="47"/>
      <c r="B595" s="47"/>
      <c r="C595" s="47"/>
      <c r="D595" s="47"/>
    </row>
    <row r="596" spans="1:4" ht="12.75">
      <c r="A596" s="47"/>
      <c r="B596" s="47"/>
      <c r="C596" s="47"/>
      <c r="D596" s="47"/>
    </row>
    <row r="597" spans="1:4" ht="12.75">
      <c r="A597" s="47"/>
      <c r="B597" s="47"/>
      <c r="C597" s="47"/>
      <c r="D597" s="47"/>
    </row>
    <row r="598" spans="1:4" ht="12.75">
      <c r="A598" s="47"/>
      <c r="B598" s="47"/>
      <c r="C598" s="47"/>
      <c r="D598" s="47"/>
    </row>
    <row r="599" spans="1:4" ht="12.75">
      <c r="A599" s="47"/>
      <c r="B599" s="47"/>
      <c r="C599" s="47"/>
      <c r="D599" s="47"/>
    </row>
    <row r="600" spans="1:4" ht="12.75">
      <c r="A600" s="47"/>
      <c r="B600" s="47"/>
      <c r="C600" s="47"/>
      <c r="D600" s="47"/>
    </row>
    <row r="601" spans="1:4" ht="12.75">
      <c r="A601" s="47"/>
      <c r="B601" s="47"/>
      <c r="C601" s="47"/>
      <c r="D601" s="47"/>
    </row>
    <row r="602" spans="1:4" ht="12.75">
      <c r="A602" s="47"/>
      <c r="B602" s="47"/>
      <c r="C602" s="47"/>
      <c r="D602" s="47"/>
    </row>
    <row r="603" spans="1:4" ht="12.75">
      <c r="A603" s="47"/>
      <c r="B603" s="47"/>
      <c r="C603" s="47"/>
      <c r="D603" s="47"/>
    </row>
    <row r="604" spans="1:4" ht="12.75">
      <c r="A604" s="47"/>
      <c r="B604" s="47"/>
      <c r="C604" s="47"/>
      <c r="D604" s="47"/>
    </row>
    <row r="605" spans="1:4" ht="12.75">
      <c r="A605" s="47"/>
      <c r="B605" s="47"/>
      <c r="C605" s="47"/>
      <c r="D605" s="47"/>
    </row>
    <row r="606" spans="1:4" ht="12.75">
      <c r="A606" s="47"/>
      <c r="B606" s="47"/>
      <c r="C606" s="47"/>
      <c r="D606" s="47"/>
    </row>
    <row r="607" spans="1:4" ht="12.75">
      <c r="A607" s="47"/>
      <c r="B607" s="47"/>
      <c r="C607" s="47"/>
      <c r="D607" s="47"/>
    </row>
    <row r="608" spans="1:4" ht="12.75">
      <c r="A608" s="47"/>
      <c r="B608" s="47"/>
      <c r="C608" s="47"/>
      <c r="D608" s="47"/>
    </row>
    <row r="609" spans="1:4" ht="12.75">
      <c r="A609" s="47"/>
      <c r="B609" s="47"/>
      <c r="C609" s="47"/>
      <c r="D609" s="47"/>
    </row>
    <row r="610" spans="1:4" ht="12.75">
      <c r="A610" s="47"/>
      <c r="B610" s="47"/>
      <c r="C610" s="47"/>
      <c r="D610" s="47"/>
    </row>
    <row r="611" spans="1:4" ht="12.75">
      <c r="A611" s="47"/>
      <c r="B611" s="47"/>
      <c r="C611" s="47"/>
      <c r="D611" s="47"/>
    </row>
    <row r="612" spans="1:4" ht="12.75">
      <c r="A612" s="47"/>
      <c r="B612" s="47"/>
      <c r="C612" s="47"/>
      <c r="D612" s="47"/>
    </row>
    <row r="613" spans="1:4" ht="12.75">
      <c r="A613" s="47"/>
      <c r="B613" s="47"/>
      <c r="C613" s="47"/>
      <c r="D613" s="47"/>
    </row>
    <row r="614" spans="1:4" ht="12.75">
      <c r="A614" s="47"/>
      <c r="B614" s="47"/>
      <c r="C614" s="47"/>
      <c r="D614" s="47"/>
    </row>
    <row r="615" spans="1:4" ht="12.75">
      <c r="A615" s="47"/>
      <c r="B615" s="47"/>
      <c r="C615" s="47"/>
      <c r="D615" s="47"/>
    </row>
    <row r="616" spans="1:4" ht="12.75">
      <c r="A616" s="47"/>
      <c r="B616" s="47"/>
      <c r="C616" s="47"/>
      <c r="D616" s="47"/>
    </row>
    <row r="617" spans="1:4" ht="12.75">
      <c r="A617" s="47"/>
      <c r="B617" s="47"/>
      <c r="C617" s="47"/>
      <c r="D617" s="47"/>
    </row>
    <row r="618" spans="1:4" ht="12.75">
      <c r="A618" s="47"/>
      <c r="B618" s="47"/>
      <c r="C618" s="47"/>
      <c r="D618" s="47"/>
    </row>
    <row r="619" spans="1:4" ht="12.75">
      <c r="A619" s="47"/>
      <c r="B619" s="47"/>
      <c r="C619" s="47"/>
      <c r="D619" s="47"/>
    </row>
    <row r="620" spans="1:4" ht="12.75">
      <c r="A620" s="47"/>
      <c r="B620" s="47"/>
      <c r="C620" s="47"/>
      <c r="D620" s="47"/>
    </row>
    <row r="621" spans="1:4" ht="12.75">
      <c r="A621" s="47"/>
      <c r="B621" s="47"/>
      <c r="C621" s="47"/>
      <c r="D621" s="47"/>
    </row>
    <row r="622" spans="1:4" ht="12.75">
      <c r="A622" s="47"/>
      <c r="B622" s="47"/>
      <c r="C622" s="47"/>
      <c r="D622" s="47"/>
    </row>
    <row r="623" spans="1:4" ht="12.75">
      <c r="A623" s="47"/>
      <c r="B623" s="47"/>
      <c r="C623" s="47"/>
      <c r="D623" s="47"/>
    </row>
    <row r="624" spans="1:4" ht="12.75">
      <c r="A624" s="47"/>
      <c r="B624" s="47"/>
      <c r="C624" s="47"/>
      <c r="D624" s="47"/>
    </row>
    <row r="625" spans="1:4" ht="12.75">
      <c r="A625" s="47"/>
      <c r="B625" s="47"/>
      <c r="C625" s="47"/>
      <c r="D625" s="47"/>
    </row>
    <row r="626" spans="1:4" ht="12.75">
      <c r="A626" s="47"/>
      <c r="B626" s="47"/>
      <c r="C626" s="47"/>
      <c r="D626" s="47"/>
    </row>
    <row r="627" spans="1:4" ht="12.75">
      <c r="A627" s="47"/>
      <c r="B627" s="47"/>
      <c r="C627" s="47"/>
      <c r="D627" s="47"/>
    </row>
    <row r="628" spans="1:4" ht="12.75">
      <c r="A628" s="47"/>
      <c r="B628" s="47"/>
      <c r="C628" s="47"/>
      <c r="D628" s="47"/>
    </row>
    <row r="629" spans="1:4" ht="12.75">
      <c r="A629" s="47"/>
      <c r="B629" s="47"/>
      <c r="C629" s="47"/>
      <c r="D629" s="47"/>
    </row>
    <row r="630" spans="1:4" ht="12.75">
      <c r="A630" s="47"/>
      <c r="B630" s="47"/>
      <c r="C630" s="47"/>
      <c r="D630" s="47"/>
    </row>
    <row r="631" spans="1:4" ht="12.75">
      <c r="A631" s="47"/>
      <c r="B631" s="47"/>
      <c r="C631" s="47"/>
      <c r="D631" s="47"/>
    </row>
    <row r="632" spans="1:4" ht="12.75">
      <c r="A632" s="47"/>
      <c r="B632" s="47"/>
      <c r="C632" s="47"/>
      <c r="D632" s="47"/>
    </row>
    <row r="633" spans="1:4" ht="12.75">
      <c r="A633" s="47"/>
      <c r="B633" s="47"/>
      <c r="C633" s="47"/>
      <c r="D633" s="47"/>
    </row>
    <row r="634" spans="1:4" ht="12.75">
      <c r="A634" s="47"/>
      <c r="B634" s="47"/>
      <c r="C634" s="47"/>
      <c r="D634" s="47"/>
    </row>
    <row r="635" spans="1:4" ht="12.75">
      <c r="A635" s="47"/>
      <c r="B635" s="47"/>
      <c r="C635" s="47"/>
      <c r="D635" s="47"/>
    </row>
    <row r="636" spans="1:4" ht="12.75">
      <c r="A636" s="47"/>
      <c r="B636" s="47"/>
      <c r="C636" s="47"/>
      <c r="D636" s="47"/>
    </row>
    <row r="637" spans="1:4" ht="12.75">
      <c r="A637" s="47"/>
      <c r="B637" s="47"/>
      <c r="C637" s="47"/>
      <c r="D637" s="47"/>
    </row>
    <row r="638" spans="1:4" ht="12.75">
      <c r="A638" s="47"/>
      <c r="B638" s="47"/>
      <c r="C638" s="47"/>
      <c r="D638" s="47"/>
    </row>
    <row r="639" spans="1:4" ht="12.75">
      <c r="A639" s="47"/>
      <c r="B639" s="47"/>
      <c r="C639" s="47"/>
      <c r="D639" s="47"/>
    </row>
    <row r="640" spans="1:4" ht="12.75">
      <c r="A640" s="47"/>
      <c r="B640" s="47"/>
      <c r="C640" s="47"/>
      <c r="D640" s="47"/>
    </row>
    <row r="641" spans="1:4" ht="12.75">
      <c r="A641" s="47"/>
      <c r="B641" s="47"/>
      <c r="C641" s="47"/>
      <c r="D641" s="47"/>
    </row>
    <row r="642" spans="1:4" ht="12.75">
      <c r="A642" s="47"/>
      <c r="B642" s="47"/>
      <c r="C642" s="47"/>
      <c r="D642" s="47"/>
    </row>
    <row r="643" spans="1:4" ht="12.75">
      <c r="A643" s="47"/>
      <c r="B643" s="47"/>
      <c r="C643" s="47"/>
      <c r="D643" s="47"/>
    </row>
    <row r="644" spans="1:4" ht="12.75">
      <c r="A644" s="47"/>
      <c r="B644" s="47"/>
      <c r="C644" s="47"/>
      <c r="D644" s="47"/>
    </row>
    <row r="645" spans="1:4" ht="12.75">
      <c r="A645" s="47"/>
      <c r="B645" s="47"/>
      <c r="C645" s="47"/>
      <c r="D645" s="47"/>
    </row>
    <row r="646" spans="1:4" ht="12.75">
      <c r="A646" s="47"/>
      <c r="B646" s="47"/>
      <c r="C646" s="47"/>
      <c r="D646" s="47"/>
    </row>
    <row r="647" spans="1:4" ht="12.75">
      <c r="A647" s="47"/>
      <c r="B647" s="47"/>
      <c r="C647" s="47"/>
      <c r="D647" s="47"/>
    </row>
    <row r="648" spans="1:4" ht="12.75">
      <c r="A648" s="47"/>
      <c r="B648" s="47"/>
      <c r="C648" s="47"/>
      <c r="D648" s="47"/>
    </row>
    <row r="649" spans="1:4" ht="12.75">
      <c r="A649" s="47"/>
      <c r="B649" s="47"/>
      <c r="C649" s="47"/>
      <c r="D649" s="47"/>
    </row>
    <row r="650" spans="1:4" ht="12.75">
      <c r="A650" s="47"/>
      <c r="B650" s="47"/>
      <c r="C650" s="47"/>
      <c r="D650" s="47"/>
    </row>
    <row r="651" spans="1:4" ht="12.75">
      <c r="A651" s="47"/>
      <c r="B651" s="47"/>
      <c r="C651" s="47"/>
      <c r="D651" s="47"/>
    </row>
    <row r="652" spans="1:4" ht="12.75">
      <c r="A652" s="47"/>
      <c r="B652" s="47"/>
      <c r="C652" s="47"/>
      <c r="D652" s="47"/>
    </row>
    <row r="653" spans="1:4" ht="12.75">
      <c r="A653" s="47"/>
      <c r="B653" s="47"/>
      <c r="C653" s="47"/>
      <c r="D653" s="47"/>
    </row>
    <row r="654" spans="1:4" ht="12.75">
      <c r="A654" s="47"/>
      <c r="B654" s="47"/>
      <c r="C654" s="47"/>
      <c r="D654" s="47"/>
    </row>
    <row r="655" spans="1:4" ht="12.75">
      <c r="A655" s="47"/>
      <c r="B655" s="47"/>
      <c r="C655" s="47"/>
      <c r="D655" s="47"/>
    </row>
    <row r="656" spans="1:4" ht="12.75">
      <c r="A656" s="47"/>
      <c r="B656" s="47"/>
      <c r="C656" s="47"/>
      <c r="D656" s="47"/>
    </row>
    <row r="657" spans="1:4" ht="12.75">
      <c r="A657" s="47"/>
      <c r="B657" s="47"/>
      <c r="C657" s="47"/>
      <c r="D657" s="47"/>
    </row>
    <row r="658" spans="1:4" ht="12.75">
      <c r="A658" s="47"/>
      <c r="B658" s="47"/>
      <c r="C658" s="47"/>
      <c r="D658" s="47"/>
    </row>
    <row r="659" spans="1:4" ht="12.75">
      <c r="A659" s="47"/>
      <c r="B659" s="47"/>
      <c r="C659" s="47"/>
      <c r="D659" s="47"/>
    </row>
    <row r="660" spans="1:4" ht="12.75">
      <c r="A660" s="47"/>
      <c r="B660" s="47"/>
      <c r="C660" s="47"/>
      <c r="D660" s="47"/>
    </row>
    <row r="661" spans="1:4" ht="12.75">
      <c r="A661" s="47"/>
      <c r="B661" s="47"/>
      <c r="C661" s="47"/>
      <c r="D661" s="47"/>
    </row>
    <row r="662" spans="1:4" ht="12.75">
      <c r="A662" s="47"/>
      <c r="B662" s="47"/>
      <c r="C662" s="47"/>
      <c r="D662" s="47"/>
    </row>
    <row r="663" spans="1:4" ht="12.75">
      <c r="A663" s="47"/>
      <c r="B663" s="47"/>
      <c r="C663" s="47"/>
      <c r="D663" s="47"/>
    </row>
    <row r="664" spans="1:4" ht="12.75">
      <c r="A664" s="47"/>
      <c r="B664" s="47"/>
      <c r="C664" s="47"/>
      <c r="D664" s="47"/>
    </row>
    <row r="665" spans="1:4" ht="12.75">
      <c r="A665" s="47"/>
      <c r="B665" s="47"/>
      <c r="C665" s="47"/>
      <c r="D665" s="47"/>
    </row>
    <row r="666" spans="1:4" ht="12.75">
      <c r="A666" s="47"/>
      <c r="B666" s="47"/>
      <c r="C666" s="47"/>
      <c r="D666" s="47"/>
    </row>
    <row r="667" spans="1:4" ht="12.75">
      <c r="A667" s="47"/>
      <c r="B667" s="47"/>
      <c r="C667" s="47"/>
      <c r="D667" s="47"/>
    </row>
    <row r="668" spans="1:4" ht="12.75">
      <c r="A668" s="47"/>
      <c r="B668" s="47"/>
      <c r="C668" s="47"/>
      <c r="D668" s="47"/>
    </row>
    <row r="669" spans="1:4" ht="12.75">
      <c r="A669" s="47"/>
      <c r="B669" s="47"/>
      <c r="C669" s="47"/>
      <c r="D669" s="47"/>
    </row>
  </sheetData>
  <mergeCells count="10">
    <mergeCell ref="A8:D8"/>
    <mergeCell ref="A6:E6"/>
    <mergeCell ref="D9:D10"/>
    <mergeCell ref="D362:D363"/>
    <mergeCell ref="C362:C363"/>
    <mergeCell ref="A9:A11"/>
    <mergeCell ref="B9:B11"/>
    <mergeCell ref="C9:C11"/>
    <mergeCell ref="E362:E363"/>
    <mergeCell ref="E9:E10"/>
  </mergeCells>
  <printOptions horizontalCentered="1"/>
  <pageMargins left="0.24" right="0.25" top="0.25" bottom="0.21" header="0.11811023622047245" footer="0.19"/>
  <pageSetup horizontalDpi="600" verticalDpi="600" orientation="portrait" paperSize="9" scale="95" r:id="rId1"/>
  <rowBreaks count="5" manualBreakCount="5">
    <brk id="62" max="5" man="1"/>
    <brk id="122" max="5" man="1"/>
    <brk id="183" max="5" man="1"/>
    <brk id="248" max="5" man="1"/>
    <brk id="31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38"/>
  <sheetViews>
    <sheetView workbookViewId="0" topLeftCell="A236">
      <selection activeCell="A198" sqref="A198:E262"/>
    </sheetView>
  </sheetViews>
  <sheetFormatPr defaultColWidth="9.00390625" defaultRowHeight="12.75"/>
  <cols>
    <col min="1" max="1" width="4.125" style="208" customWidth="1"/>
    <col min="2" max="2" width="6.00390625" style="208" customWidth="1"/>
    <col min="3" max="3" width="5.00390625" style="208" customWidth="1"/>
    <col min="4" max="4" width="44.875" style="208" customWidth="1"/>
    <col min="5" max="5" width="21.375" style="208" customWidth="1"/>
    <col min="6" max="6" width="10.25390625" style="208" customWidth="1"/>
    <col min="7" max="7" width="13.25390625" style="528" customWidth="1"/>
    <col min="8" max="8" width="7.875" style="526" customWidth="1"/>
    <col min="9" max="9" width="12.00390625" style="526" customWidth="1"/>
    <col min="10" max="10" width="6.00390625" style="208" customWidth="1"/>
    <col min="11" max="16384" width="9.125" style="208" customWidth="1"/>
  </cols>
  <sheetData>
    <row r="1" spans="5:6" ht="12.75">
      <c r="E1" s="318" t="s">
        <v>439</v>
      </c>
      <c r="F1" s="318"/>
    </row>
    <row r="2" spans="5:6" ht="12.75">
      <c r="E2" s="318" t="s">
        <v>200</v>
      </c>
      <c r="F2" s="318"/>
    </row>
    <row r="3" spans="2:6" ht="12.75">
      <c r="B3" s="387"/>
      <c r="C3" s="387"/>
      <c r="D3" s="387"/>
      <c r="E3" s="318" t="s">
        <v>201</v>
      </c>
      <c r="F3" s="318"/>
    </row>
    <row r="4" spans="5:6" ht="12.75">
      <c r="E4" s="318" t="s">
        <v>665</v>
      </c>
      <c r="F4" s="318"/>
    </row>
    <row r="7" spans="1:7" ht="12.75">
      <c r="A7" s="855" t="s">
        <v>614</v>
      </c>
      <c r="B7" s="855"/>
      <c r="C7" s="855"/>
      <c r="D7" s="855"/>
      <c r="E7" s="855"/>
      <c r="F7" s="733"/>
      <c r="G7" s="733"/>
    </row>
    <row r="8" spans="3:4" ht="10.5" customHeight="1">
      <c r="C8" s="387"/>
      <c r="D8" s="561"/>
    </row>
    <row r="9" spans="1:7" ht="12" customHeight="1" thickBot="1">
      <c r="A9" s="856" t="s">
        <v>109</v>
      </c>
      <c r="B9" s="856"/>
      <c r="C9" s="856"/>
      <c r="D9" s="856"/>
      <c r="E9" s="856"/>
      <c r="F9" s="732"/>
      <c r="G9" s="732"/>
    </row>
    <row r="10" spans="1:7" ht="12.75" customHeight="1">
      <c r="A10" s="869" t="s">
        <v>62</v>
      </c>
      <c r="B10" s="872" t="s">
        <v>46</v>
      </c>
      <c r="C10" s="872" t="s">
        <v>0</v>
      </c>
      <c r="D10" s="872" t="s">
        <v>63</v>
      </c>
      <c r="E10" s="863" t="s">
        <v>565</v>
      </c>
      <c r="F10" s="866" t="s">
        <v>662</v>
      </c>
      <c r="G10" s="860" t="s">
        <v>663</v>
      </c>
    </row>
    <row r="11" spans="1:7" ht="12.75">
      <c r="A11" s="870"/>
      <c r="B11" s="873"/>
      <c r="C11" s="873"/>
      <c r="D11" s="873"/>
      <c r="E11" s="864"/>
      <c r="F11" s="867"/>
      <c r="G11" s="861"/>
    </row>
    <row r="12" spans="1:7" ht="12" customHeight="1" thickBot="1">
      <c r="A12" s="871"/>
      <c r="B12" s="874"/>
      <c r="C12" s="874"/>
      <c r="D12" s="874"/>
      <c r="E12" s="865"/>
      <c r="F12" s="868"/>
      <c r="G12" s="862"/>
    </row>
    <row r="13" spans="1:9" s="438" customFormat="1" ht="9.75" customHeight="1" thickBot="1">
      <c r="A13" s="435">
        <v>1</v>
      </c>
      <c r="B13" s="283">
        <v>2</v>
      </c>
      <c r="C13" s="436">
        <v>3</v>
      </c>
      <c r="D13" s="436">
        <v>4</v>
      </c>
      <c r="E13" s="289">
        <v>5</v>
      </c>
      <c r="F13" s="436">
        <v>6</v>
      </c>
      <c r="G13" s="731">
        <v>7</v>
      </c>
      <c r="H13" s="562"/>
      <c r="I13" s="562"/>
    </row>
    <row r="14" spans="1:7" ht="12.75">
      <c r="A14" s="563"/>
      <c r="B14" s="564"/>
      <c r="C14" s="564"/>
      <c r="D14" s="554"/>
      <c r="E14" s="750"/>
      <c r="F14" s="743"/>
      <c r="G14" s="565"/>
    </row>
    <row r="15" spans="1:7" ht="13.5" thickBot="1">
      <c r="A15" s="447" t="s">
        <v>1</v>
      </c>
      <c r="B15" s="448"/>
      <c r="C15" s="448"/>
      <c r="D15" s="566" t="s">
        <v>2</v>
      </c>
      <c r="E15" s="217">
        <f>E16</f>
        <v>44000</v>
      </c>
      <c r="F15" s="744">
        <f>F16</f>
        <v>0</v>
      </c>
      <c r="G15" s="567">
        <f aca="true" t="shared" si="0" ref="G15:G20">E15+F15</f>
        <v>44000</v>
      </c>
    </row>
    <row r="16" spans="1:7" ht="12.75">
      <c r="A16" s="450"/>
      <c r="B16" s="451" t="s">
        <v>3</v>
      </c>
      <c r="C16" s="378"/>
      <c r="D16" s="568" t="s">
        <v>68</v>
      </c>
      <c r="E16" s="751">
        <f>E17</f>
        <v>44000</v>
      </c>
      <c r="F16" s="745">
        <f>F17</f>
        <v>0</v>
      </c>
      <c r="G16" s="239">
        <f t="shared" si="0"/>
        <v>44000</v>
      </c>
    </row>
    <row r="17" spans="1:7" ht="12.75">
      <c r="A17" s="450"/>
      <c r="B17" s="341"/>
      <c r="C17" s="210" t="s">
        <v>202</v>
      </c>
      <c r="D17" s="65" t="s">
        <v>203</v>
      </c>
      <c r="E17" s="218">
        <v>44000</v>
      </c>
      <c r="F17" s="746"/>
      <c r="G17" s="565">
        <f t="shared" si="0"/>
        <v>44000</v>
      </c>
    </row>
    <row r="18" spans="1:7" ht="12.75">
      <c r="A18" s="450"/>
      <c r="B18" s="458"/>
      <c r="C18" s="210"/>
      <c r="D18" s="65"/>
      <c r="E18" s="218"/>
      <c r="F18" s="746"/>
      <c r="G18" s="565"/>
    </row>
    <row r="19" spans="1:10" ht="13.5" thickBot="1">
      <c r="A19" s="447" t="s">
        <v>21</v>
      </c>
      <c r="B19" s="448"/>
      <c r="C19" s="448"/>
      <c r="D19" s="212" t="s">
        <v>22</v>
      </c>
      <c r="E19" s="217">
        <f>E23+E20</f>
        <v>193335</v>
      </c>
      <c r="F19" s="744">
        <f>F23+F20</f>
        <v>0</v>
      </c>
      <c r="G19" s="567">
        <f t="shared" si="0"/>
        <v>193335</v>
      </c>
      <c r="I19" s="569"/>
      <c r="J19" s="418"/>
    </row>
    <row r="20" spans="1:10" ht="12.75">
      <c r="A20" s="570"/>
      <c r="B20" s="451" t="s">
        <v>43</v>
      </c>
      <c r="C20" s="378"/>
      <c r="D20" s="69" t="s">
        <v>71</v>
      </c>
      <c r="E20" s="751">
        <f>SUM(E21)</f>
        <v>188635</v>
      </c>
      <c r="F20" s="745">
        <f>SUM(F21)</f>
        <v>0</v>
      </c>
      <c r="G20" s="239">
        <f t="shared" si="0"/>
        <v>188635</v>
      </c>
      <c r="I20" s="65"/>
      <c r="J20" s="418"/>
    </row>
    <row r="21" spans="1:7" ht="12.75">
      <c r="A21" s="570"/>
      <c r="B21" s="571"/>
      <c r="C21" s="572">
        <v>3030</v>
      </c>
      <c r="D21" s="82" t="s">
        <v>204</v>
      </c>
      <c r="E21" s="218">
        <v>188635</v>
      </c>
      <c r="F21" s="746"/>
      <c r="G21" s="565">
        <f aca="true" t="shared" si="1" ref="G21:G28">E21+F21</f>
        <v>188635</v>
      </c>
    </row>
    <row r="22" spans="1:7" ht="12.75">
      <c r="A22" s="570"/>
      <c r="B22" s="573"/>
      <c r="C22" s="573"/>
      <c r="D22" s="211"/>
      <c r="E22" s="218"/>
      <c r="F22" s="746"/>
      <c r="G22" s="565"/>
    </row>
    <row r="23" spans="1:7" ht="12.75">
      <c r="A23" s="439"/>
      <c r="B23" s="451" t="s">
        <v>23</v>
      </c>
      <c r="C23" s="574"/>
      <c r="D23" s="69" t="s">
        <v>71</v>
      </c>
      <c r="E23" s="751">
        <f>E24</f>
        <v>4700</v>
      </c>
      <c r="F23" s="745">
        <f>F24</f>
        <v>0</v>
      </c>
      <c r="G23" s="239">
        <f t="shared" si="1"/>
        <v>4700</v>
      </c>
    </row>
    <row r="24" spans="1:7" ht="12.75">
      <c r="A24" s="439"/>
      <c r="B24" s="461"/>
      <c r="C24" s="210" t="s">
        <v>202</v>
      </c>
      <c r="D24" s="65" t="s">
        <v>203</v>
      </c>
      <c r="E24" s="218">
        <v>4700</v>
      </c>
      <c r="F24" s="746"/>
      <c r="G24" s="565">
        <f t="shared" si="1"/>
        <v>4700</v>
      </c>
    </row>
    <row r="25" spans="1:7" ht="12.75">
      <c r="A25" s="439"/>
      <c r="B25" s="461"/>
      <c r="C25" s="210"/>
      <c r="D25" s="65"/>
      <c r="E25" s="218"/>
      <c r="F25" s="746"/>
      <c r="G25" s="565"/>
    </row>
    <row r="26" spans="1:7" ht="13.5" thickBot="1">
      <c r="A26" s="454">
        <v>600</v>
      </c>
      <c r="B26" s="448"/>
      <c r="C26" s="448"/>
      <c r="D26" s="212" t="s">
        <v>32</v>
      </c>
      <c r="E26" s="217">
        <f>E27</f>
        <v>4167967</v>
      </c>
      <c r="F26" s="744">
        <f>F27</f>
        <v>0</v>
      </c>
      <c r="G26" s="567">
        <f t="shared" si="1"/>
        <v>4167967</v>
      </c>
    </row>
    <row r="27" spans="1:7" ht="12.75">
      <c r="A27" s="439"/>
      <c r="B27" s="376">
        <v>60014</v>
      </c>
      <c r="C27" s="378"/>
      <c r="D27" s="254" t="s">
        <v>33</v>
      </c>
      <c r="E27" s="751">
        <f>SUM(E28:E47)</f>
        <v>4167967</v>
      </c>
      <c r="F27" s="745">
        <f>SUM(F28:F47)</f>
        <v>0</v>
      </c>
      <c r="G27" s="239">
        <f t="shared" si="1"/>
        <v>4167967</v>
      </c>
    </row>
    <row r="28" spans="1:7" ht="12.75">
      <c r="A28" s="439"/>
      <c r="B28" s="341"/>
      <c r="C28" s="341">
        <v>2310</v>
      </c>
      <c r="D28" s="211" t="s">
        <v>468</v>
      </c>
      <c r="E28" s="218">
        <v>8423</v>
      </c>
      <c r="F28" s="746"/>
      <c r="G28" s="565">
        <f t="shared" si="1"/>
        <v>8423</v>
      </c>
    </row>
    <row r="29" spans="1:9" ht="12.75">
      <c r="A29" s="439"/>
      <c r="B29" s="341"/>
      <c r="C29" s="341">
        <v>3020</v>
      </c>
      <c r="D29" s="65" t="s">
        <v>206</v>
      </c>
      <c r="E29" s="218">
        <v>15500</v>
      </c>
      <c r="F29" s="746"/>
      <c r="G29" s="565">
        <f>E29+F29</f>
        <v>15500</v>
      </c>
      <c r="I29" s="528"/>
    </row>
    <row r="30" spans="1:7" ht="12.75">
      <c r="A30" s="439"/>
      <c r="B30" s="341"/>
      <c r="C30" s="341">
        <v>4010</v>
      </c>
      <c r="D30" s="65" t="s">
        <v>207</v>
      </c>
      <c r="E30" s="218">
        <v>753580</v>
      </c>
      <c r="F30" s="746"/>
      <c r="G30" s="565">
        <f aca="true" t="shared" si="2" ref="G30:G93">E30+F30</f>
        <v>753580</v>
      </c>
    </row>
    <row r="31" spans="1:7" ht="12.75">
      <c r="A31" s="439"/>
      <c r="B31" s="341"/>
      <c r="C31" s="341">
        <v>4040</v>
      </c>
      <c r="D31" s="65" t="s">
        <v>208</v>
      </c>
      <c r="E31" s="218">
        <v>66155</v>
      </c>
      <c r="F31" s="746"/>
      <c r="G31" s="565">
        <f t="shared" si="2"/>
        <v>66155</v>
      </c>
    </row>
    <row r="32" spans="1:7" ht="12.75">
      <c r="A32" s="439"/>
      <c r="B32" s="341"/>
      <c r="C32" s="341">
        <v>4110</v>
      </c>
      <c r="D32" s="65" t="s">
        <v>209</v>
      </c>
      <c r="E32" s="218">
        <v>138135</v>
      </c>
      <c r="F32" s="746"/>
      <c r="G32" s="565">
        <f t="shared" si="2"/>
        <v>138135</v>
      </c>
    </row>
    <row r="33" spans="1:7" ht="12.75">
      <c r="A33" s="439"/>
      <c r="B33" s="341"/>
      <c r="C33" s="341">
        <v>4120</v>
      </c>
      <c r="D33" s="65" t="s">
        <v>210</v>
      </c>
      <c r="E33" s="218">
        <v>19147</v>
      </c>
      <c r="F33" s="746"/>
      <c r="G33" s="565">
        <f t="shared" si="2"/>
        <v>19147</v>
      </c>
    </row>
    <row r="34" spans="1:11" ht="12.75">
      <c r="A34" s="439"/>
      <c r="B34" s="341"/>
      <c r="C34" s="341">
        <v>4210</v>
      </c>
      <c r="D34" s="65" t="s">
        <v>211</v>
      </c>
      <c r="E34" s="218">
        <v>755315</v>
      </c>
      <c r="F34" s="746"/>
      <c r="G34" s="565">
        <f t="shared" si="2"/>
        <v>755315</v>
      </c>
      <c r="I34" s="528"/>
      <c r="K34" s="214"/>
    </row>
    <row r="35" spans="1:7" ht="12.75">
      <c r="A35" s="439"/>
      <c r="B35" s="341"/>
      <c r="C35" s="341">
        <v>4260</v>
      </c>
      <c r="D35" s="65" t="s">
        <v>212</v>
      </c>
      <c r="E35" s="218">
        <v>50000</v>
      </c>
      <c r="F35" s="746"/>
      <c r="G35" s="565">
        <f t="shared" si="2"/>
        <v>50000</v>
      </c>
    </row>
    <row r="36" spans="1:7" ht="12.75">
      <c r="A36" s="439"/>
      <c r="B36" s="341"/>
      <c r="C36" s="341">
        <v>4270</v>
      </c>
      <c r="D36" s="65" t="s">
        <v>213</v>
      </c>
      <c r="E36" s="218">
        <v>459073</v>
      </c>
      <c r="F36" s="746"/>
      <c r="G36" s="565">
        <f t="shared" si="2"/>
        <v>459073</v>
      </c>
    </row>
    <row r="37" spans="1:9" ht="12.75">
      <c r="A37" s="439"/>
      <c r="B37" s="341"/>
      <c r="C37" s="341">
        <v>4280</v>
      </c>
      <c r="D37" s="65" t="s">
        <v>214</v>
      </c>
      <c r="E37" s="218">
        <v>2000</v>
      </c>
      <c r="F37" s="746"/>
      <c r="G37" s="565">
        <f t="shared" si="2"/>
        <v>2000</v>
      </c>
      <c r="I37" s="528"/>
    </row>
    <row r="38" spans="1:7" ht="12.75">
      <c r="A38" s="439"/>
      <c r="B38" s="341"/>
      <c r="C38" s="341">
        <v>4300</v>
      </c>
      <c r="D38" s="65" t="s">
        <v>203</v>
      </c>
      <c r="E38" s="218">
        <v>72100</v>
      </c>
      <c r="F38" s="746"/>
      <c r="G38" s="565">
        <f t="shared" si="2"/>
        <v>72100</v>
      </c>
    </row>
    <row r="39" spans="1:7" ht="12.75">
      <c r="A39" s="439"/>
      <c r="B39" s="341"/>
      <c r="C39" s="341">
        <v>4410</v>
      </c>
      <c r="D39" s="65" t="s">
        <v>215</v>
      </c>
      <c r="E39" s="218">
        <v>6000</v>
      </c>
      <c r="F39" s="746"/>
      <c r="G39" s="565">
        <f t="shared" si="2"/>
        <v>6000</v>
      </c>
    </row>
    <row r="40" spans="1:7" ht="12.75">
      <c r="A40" s="439"/>
      <c r="B40" s="341"/>
      <c r="C40" s="341">
        <v>4430</v>
      </c>
      <c r="D40" s="65" t="s">
        <v>216</v>
      </c>
      <c r="E40" s="218">
        <v>39600</v>
      </c>
      <c r="F40" s="746"/>
      <c r="G40" s="565">
        <f t="shared" si="2"/>
        <v>39600</v>
      </c>
    </row>
    <row r="41" spans="1:9" ht="12.75">
      <c r="A41" s="439"/>
      <c r="B41" s="341"/>
      <c r="C41" s="341">
        <v>4440</v>
      </c>
      <c r="D41" s="65" t="s">
        <v>217</v>
      </c>
      <c r="E41" s="218">
        <v>32507</v>
      </c>
      <c r="F41" s="746"/>
      <c r="G41" s="565">
        <f t="shared" si="2"/>
        <v>32507</v>
      </c>
      <c r="I41" s="528"/>
    </row>
    <row r="42" spans="1:9" ht="12.75">
      <c r="A42" s="439"/>
      <c r="B42" s="341"/>
      <c r="C42" s="341">
        <v>4480</v>
      </c>
      <c r="D42" s="65" t="s">
        <v>218</v>
      </c>
      <c r="E42" s="218">
        <v>25506</v>
      </c>
      <c r="F42" s="746"/>
      <c r="G42" s="565">
        <f t="shared" si="2"/>
        <v>25506</v>
      </c>
      <c r="I42" s="528"/>
    </row>
    <row r="43" spans="1:7" ht="12.75">
      <c r="A43" s="439"/>
      <c r="B43" s="341"/>
      <c r="C43" s="341">
        <v>4510</v>
      </c>
      <c r="D43" s="65" t="s">
        <v>219</v>
      </c>
      <c r="E43" s="218">
        <v>2829</v>
      </c>
      <c r="F43" s="746"/>
      <c r="G43" s="565">
        <f t="shared" si="2"/>
        <v>2829</v>
      </c>
    </row>
    <row r="44" spans="1:7" ht="12.75">
      <c r="A44" s="439"/>
      <c r="B44" s="341"/>
      <c r="C44" s="341">
        <v>4520</v>
      </c>
      <c r="D44" s="65" t="s">
        <v>436</v>
      </c>
      <c r="E44" s="218">
        <v>1650</v>
      </c>
      <c r="F44" s="746"/>
      <c r="G44" s="565">
        <f t="shared" si="2"/>
        <v>1650</v>
      </c>
    </row>
    <row r="45" spans="1:7" ht="12.75">
      <c r="A45" s="439"/>
      <c r="B45" s="341"/>
      <c r="C45" s="341">
        <v>4580</v>
      </c>
      <c r="D45" s="65" t="s">
        <v>86</v>
      </c>
      <c r="E45" s="218">
        <v>2000</v>
      </c>
      <c r="F45" s="746"/>
      <c r="G45" s="565">
        <f t="shared" si="2"/>
        <v>2000</v>
      </c>
    </row>
    <row r="46" spans="1:7" ht="12.75">
      <c r="A46" s="439"/>
      <c r="B46" s="341"/>
      <c r="C46" s="341">
        <v>6050</v>
      </c>
      <c r="D46" s="65" t="s">
        <v>220</v>
      </c>
      <c r="E46" s="218">
        <v>1718447</v>
      </c>
      <c r="F46" s="746"/>
      <c r="G46" s="565">
        <f t="shared" si="2"/>
        <v>1718447</v>
      </c>
    </row>
    <row r="47" spans="1:7" ht="12.75">
      <c r="A47" s="439"/>
      <c r="B47" s="341"/>
      <c r="C47" s="341">
        <v>6060</v>
      </c>
      <c r="D47" s="65" t="s">
        <v>480</v>
      </c>
      <c r="E47" s="218">
        <v>0</v>
      </c>
      <c r="F47" s="746"/>
      <c r="G47" s="565">
        <f t="shared" si="2"/>
        <v>0</v>
      </c>
    </row>
    <row r="48" spans="1:7" ht="12.75">
      <c r="A48" s="439"/>
      <c r="B48" s="341"/>
      <c r="C48" s="341"/>
      <c r="D48" s="65"/>
      <c r="E48" s="218"/>
      <c r="F48" s="746"/>
      <c r="G48" s="565"/>
    </row>
    <row r="49" spans="1:7" ht="13.5" thickBot="1">
      <c r="A49" s="454">
        <v>630</v>
      </c>
      <c r="B49" s="448"/>
      <c r="C49" s="456"/>
      <c r="D49" s="212" t="s">
        <v>221</v>
      </c>
      <c r="E49" s="217">
        <f>E50</f>
        <v>2000</v>
      </c>
      <c r="F49" s="744">
        <f>F50</f>
        <v>0</v>
      </c>
      <c r="G49" s="567">
        <f t="shared" si="2"/>
        <v>2000</v>
      </c>
    </row>
    <row r="50" spans="1:7" ht="12.75">
      <c r="A50" s="439"/>
      <c r="B50" s="376">
        <v>63003</v>
      </c>
      <c r="C50" s="377"/>
      <c r="D50" s="69" t="s">
        <v>222</v>
      </c>
      <c r="E50" s="751">
        <f>SUM(E51:E54)</f>
        <v>2000</v>
      </c>
      <c r="F50" s="745">
        <f>SUM(F51:F54)</f>
        <v>0</v>
      </c>
      <c r="G50" s="239">
        <f t="shared" si="2"/>
        <v>2000</v>
      </c>
    </row>
    <row r="51" spans="1:8" ht="12.75">
      <c r="A51" s="439"/>
      <c r="B51" s="461"/>
      <c r="C51" s="210" t="s">
        <v>469</v>
      </c>
      <c r="D51" s="65" t="s">
        <v>470</v>
      </c>
      <c r="E51" s="218">
        <v>1000</v>
      </c>
      <c r="F51" s="746"/>
      <c r="G51" s="565">
        <f t="shared" si="2"/>
        <v>1000</v>
      </c>
      <c r="H51" s="528"/>
    </row>
    <row r="52" spans="1:8" ht="12.75">
      <c r="A52" s="439"/>
      <c r="B52" s="461"/>
      <c r="C52" s="210"/>
      <c r="D52" s="65" t="s">
        <v>471</v>
      </c>
      <c r="E52" s="218"/>
      <c r="F52" s="746"/>
      <c r="G52" s="565"/>
      <c r="H52" s="528"/>
    </row>
    <row r="53" spans="1:7" ht="12.75">
      <c r="A53" s="439"/>
      <c r="B53" s="461"/>
      <c r="C53" s="210" t="s">
        <v>223</v>
      </c>
      <c r="D53" s="65" t="s">
        <v>211</v>
      </c>
      <c r="E53" s="218">
        <v>500</v>
      </c>
      <c r="F53" s="746"/>
      <c r="G53" s="565">
        <f t="shared" si="2"/>
        <v>500</v>
      </c>
    </row>
    <row r="54" spans="1:7" ht="12.75">
      <c r="A54" s="439"/>
      <c r="B54" s="461"/>
      <c r="C54" s="210" t="s">
        <v>202</v>
      </c>
      <c r="D54" s="65" t="s">
        <v>203</v>
      </c>
      <c r="E54" s="218">
        <v>500</v>
      </c>
      <c r="F54" s="746"/>
      <c r="G54" s="565">
        <f t="shared" si="2"/>
        <v>500</v>
      </c>
    </row>
    <row r="55" spans="1:7" ht="12.75">
      <c r="A55" s="439"/>
      <c r="B55" s="461"/>
      <c r="C55" s="210"/>
      <c r="D55" s="65"/>
      <c r="E55" s="218"/>
      <c r="F55" s="746"/>
      <c r="G55" s="565"/>
    </row>
    <row r="56" spans="1:7" ht="13.5" thickBot="1">
      <c r="A56" s="454">
        <v>700</v>
      </c>
      <c r="B56" s="448"/>
      <c r="C56" s="448"/>
      <c r="D56" s="212" t="s">
        <v>5</v>
      </c>
      <c r="E56" s="217">
        <f>E57</f>
        <v>87500</v>
      </c>
      <c r="F56" s="744">
        <f>F57</f>
        <v>0</v>
      </c>
      <c r="G56" s="567">
        <f t="shared" si="2"/>
        <v>87500</v>
      </c>
    </row>
    <row r="57" spans="1:7" ht="12.75">
      <c r="A57" s="439"/>
      <c r="B57" s="376">
        <v>70005</v>
      </c>
      <c r="C57" s="378"/>
      <c r="D57" s="69" t="s">
        <v>7</v>
      </c>
      <c r="E57" s="751">
        <f>SUM(E58:E62)</f>
        <v>87500</v>
      </c>
      <c r="F57" s="745">
        <f>SUM(F58:F62)</f>
        <v>0</v>
      </c>
      <c r="G57" s="239">
        <f t="shared" si="2"/>
        <v>87500</v>
      </c>
    </row>
    <row r="58" spans="1:7" ht="12.75">
      <c r="A58" s="439"/>
      <c r="B58" s="341"/>
      <c r="C58" s="341">
        <v>4260</v>
      </c>
      <c r="D58" s="65" t="s">
        <v>212</v>
      </c>
      <c r="E58" s="218">
        <v>10000</v>
      </c>
      <c r="F58" s="746"/>
      <c r="G58" s="565">
        <f t="shared" si="2"/>
        <v>10000</v>
      </c>
    </row>
    <row r="59" spans="1:7" ht="12.75">
      <c r="A59" s="439"/>
      <c r="B59" s="341"/>
      <c r="C59" s="341">
        <v>4270</v>
      </c>
      <c r="D59" s="65" t="s">
        <v>213</v>
      </c>
      <c r="E59" s="218">
        <f>20000</f>
        <v>20000</v>
      </c>
      <c r="F59" s="746"/>
      <c r="G59" s="565">
        <f t="shared" si="2"/>
        <v>20000</v>
      </c>
    </row>
    <row r="60" spans="1:7" ht="12.75">
      <c r="A60" s="439"/>
      <c r="B60" s="341"/>
      <c r="C60" s="210" t="s">
        <v>202</v>
      </c>
      <c r="D60" s="65" t="s">
        <v>203</v>
      </c>
      <c r="E60" s="218">
        <f>16500+29500</f>
        <v>46000</v>
      </c>
      <c r="F60" s="746"/>
      <c r="G60" s="565">
        <f t="shared" si="2"/>
        <v>46000</v>
      </c>
    </row>
    <row r="61" spans="1:7" ht="12.75">
      <c r="A61" s="439"/>
      <c r="B61" s="341"/>
      <c r="C61" s="210" t="s">
        <v>224</v>
      </c>
      <c r="D61" s="65" t="s">
        <v>218</v>
      </c>
      <c r="E61" s="218">
        <f>4500+7000</f>
        <v>11500</v>
      </c>
      <c r="F61" s="746"/>
      <c r="G61" s="565">
        <f t="shared" si="2"/>
        <v>11500</v>
      </c>
    </row>
    <row r="62" spans="1:7" ht="12.75">
      <c r="A62" s="439"/>
      <c r="B62" s="341"/>
      <c r="C62" s="210" t="s">
        <v>225</v>
      </c>
      <c r="D62" s="65" t="s">
        <v>226</v>
      </c>
      <c r="E62" s="218">
        <v>0</v>
      </c>
      <c r="F62" s="746"/>
      <c r="G62" s="565">
        <f t="shared" si="2"/>
        <v>0</v>
      </c>
    </row>
    <row r="63" spans="1:7" ht="14.25" customHeight="1">
      <c r="A63" s="439"/>
      <c r="B63" s="341"/>
      <c r="C63" s="341"/>
      <c r="D63" s="65"/>
      <c r="E63" s="218"/>
      <c r="F63" s="747"/>
      <c r="G63" s="565"/>
    </row>
    <row r="64" spans="1:7" ht="13.5" thickBot="1">
      <c r="A64" s="454">
        <v>710</v>
      </c>
      <c r="B64" s="448"/>
      <c r="C64" s="456"/>
      <c r="D64" s="212" t="s">
        <v>9</v>
      </c>
      <c r="E64" s="217">
        <f>E65+E68+E71</f>
        <v>249822</v>
      </c>
      <c r="F64" s="744">
        <f>F65+F68+F71</f>
        <v>0</v>
      </c>
      <c r="G64" s="567">
        <f t="shared" si="2"/>
        <v>249822</v>
      </c>
    </row>
    <row r="65" spans="1:7" ht="12.75">
      <c r="A65" s="439"/>
      <c r="B65" s="376">
        <v>71013</v>
      </c>
      <c r="C65" s="377"/>
      <c r="D65" s="69" t="s">
        <v>227</v>
      </c>
      <c r="E65" s="751">
        <f>E66</f>
        <v>40000</v>
      </c>
      <c r="F65" s="745">
        <f>F66</f>
        <v>0</v>
      </c>
      <c r="G65" s="239">
        <f t="shared" si="2"/>
        <v>40000</v>
      </c>
    </row>
    <row r="66" spans="1:7" ht="12.75">
      <c r="A66" s="439"/>
      <c r="B66" s="341"/>
      <c r="C66" s="210" t="s">
        <v>202</v>
      </c>
      <c r="D66" s="65" t="s">
        <v>203</v>
      </c>
      <c r="E66" s="218">
        <v>40000</v>
      </c>
      <c r="F66" s="746"/>
      <c r="G66" s="565">
        <f t="shared" si="2"/>
        <v>40000</v>
      </c>
    </row>
    <row r="67" spans="1:7" ht="12.75">
      <c r="A67" s="439"/>
      <c r="B67" s="341"/>
      <c r="C67" s="210"/>
      <c r="D67" s="65"/>
      <c r="E67" s="218"/>
      <c r="F67" s="746"/>
      <c r="G67" s="565"/>
    </row>
    <row r="68" spans="1:7" ht="12.75">
      <c r="A68" s="439"/>
      <c r="B68" s="376">
        <v>71014</v>
      </c>
      <c r="C68" s="377"/>
      <c r="D68" s="69" t="s">
        <v>12</v>
      </c>
      <c r="E68" s="751">
        <f>E69</f>
        <v>22000</v>
      </c>
      <c r="F68" s="745">
        <f>F69</f>
        <v>0</v>
      </c>
      <c r="G68" s="239">
        <f t="shared" si="2"/>
        <v>22000</v>
      </c>
    </row>
    <row r="69" spans="1:7" ht="12.75">
      <c r="A69" s="439"/>
      <c r="B69" s="341"/>
      <c r="C69" s="210" t="s">
        <v>202</v>
      </c>
      <c r="D69" s="65" t="s">
        <v>203</v>
      </c>
      <c r="E69" s="218">
        <v>22000</v>
      </c>
      <c r="F69" s="746"/>
      <c r="G69" s="565">
        <f t="shared" si="2"/>
        <v>22000</v>
      </c>
    </row>
    <row r="70" spans="1:7" ht="12.75">
      <c r="A70" s="439"/>
      <c r="B70" s="341"/>
      <c r="C70" s="210"/>
      <c r="D70" s="65"/>
      <c r="E70" s="218"/>
      <c r="F70" s="746"/>
      <c r="G70" s="565"/>
    </row>
    <row r="71" spans="1:7" ht="12.75">
      <c r="A71" s="439"/>
      <c r="B71" s="376">
        <v>71015</v>
      </c>
      <c r="C71" s="378"/>
      <c r="D71" s="69" t="s">
        <v>14</v>
      </c>
      <c r="E71" s="751">
        <f>SUM(E72:E82)</f>
        <v>187822</v>
      </c>
      <c r="F71" s="745">
        <f>SUM(F72:F82)</f>
        <v>0</v>
      </c>
      <c r="G71" s="239">
        <f t="shared" si="2"/>
        <v>187822</v>
      </c>
    </row>
    <row r="72" spans="1:9" ht="12.75">
      <c r="A72" s="439"/>
      <c r="B72" s="341"/>
      <c r="C72" s="341">
        <v>4010</v>
      </c>
      <c r="D72" s="65" t="s">
        <v>207</v>
      </c>
      <c r="E72" s="218">
        <v>108664</v>
      </c>
      <c r="F72" s="746"/>
      <c r="G72" s="565">
        <f t="shared" si="2"/>
        <v>108664</v>
      </c>
      <c r="I72" s="528"/>
    </row>
    <row r="73" spans="1:8" ht="12.75">
      <c r="A73" s="439"/>
      <c r="B73" s="341"/>
      <c r="C73" s="341">
        <v>4040</v>
      </c>
      <c r="D73" s="65" t="s">
        <v>208</v>
      </c>
      <c r="E73" s="218">
        <v>8287</v>
      </c>
      <c r="F73" s="746"/>
      <c r="G73" s="565">
        <f t="shared" si="2"/>
        <v>8287</v>
      </c>
      <c r="H73" s="528"/>
    </row>
    <row r="74" spans="1:9" ht="12.75">
      <c r="A74" s="439"/>
      <c r="B74" s="341"/>
      <c r="C74" s="341">
        <v>4110</v>
      </c>
      <c r="D74" s="65" t="s">
        <v>209</v>
      </c>
      <c r="E74" s="218">
        <v>20132</v>
      </c>
      <c r="F74" s="746"/>
      <c r="G74" s="565">
        <f t="shared" si="2"/>
        <v>20132</v>
      </c>
      <c r="I74" s="528"/>
    </row>
    <row r="75" spans="1:7" ht="12.75">
      <c r="A75" s="439"/>
      <c r="B75" s="341"/>
      <c r="C75" s="341">
        <v>4120</v>
      </c>
      <c r="D75" s="65" t="s">
        <v>210</v>
      </c>
      <c r="E75" s="218">
        <v>2712</v>
      </c>
      <c r="F75" s="746"/>
      <c r="G75" s="565">
        <f t="shared" si="2"/>
        <v>2712</v>
      </c>
    </row>
    <row r="76" spans="1:7" ht="12.75">
      <c r="A76" s="439"/>
      <c r="B76" s="341"/>
      <c r="C76" s="341">
        <v>4170</v>
      </c>
      <c r="D76" s="65" t="s">
        <v>509</v>
      </c>
      <c r="E76" s="218">
        <v>700</v>
      </c>
      <c r="F76" s="746"/>
      <c r="G76" s="565">
        <f t="shared" si="2"/>
        <v>700</v>
      </c>
    </row>
    <row r="77" spans="1:9" ht="12.75">
      <c r="A77" s="439"/>
      <c r="B77" s="341"/>
      <c r="C77" s="341">
        <v>4210</v>
      </c>
      <c r="D77" s="65" t="s">
        <v>211</v>
      </c>
      <c r="E77" s="218">
        <v>6800</v>
      </c>
      <c r="F77" s="746"/>
      <c r="G77" s="565">
        <f t="shared" si="2"/>
        <v>6800</v>
      </c>
      <c r="I77" s="528"/>
    </row>
    <row r="78" spans="1:9" ht="12.75">
      <c r="A78" s="439"/>
      <c r="B78" s="341"/>
      <c r="C78" s="341">
        <v>4280</v>
      </c>
      <c r="D78" s="65" t="s">
        <v>214</v>
      </c>
      <c r="E78" s="218">
        <v>0</v>
      </c>
      <c r="F78" s="746"/>
      <c r="G78" s="565">
        <f t="shared" si="2"/>
        <v>0</v>
      </c>
      <c r="I78" s="528"/>
    </row>
    <row r="79" spans="1:9" ht="12.75">
      <c r="A79" s="439"/>
      <c r="B79" s="341"/>
      <c r="C79" s="341">
        <v>4300</v>
      </c>
      <c r="D79" s="65" t="s">
        <v>203</v>
      </c>
      <c r="E79" s="218">
        <f>13060+22567</f>
        <v>35627</v>
      </c>
      <c r="F79" s="746"/>
      <c r="G79" s="565">
        <f t="shared" si="2"/>
        <v>35627</v>
      </c>
      <c r="I79" s="528"/>
    </row>
    <row r="80" spans="1:7" ht="12.75">
      <c r="A80" s="439"/>
      <c r="B80" s="341"/>
      <c r="C80" s="341">
        <v>4430</v>
      </c>
      <c r="D80" s="65" t="s">
        <v>216</v>
      </c>
      <c r="E80" s="218">
        <v>1500</v>
      </c>
      <c r="F80" s="746"/>
      <c r="G80" s="565">
        <f t="shared" si="2"/>
        <v>1500</v>
      </c>
    </row>
    <row r="81" spans="1:7" ht="12.75">
      <c r="A81" s="439"/>
      <c r="B81" s="341"/>
      <c r="C81" s="341">
        <v>4440</v>
      </c>
      <c r="D81" s="65" t="s">
        <v>217</v>
      </c>
      <c r="E81" s="218">
        <v>3400</v>
      </c>
      <c r="F81" s="746"/>
      <c r="G81" s="565">
        <f t="shared" si="2"/>
        <v>3400</v>
      </c>
    </row>
    <row r="82" spans="1:9" ht="12.75">
      <c r="A82" s="439"/>
      <c r="B82" s="341"/>
      <c r="C82" s="341">
        <v>6060</v>
      </c>
      <c r="D82" s="65" t="s">
        <v>267</v>
      </c>
      <c r="E82" s="218">
        <v>0</v>
      </c>
      <c r="F82" s="746"/>
      <c r="G82" s="565">
        <f t="shared" si="2"/>
        <v>0</v>
      </c>
      <c r="I82" s="528"/>
    </row>
    <row r="83" spans="1:7" ht="12" customHeight="1">
      <c r="A83" s="439"/>
      <c r="B83" s="341"/>
      <c r="C83" s="341"/>
      <c r="D83" s="65"/>
      <c r="E83" s="218"/>
      <c r="F83" s="746"/>
      <c r="G83" s="565"/>
    </row>
    <row r="84" spans="1:7" ht="13.5" thickBot="1">
      <c r="A84" s="454">
        <v>750</v>
      </c>
      <c r="B84" s="448"/>
      <c r="C84" s="448"/>
      <c r="D84" s="212" t="s">
        <v>15</v>
      </c>
      <c r="E84" s="217">
        <f>E85+E101+E108+E127+E136</f>
        <v>3959492</v>
      </c>
      <c r="F84" s="744">
        <f>F85+F101+F108+F127+F136</f>
        <v>0</v>
      </c>
      <c r="G84" s="567">
        <f t="shared" si="2"/>
        <v>3959492</v>
      </c>
    </row>
    <row r="85" spans="1:7" ht="12.75">
      <c r="A85" s="439"/>
      <c r="B85" s="376">
        <v>75011</v>
      </c>
      <c r="C85" s="378"/>
      <c r="D85" s="69" t="s">
        <v>16</v>
      </c>
      <c r="E85" s="751">
        <f>SUM(E86:E99)</f>
        <v>208847</v>
      </c>
      <c r="F85" s="745">
        <f>SUM(F86:F99)</f>
        <v>0</v>
      </c>
      <c r="G85" s="239">
        <f t="shared" si="2"/>
        <v>208847</v>
      </c>
    </row>
    <row r="86" spans="1:7" ht="12.75">
      <c r="A86" s="439"/>
      <c r="B86" s="341"/>
      <c r="C86" s="341">
        <v>3020</v>
      </c>
      <c r="D86" s="65" t="s">
        <v>206</v>
      </c>
      <c r="E86" s="218">
        <f>53+242</f>
        <v>295</v>
      </c>
      <c r="F86" s="746"/>
      <c r="G86" s="565">
        <f t="shared" si="2"/>
        <v>295</v>
      </c>
    </row>
    <row r="87" spans="1:7" ht="12.75">
      <c r="A87" s="439"/>
      <c r="B87" s="341"/>
      <c r="C87" s="341">
        <v>4010</v>
      </c>
      <c r="D87" s="65" t="s">
        <v>207</v>
      </c>
      <c r="E87" s="218">
        <f>37363+60952+685+18554</f>
        <v>117554</v>
      </c>
      <c r="F87" s="746"/>
      <c r="G87" s="565">
        <f t="shared" si="2"/>
        <v>117554</v>
      </c>
    </row>
    <row r="88" spans="1:9" ht="12.75">
      <c r="A88" s="439"/>
      <c r="B88" s="341"/>
      <c r="C88" s="341">
        <v>4040</v>
      </c>
      <c r="D88" s="65" t="s">
        <v>208</v>
      </c>
      <c r="E88" s="218">
        <f>3245+6292+3245</f>
        <v>12782</v>
      </c>
      <c r="F88" s="746"/>
      <c r="G88" s="565">
        <f t="shared" si="2"/>
        <v>12782</v>
      </c>
      <c r="I88" s="528"/>
    </row>
    <row r="89" spans="1:7" ht="12.75">
      <c r="A89" s="439"/>
      <c r="B89" s="341"/>
      <c r="C89" s="341">
        <v>4110</v>
      </c>
      <c r="D89" s="65" t="s">
        <v>209</v>
      </c>
      <c r="E89" s="218">
        <f>8693+10007+3188</f>
        <v>21888</v>
      </c>
      <c r="F89" s="746"/>
      <c r="G89" s="565">
        <f t="shared" si="2"/>
        <v>21888</v>
      </c>
    </row>
    <row r="90" spans="1:9" ht="12.75">
      <c r="A90" s="439"/>
      <c r="B90" s="341"/>
      <c r="C90" s="341">
        <v>4120</v>
      </c>
      <c r="D90" s="65" t="s">
        <v>210</v>
      </c>
      <c r="E90" s="218">
        <f>970+1690+453</f>
        <v>3113</v>
      </c>
      <c r="F90" s="746"/>
      <c r="G90" s="565">
        <f t="shared" si="2"/>
        <v>3113</v>
      </c>
      <c r="I90" s="528"/>
    </row>
    <row r="91" spans="1:7" ht="12.75">
      <c r="A91" s="439"/>
      <c r="B91" s="341"/>
      <c r="C91" s="341">
        <v>4170</v>
      </c>
      <c r="D91" s="65" t="s">
        <v>509</v>
      </c>
      <c r="E91" s="218">
        <f>11000+5640</f>
        <v>16640</v>
      </c>
      <c r="F91" s="746"/>
      <c r="G91" s="565">
        <f>F91+E91</f>
        <v>16640</v>
      </c>
    </row>
    <row r="92" spans="1:7" ht="12.75">
      <c r="A92" s="439"/>
      <c r="B92" s="341"/>
      <c r="C92" s="341">
        <v>4210</v>
      </c>
      <c r="D92" s="65" t="s">
        <v>211</v>
      </c>
      <c r="E92" s="218">
        <f>3755+3625</f>
        <v>7380</v>
      </c>
      <c r="F92" s="746"/>
      <c r="G92" s="565">
        <f t="shared" si="2"/>
        <v>7380</v>
      </c>
    </row>
    <row r="93" spans="1:7" ht="12.75">
      <c r="A93" s="439"/>
      <c r="B93" s="341"/>
      <c r="C93" s="341">
        <v>4260</v>
      </c>
      <c r="D93" s="65" t="s">
        <v>212</v>
      </c>
      <c r="E93" s="218">
        <v>1000</v>
      </c>
      <c r="F93" s="746"/>
      <c r="G93" s="565">
        <f t="shared" si="2"/>
        <v>1000</v>
      </c>
    </row>
    <row r="94" spans="1:9" ht="12.75">
      <c r="A94" s="439"/>
      <c r="B94" s="341"/>
      <c r="C94" s="341">
        <v>4270</v>
      </c>
      <c r="D94" s="65" t="s">
        <v>213</v>
      </c>
      <c r="E94" s="218">
        <f>850+1600</f>
        <v>2450</v>
      </c>
      <c r="F94" s="746"/>
      <c r="G94" s="565">
        <f aca="true" t="shared" si="3" ref="G94:G160">E94+F94</f>
        <v>2450</v>
      </c>
      <c r="I94" s="528"/>
    </row>
    <row r="95" spans="1:7" ht="12.75">
      <c r="A95" s="439"/>
      <c r="B95" s="341"/>
      <c r="C95" s="341">
        <v>4280</v>
      </c>
      <c r="D95" s="65" t="s">
        <v>214</v>
      </c>
      <c r="E95" s="218">
        <f>105+70+105</f>
        <v>280</v>
      </c>
      <c r="F95" s="746"/>
      <c r="G95" s="565">
        <f t="shared" si="3"/>
        <v>280</v>
      </c>
    </row>
    <row r="96" spans="1:9" ht="12.75">
      <c r="A96" s="439"/>
      <c r="B96" s="341"/>
      <c r="C96" s="341">
        <v>4300</v>
      </c>
      <c r="D96" s="65" t="s">
        <v>203</v>
      </c>
      <c r="E96" s="218">
        <f>3000+6250+6159</f>
        <v>15409</v>
      </c>
      <c r="F96" s="746"/>
      <c r="G96" s="565">
        <f t="shared" si="3"/>
        <v>15409</v>
      </c>
      <c r="I96" s="528"/>
    </row>
    <row r="97" spans="1:9" ht="12.75">
      <c r="A97" s="439"/>
      <c r="B97" s="341"/>
      <c r="C97" s="341">
        <v>4350</v>
      </c>
      <c r="D97" s="65" t="s">
        <v>510</v>
      </c>
      <c r="E97" s="218">
        <v>2828</v>
      </c>
      <c r="F97" s="746"/>
      <c r="G97" s="565">
        <f>F97+E97</f>
        <v>2828</v>
      </c>
      <c r="I97" s="528"/>
    </row>
    <row r="98" spans="1:7" ht="12.75">
      <c r="A98" s="439"/>
      <c r="B98" s="341"/>
      <c r="C98" s="341">
        <v>4410</v>
      </c>
      <c r="D98" s="65" t="s">
        <v>215</v>
      </c>
      <c r="E98" s="218">
        <f>500+1779</f>
        <v>2279</v>
      </c>
      <c r="F98" s="746"/>
      <c r="G98" s="565">
        <f t="shared" si="3"/>
        <v>2279</v>
      </c>
    </row>
    <row r="99" spans="1:7" ht="12.75">
      <c r="A99" s="439"/>
      <c r="B99" s="341"/>
      <c r="C99" s="341">
        <v>4440</v>
      </c>
      <c r="D99" s="65" t="s">
        <v>217</v>
      </c>
      <c r="E99" s="218">
        <f>1466+3483</f>
        <v>4949</v>
      </c>
      <c r="F99" s="746"/>
      <c r="G99" s="565">
        <f t="shared" si="3"/>
        <v>4949</v>
      </c>
    </row>
    <row r="100" spans="1:7" ht="12.75">
      <c r="A100" s="439"/>
      <c r="B100" s="341"/>
      <c r="C100" s="341"/>
      <c r="D100" s="65"/>
      <c r="E100" s="218"/>
      <c r="F100" s="746"/>
      <c r="G100" s="565"/>
    </row>
    <row r="101" spans="1:7" ht="12.75">
      <c r="A101" s="439"/>
      <c r="B101" s="376">
        <v>75019</v>
      </c>
      <c r="C101" s="377"/>
      <c r="D101" s="69" t="s">
        <v>228</v>
      </c>
      <c r="E101" s="751">
        <f>SUM(E102:E106)</f>
        <v>240000</v>
      </c>
      <c r="F101" s="745">
        <f>SUM(F102:F106)</f>
        <v>0</v>
      </c>
      <c r="G101" s="239">
        <f t="shared" si="3"/>
        <v>240000</v>
      </c>
    </row>
    <row r="102" spans="1:7" ht="12.75">
      <c r="A102" s="439"/>
      <c r="B102" s="341"/>
      <c r="C102" s="341">
        <v>3030</v>
      </c>
      <c r="D102" s="65" t="s">
        <v>229</v>
      </c>
      <c r="E102" s="218">
        <v>225600</v>
      </c>
      <c r="F102" s="746"/>
      <c r="G102" s="565">
        <f t="shared" si="3"/>
        <v>225600</v>
      </c>
    </row>
    <row r="103" spans="1:7" ht="12.75">
      <c r="A103" s="439"/>
      <c r="B103" s="341"/>
      <c r="C103" s="341">
        <v>4210</v>
      </c>
      <c r="D103" s="65" t="s">
        <v>211</v>
      </c>
      <c r="E103" s="218">
        <v>4000</v>
      </c>
      <c r="F103" s="746"/>
      <c r="G103" s="565">
        <f t="shared" si="3"/>
        <v>4000</v>
      </c>
    </row>
    <row r="104" spans="1:7" ht="12.75">
      <c r="A104" s="439"/>
      <c r="B104" s="341"/>
      <c r="C104" s="341">
        <v>4300</v>
      </c>
      <c r="D104" s="65" t="s">
        <v>203</v>
      </c>
      <c r="E104" s="218">
        <v>8000</v>
      </c>
      <c r="F104" s="746"/>
      <c r="G104" s="565">
        <f t="shared" si="3"/>
        <v>8000</v>
      </c>
    </row>
    <row r="105" spans="1:7" ht="12.75">
      <c r="A105" s="439"/>
      <c r="B105" s="341"/>
      <c r="C105" s="341">
        <v>4410</v>
      </c>
      <c r="D105" s="65" t="s">
        <v>215</v>
      </c>
      <c r="E105" s="218">
        <v>1400</v>
      </c>
      <c r="F105" s="746"/>
      <c r="G105" s="565">
        <f t="shared" si="3"/>
        <v>1400</v>
      </c>
    </row>
    <row r="106" spans="1:7" ht="12.75">
      <c r="A106" s="439"/>
      <c r="B106" s="341"/>
      <c r="C106" s="341">
        <v>4420</v>
      </c>
      <c r="D106" s="65" t="s">
        <v>230</v>
      </c>
      <c r="E106" s="218">
        <v>1000</v>
      </c>
      <c r="F106" s="746"/>
      <c r="G106" s="565">
        <f t="shared" si="3"/>
        <v>1000</v>
      </c>
    </row>
    <row r="107" spans="1:7" ht="12.75">
      <c r="A107" s="439"/>
      <c r="B107" s="341"/>
      <c r="C107" s="341"/>
      <c r="D107" s="65"/>
      <c r="E107" s="218"/>
      <c r="F107" s="746"/>
      <c r="G107" s="565"/>
    </row>
    <row r="108" spans="1:7" ht="12.75">
      <c r="A108" s="439"/>
      <c r="B108" s="376">
        <v>75020</v>
      </c>
      <c r="C108" s="378"/>
      <c r="D108" s="69" t="s">
        <v>31</v>
      </c>
      <c r="E108" s="751">
        <f>SUM(E109:E125)</f>
        <v>3494645</v>
      </c>
      <c r="F108" s="745">
        <f>SUM(F109:F125)</f>
        <v>0</v>
      </c>
      <c r="G108" s="239">
        <f t="shared" si="3"/>
        <v>3494645</v>
      </c>
    </row>
    <row r="109" spans="1:7" ht="12.75">
      <c r="A109" s="439"/>
      <c r="B109" s="341"/>
      <c r="C109" s="341">
        <v>3020</v>
      </c>
      <c r="D109" s="65" t="s">
        <v>206</v>
      </c>
      <c r="E109" s="218">
        <v>3274</v>
      </c>
      <c r="F109" s="746"/>
      <c r="G109" s="565">
        <f t="shared" si="3"/>
        <v>3274</v>
      </c>
    </row>
    <row r="110" spans="1:9" ht="12.75">
      <c r="A110" s="439"/>
      <c r="B110" s="575"/>
      <c r="C110" s="341">
        <v>4010</v>
      </c>
      <c r="D110" s="65" t="s">
        <v>207</v>
      </c>
      <c r="E110" s="218">
        <v>1827664</v>
      </c>
      <c r="F110" s="746"/>
      <c r="G110" s="565">
        <f t="shared" si="3"/>
        <v>1827664</v>
      </c>
      <c r="I110" s="528"/>
    </row>
    <row r="111" spans="1:7" ht="12.75">
      <c r="A111" s="439"/>
      <c r="B111" s="575"/>
      <c r="C111" s="341">
        <v>4040</v>
      </c>
      <c r="D111" s="65" t="s">
        <v>208</v>
      </c>
      <c r="E111" s="218">
        <v>117072</v>
      </c>
      <c r="F111" s="746"/>
      <c r="G111" s="565">
        <f t="shared" si="3"/>
        <v>117072</v>
      </c>
    </row>
    <row r="112" spans="1:9" ht="12.75">
      <c r="A112" s="439"/>
      <c r="B112" s="341"/>
      <c r="C112" s="341">
        <v>4110</v>
      </c>
      <c r="D112" s="65" t="s">
        <v>209</v>
      </c>
      <c r="E112" s="218">
        <v>314600</v>
      </c>
      <c r="F112" s="746"/>
      <c r="G112" s="565">
        <f t="shared" si="3"/>
        <v>314600</v>
      </c>
      <c r="I112" s="528"/>
    </row>
    <row r="113" spans="1:7" ht="12.75">
      <c r="A113" s="439"/>
      <c r="B113" s="341"/>
      <c r="C113" s="341">
        <v>4120</v>
      </c>
      <c r="D113" s="65" t="s">
        <v>210</v>
      </c>
      <c r="E113" s="218">
        <v>44744</v>
      </c>
      <c r="F113" s="746"/>
      <c r="G113" s="565">
        <f t="shared" si="3"/>
        <v>44744</v>
      </c>
    </row>
    <row r="114" spans="1:7" ht="12.75">
      <c r="A114" s="439"/>
      <c r="B114" s="341"/>
      <c r="C114" s="341">
        <v>4170</v>
      </c>
      <c r="D114" s="65" t="s">
        <v>509</v>
      </c>
      <c r="E114" s="218">
        <v>43620</v>
      </c>
      <c r="F114" s="746"/>
      <c r="G114" s="565">
        <f t="shared" si="3"/>
        <v>43620</v>
      </c>
    </row>
    <row r="115" spans="1:7" ht="12.75">
      <c r="A115" s="439"/>
      <c r="B115" s="341"/>
      <c r="C115" s="341">
        <v>4210</v>
      </c>
      <c r="D115" s="65" t="s">
        <v>211</v>
      </c>
      <c r="E115" s="218">
        <v>158481</v>
      </c>
      <c r="F115" s="746"/>
      <c r="G115" s="565">
        <f t="shared" si="3"/>
        <v>158481</v>
      </c>
    </row>
    <row r="116" spans="1:7" ht="12.75">
      <c r="A116" s="439"/>
      <c r="B116" s="341"/>
      <c r="C116" s="341">
        <v>4260</v>
      </c>
      <c r="D116" s="65" t="s">
        <v>212</v>
      </c>
      <c r="E116" s="218">
        <v>57507</v>
      </c>
      <c r="F116" s="746"/>
      <c r="G116" s="565">
        <f t="shared" si="3"/>
        <v>57507</v>
      </c>
    </row>
    <row r="117" spans="1:7" ht="12.75">
      <c r="A117" s="439"/>
      <c r="B117" s="341"/>
      <c r="C117" s="341">
        <v>4270</v>
      </c>
      <c r="D117" s="65" t="s">
        <v>213</v>
      </c>
      <c r="E117" s="218">
        <v>109108</v>
      </c>
      <c r="F117" s="746"/>
      <c r="G117" s="565">
        <f t="shared" si="3"/>
        <v>109108</v>
      </c>
    </row>
    <row r="118" spans="1:7" ht="12.75">
      <c r="A118" s="439"/>
      <c r="B118" s="341"/>
      <c r="C118" s="341">
        <v>4280</v>
      </c>
      <c r="D118" s="65" t="s">
        <v>214</v>
      </c>
      <c r="E118" s="218">
        <v>3696</v>
      </c>
      <c r="F118" s="746"/>
      <c r="G118" s="565">
        <f t="shared" si="3"/>
        <v>3696</v>
      </c>
    </row>
    <row r="119" spans="1:7" ht="12.75">
      <c r="A119" s="439"/>
      <c r="B119" s="341"/>
      <c r="C119" s="341">
        <v>4300</v>
      </c>
      <c r="D119" s="65" t="s">
        <v>203</v>
      </c>
      <c r="E119" s="218">
        <v>670066</v>
      </c>
      <c r="F119" s="746"/>
      <c r="G119" s="565">
        <f t="shared" si="3"/>
        <v>670066</v>
      </c>
    </row>
    <row r="120" spans="1:7" ht="12.75">
      <c r="A120" s="439"/>
      <c r="B120" s="341"/>
      <c r="C120" s="341">
        <v>4350</v>
      </c>
      <c r="D120" s="65" t="s">
        <v>510</v>
      </c>
      <c r="E120" s="218">
        <v>9029</v>
      </c>
      <c r="F120" s="746"/>
      <c r="G120" s="565">
        <f t="shared" si="3"/>
        <v>9029</v>
      </c>
    </row>
    <row r="121" spans="1:7" ht="12.75">
      <c r="A121" s="439"/>
      <c r="B121" s="341"/>
      <c r="C121" s="341">
        <v>4410</v>
      </c>
      <c r="D121" s="65" t="s">
        <v>215</v>
      </c>
      <c r="E121" s="218">
        <v>9672</v>
      </c>
      <c r="F121" s="746"/>
      <c r="G121" s="565">
        <f t="shared" si="3"/>
        <v>9672</v>
      </c>
    </row>
    <row r="122" spans="1:7" ht="12.75">
      <c r="A122" s="439"/>
      <c r="B122" s="341"/>
      <c r="C122" s="341">
        <v>4420</v>
      </c>
      <c r="D122" s="65" t="s">
        <v>230</v>
      </c>
      <c r="E122" s="218">
        <v>1000</v>
      </c>
      <c r="F122" s="746"/>
      <c r="G122" s="565">
        <f t="shared" si="3"/>
        <v>1000</v>
      </c>
    </row>
    <row r="123" spans="1:7" ht="12.75">
      <c r="A123" s="439"/>
      <c r="B123" s="341"/>
      <c r="C123" s="341">
        <v>4430</v>
      </c>
      <c r="D123" s="65" t="s">
        <v>216</v>
      </c>
      <c r="E123" s="218">
        <v>5251</v>
      </c>
      <c r="F123" s="746"/>
      <c r="G123" s="565">
        <f t="shared" si="3"/>
        <v>5251</v>
      </c>
    </row>
    <row r="124" spans="1:7" ht="12.75">
      <c r="A124" s="439"/>
      <c r="B124" s="341"/>
      <c r="C124" s="341">
        <v>4440</v>
      </c>
      <c r="D124" s="65" t="s">
        <v>217</v>
      </c>
      <c r="E124" s="218">
        <v>49861</v>
      </c>
      <c r="F124" s="746"/>
      <c r="G124" s="565">
        <f t="shared" si="3"/>
        <v>49861</v>
      </c>
    </row>
    <row r="125" spans="1:7" ht="12.75">
      <c r="A125" s="439"/>
      <c r="B125" s="341"/>
      <c r="C125" s="341">
        <v>6060</v>
      </c>
      <c r="D125" s="65" t="s">
        <v>549</v>
      </c>
      <c r="E125" s="218">
        <v>70000</v>
      </c>
      <c r="F125" s="746"/>
      <c r="G125" s="565">
        <f>F125+E125</f>
        <v>70000</v>
      </c>
    </row>
    <row r="126" spans="1:7" ht="12.75">
      <c r="A126" s="439"/>
      <c r="B126" s="341"/>
      <c r="C126" s="341"/>
      <c r="D126" s="65"/>
      <c r="E126" s="218"/>
      <c r="F126" s="746"/>
      <c r="G126" s="565"/>
    </row>
    <row r="127" spans="1:7" ht="12.75">
      <c r="A127" s="439"/>
      <c r="B127" s="376">
        <v>75045</v>
      </c>
      <c r="C127" s="378"/>
      <c r="D127" s="69" t="s">
        <v>17</v>
      </c>
      <c r="E127" s="751">
        <f>SUM(E128:E134)</f>
        <v>16000</v>
      </c>
      <c r="F127" s="745">
        <f>SUM(F128:F134)</f>
        <v>0</v>
      </c>
      <c r="G127" s="239">
        <f t="shared" si="3"/>
        <v>16000</v>
      </c>
    </row>
    <row r="128" spans="1:7" ht="12.75">
      <c r="A128" s="439"/>
      <c r="B128" s="341"/>
      <c r="C128" s="341">
        <v>3030</v>
      </c>
      <c r="D128" s="65" t="s">
        <v>229</v>
      </c>
      <c r="E128" s="218">
        <v>1300</v>
      </c>
      <c r="F128" s="746"/>
      <c r="G128" s="565">
        <f t="shared" si="3"/>
        <v>1300</v>
      </c>
    </row>
    <row r="129" spans="1:9" ht="12.75">
      <c r="A129" s="439"/>
      <c r="B129" s="341"/>
      <c r="C129" s="341">
        <v>4110</v>
      </c>
      <c r="D129" s="65" t="s">
        <v>209</v>
      </c>
      <c r="E129" s="218">
        <v>1100</v>
      </c>
      <c r="F129" s="746"/>
      <c r="G129" s="565">
        <f t="shared" si="3"/>
        <v>1100</v>
      </c>
      <c r="I129" s="528"/>
    </row>
    <row r="130" spans="1:7" ht="12.75">
      <c r="A130" s="439"/>
      <c r="B130" s="341"/>
      <c r="C130" s="341">
        <v>4120</v>
      </c>
      <c r="D130" s="65" t="s">
        <v>210</v>
      </c>
      <c r="E130" s="218">
        <v>150</v>
      </c>
      <c r="F130" s="746"/>
      <c r="G130" s="565">
        <f t="shared" si="3"/>
        <v>150</v>
      </c>
    </row>
    <row r="131" spans="1:7" ht="12.75">
      <c r="A131" s="439"/>
      <c r="B131" s="341"/>
      <c r="C131" s="341">
        <v>4170</v>
      </c>
      <c r="D131" s="65" t="s">
        <v>509</v>
      </c>
      <c r="E131" s="218">
        <v>8400</v>
      </c>
      <c r="F131" s="746"/>
      <c r="G131" s="565">
        <f t="shared" si="3"/>
        <v>8400</v>
      </c>
    </row>
    <row r="132" spans="1:7" ht="12.75">
      <c r="A132" s="439"/>
      <c r="B132" s="341"/>
      <c r="C132" s="341">
        <v>4210</v>
      </c>
      <c r="D132" s="65" t="s">
        <v>211</v>
      </c>
      <c r="E132" s="218">
        <v>1400</v>
      </c>
      <c r="F132" s="746"/>
      <c r="G132" s="565">
        <f t="shared" si="3"/>
        <v>1400</v>
      </c>
    </row>
    <row r="133" spans="1:7" ht="12.75">
      <c r="A133" s="439"/>
      <c r="B133" s="341"/>
      <c r="C133" s="341">
        <v>4300</v>
      </c>
      <c r="D133" s="65" t="s">
        <v>203</v>
      </c>
      <c r="E133" s="218">
        <v>3400</v>
      </c>
      <c r="F133" s="746"/>
      <c r="G133" s="565">
        <f t="shared" si="3"/>
        <v>3400</v>
      </c>
    </row>
    <row r="134" spans="1:7" ht="12.75">
      <c r="A134" s="439"/>
      <c r="B134" s="341"/>
      <c r="C134" s="341">
        <v>4410</v>
      </c>
      <c r="D134" s="65" t="s">
        <v>215</v>
      </c>
      <c r="E134" s="218">
        <v>250</v>
      </c>
      <c r="F134" s="746"/>
      <c r="G134" s="565">
        <f t="shared" si="3"/>
        <v>250</v>
      </c>
    </row>
    <row r="135" spans="1:7" ht="12.75">
      <c r="A135" s="439"/>
      <c r="B135" s="341"/>
      <c r="C135" s="341"/>
      <c r="D135" s="65"/>
      <c r="E135" s="218"/>
      <c r="F135" s="746"/>
      <c r="G135" s="565"/>
    </row>
    <row r="136" spans="1:7" ht="12.75">
      <c r="A136" s="439"/>
      <c r="B136" s="376">
        <v>75095</v>
      </c>
      <c r="C136" s="378"/>
      <c r="D136" s="69" t="s">
        <v>25</v>
      </c>
      <c r="E136" s="751">
        <f>SUM(E137:E137)</f>
        <v>0</v>
      </c>
      <c r="F136" s="745">
        <f>SUM(F137:F137)</f>
        <v>0</v>
      </c>
      <c r="G136" s="239">
        <f t="shared" si="3"/>
        <v>0</v>
      </c>
    </row>
    <row r="137" spans="1:7" ht="12.75">
      <c r="A137" s="439"/>
      <c r="B137" s="341"/>
      <c r="C137" s="341">
        <v>4430</v>
      </c>
      <c r="D137" s="65" t="s">
        <v>216</v>
      </c>
      <c r="E137" s="218">
        <v>0</v>
      </c>
      <c r="F137" s="746"/>
      <c r="G137" s="565">
        <f t="shared" si="3"/>
        <v>0</v>
      </c>
    </row>
    <row r="138" spans="1:7" ht="12.75">
      <c r="A138" s="439"/>
      <c r="B138" s="341"/>
      <c r="C138" s="341"/>
      <c r="D138" s="65"/>
      <c r="E138" s="218"/>
      <c r="F138" s="746"/>
      <c r="G138" s="565"/>
    </row>
    <row r="139" spans="1:7" ht="13.5" thickBot="1">
      <c r="A139" s="454">
        <v>754</v>
      </c>
      <c r="B139" s="448"/>
      <c r="C139" s="448"/>
      <c r="D139" s="212" t="s">
        <v>231</v>
      </c>
      <c r="E139" s="217">
        <f>E140</f>
        <v>10300</v>
      </c>
      <c r="F139" s="744">
        <f>F140</f>
        <v>0</v>
      </c>
      <c r="G139" s="567">
        <f t="shared" si="3"/>
        <v>10300</v>
      </c>
    </row>
    <row r="140" spans="1:7" ht="12.75">
      <c r="A140" s="439"/>
      <c r="B140" s="376">
        <v>75495</v>
      </c>
      <c r="C140" s="378"/>
      <c r="D140" s="69" t="s">
        <v>25</v>
      </c>
      <c r="E140" s="751">
        <f>SUM(E141:E142)</f>
        <v>10300</v>
      </c>
      <c r="F140" s="745">
        <f>SUM(F141:F142)</f>
        <v>0</v>
      </c>
      <c r="G140" s="239">
        <f t="shared" si="3"/>
        <v>10300</v>
      </c>
    </row>
    <row r="141" spans="1:7" ht="12.75">
      <c r="A141" s="439"/>
      <c r="B141" s="341"/>
      <c r="C141" s="341">
        <v>4300</v>
      </c>
      <c r="D141" s="65" t="s">
        <v>203</v>
      </c>
      <c r="E141" s="218">
        <v>10000</v>
      </c>
      <c r="F141" s="746"/>
      <c r="G141" s="565"/>
    </row>
    <row r="142" spans="1:7" ht="12.75">
      <c r="A142" s="439"/>
      <c r="B142" s="341"/>
      <c r="C142" s="341">
        <v>4410</v>
      </c>
      <c r="D142" s="65" t="s">
        <v>215</v>
      </c>
      <c r="E142" s="218">
        <v>300</v>
      </c>
      <c r="F142" s="746"/>
      <c r="G142" s="565">
        <f t="shared" si="3"/>
        <v>300</v>
      </c>
    </row>
    <row r="143" spans="1:7" ht="12.75">
      <c r="A143" s="439"/>
      <c r="B143" s="341"/>
      <c r="C143" s="341"/>
      <c r="D143" s="65"/>
      <c r="E143" s="218"/>
      <c r="F143" s="746"/>
      <c r="G143" s="565"/>
    </row>
    <row r="144" spans="1:7" ht="13.5" thickBot="1">
      <c r="A144" s="454">
        <v>757</v>
      </c>
      <c r="B144" s="448"/>
      <c r="C144" s="448"/>
      <c r="D144" s="212" t="s">
        <v>232</v>
      </c>
      <c r="E144" s="217">
        <f>E145+E150</f>
        <v>774444</v>
      </c>
      <c r="F144" s="744">
        <f>F145+F150</f>
        <v>0</v>
      </c>
      <c r="G144" s="567">
        <f t="shared" si="3"/>
        <v>774444</v>
      </c>
    </row>
    <row r="145" spans="1:7" ht="12.75">
      <c r="A145" s="439"/>
      <c r="B145" s="376">
        <v>75702</v>
      </c>
      <c r="C145" s="378"/>
      <c r="D145" s="254" t="s">
        <v>157</v>
      </c>
      <c r="E145" s="751">
        <f>SUM(E146:E147)</f>
        <v>630000</v>
      </c>
      <c r="F145" s="745">
        <f>SUM(F146:F147)</f>
        <v>0</v>
      </c>
      <c r="G145" s="239">
        <f t="shared" si="3"/>
        <v>630000</v>
      </c>
    </row>
    <row r="146" spans="1:7" ht="12.75">
      <c r="A146" s="439"/>
      <c r="B146" s="341"/>
      <c r="C146" s="341">
        <v>8010</v>
      </c>
      <c r="D146" s="211" t="s">
        <v>472</v>
      </c>
      <c r="E146" s="218">
        <v>0</v>
      </c>
      <c r="F146" s="746"/>
      <c r="G146" s="565">
        <f t="shared" si="3"/>
        <v>0</v>
      </c>
    </row>
    <row r="147" spans="1:7" ht="12.75">
      <c r="A147" s="439"/>
      <c r="B147" s="341"/>
      <c r="C147" s="341">
        <v>8070</v>
      </c>
      <c r="D147" s="65" t="s">
        <v>233</v>
      </c>
      <c r="E147" s="218">
        <v>630000</v>
      </c>
      <c r="F147" s="746"/>
      <c r="G147" s="565">
        <f t="shared" si="3"/>
        <v>630000</v>
      </c>
    </row>
    <row r="148" spans="1:7" ht="12.75">
      <c r="A148" s="439"/>
      <c r="B148" s="341"/>
      <c r="C148" s="341"/>
      <c r="D148" s="65"/>
      <c r="E148" s="218"/>
      <c r="F148" s="746"/>
      <c r="G148" s="565"/>
    </row>
    <row r="149" spans="1:7" ht="12.75">
      <c r="A149" s="439"/>
      <c r="B149" s="341">
        <v>75704</v>
      </c>
      <c r="C149" s="341"/>
      <c r="D149" s="65" t="s">
        <v>528</v>
      </c>
      <c r="E149" s="218"/>
      <c r="F149" s="746"/>
      <c r="G149" s="565"/>
    </row>
    <row r="150" spans="1:7" ht="12.75">
      <c r="A150" s="439"/>
      <c r="B150" s="376"/>
      <c r="C150" s="378"/>
      <c r="D150" s="69" t="s">
        <v>529</v>
      </c>
      <c r="E150" s="751">
        <f>E151</f>
        <v>144444</v>
      </c>
      <c r="F150" s="745">
        <f>F151</f>
        <v>0</v>
      </c>
      <c r="G150" s="239">
        <f>F150+E150</f>
        <v>144444</v>
      </c>
    </row>
    <row r="151" spans="1:7" ht="12.75">
      <c r="A151" s="439"/>
      <c r="B151" s="341"/>
      <c r="C151" s="341">
        <v>8020</v>
      </c>
      <c r="D151" s="65" t="s">
        <v>733</v>
      </c>
      <c r="E151" s="218">
        <v>144444</v>
      </c>
      <c r="F151" s="746"/>
      <c r="G151" s="565">
        <f>F151+E151</f>
        <v>144444</v>
      </c>
    </row>
    <row r="152" spans="1:7" ht="12.75">
      <c r="A152" s="439"/>
      <c r="B152" s="341"/>
      <c r="C152" s="341"/>
      <c r="D152" s="65"/>
      <c r="E152" s="218"/>
      <c r="F152" s="746"/>
      <c r="G152" s="565"/>
    </row>
    <row r="153" spans="1:7" ht="13.5" thickBot="1">
      <c r="A153" s="454">
        <v>758</v>
      </c>
      <c r="B153" s="448"/>
      <c r="C153" s="448"/>
      <c r="D153" s="212" t="s">
        <v>34</v>
      </c>
      <c r="E153" s="217">
        <f>E154</f>
        <v>1641600</v>
      </c>
      <c r="F153" s="744">
        <f>F154</f>
        <v>0</v>
      </c>
      <c r="G153" s="567">
        <f t="shared" si="3"/>
        <v>1641600</v>
      </c>
    </row>
    <row r="154" spans="1:7" ht="12.75">
      <c r="A154" s="439"/>
      <c r="B154" s="376">
        <v>75818</v>
      </c>
      <c r="C154" s="378"/>
      <c r="D154" s="69" t="s">
        <v>234</v>
      </c>
      <c r="E154" s="751">
        <f>E155</f>
        <v>1641600</v>
      </c>
      <c r="F154" s="745">
        <f>F155</f>
        <v>0</v>
      </c>
      <c r="G154" s="239">
        <f t="shared" si="3"/>
        <v>1641600</v>
      </c>
    </row>
    <row r="155" spans="1:7" ht="12.75">
      <c r="A155" s="439"/>
      <c r="B155" s="341"/>
      <c r="C155" s="341">
        <v>4810</v>
      </c>
      <c r="D155" s="65" t="s">
        <v>235</v>
      </c>
      <c r="E155" s="218">
        <v>1641600</v>
      </c>
      <c r="F155" s="746"/>
      <c r="G155" s="565">
        <f t="shared" si="3"/>
        <v>1641600</v>
      </c>
    </row>
    <row r="156" spans="1:7" ht="12.75">
      <c r="A156" s="439"/>
      <c r="B156" s="341"/>
      <c r="C156" s="341"/>
      <c r="D156" s="65"/>
      <c r="E156" s="218"/>
      <c r="F156" s="746"/>
      <c r="G156" s="565"/>
    </row>
    <row r="157" spans="1:7" ht="13.5" thickBot="1">
      <c r="A157" s="454">
        <v>801</v>
      </c>
      <c r="B157" s="448"/>
      <c r="C157" s="448"/>
      <c r="D157" s="212" t="s">
        <v>24</v>
      </c>
      <c r="E157" s="217">
        <f>E158+E172+E186+E205+E225+E228</f>
        <v>8123034</v>
      </c>
      <c r="F157" s="744">
        <f>F158+F172+F186+F205+F225+F228</f>
        <v>0</v>
      </c>
      <c r="G157" s="567">
        <f t="shared" si="3"/>
        <v>8123034</v>
      </c>
    </row>
    <row r="158" spans="1:7" ht="12.75">
      <c r="A158" s="439"/>
      <c r="B158" s="376">
        <v>80101</v>
      </c>
      <c r="C158" s="378"/>
      <c r="D158" s="69" t="s">
        <v>236</v>
      </c>
      <c r="E158" s="751">
        <f>SUM(E159:E170)</f>
        <v>68845</v>
      </c>
      <c r="F158" s="745">
        <f>SUM(F159:F170)</f>
        <v>0</v>
      </c>
      <c r="G158" s="576">
        <f t="shared" si="3"/>
        <v>68845</v>
      </c>
    </row>
    <row r="159" spans="1:7" ht="12.75">
      <c r="A159" s="439"/>
      <c r="B159" s="341"/>
      <c r="C159" s="341">
        <v>3020</v>
      </c>
      <c r="D159" s="65" t="s">
        <v>206</v>
      </c>
      <c r="E159" s="218">
        <v>3294</v>
      </c>
      <c r="F159" s="746"/>
      <c r="G159" s="565">
        <f t="shared" si="3"/>
        <v>3294</v>
      </c>
    </row>
    <row r="160" spans="1:9" ht="12.75">
      <c r="A160" s="439"/>
      <c r="B160" s="341"/>
      <c r="C160" s="341">
        <v>4010</v>
      </c>
      <c r="D160" s="65" t="s">
        <v>207</v>
      </c>
      <c r="E160" s="218">
        <v>43746</v>
      </c>
      <c r="F160" s="746"/>
      <c r="G160" s="565">
        <f t="shared" si="3"/>
        <v>43746</v>
      </c>
      <c r="I160" s="528"/>
    </row>
    <row r="161" spans="1:7" ht="12.75">
      <c r="A161" s="439"/>
      <c r="B161" s="341"/>
      <c r="C161" s="341">
        <v>4040</v>
      </c>
      <c r="D161" s="65" t="s">
        <v>208</v>
      </c>
      <c r="E161" s="218">
        <v>3779</v>
      </c>
      <c r="F161" s="746"/>
      <c r="G161" s="565">
        <f aca="true" t="shared" si="4" ref="G161:G219">E161+F161</f>
        <v>3779</v>
      </c>
    </row>
    <row r="162" spans="1:7" ht="12.75">
      <c r="A162" s="439"/>
      <c r="B162" s="341"/>
      <c r="C162" s="341">
        <v>4110</v>
      </c>
      <c r="D162" s="65" t="s">
        <v>209</v>
      </c>
      <c r="E162" s="218">
        <v>8676</v>
      </c>
      <c r="F162" s="746"/>
      <c r="G162" s="565">
        <f t="shared" si="4"/>
        <v>8676</v>
      </c>
    </row>
    <row r="163" spans="1:7" ht="12.75">
      <c r="A163" s="439"/>
      <c r="B163" s="341"/>
      <c r="C163" s="341">
        <v>4120</v>
      </c>
      <c r="D163" s="65" t="s">
        <v>210</v>
      </c>
      <c r="E163" s="218">
        <v>1199</v>
      </c>
      <c r="F163" s="746"/>
      <c r="G163" s="565">
        <f t="shared" si="4"/>
        <v>1199</v>
      </c>
    </row>
    <row r="164" spans="1:7" ht="12.75">
      <c r="A164" s="439"/>
      <c r="B164" s="341"/>
      <c r="C164" s="341">
        <v>4210</v>
      </c>
      <c r="D164" s="65" t="s">
        <v>211</v>
      </c>
      <c r="E164" s="218">
        <v>1000</v>
      </c>
      <c r="F164" s="746"/>
      <c r="G164" s="565">
        <f t="shared" si="4"/>
        <v>1000</v>
      </c>
    </row>
    <row r="165" spans="1:7" ht="12.75">
      <c r="A165" s="439"/>
      <c r="B165" s="341"/>
      <c r="C165" s="341">
        <v>4240</v>
      </c>
      <c r="D165" s="65" t="s">
        <v>237</v>
      </c>
      <c r="E165" s="218">
        <v>500</v>
      </c>
      <c r="F165" s="746"/>
      <c r="G165" s="565">
        <f t="shared" si="4"/>
        <v>500</v>
      </c>
    </row>
    <row r="166" spans="1:7" ht="12.75">
      <c r="A166" s="439"/>
      <c r="B166" s="341"/>
      <c r="C166" s="341">
        <v>4260</v>
      </c>
      <c r="D166" s="65" t="s">
        <v>212</v>
      </c>
      <c r="E166" s="218">
        <v>1000</v>
      </c>
      <c r="F166" s="746"/>
      <c r="G166" s="565">
        <f t="shared" si="4"/>
        <v>1000</v>
      </c>
    </row>
    <row r="167" spans="1:7" ht="12.75">
      <c r="A167" s="439"/>
      <c r="B167" s="341"/>
      <c r="C167" s="341">
        <v>4270</v>
      </c>
      <c r="D167" s="65" t="s">
        <v>213</v>
      </c>
      <c r="E167" s="218">
        <v>1000</v>
      </c>
      <c r="F167" s="746"/>
      <c r="G167" s="565">
        <f t="shared" si="4"/>
        <v>1000</v>
      </c>
    </row>
    <row r="168" spans="1:7" ht="12.75">
      <c r="A168" s="439"/>
      <c r="B168" s="341"/>
      <c r="C168" s="341">
        <v>4300</v>
      </c>
      <c r="D168" s="65" t="s">
        <v>203</v>
      </c>
      <c r="E168" s="218">
        <v>559</v>
      </c>
      <c r="F168" s="746"/>
      <c r="G168" s="565">
        <f t="shared" si="4"/>
        <v>559</v>
      </c>
    </row>
    <row r="169" spans="1:7" ht="12.75">
      <c r="A169" s="439"/>
      <c r="B169" s="341"/>
      <c r="C169" s="341">
        <v>4410</v>
      </c>
      <c r="D169" s="65" t="s">
        <v>215</v>
      </c>
      <c r="E169" s="218">
        <v>200</v>
      </c>
      <c r="F169" s="746"/>
      <c r="G169" s="565">
        <f t="shared" si="4"/>
        <v>200</v>
      </c>
    </row>
    <row r="170" spans="1:7" ht="12.75">
      <c r="A170" s="439"/>
      <c r="B170" s="341"/>
      <c r="C170" s="341">
        <v>4440</v>
      </c>
      <c r="D170" s="65" t="s">
        <v>217</v>
      </c>
      <c r="E170" s="218">
        <v>3892</v>
      </c>
      <c r="F170" s="746"/>
      <c r="G170" s="565">
        <f t="shared" si="4"/>
        <v>3892</v>
      </c>
    </row>
    <row r="171" spans="1:7" ht="12.75">
      <c r="A171" s="439"/>
      <c r="B171" s="341"/>
      <c r="C171" s="341"/>
      <c r="D171" s="65"/>
      <c r="E171" s="218"/>
      <c r="F171" s="746"/>
      <c r="G171" s="565"/>
    </row>
    <row r="172" spans="1:7" ht="12.75">
      <c r="A172" s="577"/>
      <c r="B172" s="376">
        <v>80110</v>
      </c>
      <c r="C172" s="378"/>
      <c r="D172" s="69" t="s">
        <v>238</v>
      </c>
      <c r="E172" s="751">
        <f>SUM(E173:E184)</f>
        <v>294400</v>
      </c>
      <c r="F172" s="745">
        <f>SUM(F173:F184)</f>
        <v>0</v>
      </c>
      <c r="G172" s="239">
        <f t="shared" si="4"/>
        <v>294400</v>
      </c>
    </row>
    <row r="173" spans="1:7" ht="12.75">
      <c r="A173" s="577"/>
      <c r="B173" s="341"/>
      <c r="C173" s="341">
        <v>3020</v>
      </c>
      <c r="D173" s="65" t="s">
        <v>206</v>
      </c>
      <c r="E173" s="218">
        <v>10462</v>
      </c>
      <c r="F173" s="746"/>
      <c r="G173" s="565">
        <f t="shared" si="4"/>
        <v>10462</v>
      </c>
    </row>
    <row r="174" spans="1:9" ht="12.75">
      <c r="A174" s="577"/>
      <c r="B174" s="341"/>
      <c r="C174" s="341">
        <v>4010</v>
      </c>
      <c r="D174" s="65" t="s">
        <v>207</v>
      </c>
      <c r="E174" s="218">
        <v>193053</v>
      </c>
      <c r="F174" s="746"/>
      <c r="G174" s="565">
        <f t="shared" si="4"/>
        <v>193053</v>
      </c>
      <c r="I174" s="528"/>
    </row>
    <row r="175" spans="1:7" ht="12.75">
      <c r="A175" s="577"/>
      <c r="B175" s="341"/>
      <c r="C175" s="341">
        <v>4040</v>
      </c>
      <c r="D175" s="65" t="s">
        <v>208</v>
      </c>
      <c r="E175" s="218">
        <v>15381</v>
      </c>
      <c r="F175" s="746"/>
      <c r="G175" s="565">
        <f t="shared" si="4"/>
        <v>15381</v>
      </c>
    </row>
    <row r="176" spans="1:7" ht="12.75">
      <c r="A176" s="577"/>
      <c r="B176" s="341"/>
      <c r="C176" s="341">
        <v>4110</v>
      </c>
      <c r="D176" s="65" t="s">
        <v>209</v>
      </c>
      <c r="E176" s="218">
        <v>38174</v>
      </c>
      <c r="F176" s="746"/>
      <c r="G176" s="565">
        <f t="shared" si="4"/>
        <v>38174</v>
      </c>
    </row>
    <row r="177" spans="1:7" ht="12.75">
      <c r="A177" s="577"/>
      <c r="B177" s="341"/>
      <c r="C177" s="341">
        <v>4120</v>
      </c>
      <c r="D177" s="65" t="s">
        <v>210</v>
      </c>
      <c r="E177" s="218">
        <v>5392</v>
      </c>
      <c r="F177" s="746"/>
      <c r="G177" s="565">
        <f t="shared" si="4"/>
        <v>5392</v>
      </c>
    </row>
    <row r="178" spans="1:7" ht="12.75">
      <c r="A178" s="577"/>
      <c r="B178" s="341"/>
      <c r="C178" s="341">
        <v>4210</v>
      </c>
      <c r="D178" s="65" t="s">
        <v>211</v>
      </c>
      <c r="E178" s="218">
        <v>1000</v>
      </c>
      <c r="F178" s="746"/>
      <c r="G178" s="565">
        <f t="shared" si="4"/>
        <v>1000</v>
      </c>
    </row>
    <row r="179" spans="1:7" ht="12.75">
      <c r="A179" s="577"/>
      <c r="B179" s="341"/>
      <c r="C179" s="341">
        <v>4240</v>
      </c>
      <c r="D179" s="65" t="s">
        <v>239</v>
      </c>
      <c r="E179" s="218">
        <v>1000</v>
      </c>
      <c r="F179" s="746"/>
      <c r="G179" s="565">
        <f t="shared" si="4"/>
        <v>1000</v>
      </c>
    </row>
    <row r="180" spans="1:7" ht="12.75">
      <c r="A180" s="577"/>
      <c r="B180" s="341"/>
      <c r="C180" s="341">
        <v>4260</v>
      </c>
      <c r="D180" s="65" t="s">
        <v>212</v>
      </c>
      <c r="E180" s="218">
        <v>1000</v>
      </c>
      <c r="F180" s="746"/>
      <c r="G180" s="565">
        <f t="shared" si="4"/>
        <v>1000</v>
      </c>
    </row>
    <row r="181" spans="1:7" ht="12.75">
      <c r="A181" s="577"/>
      <c r="B181" s="341"/>
      <c r="C181" s="341">
        <v>4270</v>
      </c>
      <c r="D181" s="65" t="s">
        <v>213</v>
      </c>
      <c r="E181" s="218">
        <v>1620</v>
      </c>
      <c r="F181" s="746"/>
      <c r="G181" s="565">
        <f t="shared" si="4"/>
        <v>1620</v>
      </c>
    </row>
    <row r="182" spans="1:7" ht="12.75">
      <c r="A182" s="577"/>
      <c r="B182" s="341"/>
      <c r="C182" s="341">
        <v>4300</v>
      </c>
      <c r="D182" s="65" t="s">
        <v>203</v>
      </c>
      <c r="E182" s="218">
        <v>1730</v>
      </c>
      <c r="F182" s="746"/>
      <c r="G182" s="565">
        <f t="shared" si="4"/>
        <v>1730</v>
      </c>
    </row>
    <row r="183" spans="1:7" ht="12.75">
      <c r="A183" s="577"/>
      <c r="B183" s="341"/>
      <c r="C183" s="341">
        <v>4410</v>
      </c>
      <c r="D183" s="65" t="s">
        <v>215</v>
      </c>
      <c r="E183" s="218">
        <v>100</v>
      </c>
      <c r="F183" s="746"/>
      <c r="G183" s="565">
        <f t="shared" si="4"/>
        <v>100</v>
      </c>
    </row>
    <row r="184" spans="1:7" ht="12.75">
      <c r="A184" s="577"/>
      <c r="B184" s="341"/>
      <c r="C184" s="341">
        <v>4440</v>
      </c>
      <c r="D184" s="65" t="s">
        <v>217</v>
      </c>
      <c r="E184" s="218">
        <v>25488</v>
      </c>
      <c r="F184" s="746"/>
      <c r="G184" s="565">
        <f t="shared" si="4"/>
        <v>25488</v>
      </c>
    </row>
    <row r="185" spans="1:7" ht="12.75">
      <c r="A185" s="577"/>
      <c r="B185" s="341"/>
      <c r="C185" s="341"/>
      <c r="D185" s="65"/>
      <c r="E185" s="218"/>
      <c r="F185" s="746"/>
      <c r="G185" s="565"/>
    </row>
    <row r="186" spans="1:7" ht="12.75">
      <c r="A186" s="577"/>
      <c r="B186" s="376">
        <v>80120</v>
      </c>
      <c r="C186" s="378"/>
      <c r="D186" s="69" t="s">
        <v>36</v>
      </c>
      <c r="E186" s="751">
        <f>SUM(E187:E203)</f>
        <v>3493810</v>
      </c>
      <c r="F186" s="745">
        <f>SUM(F187:F203)</f>
        <v>0</v>
      </c>
      <c r="G186" s="239">
        <f t="shared" si="4"/>
        <v>3493810</v>
      </c>
    </row>
    <row r="187" spans="1:7" ht="12.75">
      <c r="A187" s="577"/>
      <c r="B187" s="341"/>
      <c r="C187" s="341">
        <v>3020</v>
      </c>
      <c r="D187" s="65" t="s">
        <v>206</v>
      </c>
      <c r="E187" s="218">
        <v>5835</v>
      </c>
      <c r="F187" s="746"/>
      <c r="G187" s="565">
        <f t="shared" si="4"/>
        <v>5835</v>
      </c>
    </row>
    <row r="188" spans="1:9" ht="12.75">
      <c r="A188" s="577"/>
      <c r="B188" s="341"/>
      <c r="C188" s="341">
        <v>4010</v>
      </c>
      <c r="D188" s="65" t="s">
        <v>207</v>
      </c>
      <c r="E188" s="218">
        <v>1261539</v>
      </c>
      <c r="F188" s="746"/>
      <c r="G188" s="565">
        <f t="shared" si="4"/>
        <v>1261539</v>
      </c>
      <c r="I188" s="528"/>
    </row>
    <row r="189" spans="1:7" ht="12.75">
      <c r="A189" s="577"/>
      <c r="B189" s="341"/>
      <c r="C189" s="341">
        <v>4040</v>
      </c>
      <c r="D189" s="65" t="s">
        <v>208</v>
      </c>
      <c r="E189" s="218">
        <v>109255</v>
      </c>
      <c r="F189" s="746"/>
      <c r="G189" s="565">
        <f t="shared" si="4"/>
        <v>109255</v>
      </c>
    </row>
    <row r="190" spans="1:7" ht="12.75">
      <c r="A190" s="577"/>
      <c r="B190" s="341"/>
      <c r="C190" s="341">
        <v>4110</v>
      </c>
      <c r="D190" s="65" t="s">
        <v>209</v>
      </c>
      <c r="E190" s="218">
        <v>232896</v>
      </c>
      <c r="F190" s="746"/>
      <c r="G190" s="565">
        <f t="shared" si="4"/>
        <v>232896</v>
      </c>
    </row>
    <row r="191" spans="1:7" ht="12.75">
      <c r="A191" s="577"/>
      <c r="B191" s="341"/>
      <c r="C191" s="341">
        <v>4120</v>
      </c>
      <c r="D191" s="65" t="s">
        <v>210</v>
      </c>
      <c r="E191" s="218">
        <v>34480</v>
      </c>
      <c r="F191" s="746"/>
      <c r="G191" s="565">
        <f t="shared" si="4"/>
        <v>34480</v>
      </c>
    </row>
    <row r="192" spans="1:7" ht="12.75">
      <c r="A192" s="577"/>
      <c r="B192" s="341"/>
      <c r="C192" s="341">
        <v>4170</v>
      </c>
      <c r="D192" s="65" t="s">
        <v>509</v>
      </c>
      <c r="E192" s="218">
        <v>3000</v>
      </c>
      <c r="F192" s="746"/>
      <c r="G192" s="565">
        <f t="shared" si="4"/>
        <v>3000</v>
      </c>
    </row>
    <row r="193" spans="1:7" ht="12.75">
      <c r="A193" s="577"/>
      <c r="B193" s="341"/>
      <c r="C193" s="341">
        <v>4210</v>
      </c>
      <c r="D193" s="65" t="s">
        <v>211</v>
      </c>
      <c r="E193" s="218">
        <v>20083</v>
      </c>
      <c r="F193" s="746"/>
      <c r="G193" s="565">
        <f t="shared" si="4"/>
        <v>20083</v>
      </c>
    </row>
    <row r="194" spans="1:7" ht="12.75">
      <c r="A194" s="577"/>
      <c r="B194" s="341"/>
      <c r="C194" s="341">
        <v>4240</v>
      </c>
      <c r="D194" s="65" t="s">
        <v>239</v>
      </c>
      <c r="E194" s="218">
        <v>2537</v>
      </c>
      <c r="F194" s="746"/>
      <c r="G194" s="565">
        <f t="shared" si="4"/>
        <v>2537</v>
      </c>
    </row>
    <row r="195" spans="1:7" ht="12.75">
      <c r="A195" s="577"/>
      <c r="B195" s="341"/>
      <c r="C195" s="341">
        <v>4260</v>
      </c>
      <c r="D195" s="65" t="s">
        <v>212</v>
      </c>
      <c r="E195" s="390">
        <v>68704</v>
      </c>
      <c r="F195" s="746"/>
      <c r="G195" s="565">
        <f t="shared" si="4"/>
        <v>68704</v>
      </c>
    </row>
    <row r="196" spans="1:9" ht="12.75">
      <c r="A196" s="577"/>
      <c r="B196" s="341"/>
      <c r="C196" s="341">
        <v>4270</v>
      </c>
      <c r="D196" s="65" t="s">
        <v>213</v>
      </c>
      <c r="E196" s="218">
        <v>35000</v>
      </c>
      <c r="F196" s="746"/>
      <c r="G196" s="565">
        <f t="shared" si="4"/>
        <v>35000</v>
      </c>
      <c r="I196" s="528"/>
    </row>
    <row r="197" spans="1:7" ht="12.75">
      <c r="A197" s="577"/>
      <c r="B197" s="341"/>
      <c r="C197" s="341">
        <v>4280</v>
      </c>
      <c r="D197" s="65" t="s">
        <v>214</v>
      </c>
      <c r="E197" s="218">
        <v>800</v>
      </c>
      <c r="F197" s="746"/>
      <c r="G197" s="565">
        <f t="shared" si="4"/>
        <v>800</v>
      </c>
    </row>
    <row r="198" spans="1:7" ht="12.75">
      <c r="A198" s="577"/>
      <c r="B198" s="273"/>
      <c r="C198" s="341">
        <v>4300</v>
      </c>
      <c r="D198" s="65" t="s">
        <v>203</v>
      </c>
      <c r="E198" s="218">
        <v>20160</v>
      </c>
      <c r="F198" s="746"/>
      <c r="G198" s="565">
        <f t="shared" si="4"/>
        <v>20160</v>
      </c>
    </row>
    <row r="199" spans="1:7" ht="12.75">
      <c r="A199" s="577"/>
      <c r="B199" s="273"/>
      <c r="C199" s="341">
        <v>4350</v>
      </c>
      <c r="D199" s="65" t="s">
        <v>510</v>
      </c>
      <c r="E199" s="218">
        <v>600</v>
      </c>
      <c r="F199" s="746"/>
      <c r="G199" s="565">
        <f t="shared" si="4"/>
        <v>600</v>
      </c>
    </row>
    <row r="200" spans="1:7" ht="12.75">
      <c r="A200" s="577"/>
      <c r="B200" s="273"/>
      <c r="C200" s="341">
        <v>4410</v>
      </c>
      <c r="D200" s="65" t="s">
        <v>215</v>
      </c>
      <c r="E200" s="218">
        <v>4000</v>
      </c>
      <c r="F200" s="746"/>
      <c r="G200" s="565">
        <f t="shared" si="4"/>
        <v>4000</v>
      </c>
    </row>
    <row r="201" spans="1:7" ht="12.75">
      <c r="A201" s="577"/>
      <c r="B201" s="273"/>
      <c r="C201" s="341">
        <v>4430</v>
      </c>
      <c r="D201" s="65" t="s">
        <v>216</v>
      </c>
      <c r="E201" s="218">
        <v>4170</v>
      </c>
      <c r="F201" s="746"/>
      <c r="G201" s="565">
        <f t="shared" si="4"/>
        <v>4170</v>
      </c>
    </row>
    <row r="202" spans="1:7" ht="12.75">
      <c r="A202" s="577"/>
      <c r="B202" s="273"/>
      <c r="C202" s="341">
        <v>4440</v>
      </c>
      <c r="D202" s="65" t="s">
        <v>217</v>
      </c>
      <c r="E202" s="218">
        <v>90751</v>
      </c>
      <c r="F202" s="746"/>
      <c r="G202" s="565">
        <f t="shared" si="4"/>
        <v>90751</v>
      </c>
    </row>
    <row r="203" spans="1:7" ht="12.75">
      <c r="A203" s="577"/>
      <c r="B203" s="273"/>
      <c r="C203" s="341">
        <v>6050</v>
      </c>
      <c r="D203" s="65" t="s">
        <v>220</v>
      </c>
      <c r="E203" s="218">
        <v>1600000</v>
      </c>
      <c r="F203" s="746"/>
      <c r="G203" s="565">
        <f t="shared" si="4"/>
        <v>1600000</v>
      </c>
    </row>
    <row r="204" spans="1:7" ht="12.75">
      <c r="A204" s="577"/>
      <c r="B204" s="273"/>
      <c r="C204" s="341"/>
      <c r="D204" s="65"/>
      <c r="E204" s="218"/>
      <c r="F204" s="746"/>
      <c r="G204" s="565"/>
    </row>
    <row r="205" spans="1:7" ht="12.75">
      <c r="A205" s="577"/>
      <c r="B205" s="376">
        <v>80130</v>
      </c>
      <c r="C205" s="378"/>
      <c r="D205" s="69" t="s">
        <v>37</v>
      </c>
      <c r="E205" s="751">
        <f>SUM(E206:E223)</f>
        <v>4099015</v>
      </c>
      <c r="F205" s="745">
        <f>SUM(F206:F223)</f>
        <v>0</v>
      </c>
      <c r="G205" s="239">
        <f t="shared" si="4"/>
        <v>4099015</v>
      </c>
    </row>
    <row r="206" spans="1:7" ht="12.75">
      <c r="A206" s="577"/>
      <c r="B206" s="273"/>
      <c r="C206" s="341">
        <v>3020</v>
      </c>
      <c r="D206" s="65" t="s">
        <v>206</v>
      </c>
      <c r="E206" s="218">
        <v>37955</v>
      </c>
      <c r="F206" s="746"/>
      <c r="G206" s="565">
        <f t="shared" si="4"/>
        <v>37955</v>
      </c>
    </row>
    <row r="207" spans="1:9" ht="12.75">
      <c r="A207" s="577"/>
      <c r="B207" s="273"/>
      <c r="C207" s="341">
        <v>4010</v>
      </c>
      <c r="D207" s="65" t="s">
        <v>207</v>
      </c>
      <c r="E207" s="218">
        <v>2440996</v>
      </c>
      <c r="F207" s="746"/>
      <c r="G207" s="565">
        <f t="shared" si="4"/>
        <v>2440996</v>
      </c>
      <c r="I207" s="528"/>
    </row>
    <row r="208" spans="1:7" ht="12.75">
      <c r="A208" s="577"/>
      <c r="B208" s="273"/>
      <c r="C208" s="341">
        <v>4040</v>
      </c>
      <c r="D208" s="65" t="s">
        <v>208</v>
      </c>
      <c r="E208" s="218">
        <v>195416</v>
      </c>
      <c r="F208" s="746"/>
      <c r="G208" s="565">
        <f t="shared" si="4"/>
        <v>195416</v>
      </c>
    </row>
    <row r="209" spans="1:7" ht="12.75">
      <c r="A209" s="577"/>
      <c r="B209" s="273"/>
      <c r="C209" s="341">
        <v>4110</v>
      </c>
      <c r="D209" s="65" t="s">
        <v>209</v>
      </c>
      <c r="E209" s="218">
        <v>475984</v>
      </c>
      <c r="F209" s="746"/>
      <c r="G209" s="565">
        <f t="shared" si="4"/>
        <v>475984</v>
      </c>
    </row>
    <row r="210" spans="1:7" ht="12.75">
      <c r="A210" s="577"/>
      <c r="B210" s="273"/>
      <c r="C210" s="341">
        <v>4120</v>
      </c>
      <c r="D210" s="65" t="s">
        <v>210</v>
      </c>
      <c r="E210" s="218">
        <v>64489</v>
      </c>
      <c r="F210" s="746"/>
      <c r="G210" s="565">
        <f t="shared" si="4"/>
        <v>64489</v>
      </c>
    </row>
    <row r="211" spans="1:7" ht="12.75">
      <c r="A211" s="577"/>
      <c r="B211" s="273"/>
      <c r="C211" s="341">
        <v>4170</v>
      </c>
      <c r="D211" s="65" t="s">
        <v>509</v>
      </c>
      <c r="E211" s="218">
        <v>4600</v>
      </c>
      <c r="F211" s="746"/>
      <c r="G211" s="565">
        <f t="shared" si="4"/>
        <v>4600</v>
      </c>
    </row>
    <row r="212" spans="1:7" ht="12.75">
      <c r="A212" s="577"/>
      <c r="B212" s="273"/>
      <c r="C212" s="341">
        <v>4210</v>
      </c>
      <c r="D212" s="65" t="s">
        <v>211</v>
      </c>
      <c r="E212" s="218">
        <v>326679</v>
      </c>
      <c r="F212" s="746"/>
      <c r="G212" s="565">
        <f t="shared" si="4"/>
        <v>326679</v>
      </c>
    </row>
    <row r="213" spans="1:7" ht="12.75">
      <c r="A213" s="577"/>
      <c r="B213" s="273"/>
      <c r="C213" s="341">
        <v>4240</v>
      </c>
      <c r="D213" s="65" t="s">
        <v>239</v>
      </c>
      <c r="E213" s="218">
        <v>38500</v>
      </c>
      <c r="F213" s="746"/>
      <c r="G213" s="565">
        <f t="shared" si="4"/>
        <v>38500</v>
      </c>
    </row>
    <row r="214" spans="1:9" ht="12.75">
      <c r="A214" s="577"/>
      <c r="B214" s="273"/>
      <c r="C214" s="341">
        <v>4260</v>
      </c>
      <c r="D214" s="65" t="s">
        <v>212</v>
      </c>
      <c r="E214" s="218">
        <v>119204</v>
      </c>
      <c r="F214" s="746"/>
      <c r="G214" s="565">
        <f t="shared" si="4"/>
        <v>119204</v>
      </c>
      <c r="I214" s="528"/>
    </row>
    <row r="215" spans="1:7" ht="12.75">
      <c r="A215" s="577"/>
      <c r="B215" s="273"/>
      <c r="C215" s="341">
        <v>4270</v>
      </c>
      <c r="D215" s="65" t="s">
        <v>213</v>
      </c>
      <c r="E215" s="218">
        <v>80000</v>
      </c>
      <c r="F215" s="746"/>
      <c r="G215" s="565">
        <f t="shared" si="4"/>
        <v>80000</v>
      </c>
    </row>
    <row r="216" spans="1:7" ht="12.75">
      <c r="A216" s="577"/>
      <c r="B216" s="273"/>
      <c r="C216" s="341">
        <v>4280</v>
      </c>
      <c r="D216" s="65" t="s">
        <v>214</v>
      </c>
      <c r="E216" s="218">
        <v>1900</v>
      </c>
      <c r="F216" s="746"/>
      <c r="G216" s="565">
        <f t="shared" si="4"/>
        <v>1900</v>
      </c>
    </row>
    <row r="217" spans="1:7" ht="12.75">
      <c r="A217" s="577"/>
      <c r="B217" s="273"/>
      <c r="C217" s="341">
        <v>4300</v>
      </c>
      <c r="D217" s="65" t="s">
        <v>203</v>
      </c>
      <c r="E217" s="218">
        <v>131434</v>
      </c>
      <c r="F217" s="746"/>
      <c r="G217" s="565">
        <f t="shared" si="4"/>
        <v>131434</v>
      </c>
    </row>
    <row r="218" spans="1:7" ht="12.75">
      <c r="A218" s="577"/>
      <c r="B218" s="273"/>
      <c r="C218" s="341">
        <v>4350</v>
      </c>
      <c r="D218" s="65" t="s">
        <v>510</v>
      </c>
      <c r="E218" s="218">
        <v>4970</v>
      </c>
      <c r="F218" s="746"/>
      <c r="G218" s="565">
        <f t="shared" si="4"/>
        <v>4970</v>
      </c>
    </row>
    <row r="219" spans="1:7" ht="12.75">
      <c r="A219" s="577"/>
      <c r="B219" s="273"/>
      <c r="C219" s="341">
        <v>4410</v>
      </c>
      <c r="D219" s="209" t="s">
        <v>215</v>
      </c>
      <c r="E219" s="390">
        <v>3800</v>
      </c>
      <c r="F219" s="746"/>
      <c r="G219" s="565">
        <f t="shared" si="4"/>
        <v>3800</v>
      </c>
    </row>
    <row r="220" spans="1:7" ht="12.75">
      <c r="A220" s="577"/>
      <c r="B220" s="273"/>
      <c r="C220" s="341">
        <v>4430</v>
      </c>
      <c r="D220" s="65" t="s">
        <v>216</v>
      </c>
      <c r="E220" s="218">
        <v>16420</v>
      </c>
      <c r="F220" s="746"/>
      <c r="G220" s="565">
        <f aca="true" t="shared" si="5" ref="G220:G306">E220+F220</f>
        <v>16420</v>
      </c>
    </row>
    <row r="221" spans="1:7" ht="12.75">
      <c r="A221" s="577"/>
      <c r="B221" s="273"/>
      <c r="C221" s="341">
        <v>4440</v>
      </c>
      <c r="D221" s="65" t="s">
        <v>217</v>
      </c>
      <c r="E221" s="218">
        <v>155668</v>
      </c>
      <c r="F221" s="746"/>
      <c r="G221" s="565">
        <f t="shared" si="5"/>
        <v>155668</v>
      </c>
    </row>
    <row r="222" spans="1:7" ht="12.75">
      <c r="A222" s="577"/>
      <c r="B222" s="273"/>
      <c r="C222" s="341">
        <v>4530</v>
      </c>
      <c r="D222" s="65" t="s">
        <v>240</v>
      </c>
      <c r="E222" s="218">
        <v>1000</v>
      </c>
      <c r="F222" s="746"/>
      <c r="G222" s="565">
        <f t="shared" si="5"/>
        <v>1000</v>
      </c>
    </row>
    <row r="223" spans="1:7" ht="12.75">
      <c r="A223" s="577"/>
      <c r="B223" s="273"/>
      <c r="C223" s="341">
        <v>6050</v>
      </c>
      <c r="D223" s="65" t="s">
        <v>220</v>
      </c>
      <c r="E223" s="218">
        <v>0</v>
      </c>
      <c r="F223" s="746"/>
      <c r="G223" s="565">
        <f t="shared" si="5"/>
        <v>0</v>
      </c>
    </row>
    <row r="224" spans="1:7" ht="12.75">
      <c r="A224" s="577"/>
      <c r="B224" s="273"/>
      <c r="C224" s="341"/>
      <c r="D224" s="65"/>
      <c r="E224" s="218"/>
      <c r="F224" s="746"/>
      <c r="G224" s="565"/>
    </row>
    <row r="225" spans="1:7" ht="12.75">
      <c r="A225" s="577"/>
      <c r="B225" s="376">
        <v>80146</v>
      </c>
      <c r="C225" s="378"/>
      <c r="D225" s="69" t="s">
        <v>169</v>
      </c>
      <c r="E225" s="751">
        <f>SUM(E226:E226)</f>
        <v>48000</v>
      </c>
      <c r="F225" s="745">
        <f>SUM(F226:F226)</f>
        <v>0</v>
      </c>
      <c r="G225" s="239">
        <f t="shared" si="5"/>
        <v>48000</v>
      </c>
    </row>
    <row r="226" spans="1:7" ht="12.75">
      <c r="A226" s="577"/>
      <c r="B226" s="341"/>
      <c r="C226" s="341">
        <v>4300</v>
      </c>
      <c r="D226" s="65" t="s">
        <v>203</v>
      </c>
      <c r="E226" s="218">
        <v>48000</v>
      </c>
      <c r="F226" s="746"/>
      <c r="G226" s="565">
        <f t="shared" si="5"/>
        <v>48000</v>
      </c>
    </row>
    <row r="227" spans="1:7" ht="12.75">
      <c r="A227" s="577"/>
      <c r="B227" s="341"/>
      <c r="C227" s="341"/>
      <c r="D227" s="65"/>
      <c r="E227" s="218"/>
      <c r="F227" s="746"/>
      <c r="G227" s="565"/>
    </row>
    <row r="228" spans="1:7" ht="12.75">
      <c r="A228" s="577"/>
      <c r="B228" s="376">
        <v>80195</v>
      </c>
      <c r="C228" s="378"/>
      <c r="D228" s="69" t="s">
        <v>25</v>
      </c>
      <c r="E228" s="751">
        <f>SUM(E229:E236)</f>
        <v>118964</v>
      </c>
      <c r="F228" s="745">
        <f>SUM(F229:F236)</f>
        <v>0</v>
      </c>
      <c r="G228" s="239">
        <f t="shared" si="5"/>
        <v>118964</v>
      </c>
    </row>
    <row r="229" spans="1:7" ht="12.75">
      <c r="A229" s="577"/>
      <c r="B229" s="341"/>
      <c r="C229" s="341">
        <v>2820</v>
      </c>
      <c r="D229" s="65" t="s">
        <v>474</v>
      </c>
      <c r="E229" s="218">
        <v>10000</v>
      </c>
      <c r="F229" s="746"/>
      <c r="G229" s="565">
        <f t="shared" si="5"/>
        <v>10000</v>
      </c>
    </row>
    <row r="230" spans="1:7" ht="12.75">
      <c r="A230" s="577"/>
      <c r="B230" s="341"/>
      <c r="C230" s="341"/>
      <c r="D230" s="65" t="s">
        <v>475</v>
      </c>
      <c r="E230" s="218"/>
      <c r="F230" s="746"/>
      <c r="G230" s="565"/>
    </row>
    <row r="231" spans="1:7" ht="12.75">
      <c r="A231" s="577"/>
      <c r="B231" s="341"/>
      <c r="C231" s="341">
        <v>3030</v>
      </c>
      <c r="D231" s="65" t="s">
        <v>229</v>
      </c>
      <c r="E231" s="218">
        <v>0</v>
      </c>
      <c r="F231" s="746"/>
      <c r="G231" s="565">
        <f>F231+E231</f>
        <v>0</v>
      </c>
    </row>
    <row r="232" spans="1:7" ht="12.75">
      <c r="A232" s="577"/>
      <c r="B232" s="341"/>
      <c r="C232" s="341">
        <v>4010</v>
      </c>
      <c r="D232" s="65" t="s">
        <v>207</v>
      </c>
      <c r="E232" s="218">
        <v>20081</v>
      </c>
      <c r="F232" s="746"/>
      <c r="G232" s="565"/>
    </row>
    <row r="233" spans="1:9" ht="12.75">
      <c r="A233" s="577"/>
      <c r="B233" s="341"/>
      <c r="C233" s="341">
        <v>4110</v>
      </c>
      <c r="D233" s="65" t="s">
        <v>209</v>
      </c>
      <c r="E233" s="218">
        <v>4307</v>
      </c>
      <c r="F233" s="746"/>
      <c r="G233" s="565"/>
      <c r="I233" s="528"/>
    </row>
    <row r="234" spans="1:7" ht="12.75">
      <c r="A234" s="577"/>
      <c r="B234" s="341"/>
      <c r="C234" s="341">
        <v>4120</v>
      </c>
      <c r="D234" s="65" t="s">
        <v>210</v>
      </c>
      <c r="E234" s="218">
        <v>612</v>
      </c>
      <c r="F234" s="746"/>
      <c r="G234" s="565"/>
    </row>
    <row r="235" spans="1:7" ht="12.75">
      <c r="A235" s="577"/>
      <c r="B235" s="341"/>
      <c r="C235" s="341">
        <v>4300</v>
      </c>
      <c r="D235" s="65" t="s">
        <v>203</v>
      </c>
      <c r="E235" s="218">
        <f>10000+23100</f>
        <v>33100</v>
      </c>
      <c r="F235" s="746"/>
      <c r="G235" s="565">
        <f t="shared" si="5"/>
        <v>33100</v>
      </c>
    </row>
    <row r="236" spans="1:7" ht="12.75">
      <c r="A236" s="577"/>
      <c r="B236" s="341"/>
      <c r="C236" s="341">
        <v>4440</v>
      </c>
      <c r="D236" s="65" t="s">
        <v>217</v>
      </c>
      <c r="E236" s="218">
        <v>50864</v>
      </c>
      <c r="F236" s="746"/>
      <c r="G236" s="565">
        <f>F236+E236</f>
        <v>50864</v>
      </c>
    </row>
    <row r="237" spans="1:7" ht="12.75">
      <c r="A237" s="577"/>
      <c r="B237" s="341"/>
      <c r="C237" s="341"/>
      <c r="D237" s="65"/>
      <c r="E237" s="218"/>
      <c r="F237" s="746"/>
      <c r="G237" s="565"/>
    </row>
    <row r="238" spans="1:7" ht="13.5" thickBot="1">
      <c r="A238" s="578">
        <v>803</v>
      </c>
      <c r="B238" s="448"/>
      <c r="C238" s="448"/>
      <c r="D238" s="212" t="s">
        <v>533</v>
      </c>
      <c r="E238" s="217">
        <f>E239</f>
        <v>112026</v>
      </c>
      <c r="F238" s="744">
        <f>F239</f>
        <v>0</v>
      </c>
      <c r="G238" s="567">
        <f aca="true" t="shared" si="6" ref="G238:G246">F238+E238</f>
        <v>112026</v>
      </c>
    </row>
    <row r="239" spans="1:7" ht="12.75">
      <c r="A239" s="577"/>
      <c r="B239" s="376">
        <v>80309</v>
      </c>
      <c r="C239" s="378"/>
      <c r="D239" s="69" t="s">
        <v>534</v>
      </c>
      <c r="E239" s="751">
        <f>SUM(E240:E246)</f>
        <v>112026</v>
      </c>
      <c r="F239" s="745">
        <f>SUM(F240:F241)</f>
        <v>0</v>
      </c>
      <c r="G239" s="239">
        <f t="shared" si="6"/>
        <v>112026</v>
      </c>
    </row>
    <row r="240" spans="1:7" ht="12.75">
      <c r="A240" s="577"/>
      <c r="B240" s="341"/>
      <c r="C240" s="341">
        <v>3218</v>
      </c>
      <c r="D240" s="65" t="s">
        <v>535</v>
      </c>
      <c r="E240" s="218">
        <v>77700</v>
      </c>
      <c r="F240" s="746"/>
      <c r="G240" s="565">
        <f t="shared" si="6"/>
        <v>77700</v>
      </c>
    </row>
    <row r="241" spans="1:7" ht="12.75">
      <c r="A241" s="577"/>
      <c r="B241" s="341"/>
      <c r="C241" s="341">
        <v>3219</v>
      </c>
      <c r="D241" s="65" t="s">
        <v>535</v>
      </c>
      <c r="E241" s="218">
        <v>25900</v>
      </c>
      <c r="F241" s="746"/>
      <c r="G241" s="565">
        <f t="shared" si="6"/>
        <v>25900</v>
      </c>
    </row>
    <row r="242" spans="1:7" ht="12.75">
      <c r="A242" s="577"/>
      <c r="B242" s="341"/>
      <c r="C242" s="341">
        <v>4218</v>
      </c>
      <c r="D242" s="65" t="s">
        <v>211</v>
      </c>
      <c r="E242" s="218">
        <v>675</v>
      </c>
      <c r="F242" s="746"/>
      <c r="G242" s="565">
        <f t="shared" si="6"/>
        <v>675</v>
      </c>
    </row>
    <row r="243" spans="1:7" ht="12.75">
      <c r="A243" s="577"/>
      <c r="B243" s="341"/>
      <c r="C243" s="341">
        <v>4219</v>
      </c>
      <c r="D243" s="65" t="s">
        <v>211</v>
      </c>
      <c r="E243" s="218">
        <v>225</v>
      </c>
      <c r="F243" s="746"/>
      <c r="G243" s="565">
        <f t="shared" si="6"/>
        <v>225</v>
      </c>
    </row>
    <row r="244" spans="1:7" ht="12.75">
      <c r="A244" s="577"/>
      <c r="B244" s="341"/>
      <c r="C244" s="341">
        <v>4300</v>
      </c>
      <c r="D244" s="65" t="s">
        <v>203</v>
      </c>
      <c r="E244" s="218">
        <v>5000</v>
      </c>
      <c r="F244" s="746"/>
      <c r="G244" s="565">
        <f t="shared" si="6"/>
        <v>5000</v>
      </c>
    </row>
    <row r="245" spans="1:7" ht="12.75">
      <c r="A245" s="577"/>
      <c r="B245" s="341"/>
      <c r="C245" s="341">
        <v>4308</v>
      </c>
      <c r="D245" s="65" t="s">
        <v>203</v>
      </c>
      <c r="E245" s="218">
        <v>1895</v>
      </c>
      <c r="F245" s="746"/>
      <c r="G245" s="565">
        <f t="shared" si="6"/>
        <v>1895</v>
      </c>
    </row>
    <row r="246" spans="1:7" ht="12.75">
      <c r="A246" s="577"/>
      <c r="B246" s="341"/>
      <c r="C246" s="341">
        <v>4308</v>
      </c>
      <c r="D246" s="65" t="s">
        <v>203</v>
      </c>
      <c r="E246" s="218">
        <v>631</v>
      </c>
      <c r="F246" s="746"/>
      <c r="G246" s="565">
        <f t="shared" si="6"/>
        <v>631</v>
      </c>
    </row>
    <row r="247" spans="1:7" ht="12.75">
      <c r="A247" s="577"/>
      <c r="B247" s="341"/>
      <c r="C247" s="341"/>
      <c r="D247" s="65"/>
      <c r="E247" s="218"/>
      <c r="F247" s="746"/>
      <c r="G247" s="565"/>
    </row>
    <row r="248" spans="1:7" ht="13.5" thickBot="1">
      <c r="A248" s="579">
        <v>851</v>
      </c>
      <c r="B248" s="441"/>
      <c r="C248" s="580"/>
      <c r="D248" s="256" t="s">
        <v>18</v>
      </c>
      <c r="E248" s="217">
        <f>E260+E263+E256+E249+E253</f>
        <v>3107325</v>
      </c>
      <c r="F248" s="744">
        <f>F260+F263+F256+F249+F253</f>
        <v>0</v>
      </c>
      <c r="G248" s="567">
        <f t="shared" si="5"/>
        <v>3107325</v>
      </c>
    </row>
    <row r="249" spans="1:7" ht="12.75">
      <c r="A249" s="581"/>
      <c r="B249" s="465">
        <v>85111</v>
      </c>
      <c r="C249" s="582"/>
      <c r="D249" s="469" t="s">
        <v>559</v>
      </c>
      <c r="E249" s="453">
        <f>E250</f>
        <v>515400</v>
      </c>
      <c r="F249" s="748">
        <f>F250</f>
        <v>0</v>
      </c>
      <c r="G249" s="576">
        <f>F249+E249</f>
        <v>515400</v>
      </c>
    </row>
    <row r="250" spans="1:7" ht="12.75">
      <c r="A250" s="581"/>
      <c r="B250" s="458"/>
      <c r="C250" s="268">
        <v>2560</v>
      </c>
      <c r="D250" s="209" t="s">
        <v>562</v>
      </c>
      <c r="E250" s="218">
        <v>515400</v>
      </c>
      <c r="F250" s="746"/>
      <c r="G250" s="565">
        <f>F250+E250</f>
        <v>515400</v>
      </c>
    </row>
    <row r="251" spans="1:7" ht="12.75">
      <c r="A251" s="581"/>
      <c r="B251" s="458"/>
      <c r="C251" s="268"/>
      <c r="D251" s="209" t="s">
        <v>563</v>
      </c>
      <c r="E251" s="218"/>
      <c r="F251" s="746"/>
      <c r="G251" s="565"/>
    </row>
    <row r="252" spans="1:7" ht="12.75">
      <c r="A252" s="581"/>
      <c r="B252" s="458"/>
      <c r="C252" s="268"/>
      <c r="D252" s="209"/>
      <c r="E252" s="218"/>
      <c r="F252" s="746"/>
      <c r="G252" s="565"/>
    </row>
    <row r="253" spans="1:7" ht="12.75">
      <c r="A253" s="581"/>
      <c r="B253" s="376">
        <v>85141</v>
      </c>
      <c r="C253" s="583"/>
      <c r="D253" s="63" t="s">
        <v>573</v>
      </c>
      <c r="E253" s="751">
        <f>E254</f>
        <v>35000</v>
      </c>
      <c r="F253" s="745">
        <f>F254</f>
        <v>0</v>
      </c>
      <c r="G253" s="239">
        <f>F253+E253</f>
        <v>35000</v>
      </c>
    </row>
    <row r="254" spans="1:7" ht="12.75">
      <c r="A254" s="581"/>
      <c r="B254" s="458"/>
      <c r="C254" s="341">
        <v>2310</v>
      </c>
      <c r="D254" s="211" t="s">
        <v>205</v>
      </c>
      <c r="E254" s="218">
        <v>35000</v>
      </c>
      <c r="F254" s="746"/>
      <c r="G254" s="565">
        <f>F254+E254</f>
        <v>35000</v>
      </c>
    </row>
    <row r="255" spans="1:7" ht="12.75">
      <c r="A255" s="581"/>
      <c r="B255" s="584"/>
      <c r="C255" s="585"/>
      <c r="D255" s="586"/>
      <c r="E255" s="752"/>
      <c r="F255" s="747"/>
      <c r="G255" s="587"/>
    </row>
    <row r="256" spans="1:7" ht="12.75">
      <c r="A256" s="581"/>
      <c r="B256" s="376">
        <v>85149</v>
      </c>
      <c r="C256" s="376"/>
      <c r="D256" s="63" t="s">
        <v>441</v>
      </c>
      <c r="E256" s="751">
        <f>SUM(E257:E258)</f>
        <v>3000</v>
      </c>
      <c r="F256" s="745">
        <f>SUM(F257:F258)</f>
        <v>0</v>
      </c>
      <c r="G256" s="239">
        <f t="shared" si="5"/>
        <v>3000</v>
      </c>
    </row>
    <row r="257" spans="1:7" ht="12.75">
      <c r="A257" s="581"/>
      <c r="B257" s="458"/>
      <c r="C257" s="458">
        <v>2560</v>
      </c>
      <c r="D257" s="209" t="s">
        <v>481</v>
      </c>
      <c r="E257" s="218">
        <v>0</v>
      </c>
      <c r="F257" s="746"/>
      <c r="G257" s="565">
        <f t="shared" si="5"/>
        <v>0</v>
      </c>
    </row>
    <row r="258" spans="1:7" ht="12.75">
      <c r="A258" s="581"/>
      <c r="B258" s="584"/>
      <c r="C258" s="458">
        <v>4300</v>
      </c>
      <c r="D258" s="209" t="s">
        <v>203</v>
      </c>
      <c r="E258" s="218">
        <v>3000</v>
      </c>
      <c r="F258" s="746"/>
      <c r="G258" s="565">
        <f t="shared" si="5"/>
        <v>3000</v>
      </c>
    </row>
    <row r="259" spans="1:7" ht="12.75">
      <c r="A259" s="581"/>
      <c r="B259" s="584"/>
      <c r="C259" s="585"/>
      <c r="D259" s="586"/>
      <c r="E259" s="218"/>
      <c r="F259" s="746"/>
      <c r="G259" s="565"/>
    </row>
    <row r="260" spans="1:7" ht="12.75">
      <c r="A260" s="581"/>
      <c r="B260" s="376">
        <v>85154</v>
      </c>
      <c r="C260" s="583"/>
      <c r="D260" s="63" t="s">
        <v>241</v>
      </c>
      <c r="E260" s="751">
        <f>E261</f>
        <v>4925</v>
      </c>
      <c r="F260" s="745">
        <f>F261</f>
        <v>0</v>
      </c>
      <c r="G260" s="239">
        <f t="shared" si="5"/>
        <v>4925</v>
      </c>
    </row>
    <row r="261" spans="1:7" ht="12.75">
      <c r="A261" s="581"/>
      <c r="B261" s="458"/>
      <c r="C261" s="268">
        <v>4300</v>
      </c>
      <c r="D261" s="209" t="s">
        <v>203</v>
      </c>
      <c r="E261" s="218">
        <v>4925</v>
      </c>
      <c r="F261" s="746"/>
      <c r="G261" s="565">
        <f t="shared" si="5"/>
        <v>4925</v>
      </c>
    </row>
    <row r="262" spans="1:7" ht="12.75">
      <c r="A262" s="581"/>
      <c r="B262" s="458"/>
      <c r="C262" s="268"/>
      <c r="D262" s="211"/>
      <c r="E262" s="218"/>
      <c r="F262" s="746"/>
      <c r="G262" s="565"/>
    </row>
    <row r="263" spans="1:7" ht="12.75">
      <c r="A263" s="577"/>
      <c r="B263" s="376">
        <v>85156</v>
      </c>
      <c r="C263" s="378"/>
      <c r="D263" s="69" t="s">
        <v>476</v>
      </c>
      <c r="E263" s="751">
        <f>SUM(E264:E264)</f>
        <v>2549000</v>
      </c>
      <c r="F263" s="745">
        <f>SUM(F264:F264)</f>
        <v>0</v>
      </c>
      <c r="G263" s="239">
        <f t="shared" si="5"/>
        <v>2549000</v>
      </c>
    </row>
    <row r="264" spans="1:7" ht="12.75">
      <c r="A264" s="577"/>
      <c r="B264" s="273"/>
      <c r="C264" s="210" t="s">
        <v>242</v>
      </c>
      <c r="D264" s="65" t="s">
        <v>243</v>
      </c>
      <c r="E264" s="218">
        <v>2549000</v>
      </c>
      <c r="F264" s="746"/>
      <c r="G264" s="565">
        <f t="shared" si="5"/>
        <v>2549000</v>
      </c>
    </row>
    <row r="265" spans="1:7" ht="12.75">
      <c r="A265" s="577"/>
      <c r="B265" s="588"/>
      <c r="C265" s="589"/>
      <c r="D265" s="258"/>
      <c r="E265" s="218"/>
      <c r="F265" s="746"/>
      <c r="G265" s="565"/>
    </row>
    <row r="266" spans="1:7" ht="13.5" thickBot="1">
      <c r="A266" s="454">
        <v>852</v>
      </c>
      <c r="B266" s="274"/>
      <c r="C266" s="456"/>
      <c r="D266" s="212" t="s">
        <v>268</v>
      </c>
      <c r="E266" s="217">
        <f>E267+E290+E329+E336+E353+E312+E362</f>
        <v>8065931</v>
      </c>
      <c r="F266" s="744">
        <f>F267+F290+F329+F336+F353+F312+F362</f>
        <v>0</v>
      </c>
      <c r="G266" s="567">
        <f t="shared" si="5"/>
        <v>8065931</v>
      </c>
    </row>
    <row r="267" spans="1:7" ht="12.75">
      <c r="A267" s="577"/>
      <c r="B267" s="376">
        <v>85201</v>
      </c>
      <c r="C267" s="378"/>
      <c r="D267" s="69" t="s">
        <v>26</v>
      </c>
      <c r="E267" s="751">
        <f>SUM(E268:E288)</f>
        <v>1979841</v>
      </c>
      <c r="F267" s="745">
        <f>SUM(F268:F288)</f>
        <v>0</v>
      </c>
      <c r="G267" s="576">
        <f t="shared" si="5"/>
        <v>1979841</v>
      </c>
    </row>
    <row r="268" spans="1:7" ht="12.75">
      <c r="A268" s="577"/>
      <c r="B268" s="341"/>
      <c r="C268" s="341">
        <v>2310</v>
      </c>
      <c r="D268" s="211" t="s">
        <v>205</v>
      </c>
      <c r="E268" s="218">
        <f>545307+9693+84500</f>
        <v>639500</v>
      </c>
      <c r="F268" s="746"/>
      <c r="G268" s="565">
        <f t="shared" si="5"/>
        <v>639500</v>
      </c>
    </row>
    <row r="269" spans="1:7" ht="12.75">
      <c r="A269" s="577"/>
      <c r="B269" s="273"/>
      <c r="C269" s="341">
        <v>3020</v>
      </c>
      <c r="D269" s="65" t="s">
        <v>206</v>
      </c>
      <c r="E269" s="218">
        <v>20140</v>
      </c>
      <c r="F269" s="746"/>
      <c r="G269" s="565">
        <f t="shared" si="5"/>
        <v>20140</v>
      </c>
    </row>
    <row r="270" spans="1:9" ht="12.75">
      <c r="A270" s="577"/>
      <c r="B270" s="273"/>
      <c r="C270" s="341">
        <v>3110</v>
      </c>
      <c r="D270" s="65" t="s">
        <v>244</v>
      </c>
      <c r="E270" s="218">
        <f>112093-9693</f>
        <v>102400</v>
      </c>
      <c r="F270" s="746"/>
      <c r="G270" s="565">
        <f t="shared" si="5"/>
        <v>102400</v>
      </c>
      <c r="I270" s="528"/>
    </row>
    <row r="271" spans="1:7" ht="12.75">
      <c r="A271" s="577"/>
      <c r="B271" s="273"/>
      <c r="C271" s="341">
        <v>4010</v>
      </c>
      <c r="D271" s="65" t="s">
        <v>207</v>
      </c>
      <c r="E271" s="218">
        <v>634168</v>
      </c>
      <c r="F271" s="746"/>
      <c r="G271" s="565">
        <f t="shared" si="5"/>
        <v>634168</v>
      </c>
    </row>
    <row r="272" spans="1:7" ht="12.75">
      <c r="A272" s="577"/>
      <c r="B272" s="273"/>
      <c r="C272" s="341">
        <v>4040</v>
      </c>
      <c r="D272" s="65" t="s">
        <v>208</v>
      </c>
      <c r="E272" s="218">
        <v>52754</v>
      </c>
      <c r="F272" s="746"/>
      <c r="G272" s="565">
        <f t="shared" si="5"/>
        <v>52754</v>
      </c>
    </row>
    <row r="273" spans="1:9" ht="12.75">
      <c r="A273" s="577"/>
      <c r="B273" s="273"/>
      <c r="C273" s="341">
        <v>4110</v>
      </c>
      <c r="D273" s="65" t="s">
        <v>209</v>
      </c>
      <c r="E273" s="218">
        <v>119392</v>
      </c>
      <c r="F273" s="746"/>
      <c r="G273" s="565">
        <f t="shared" si="5"/>
        <v>119392</v>
      </c>
      <c r="I273" s="528"/>
    </row>
    <row r="274" spans="1:7" ht="12.75">
      <c r="A274" s="577"/>
      <c r="B274" s="273"/>
      <c r="C274" s="341">
        <v>4120</v>
      </c>
      <c r="D274" s="65" t="s">
        <v>210</v>
      </c>
      <c r="E274" s="218">
        <v>16497</v>
      </c>
      <c r="F274" s="746"/>
      <c r="G274" s="565">
        <f t="shared" si="5"/>
        <v>16497</v>
      </c>
    </row>
    <row r="275" spans="1:7" ht="12.75">
      <c r="A275" s="577"/>
      <c r="B275" s="273"/>
      <c r="C275" s="341">
        <v>4170</v>
      </c>
      <c r="D275" s="65" t="s">
        <v>509</v>
      </c>
      <c r="E275" s="218">
        <v>0</v>
      </c>
      <c r="F275" s="746"/>
      <c r="G275" s="565">
        <f t="shared" si="5"/>
        <v>0</v>
      </c>
    </row>
    <row r="276" spans="1:7" ht="12.75">
      <c r="A276" s="577"/>
      <c r="B276" s="273"/>
      <c r="C276" s="341">
        <v>4210</v>
      </c>
      <c r="D276" s="65" t="s">
        <v>211</v>
      </c>
      <c r="E276" s="218">
        <v>109224</v>
      </c>
      <c r="F276" s="746"/>
      <c r="G276" s="565">
        <f t="shared" si="5"/>
        <v>109224</v>
      </c>
    </row>
    <row r="277" spans="1:7" ht="12.75">
      <c r="A277" s="577"/>
      <c r="B277" s="273"/>
      <c r="C277" s="341">
        <v>4220</v>
      </c>
      <c r="D277" s="65" t="s">
        <v>245</v>
      </c>
      <c r="E277" s="218">
        <v>85180</v>
      </c>
      <c r="F277" s="746"/>
      <c r="G277" s="565">
        <f t="shared" si="5"/>
        <v>85180</v>
      </c>
    </row>
    <row r="278" spans="1:7" ht="12.75">
      <c r="A278" s="577"/>
      <c r="B278" s="273"/>
      <c r="C278" s="341">
        <v>4240</v>
      </c>
      <c r="D278" s="65" t="s">
        <v>239</v>
      </c>
      <c r="E278" s="218">
        <v>8600</v>
      </c>
      <c r="F278" s="746"/>
      <c r="G278" s="565">
        <f t="shared" si="5"/>
        <v>8600</v>
      </c>
    </row>
    <row r="279" spans="1:7" ht="12.75">
      <c r="A279" s="577"/>
      <c r="B279" s="273"/>
      <c r="C279" s="341">
        <v>4260</v>
      </c>
      <c r="D279" s="65" t="s">
        <v>212</v>
      </c>
      <c r="E279" s="218">
        <v>34700</v>
      </c>
      <c r="F279" s="746"/>
      <c r="G279" s="565">
        <f t="shared" si="5"/>
        <v>34700</v>
      </c>
    </row>
    <row r="280" spans="1:7" ht="12.75">
      <c r="A280" s="577"/>
      <c r="B280" s="273"/>
      <c r="C280" s="341">
        <v>4270</v>
      </c>
      <c r="D280" s="65" t="s">
        <v>213</v>
      </c>
      <c r="E280" s="218">
        <v>7200</v>
      </c>
      <c r="F280" s="746"/>
      <c r="G280" s="565">
        <f t="shared" si="5"/>
        <v>7200</v>
      </c>
    </row>
    <row r="281" spans="1:7" ht="12.75">
      <c r="A281" s="577"/>
      <c r="B281" s="273"/>
      <c r="C281" s="341">
        <v>4280</v>
      </c>
      <c r="D281" s="65" t="s">
        <v>214</v>
      </c>
      <c r="E281" s="218">
        <v>600</v>
      </c>
      <c r="F281" s="746"/>
      <c r="G281" s="565">
        <f t="shared" si="5"/>
        <v>600</v>
      </c>
    </row>
    <row r="282" spans="1:7" ht="12.75">
      <c r="A282" s="577"/>
      <c r="B282" s="273"/>
      <c r="C282" s="341">
        <v>4300</v>
      </c>
      <c r="D282" s="65" t="s">
        <v>203</v>
      </c>
      <c r="E282" s="218">
        <f>97000+3800</f>
        <v>100800</v>
      </c>
      <c r="F282" s="746"/>
      <c r="G282" s="565">
        <f t="shared" si="5"/>
        <v>100800</v>
      </c>
    </row>
    <row r="283" spans="1:7" ht="12.75">
      <c r="A283" s="577"/>
      <c r="B283" s="273"/>
      <c r="C283" s="341">
        <v>4410</v>
      </c>
      <c r="D283" s="65" t="s">
        <v>215</v>
      </c>
      <c r="E283" s="218">
        <v>6000</v>
      </c>
      <c r="F283" s="746"/>
      <c r="G283" s="565">
        <f t="shared" si="5"/>
        <v>6000</v>
      </c>
    </row>
    <row r="284" spans="1:7" ht="12.75">
      <c r="A284" s="577"/>
      <c r="B284" s="273"/>
      <c r="C284" s="341">
        <v>4430</v>
      </c>
      <c r="D284" s="65" t="s">
        <v>216</v>
      </c>
      <c r="E284" s="218">
        <v>6000</v>
      </c>
      <c r="F284" s="746"/>
      <c r="G284" s="565">
        <f t="shared" si="5"/>
        <v>6000</v>
      </c>
    </row>
    <row r="285" spans="1:7" ht="12.75">
      <c r="A285" s="577"/>
      <c r="B285" s="273"/>
      <c r="C285" s="341">
        <v>4440</v>
      </c>
      <c r="D285" s="65" t="s">
        <v>217</v>
      </c>
      <c r="E285" s="218">
        <v>33901</v>
      </c>
      <c r="F285" s="746"/>
      <c r="G285" s="565">
        <f t="shared" si="5"/>
        <v>33901</v>
      </c>
    </row>
    <row r="286" spans="1:7" ht="12.75">
      <c r="A286" s="577"/>
      <c r="B286" s="273"/>
      <c r="C286" s="341">
        <v>4480</v>
      </c>
      <c r="D286" s="65" t="s">
        <v>218</v>
      </c>
      <c r="E286" s="218">
        <v>2785</v>
      </c>
      <c r="F286" s="746"/>
      <c r="G286" s="565">
        <f t="shared" si="5"/>
        <v>2785</v>
      </c>
    </row>
    <row r="287" spans="1:7" ht="12.75">
      <c r="A287" s="577"/>
      <c r="B287" s="273"/>
      <c r="C287" s="341">
        <v>6050</v>
      </c>
      <c r="D287" s="65" t="s">
        <v>220</v>
      </c>
      <c r="E287" s="218">
        <v>0</v>
      </c>
      <c r="F287" s="746"/>
      <c r="G287" s="565">
        <f t="shared" si="5"/>
        <v>0</v>
      </c>
    </row>
    <row r="288" spans="1:7" ht="12.75">
      <c r="A288" s="577"/>
      <c r="B288" s="273"/>
      <c r="C288" s="341">
        <v>6060</v>
      </c>
      <c r="D288" s="65" t="s">
        <v>473</v>
      </c>
      <c r="E288" s="218">
        <v>0</v>
      </c>
      <c r="F288" s="746"/>
      <c r="G288" s="565">
        <f t="shared" si="5"/>
        <v>0</v>
      </c>
    </row>
    <row r="289" spans="1:7" ht="12.75">
      <c r="A289" s="577"/>
      <c r="B289" s="273"/>
      <c r="C289" s="341"/>
      <c r="D289" s="65"/>
      <c r="E289" s="218"/>
      <c r="F289" s="746"/>
      <c r="G289" s="565"/>
    </row>
    <row r="290" spans="1:7" ht="12.75">
      <c r="A290" s="577"/>
      <c r="B290" s="376">
        <v>85202</v>
      </c>
      <c r="C290" s="378"/>
      <c r="D290" s="69" t="s">
        <v>27</v>
      </c>
      <c r="E290" s="751">
        <f>SUM(E291:E310)</f>
        <v>4066460</v>
      </c>
      <c r="F290" s="745">
        <f>SUM(F291:F310)</f>
        <v>0</v>
      </c>
      <c r="G290" s="239">
        <f t="shared" si="5"/>
        <v>4066460</v>
      </c>
    </row>
    <row r="291" spans="1:7" ht="12.75">
      <c r="A291" s="577"/>
      <c r="B291" s="341"/>
      <c r="C291" s="341">
        <v>3020</v>
      </c>
      <c r="D291" s="65" t="s">
        <v>206</v>
      </c>
      <c r="E291" s="218">
        <v>26250</v>
      </c>
      <c r="F291" s="746"/>
      <c r="G291" s="565">
        <f t="shared" si="5"/>
        <v>26250</v>
      </c>
    </row>
    <row r="292" spans="1:9" ht="12.75">
      <c r="A292" s="577"/>
      <c r="B292" s="341"/>
      <c r="C292" s="341">
        <v>4010</v>
      </c>
      <c r="D292" s="65" t="s">
        <v>207</v>
      </c>
      <c r="E292" s="218">
        <v>1877342</v>
      </c>
      <c r="F292" s="746"/>
      <c r="G292" s="565">
        <f t="shared" si="5"/>
        <v>1877342</v>
      </c>
      <c r="I292" s="528"/>
    </row>
    <row r="293" spans="1:7" ht="12.75">
      <c r="A293" s="577"/>
      <c r="B293" s="341"/>
      <c r="C293" s="341">
        <v>4040</v>
      </c>
      <c r="D293" s="65" t="s">
        <v>208</v>
      </c>
      <c r="E293" s="218">
        <v>150552</v>
      </c>
      <c r="F293" s="746"/>
      <c r="G293" s="565">
        <f t="shared" si="5"/>
        <v>150552</v>
      </c>
    </row>
    <row r="294" spans="1:7" ht="12.75">
      <c r="A294" s="577"/>
      <c r="B294" s="341"/>
      <c r="C294" s="341">
        <v>4110</v>
      </c>
      <c r="D294" s="65" t="s">
        <v>209</v>
      </c>
      <c r="E294" s="218">
        <v>345589</v>
      </c>
      <c r="F294" s="746"/>
      <c r="G294" s="565">
        <f t="shared" si="5"/>
        <v>345589</v>
      </c>
    </row>
    <row r="295" spans="1:7" ht="12.75">
      <c r="A295" s="577"/>
      <c r="B295" s="341"/>
      <c r="C295" s="341">
        <v>4120</v>
      </c>
      <c r="D295" s="65" t="s">
        <v>210</v>
      </c>
      <c r="E295" s="218">
        <v>46885</v>
      </c>
      <c r="F295" s="746"/>
      <c r="G295" s="565">
        <f t="shared" si="5"/>
        <v>46885</v>
      </c>
    </row>
    <row r="296" spans="1:7" ht="12.75">
      <c r="A296" s="577"/>
      <c r="B296" s="341"/>
      <c r="C296" s="341">
        <v>4210</v>
      </c>
      <c r="D296" s="65" t="s">
        <v>211</v>
      </c>
      <c r="E296" s="218">
        <v>519667</v>
      </c>
      <c r="F296" s="746"/>
      <c r="G296" s="565">
        <f t="shared" si="5"/>
        <v>519667</v>
      </c>
    </row>
    <row r="297" spans="1:7" ht="12.75">
      <c r="A297" s="577"/>
      <c r="B297" s="341"/>
      <c r="C297" s="341">
        <v>4220</v>
      </c>
      <c r="D297" s="65" t="s">
        <v>245</v>
      </c>
      <c r="E297" s="218">
        <v>453038</v>
      </c>
      <c r="F297" s="746"/>
      <c r="G297" s="565">
        <f t="shared" si="5"/>
        <v>453038</v>
      </c>
    </row>
    <row r="298" spans="1:7" ht="12.75">
      <c r="A298" s="577"/>
      <c r="B298" s="341"/>
      <c r="C298" s="341">
        <v>4230</v>
      </c>
      <c r="D298" s="65" t="s">
        <v>246</v>
      </c>
      <c r="E298" s="218">
        <v>43696</v>
      </c>
      <c r="F298" s="746"/>
      <c r="G298" s="565">
        <f t="shared" si="5"/>
        <v>43696</v>
      </c>
    </row>
    <row r="299" spans="1:7" ht="12.75">
      <c r="A299" s="577"/>
      <c r="B299" s="341"/>
      <c r="C299" s="341">
        <v>4260</v>
      </c>
      <c r="D299" s="65" t="s">
        <v>212</v>
      </c>
      <c r="E299" s="218">
        <v>143121</v>
      </c>
      <c r="F299" s="746"/>
      <c r="G299" s="565">
        <f t="shared" si="5"/>
        <v>143121</v>
      </c>
    </row>
    <row r="300" spans="1:7" ht="12.75">
      <c r="A300" s="577"/>
      <c r="B300" s="341"/>
      <c r="C300" s="341">
        <v>4270</v>
      </c>
      <c r="D300" s="65" t="s">
        <v>213</v>
      </c>
      <c r="E300" s="218">
        <v>203636</v>
      </c>
      <c r="F300" s="746"/>
      <c r="G300" s="565">
        <f t="shared" si="5"/>
        <v>203636</v>
      </c>
    </row>
    <row r="301" spans="1:7" ht="12.75">
      <c r="A301" s="577"/>
      <c r="B301" s="341"/>
      <c r="C301" s="341">
        <v>4280</v>
      </c>
      <c r="D301" s="65" t="s">
        <v>214</v>
      </c>
      <c r="E301" s="218">
        <v>2250</v>
      </c>
      <c r="F301" s="746"/>
      <c r="G301" s="565">
        <f t="shared" si="5"/>
        <v>2250</v>
      </c>
    </row>
    <row r="302" spans="1:7" ht="12.75">
      <c r="A302" s="577"/>
      <c r="B302" s="341"/>
      <c r="C302" s="341">
        <v>4300</v>
      </c>
      <c r="D302" s="65" t="s">
        <v>203</v>
      </c>
      <c r="E302" s="218">
        <v>127250</v>
      </c>
      <c r="F302" s="746"/>
      <c r="G302" s="565">
        <f t="shared" si="5"/>
        <v>127250</v>
      </c>
    </row>
    <row r="303" spans="1:7" ht="12.75">
      <c r="A303" s="577"/>
      <c r="B303" s="341"/>
      <c r="C303" s="341">
        <v>4410</v>
      </c>
      <c r="D303" s="65" t="s">
        <v>215</v>
      </c>
      <c r="E303" s="218">
        <v>11500</v>
      </c>
      <c r="F303" s="746"/>
      <c r="G303" s="565">
        <f t="shared" si="5"/>
        <v>11500</v>
      </c>
    </row>
    <row r="304" spans="1:7" ht="12.75">
      <c r="A304" s="577"/>
      <c r="B304" s="341"/>
      <c r="C304" s="341">
        <v>4420</v>
      </c>
      <c r="D304" s="65" t="s">
        <v>230</v>
      </c>
      <c r="E304" s="218">
        <v>0</v>
      </c>
      <c r="F304" s="746"/>
      <c r="G304" s="565">
        <f t="shared" si="5"/>
        <v>0</v>
      </c>
    </row>
    <row r="305" spans="1:7" ht="12.75">
      <c r="A305" s="577"/>
      <c r="B305" s="341"/>
      <c r="C305" s="341">
        <v>4430</v>
      </c>
      <c r="D305" s="65" t="s">
        <v>216</v>
      </c>
      <c r="E305" s="218">
        <v>19862</v>
      </c>
      <c r="F305" s="746"/>
      <c r="G305" s="565">
        <f t="shared" si="5"/>
        <v>19862</v>
      </c>
    </row>
    <row r="306" spans="1:7" ht="12.75">
      <c r="A306" s="577"/>
      <c r="B306" s="341"/>
      <c r="C306" s="341">
        <v>4440</v>
      </c>
      <c r="D306" s="65" t="s">
        <v>217</v>
      </c>
      <c r="E306" s="218">
        <v>74058</v>
      </c>
      <c r="F306" s="746"/>
      <c r="G306" s="565">
        <f t="shared" si="5"/>
        <v>74058</v>
      </c>
    </row>
    <row r="307" spans="1:7" ht="12.75">
      <c r="A307" s="577"/>
      <c r="B307" s="341"/>
      <c r="C307" s="341">
        <v>4480</v>
      </c>
      <c r="D307" s="65" t="s">
        <v>218</v>
      </c>
      <c r="E307" s="218">
        <v>17324</v>
      </c>
      <c r="F307" s="746"/>
      <c r="G307" s="565">
        <f aca="true" t="shared" si="7" ref="G307:G383">E307+F307</f>
        <v>17324</v>
      </c>
    </row>
    <row r="308" spans="1:7" ht="12.75">
      <c r="A308" s="577"/>
      <c r="B308" s="341"/>
      <c r="C308" s="341">
        <v>4520</v>
      </c>
      <c r="D308" s="65" t="s">
        <v>247</v>
      </c>
      <c r="E308" s="218">
        <v>50</v>
      </c>
      <c r="F308" s="746"/>
      <c r="G308" s="565">
        <f t="shared" si="7"/>
        <v>50</v>
      </c>
    </row>
    <row r="309" spans="1:9" ht="12.75">
      <c r="A309" s="577"/>
      <c r="B309" s="341"/>
      <c r="C309" s="341">
        <v>6050</v>
      </c>
      <c r="D309" s="65" t="s">
        <v>220</v>
      </c>
      <c r="E309" s="218">
        <v>0</v>
      </c>
      <c r="F309" s="746"/>
      <c r="G309" s="565">
        <f t="shared" si="7"/>
        <v>0</v>
      </c>
      <c r="I309" s="528"/>
    </row>
    <row r="310" spans="1:9" ht="12.75">
      <c r="A310" s="577"/>
      <c r="B310" s="341"/>
      <c r="C310" s="341">
        <v>6060</v>
      </c>
      <c r="D310" s="65" t="s">
        <v>480</v>
      </c>
      <c r="E310" s="218">
        <v>4390</v>
      </c>
      <c r="F310" s="746"/>
      <c r="G310" s="565">
        <f t="shared" si="7"/>
        <v>4390</v>
      </c>
      <c r="I310" s="528"/>
    </row>
    <row r="311" spans="1:9" ht="12.75">
      <c r="A311" s="577"/>
      <c r="B311" s="341"/>
      <c r="C311" s="341"/>
      <c r="D311" s="65"/>
      <c r="E311" s="218"/>
      <c r="F311" s="746"/>
      <c r="G311" s="565"/>
      <c r="I311" s="528"/>
    </row>
    <row r="312" spans="1:9" ht="12.75">
      <c r="A312" s="577"/>
      <c r="B312" s="376">
        <v>85203</v>
      </c>
      <c r="C312" s="378"/>
      <c r="D312" s="69" t="s">
        <v>454</v>
      </c>
      <c r="E312" s="751">
        <f>SUM(E313:E327)</f>
        <v>275664</v>
      </c>
      <c r="F312" s="745">
        <f>SUM(F313:F327)</f>
        <v>0</v>
      </c>
      <c r="G312" s="239">
        <f t="shared" si="7"/>
        <v>275664</v>
      </c>
      <c r="I312" s="528"/>
    </row>
    <row r="313" spans="1:9" ht="12.75">
      <c r="A313" s="577"/>
      <c r="B313" s="341"/>
      <c r="C313" s="341">
        <v>4010</v>
      </c>
      <c r="D313" s="65" t="s">
        <v>207</v>
      </c>
      <c r="E313" s="218">
        <v>96776</v>
      </c>
      <c r="F313" s="746"/>
      <c r="G313" s="565">
        <f t="shared" si="7"/>
        <v>96776</v>
      </c>
      <c r="I313" s="528"/>
    </row>
    <row r="314" spans="1:9" ht="12.75">
      <c r="A314" s="577"/>
      <c r="B314" s="341"/>
      <c r="C314" s="341">
        <v>4040</v>
      </c>
      <c r="D314" s="65" t="s">
        <v>208</v>
      </c>
      <c r="E314" s="218">
        <v>6738</v>
      </c>
      <c r="F314" s="746"/>
      <c r="G314" s="565">
        <f t="shared" si="7"/>
        <v>6738</v>
      </c>
      <c r="I314" s="528"/>
    </row>
    <row r="315" spans="1:9" ht="12.75">
      <c r="A315" s="577"/>
      <c r="B315" s="341"/>
      <c r="C315" s="341">
        <v>4110</v>
      </c>
      <c r="D315" s="65" t="s">
        <v>209</v>
      </c>
      <c r="E315" s="218">
        <v>20343</v>
      </c>
      <c r="F315" s="746"/>
      <c r="G315" s="565">
        <f t="shared" si="7"/>
        <v>20343</v>
      </c>
      <c r="I315" s="528"/>
    </row>
    <row r="316" spans="1:9" ht="12.75">
      <c r="A316" s="577"/>
      <c r="B316" s="341"/>
      <c r="C316" s="341">
        <v>4120</v>
      </c>
      <c r="D316" s="65" t="s">
        <v>210</v>
      </c>
      <c r="E316" s="218">
        <v>2811</v>
      </c>
      <c r="F316" s="746"/>
      <c r="G316" s="565">
        <f t="shared" si="7"/>
        <v>2811</v>
      </c>
      <c r="I316" s="528"/>
    </row>
    <row r="317" spans="1:9" ht="12.75">
      <c r="A317" s="577"/>
      <c r="B317" s="341"/>
      <c r="C317" s="341">
        <v>4210</v>
      </c>
      <c r="D317" s="65" t="s">
        <v>211</v>
      </c>
      <c r="E317" s="218">
        <v>73079</v>
      </c>
      <c r="F317" s="746"/>
      <c r="G317" s="565">
        <f t="shared" si="7"/>
        <v>73079</v>
      </c>
      <c r="I317" s="528"/>
    </row>
    <row r="318" spans="1:9" ht="12.75">
      <c r="A318" s="577"/>
      <c r="B318" s="341"/>
      <c r="C318" s="341">
        <v>4220</v>
      </c>
      <c r="D318" s="65" t="s">
        <v>245</v>
      </c>
      <c r="E318" s="218">
        <v>23760</v>
      </c>
      <c r="F318" s="746"/>
      <c r="G318" s="565">
        <f t="shared" si="7"/>
        <v>23760</v>
      </c>
      <c r="I318" s="528"/>
    </row>
    <row r="319" spans="1:9" ht="12.75">
      <c r="A319" s="577"/>
      <c r="B319" s="341"/>
      <c r="C319" s="341">
        <v>4230</v>
      </c>
      <c r="D319" s="65" t="s">
        <v>594</v>
      </c>
      <c r="E319" s="218">
        <v>12224</v>
      </c>
      <c r="F319" s="746"/>
      <c r="G319" s="565">
        <f t="shared" si="7"/>
        <v>12224</v>
      </c>
      <c r="I319" s="528"/>
    </row>
    <row r="320" spans="1:9" ht="12.75">
      <c r="A320" s="577"/>
      <c r="B320" s="341"/>
      <c r="C320" s="341">
        <v>4260</v>
      </c>
      <c r="D320" s="65" t="s">
        <v>212</v>
      </c>
      <c r="E320" s="218">
        <v>8000</v>
      </c>
      <c r="F320" s="746"/>
      <c r="G320" s="565">
        <f>F320+E320</f>
        <v>8000</v>
      </c>
      <c r="I320" s="528"/>
    </row>
    <row r="321" spans="1:9" ht="12.75">
      <c r="A321" s="577"/>
      <c r="B321" s="341"/>
      <c r="C321" s="341">
        <v>4270</v>
      </c>
      <c r="D321" s="65" t="s">
        <v>213</v>
      </c>
      <c r="E321" s="218">
        <v>12000</v>
      </c>
      <c r="F321" s="746"/>
      <c r="G321" s="565">
        <f>F321+E321</f>
        <v>12000</v>
      </c>
      <c r="I321" s="528"/>
    </row>
    <row r="322" spans="1:9" ht="12.75">
      <c r="A322" s="577"/>
      <c r="B322" s="341"/>
      <c r="C322" s="341">
        <v>4280</v>
      </c>
      <c r="D322" s="65" t="s">
        <v>214</v>
      </c>
      <c r="E322" s="218">
        <v>400</v>
      </c>
      <c r="F322" s="746"/>
      <c r="G322" s="565">
        <f t="shared" si="7"/>
        <v>400</v>
      </c>
      <c r="I322" s="528"/>
    </row>
    <row r="323" spans="1:9" ht="12.75">
      <c r="A323" s="577"/>
      <c r="B323" s="341"/>
      <c r="C323" s="341">
        <v>4300</v>
      </c>
      <c r="D323" s="65" t="s">
        <v>203</v>
      </c>
      <c r="E323" s="218">
        <v>9700</v>
      </c>
      <c r="F323" s="746"/>
      <c r="G323" s="565">
        <f t="shared" si="7"/>
        <v>9700</v>
      </c>
      <c r="I323" s="528"/>
    </row>
    <row r="324" spans="1:9" ht="12.75">
      <c r="A324" s="577"/>
      <c r="B324" s="341"/>
      <c r="C324" s="341">
        <v>4410</v>
      </c>
      <c r="D324" s="65" t="s">
        <v>215</v>
      </c>
      <c r="E324" s="218">
        <v>1500</v>
      </c>
      <c r="F324" s="746"/>
      <c r="G324" s="565">
        <f t="shared" si="7"/>
        <v>1500</v>
      </c>
      <c r="I324" s="528"/>
    </row>
    <row r="325" spans="1:9" ht="12.75">
      <c r="A325" s="577"/>
      <c r="B325" s="341"/>
      <c r="C325" s="341">
        <v>4430</v>
      </c>
      <c r="D325" s="65" t="s">
        <v>216</v>
      </c>
      <c r="E325" s="218">
        <v>3200</v>
      </c>
      <c r="F325" s="746"/>
      <c r="G325" s="565">
        <f t="shared" si="7"/>
        <v>3200</v>
      </c>
      <c r="I325" s="528"/>
    </row>
    <row r="326" spans="1:9" ht="12.75">
      <c r="A326" s="577"/>
      <c r="B326" s="341"/>
      <c r="C326" s="341">
        <v>4440</v>
      </c>
      <c r="D326" s="65" t="s">
        <v>217</v>
      </c>
      <c r="E326" s="218">
        <v>5133</v>
      </c>
      <c r="F326" s="746"/>
      <c r="G326" s="565">
        <f t="shared" si="7"/>
        <v>5133</v>
      </c>
      <c r="I326" s="528"/>
    </row>
    <row r="327" spans="1:9" ht="12.75">
      <c r="A327" s="577"/>
      <c r="B327" s="341"/>
      <c r="C327" s="341">
        <v>6050</v>
      </c>
      <c r="D327" s="65" t="s">
        <v>220</v>
      </c>
      <c r="E327" s="218">
        <v>0</v>
      </c>
      <c r="F327" s="746"/>
      <c r="G327" s="565">
        <f t="shared" si="7"/>
        <v>0</v>
      </c>
      <c r="I327" s="528"/>
    </row>
    <row r="328" spans="1:7" ht="12.75">
      <c r="A328" s="577"/>
      <c r="B328" s="341"/>
      <c r="C328" s="341"/>
      <c r="D328" s="65"/>
      <c r="E328" s="218"/>
      <c r="F328" s="746"/>
      <c r="G328" s="565"/>
    </row>
    <row r="329" spans="1:7" ht="12.75">
      <c r="A329" s="577"/>
      <c r="B329" s="376">
        <v>85204</v>
      </c>
      <c r="C329" s="378"/>
      <c r="D329" s="69" t="s">
        <v>28</v>
      </c>
      <c r="E329" s="751">
        <f>SUM(E330:E334)</f>
        <v>1186800</v>
      </c>
      <c r="F329" s="745">
        <f>SUM(F330:F334)</f>
        <v>0</v>
      </c>
      <c r="G329" s="239">
        <f t="shared" si="7"/>
        <v>1186800</v>
      </c>
    </row>
    <row r="330" spans="1:7" ht="12.75">
      <c r="A330" s="577"/>
      <c r="B330" s="341"/>
      <c r="C330" s="341">
        <v>2310</v>
      </c>
      <c r="D330" s="211" t="s">
        <v>205</v>
      </c>
      <c r="E330" s="218">
        <v>120000</v>
      </c>
      <c r="F330" s="746"/>
      <c r="G330" s="565">
        <f t="shared" si="7"/>
        <v>120000</v>
      </c>
    </row>
    <row r="331" spans="1:7" ht="12.75">
      <c r="A331" s="577"/>
      <c r="B331" s="341"/>
      <c r="C331" s="341">
        <v>3110</v>
      </c>
      <c r="D331" s="65" t="s">
        <v>244</v>
      </c>
      <c r="E331" s="218">
        <f>992778+42960</f>
        <v>1035738</v>
      </c>
      <c r="F331" s="746"/>
      <c r="G331" s="565">
        <f t="shared" si="7"/>
        <v>1035738</v>
      </c>
    </row>
    <row r="332" spans="1:7" ht="12.75">
      <c r="A332" s="577"/>
      <c r="B332" s="341"/>
      <c r="C332" s="341">
        <v>4110</v>
      </c>
      <c r="D332" s="65" t="s">
        <v>209</v>
      </c>
      <c r="E332" s="218">
        <v>1523</v>
      </c>
      <c r="F332" s="746"/>
      <c r="G332" s="565">
        <f t="shared" si="7"/>
        <v>1523</v>
      </c>
    </row>
    <row r="333" spans="1:7" ht="12.75">
      <c r="A333" s="577"/>
      <c r="B333" s="341"/>
      <c r="C333" s="341">
        <v>4120</v>
      </c>
      <c r="D333" s="65" t="s">
        <v>210</v>
      </c>
      <c r="E333" s="218">
        <v>277</v>
      </c>
      <c r="F333" s="746"/>
      <c r="G333" s="565">
        <f t="shared" si="7"/>
        <v>277</v>
      </c>
    </row>
    <row r="334" spans="1:7" ht="12.75">
      <c r="A334" s="577"/>
      <c r="B334" s="341"/>
      <c r="C334" s="341">
        <v>4300</v>
      </c>
      <c r="D334" s="65" t="s">
        <v>203</v>
      </c>
      <c r="E334" s="218">
        <v>29262</v>
      </c>
      <c r="F334" s="746"/>
      <c r="G334" s="565">
        <f t="shared" si="7"/>
        <v>29262</v>
      </c>
    </row>
    <row r="335" spans="1:7" ht="12.75">
      <c r="A335" s="577"/>
      <c r="B335" s="341"/>
      <c r="C335" s="341"/>
      <c r="D335" s="65"/>
      <c r="E335" s="218"/>
      <c r="F335" s="746"/>
      <c r="G335" s="565"/>
    </row>
    <row r="336" spans="1:7" ht="12.75">
      <c r="A336" s="577"/>
      <c r="B336" s="376">
        <v>85218</v>
      </c>
      <c r="C336" s="378"/>
      <c r="D336" s="69" t="s">
        <v>19</v>
      </c>
      <c r="E336" s="751">
        <f>SUM(E337:E351)</f>
        <v>522950</v>
      </c>
      <c r="F336" s="745">
        <f>SUM(F337:F351)</f>
        <v>0</v>
      </c>
      <c r="G336" s="239">
        <f t="shared" si="7"/>
        <v>522950</v>
      </c>
    </row>
    <row r="337" spans="1:9" ht="12.75">
      <c r="A337" s="577"/>
      <c r="B337" s="341"/>
      <c r="C337" s="341">
        <v>4010</v>
      </c>
      <c r="D337" s="65" t="s">
        <v>207</v>
      </c>
      <c r="E337" s="218">
        <v>296701</v>
      </c>
      <c r="F337" s="746"/>
      <c r="G337" s="565">
        <f t="shared" si="7"/>
        <v>296701</v>
      </c>
      <c r="I337" s="528"/>
    </row>
    <row r="338" spans="1:7" ht="12.75">
      <c r="A338" s="577"/>
      <c r="B338" s="341"/>
      <c r="C338" s="341">
        <v>4040</v>
      </c>
      <c r="D338" s="65" t="s">
        <v>208</v>
      </c>
      <c r="E338" s="218">
        <v>25821</v>
      </c>
      <c r="F338" s="746"/>
      <c r="G338" s="565">
        <f t="shared" si="7"/>
        <v>25821</v>
      </c>
    </row>
    <row r="339" spans="1:7" ht="12.75">
      <c r="A339" s="577"/>
      <c r="B339" s="341"/>
      <c r="C339" s="341">
        <v>4110</v>
      </c>
      <c r="D339" s="65" t="s">
        <v>209</v>
      </c>
      <c r="E339" s="218">
        <v>61725</v>
      </c>
      <c r="F339" s="746"/>
      <c r="G339" s="565">
        <f t="shared" si="7"/>
        <v>61725</v>
      </c>
    </row>
    <row r="340" spans="1:7" ht="12.75">
      <c r="A340" s="577"/>
      <c r="B340" s="341"/>
      <c r="C340" s="341">
        <v>4120</v>
      </c>
      <c r="D340" s="65" t="s">
        <v>210</v>
      </c>
      <c r="E340" s="218">
        <v>8578</v>
      </c>
      <c r="F340" s="746"/>
      <c r="G340" s="565">
        <f t="shared" si="7"/>
        <v>8578</v>
      </c>
    </row>
    <row r="341" spans="1:7" ht="12.75">
      <c r="A341" s="577"/>
      <c r="B341" s="341"/>
      <c r="C341" s="341">
        <v>4210</v>
      </c>
      <c r="D341" s="65" t="s">
        <v>211</v>
      </c>
      <c r="E341" s="218">
        <v>24900</v>
      </c>
      <c r="F341" s="746"/>
      <c r="G341" s="565">
        <f t="shared" si="7"/>
        <v>24900</v>
      </c>
    </row>
    <row r="342" spans="1:7" ht="12.75">
      <c r="A342" s="577"/>
      <c r="B342" s="341"/>
      <c r="C342" s="341">
        <v>4260</v>
      </c>
      <c r="D342" s="65" t="s">
        <v>212</v>
      </c>
      <c r="E342" s="218">
        <v>27120</v>
      </c>
      <c r="F342" s="746"/>
      <c r="G342" s="565">
        <f t="shared" si="7"/>
        <v>27120</v>
      </c>
    </row>
    <row r="343" spans="1:7" ht="12.75">
      <c r="A343" s="577"/>
      <c r="B343" s="341"/>
      <c r="C343" s="341">
        <v>4270</v>
      </c>
      <c r="D343" s="65" t="s">
        <v>213</v>
      </c>
      <c r="E343" s="218">
        <v>2431</v>
      </c>
      <c r="F343" s="746"/>
      <c r="G343" s="565">
        <f t="shared" si="7"/>
        <v>2431</v>
      </c>
    </row>
    <row r="344" spans="1:7" ht="12.75">
      <c r="A344" s="577"/>
      <c r="B344" s="341"/>
      <c r="C344" s="341">
        <v>4280</v>
      </c>
      <c r="D344" s="65" t="s">
        <v>214</v>
      </c>
      <c r="E344" s="218">
        <v>160</v>
      </c>
      <c r="F344" s="746"/>
      <c r="G344" s="565">
        <f t="shared" si="7"/>
        <v>160</v>
      </c>
    </row>
    <row r="345" spans="1:7" ht="12.75">
      <c r="A345" s="577"/>
      <c r="B345" s="341"/>
      <c r="C345" s="341">
        <v>4300</v>
      </c>
      <c r="D345" s="65" t="s">
        <v>203</v>
      </c>
      <c r="E345" s="218">
        <v>60900</v>
      </c>
      <c r="F345" s="746"/>
      <c r="G345" s="565">
        <f t="shared" si="7"/>
        <v>60900</v>
      </c>
    </row>
    <row r="346" spans="1:7" ht="12.75">
      <c r="A346" s="577"/>
      <c r="B346" s="341"/>
      <c r="C346" s="341">
        <v>4410</v>
      </c>
      <c r="D346" s="65" t="s">
        <v>215</v>
      </c>
      <c r="E346" s="218">
        <v>3415</v>
      </c>
      <c r="F346" s="746"/>
      <c r="G346" s="565">
        <f t="shared" si="7"/>
        <v>3415</v>
      </c>
    </row>
    <row r="347" spans="1:7" ht="12.75">
      <c r="A347" s="577"/>
      <c r="B347" s="341"/>
      <c r="C347" s="341">
        <v>4430</v>
      </c>
      <c r="D347" s="65" t="s">
        <v>216</v>
      </c>
      <c r="E347" s="218">
        <v>3500</v>
      </c>
      <c r="F347" s="746"/>
      <c r="G347" s="565">
        <f t="shared" si="7"/>
        <v>3500</v>
      </c>
    </row>
    <row r="348" spans="1:7" ht="12.75">
      <c r="A348" s="577"/>
      <c r="B348" s="341"/>
      <c r="C348" s="341">
        <v>4440</v>
      </c>
      <c r="D348" s="65" t="s">
        <v>217</v>
      </c>
      <c r="E348" s="218">
        <v>7699</v>
      </c>
      <c r="F348" s="746"/>
      <c r="G348" s="565">
        <f t="shared" si="7"/>
        <v>7699</v>
      </c>
    </row>
    <row r="349" spans="1:7" ht="12.75">
      <c r="A349" s="577"/>
      <c r="B349" s="341"/>
      <c r="C349" s="341">
        <v>4580</v>
      </c>
      <c r="D349" s="65" t="s">
        <v>86</v>
      </c>
      <c r="E349" s="218">
        <v>0</v>
      </c>
      <c r="F349" s="746"/>
      <c r="G349" s="565">
        <f t="shared" si="7"/>
        <v>0</v>
      </c>
    </row>
    <row r="350" spans="1:7" ht="12.75">
      <c r="A350" s="577"/>
      <c r="B350" s="341"/>
      <c r="C350" s="341">
        <v>6050</v>
      </c>
      <c r="D350" s="65" t="s">
        <v>220</v>
      </c>
      <c r="E350" s="218">
        <v>0</v>
      </c>
      <c r="F350" s="746"/>
      <c r="G350" s="565">
        <f t="shared" si="7"/>
        <v>0</v>
      </c>
    </row>
    <row r="351" spans="1:7" ht="12.75">
      <c r="A351" s="577"/>
      <c r="B351" s="341"/>
      <c r="C351" s="341">
        <v>6060</v>
      </c>
      <c r="D351" s="65" t="s">
        <v>480</v>
      </c>
      <c r="E351" s="218">
        <v>0</v>
      </c>
      <c r="F351" s="746"/>
      <c r="G351" s="565">
        <f t="shared" si="7"/>
        <v>0</v>
      </c>
    </row>
    <row r="352" spans="1:7" ht="12.75">
      <c r="A352" s="577"/>
      <c r="B352" s="273"/>
      <c r="C352" s="210"/>
      <c r="D352" s="65"/>
      <c r="E352" s="218"/>
      <c r="F352" s="746"/>
      <c r="G352" s="565"/>
    </row>
    <row r="353" spans="1:7" ht="12.75">
      <c r="A353" s="577"/>
      <c r="B353" s="376">
        <v>85220</v>
      </c>
      <c r="C353" s="378"/>
      <c r="D353" s="254" t="s">
        <v>271</v>
      </c>
      <c r="E353" s="751">
        <f>SUM(E354:E360)</f>
        <v>34216</v>
      </c>
      <c r="F353" s="745">
        <f>SUM(F354:F360)</f>
        <v>0</v>
      </c>
      <c r="G353" s="239">
        <f t="shared" si="7"/>
        <v>34216</v>
      </c>
    </row>
    <row r="354" spans="1:7" ht="12.75">
      <c r="A354" s="577"/>
      <c r="B354" s="341"/>
      <c r="C354" s="341">
        <v>4210</v>
      </c>
      <c r="D354" s="65" t="s">
        <v>211</v>
      </c>
      <c r="E354" s="218">
        <v>8252</v>
      </c>
      <c r="F354" s="746"/>
      <c r="G354" s="565">
        <f t="shared" si="7"/>
        <v>8252</v>
      </c>
    </row>
    <row r="355" spans="1:7" ht="12.75">
      <c r="A355" s="577"/>
      <c r="B355" s="341"/>
      <c r="C355" s="341">
        <v>4220</v>
      </c>
      <c r="D355" s="65" t="s">
        <v>245</v>
      </c>
      <c r="E355" s="218">
        <v>9464</v>
      </c>
      <c r="F355" s="746"/>
      <c r="G355" s="565">
        <f t="shared" si="7"/>
        <v>9464</v>
      </c>
    </row>
    <row r="356" spans="1:7" ht="12.75">
      <c r="A356" s="577"/>
      <c r="B356" s="341"/>
      <c r="C356" s="341">
        <v>4230</v>
      </c>
      <c r="D356" s="65" t="s">
        <v>246</v>
      </c>
      <c r="E356" s="218">
        <v>1000</v>
      </c>
      <c r="F356" s="746"/>
      <c r="G356" s="565">
        <f t="shared" si="7"/>
        <v>1000</v>
      </c>
    </row>
    <row r="357" spans="1:7" ht="12.75">
      <c r="A357" s="577"/>
      <c r="B357" s="273"/>
      <c r="C357" s="210" t="s">
        <v>269</v>
      </c>
      <c r="D357" s="65" t="s">
        <v>212</v>
      </c>
      <c r="E357" s="218">
        <v>1500</v>
      </c>
      <c r="F357" s="746"/>
      <c r="G357" s="565">
        <f t="shared" si="7"/>
        <v>1500</v>
      </c>
    </row>
    <row r="358" spans="1:7" ht="12.75">
      <c r="A358" s="577"/>
      <c r="B358" s="273"/>
      <c r="C358" s="210" t="s">
        <v>270</v>
      </c>
      <c r="D358" s="65" t="s">
        <v>213</v>
      </c>
      <c r="E358" s="218">
        <v>13000</v>
      </c>
      <c r="F358" s="746"/>
      <c r="G358" s="565">
        <f t="shared" si="7"/>
        <v>13000</v>
      </c>
    </row>
    <row r="359" spans="1:7" ht="12.75">
      <c r="A359" s="577"/>
      <c r="B359" s="273"/>
      <c r="C359" s="210" t="s">
        <v>202</v>
      </c>
      <c r="D359" s="65" t="s">
        <v>203</v>
      </c>
      <c r="E359" s="218">
        <v>1000</v>
      </c>
      <c r="F359" s="746"/>
      <c r="G359" s="565">
        <f t="shared" si="7"/>
        <v>1000</v>
      </c>
    </row>
    <row r="360" spans="1:7" ht="12.75">
      <c r="A360" s="577"/>
      <c r="B360" s="273"/>
      <c r="C360" s="341">
        <v>6060</v>
      </c>
      <c r="D360" s="65" t="s">
        <v>480</v>
      </c>
      <c r="E360" s="218">
        <v>0</v>
      </c>
      <c r="F360" s="746"/>
      <c r="G360" s="565">
        <f t="shared" si="7"/>
        <v>0</v>
      </c>
    </row>
    <row r="361" spans="1:7" ht="12.75">
      <c r="A361" s="577"/>
      <c r="B361" s="273"/>
      <c r="C361" s="210"/>
      <c r="D361" s="65"/>
      <c r="E361" s="218"/>
      <c r="F361" s="746"/>
      <c r="G361" s="565"/>
    </row>
    <row r="362" spans="1:7" ht="12.75">
      <c r="A362" s="577"/>
      <c r="B362" s="63">
        <v>85233</v>
      </c>
      <c r="C362" s="377"/>
      <c r="D362" s="69" t="s">
        <v>169</v>
      </c>
      <c r="E362" s="751">
        <f>E363</f>
        <v>0</v>
      </c>
      <c r="F362" s="745">
        <f>F363</f>
        <v>0</v>
      </c>
      <c r="G362" s="239">
        <f>F362+E362</f>
        <v>0</v>
      </c>
    </row>
    <row r="363" spans="1:7" ht="12.75">
      <c r="A363" s="577"/>
      <c r="B363" s="273"/>
      <c r="C363" s="210" t="s">
        <v>202</v>
      </c>
      <c r="D363" s="65" t="s">
        <v>203</v>
      </c>
      <c r="E363" s="218"/>
      <c r="F363" s="746"/>
      <c r="G363" s="565">
        <f>F363+E363</f>
        <v>0</v>
      </c>
    </row>
    <row r="364" spans="1:7" ht="12.75">
      <c r="A364" s="577"/>
      <c r="B364" s="273"/>
      <c r="C364" s="210"/>
      <c r="D364" s="65"/>
      <c r="E364" s="218"/>
      <c r="F364" s="746"/>
      <c r="G364" s="565"/>
    </row>
    <row r="365" spans="1:7" ht="13.5" thickBot="1">
      <c r="A365" s="454">
        <v>853</v>
      </c>
      <c r="B365" s="448"/>
      <c r="C365" s="448"/>
      <c r="D365" s="212" t="s">
        <v>264</v>
      </c>
      <c r="E365" s="217">
        <f>E366+E380+E398</f>
        <v>2779171</v>
      </c>
      <c r="F365" s="744">
        <f>F366+F380+F398</f>
        <v>0</v>
      </c>
      <c r="G365" s="567">
        <f t="shared" si="7"/>
        <v>2779171</v>
      </c>
    </row>
    <row r="366" spans="1:7" ht="12.75">
      <c r="A366" s="450"/>
      <c r="B366" s="376">
        <v>85321</v>
      </c>
      <c r="C366" s="378"/>
      <c r="D366" s="69" t="s">
        <v>525</v>
      </c>
      <c r="E366" s="751">
        <f>SUM(E367:E378)</f>
        <v>287000</v>
      </c>
      <c r="F366" s="745">
        <f>SUM(F367:F378)</f>
        <v>0</v>
      </c>
      <c r="G366" s="239">
        <f t="shared" si="7"/>
        <v>287000</v>
      </c>
    </row>
    <row r="367" spans="1:9" ht="12.75">
      <c r="A367" s="450"/>
      <c r="B367" s="341"/>
      <c r="C367" s="341">
        <v>4010</v>
      </c>
      <c r="D367" s="65" t="s">
        <v>207</v>
      </c>
      <c r="E367" s="218">
        <v>66887</v>
      </c>
      <c r="F367" s="746"/>
      <c r="G367" s="565">
        <f t="shared" si="7"/>
        <v>66887</v>
      </c>
      <c r="I367" s="528"/>
    </row>
    <row r="368" spans="1:7" ht="12.75">
      <c r="A368" s="450"/>
      <c r="B368" s="341"/>
      <c r="C368" s="341">
        <v>4040</v>
      </c>
      <c r="D368" s="65" t="s">
        <v>208</v>
      </c>
      <c r="E368" s="218">
        <v>4591</v>
      </c>
      <c r="F368" s="746"/>
      <c r="G368" s="565">
        <f t="shared" si="7"/>
        <v>4591</v>
      </c>
    </row>
    <row r="369" spans="1:7" ht="12.75">
      <c r="A369" s="450"/>
      <c r="B369" s="341"/>
      <c r="C369" s="341">
        <v>4110</v>
      </c>
      <c r="D369" s="65" t="s">
        <v>209</v>
      </c>
      <c r="E369" s="218">
        <v>13860</v>
      </c>
      <c r="F369" s="746"/>
      <c r="G369" s="565">
        <f t="shared" si="7"/>
        <v>13860</v>
      </c>
    </row>
    <row r="370" spans="1:7" ht="12.75">
      <c r="A370" s="450"/>
      <c r="B370" s="341"/>
      <c r="C370" s="341">
        <v>4120</v>
      </c>
      <c r="D370" s="65" t="s">
        <v>210</v>
      </c>
      <c r="E370" s="218">
        <v>2094</v>
      </c>
      <c r="F370" s="746"/>
      <c r="G370" s="565">
        <f t="shared" si="7"/>
        <v>2094</v>
      </c>
    </row>
    <row r="371" spans="1:7" ht="12.75">
      <c r="A371" s="450"/>
      <c r="B371" s="341"/>
      <c r="C371" s="341">
        <v>4210</v>
      </c>
      <c r="D371" s="65" t="s">
        <v>211</v>
      </c>
      <c r="E371" s="218">
        <v>34620</v>
      </c>
      <c r="F371" s="746"/>
      <c r="G371" s="565">
        <f t="shared" si="7"/>
        <v>34620</v>
      </c>
    </row>
    <row r="372" spans="1:7" ht="12.75">
      <c r="A372" s="450"/>
      <c r="B372" s="341"/>
      <c r="C372" s="341">
        <v>4260</v>
      </c>
      <c r="D372" s="65" t="s">
        <v>212</v>
      </c>
      <c r="E372" s="218">
        <v>11520</v>
      </c>
      <c r="F372" s="746"/>
      <c r="G372" s="565">
        <f t="shared" si="7"/>
        <v>11520</v>
      </c>
    </row>
    <row r="373" spans="1:7" ht="12.75">
      <c r="A373" s="450"/>
      <c r="B373" s="341"/>
      <c r="C373" s="341">
        <v>4270</v>
      </c>
      <c r="D373" s="65" t="s">
        <v>213</v>
      </c>
      <c r="E373" s="218">
        <v>1600</v>
      </c>
      <c r="F373" s="746"/>
      <c r="G373" s="565">
        <f t="shared" si="7"/>
        <v>1600</v>
      </c>
    </row>
    <row r="374" spans="1:7" ht="12.75">
      <c r="A374" s="450"/>
      <c r="B374" s="341"/>
      <c r="C374" s="341">
        <v>4280</v>
      </c>
      <c r="D374" s="65" t="s">
        <v>214</v>
      </c>
      <c r="E374" s="218">
        <v>100</v>
      </c>
      <c r="F374" s="746"/>
      <c r="G374" s="565">
        <f t="shared" si="7"/>
        <v>100</v>
      </c>
    </row>
    <row r="375" spans="1:7" ht="12.75">
      <c r="A375" s="450"/>
      <c r="B375" s="341"/>
      <c r="C375" s="341">
        <v>4300</v>
      </c>
      <c r="D375" s="65" t="s">
        <v>203</v>
      </c>
      <c r="E375" s="218">
        <v>144850</v>
      </c>
      <c r="F375" s="746"/>
      <c r="G375" s="565">
        <f t="shared" si="7"/>
        <v>144850</v>
      </c>
    </row>
    <row r="376" spans="1:7" ht="12.75">
      <c r="A376" s="450"/>
      <c r="B376" s="341"/>
      <c r="C376" s="341">
        <v>4410</v>
      </c>
      <c r="D376" s="65" t="s">
        <v>215</v>
      </c>
      <c r="E376" s="218">
        <v>4000</v>
      </c>
      <c r="F376" s="746"/>
      <c r="G376" s="565">
        <f t="shared" si="7"/>
        <v>4000</v>
      </c>
    </row>
    <row r="377" spans="1:7" ht="12.75">
      <c r="A377" s="450"/>
      <c r="B377" s="341"/>
      <c r="C377" s="341">
        <v>4430</v>
      </c>
      <c r="D377" s="65" t="s">
        <v>216</v>
      </c>
      <c r="E377" s="218">
        <v>972</v>
      </c>
      <c r="F377" s="746"/>
      <c r="G377" s="565">
        <f t="shared" si="7"/>
        <v>972</v>
      </c>
    </row>
    <row r="378" spans="1:7" ht="12.75">
      <c r="A378" s="450"/>
      <c r="B378" s="341"/>
      <c r="C378" s="341">
        <v>4440</v>
      </c>
      <c r="D378" s="65" t="s">
        <v>217</v>
      </c>
      <c r="E378" s="218">
        <v>1906</v>
      </c>
      <c r="F378" s="746"/>
      <c r="G378" s="565">
        <f t="shared" si="7"/>
        <v>1906</v>
      </c>
    </row>
    <row r="379" spans="1:7" ht="12.75">
      <c r="A379" s="450"/>
      <c r="B379" s="341"/>
      <c r="C379" s="341"/>
      <c r="D379" s="65"/>
      <c r="E379" s="218"/>
      <c r="F379" s="746"/>
      <c r="G379" s="565"/>
    </row>
    <row r="380" spans="1:7" ht="12.75">
      <c r="A380" s="439"/>
      <c r="B380" s="376">
        <v>85333</v>
      </c>
      <c r="C380" s="378"/>
      <c r="D380" s="69" t="s">
        <v>20</v>
      </c>
      <c r="E380" s="751">
        <f>SUM(E381:E396)</f>
        <v>2403010</v>
      </c>
      <c r="F380" s="745">
        <f>SUM(F381:F396)</f>
        <v>0</v>
      </c>
      <c r="G380" s="239">
        <f t="shared" si="7"/>
        <v>2403010</v>
      </c>
    </row>
    <row r="381" spans="1:9" ht="12.75">
      <c r="A381" s="439"/>
      <c r="B381" s="341"/>
      <c r="C381" s="341">
        <v>4010</v>
      </c>
      <c r="D381" s="65" t="s">
        <v>207</v>
      </c>
      <c r="E381" s="218">
        <v>1590000</v>
      </c>
      <c r="F381" s="746"/>
      <c r="G381" s="565">
        <f t="shared" si="7"/>
        <v>1590000</v>
      </c>
      <c r="I381" s="528"/>
    </row>
    <row r="382" spans="1:7" ht="12.75">
      <c r="A382" s="439"/>
      <c r="B382" s="341"/>
      <c r="C382" s="341">
        <v>4040</v>
      </c>
      <c r="D382" s="65" t="s">
        <v>208</v>
      </c>
      <c r="E382" s="218">
        <v>138802</v>
      </c>
      <c r="F382" s="746"/>
      <c r="G382" s="565">
        <f t="shared" si="7"/>
        <v>138802</v>
      </c>
    </row>
    <row r="383" spans="1:7" ht="12.75">
      <c r="A383" s="439"/>
      <c r="B383" s="341"/>
      <c r="C383" s="341">
        <v>4110</v>
      </c>
      <c r="D383" s="65" t="s">
        <v>209</v>
      </c>
      <c r="E383" s="218">
        <v>297872</v>
      </c>
      <c r="F383" s="746"/>
      <c r="G383" s="565">
        <f t="shared" si="7"/>
        <v>297872</v>
      </c>
    </row>
    <row r="384" spans="1:7" ht="12.75">
      <c r="A384" s="439"/>
      <c r="B384" s="341"/>
      <c r="C384" s="341">
        <v>4120</v>
      </c>
      <c r="D384" s="65" t="s">
        <v>210</v>
      </c>
      <c r="E384" s="218">
        <v>42355</v>
      </c>
      <c r="F384" s="746"/>
      <c r="G384" s="565">
        <f aca="true" t="shared" si="8" ref="G384:G456">E384+F384</f>
        <v>42355</v>
      </c>
    </row>
    <row r="385" spans="1:7" ht="12.75">
      <c r="A385" s="439"/>
      <c r="B385" s="341"/>
      <c r="C385" s="341">
        <v>4170</v>
      </c>
      <c r="D385" s="65" t="s">
        <v>513</v>
      </c>
      <c r="E385" s="218">
        <v>13070</v>
      </c>
      <c r="F385" s="746"/>
      <c r="G385" s="565">
        <f t="shared" si="8"/>
        <v>13070</v>
      </c>
    </row>
    <row r="386" spans="1:7" ht="12.75">
      <c r="A386" s="439"/>
      <c r="B386" s="341"/>
      <c r="C386" s="341">
        <v>4210</v>
      </c>
      <c r="D386" s="65" t="s">
        <v>211</v>
      </c>
      <c r="E386" s="218">
        <v>67941</v>
      </c>
      <c r="F386" s="746"/>
      <c r="G386" s="565">
        <f t="shared" si="8"/>
        <v>67941</v>
      </c>
    </row>
    <row r="387" spans="1:7" ht="12.75">
      <c r="A387" s="439"/>
      <c r="B387" s="341"/>
      <c r="C387" s="341">
        <v>4260</v>
      </c>
      <c r="D387" s="65" t="s">
        <v>212</v>
      </c>
      <c r="E387" s="218">
        <v>71908</v>
      </c>
      <c r="F387" s="746"/>
      <c r="G387" s="565">
        <f t="shared" si="8"/>
        <v>71908</v>
      </c>
    </row>
    <row r="388" spans="1:7" ht="12.75">
      <c r="A388" s="439"/>
      <c r="B388" s="341"/>
      <c r="C388" s="341">
        <v>4270</v>
      </c>
      <c r="D388" s="65" t="s">
        <v>213</v>
      </c>
      <c r="E388" s="218">
        <v>10000</v>
      </c>
      <c r="F388" s="746"/>
      <c r="G388" s="565">
        <f t="shared" si="8"/>
        <v>10000</v>
      </c>
    </row>
    <row r="389" spans="1:7" ht="12.75">
      <c r="A389" s="439"/>
      <c r="B389" s="341"/>
      <c r="C389" s="341">
        <v>4280</v>
      </c>
      <c r="D389" s="65" t="s">
        <v>214</v>
      </c>
      <c r="E389" s="218">
        <v>1700</v>
      </c>
      <c r="F389" s="746"/>
      <c r="G389" s="565">
        <f t="shared" si="8"/>
        <v>1700</v>
      </c>
    </row>
    <row r="390" spans="1:7" ht="12.75">
      <c r="A390" s="439"/>
      <c r="B390" s="341"/>
      <c r="C390" s="341">
        <v>4300</v>
      </c>
      <c r="D390" s="65" t="s">
        <v>203</v>
      </c>
      <c r="E390" s="218">
        <v>92747</v>
      </c>
      <c r="F390" s="746"/>
      <c r="G390" s="565">
        <f t="shared" si="8"/>
        <v>92747</v>
      </c>
    </row>
    <row r="391" spans="1:7" ht="12.75">
      <c r="A391" s="439"/>
      <c r="B391" s="341"/>
      <c r="C391" s="341">
        <v>4350</v>
      </c>
      <c r="D391" s="65" t="s">
        <v>510</v>
      </c>
      <c r="E391" s="218">
        <v>5000</v>
      </c>
      <c r="F391" s="746"/>
      <c r="G391" s="565">
        <f t="shared" si="8"/>
        <v>5000</v>
      </c>
    </row>
    <row r="392" spans="1:7" ht="12.75">
      <c r="A392" s="439"/>
      <c r="B392" s="341"/>
      <c r="C392" s="341">
        <v>4410</v>
      </c>
      <c r="D392" s="65" t="s">
        <v>215</v>
      </c>
      <c r="E392" s="218">
        <v>500</v>
      </c>
      <c r="F392" s="746"/>
      <c r="G392" s="565">
        <f t="shared" si="8"/>
        <v>500</v>
      </c>
    </row>
    <row r="393" spans="1:7" ht="12.75">
      <c r="A393" s="439"/>
      <c r="B393" s="341"/>
      <c r="C393" s="341">
        <v>4430</v>
      </c>
      <c r="D393" s="65" t="s">
        <v>216</v>
      </c>
      <c r="E393" s="218">
        <v>4740</v>
      </c>
      <c r="F393" s="746"/>
      <c r="G393" s="565">
        <f>F393+E393</f>
        <v>4740</v>
      </c>
    </row>
    <row r="394" spans="1:7" ht="12.75">
      <c r="A394" s="439"/>
      <c r="B394" s="341"/>
      <c r="C394" s="341">
        <v>4440</v>
      </c>
      <c r="D394" s="65" t="s">
        <v>217</v>
      </c>
      <c r="E394" s="218">
        <v>55642</v>
      </c>
      <c r="F394" s="746"/>
      <c r="G394" s="565">
        <f t="shared" si="8"/>
        <v>55642</v>
      </c>
    </row>
    <row r="395" spans="1:7" ht="12.75" customHeight="1">
      <c r="A395" s="439"/>
      <c r="B395" s="341"/>
      <c r="C395" s="341">
        <v>4480</v>
      </c>
      <c r="D395" s="65" t="s">
        <v>218</v>
      </c>
      <c r="E395" s="218">
        <v>10658</v>
      </c>
      <c r="F395" s="746"/>
      <c r="G395" s="565">
        <f t="shared" si="8"/>
        <v>10658</v>
      </c>
    </row>
    <row r="396" spans="1:7" ht="12.75" customHeight="1">
      <c r="A396" s="439"/>
      <c r="B396" s="341"/>
      <c r="C396" s="341">
        <v>4510</v>
      </c>
      <c r="D396" s="65" t="s">
        <v>219</v>
      </c>
      <c r="E396" s="218">
        <v>75</v>
      </c>
      <c r="F396" s="746"/>
      <c r="G396" s="565">
        <f t="shared" si="8"/>
        <v>75</v>
      </c>
    </row>
    <row r="397" spans="1:7" ht="12.75">
      <c r="A397" s="439"/>
      <c r="B397" s="341"/>
      <c r="C397" s="341"/>
      <c r="D397" s="65"/>
      <c r="E397" s="218"/>
      <c r="F397" s="746"/>
      <c r="G397" s="565"/>
    </row>
    <row r="398" spans="1:7" ht="12.75">
      <c r="A398" s="439"/>
      <c r="B398" s="376">
        <v>85395</v>
      </c>
      <c r="C398" s="378"/>
      <c r="D398" s="69" t="s">
        <v>25</v>
      </c>
      <c r="E398" s="751">
        <f>SUM(E399:E403)</f>
        <v>89161</v>
      </c>
      <c r="F398" s="745">
        <f>SUM(F399:F403)</f>
        <v>0</v>
      </c>
      <c r="G398" s="239">
        <f t="shared" si="8"/>
        <v>89161</v>
      </c>
    </row>
    <row r="399" spans="1:7" ht="12.75">
      <c r="A399" s="439"/>
      <c r="B399" s="341"/>
      <c r="C399" s="341">
        <v>4010</v>
      </c>
      <c r="D399" s="65" t="s">
        <v>207</v>
      </c>
      <c r="E399" s="218">
        <v>45419</v>
      </c>
      <c r="F399" s="746"/>
      <c r="G399" s="565"/>
    </row>
    <row r="400" spans="1:7" ht="12.75">
      <c r="A400" s="439"/>
      <c r="B400" s="341"/>
      <c r="C400" s="341">
        <v>4110</v>
      </c>
      <c r="D400" s="65" t="s">
        <v>209</v>
      </c>
      <c r="E400" s="218">
        <v>7755</v>
      </c>
      <c r="F400" s="746"/>
      <c r="G400" s="565"/>
    </row>
    <row r="401" spans="1:7" ht="12.75">
      <c r="A401" s="439"/>
      <c r="B401" s="341"/>
      <c r="C401" s="341">
        <v>4120</v>
      </c>
      <c r="D401" s="65" t="s">
        <v>210</v>
      </c>
      <c r="E401" s="218">
        <v>1102</v>
      </c>
      <c r="F401" s="746"/>
      <c r="G401" s="565"/>
    </row>
    <row r="402" spans="1:7" ht="12.75">
      <c r="A402" s="439"/>
      <c r="B402" s="341"/>
      <c r="C402" s="341">
        <v>4210</v>
      </c>
      <c r="D402" s="65" t="s">
        <v>211</v>
      </c>
      <c r="E402" s="218">
        <v>30000</v>
      </c>
      <c r="F402" s="746"/>
      <c r="G402" s="565">
        <f>SUM(E402:F402)</f>
        <v>30000</v>
      </c>
    </row>
    <row r="403" spans="1:7" ht="12.75">
      <c r="A403" s="439"/>
      <c r="B403" s="341"/>
      <c r="C403" s="341">
        <v>4270</v>
      </c>
      <c r="D403" s="65" t="s">
        <v>213</v>
      </c>
      <c r="E403" s="218">
        <v>4885</v>
      </c>
      <c r="F403" s="746"/>
      <c r="G403" s="565">
        <f t="shared" si="8"/>
        <v>4885</v>
      </c>
    </row>
    <row r="404" spans="1:7" ht="12.75">
      <c r="A404" s="577"/>
      <c r="B404" s="341"/>
      <c r="C404" s="341"/>
      <c r="D404" s="65"/>
      <c r="E404" s="218"/>
      <c r="F404" s="746"/>
      <c r="G404" s="565"/>
    </row>
    <row r="405" spans="1:7" ht="13.5" thickBot="1">
      <c r="A405" s="454">
        <v>854</v>
      </c>
      <c r="B405" s="448"/>
      <c r="C405" s="448"/>
      <c r="D405" s="212" t="s">
        <v>29</v>
      </c>
      <c r="E405" s="217">
        <f>E406+E415+E435+E451+E481+E458+E477</f>
        <v>2745198</v>
      </c>
      <c r="F405" s="744">
        <f>F406+F415+F435+F451+F481+F458+F477</f>
        <v>0</v>
      </c>
      <c r="G405" s="567">
        <f t="shared" si="8"/>
        <v>2745198</v>
      </c>
    </row>
    <row r="406" spans="1:7" ht="12.75">
      <c r="A406" s="439"/>
      <c r="B406" s="376">
        <v>85401</v>
      </c>
      <c r="C406" s="378"/>
      <c r="D406" s="69" t="s">
        <v>248</v>
      </c>
      <c r="E406" s="751">
        <f>SUM(E407:E413)</f>
        <v>40995</v>
      </c>
      <c r="F406" s="745">
        <f>SUM(F407:F413)</f>
        <v>0</v>
      </c>
      <c r="G406" s="239">
        <f t="shared" si="8"/>
        <v>40995</v>
      </c>
    </row>
    <row r="407" spans="1:7" ht="12.75">
      <c r="A407" s="439"/>
      <c r="B407" s="341"/>
      <c r="C407" s="341">
        <v>3020</v>
      </c>
      <c r="D407" s="65" t="s">
        <v>206</v>
      </c>
      <c r="E407" s="218">
        <v>0</v>
      </c>
      <c r="F407" s="746"/>
      <c r="G407" s="565">
        <f t="shared" si="8"/>
        <v>0</v>
      </c>
    </row>
    <row r="408" spans="1:9" ht="12.75">
      <c r="A408" s="439"/>
      <c r="B408" s="341"/>
      <c r="C408" s="341">
        <v>4010</v>
      </c>
      <c r="D408" s="65" t="s">
        <v>207</v>
      </c>
      <c r="E408" s="218">
        <f>29219-4</f>
        <v>29215</v>
      </c>
      <c r="F408" s="746"/>
      <c r="G408" s="565">
        <f t="shared" si="8"/>
        <v>29215</v>
      </c>
      <c r="I408" s="528"/>
    </row>
    <row r="409" spans="1:7" ht="12.75">
      <c r="A409" s="439"/>
      <c r="B409" s="341"/>
      <c r="C409" s="341">
        <v>4040</v>
      </c>
      <c r="D409" s="65" t="s">
        <v>208</v>
      </c>
      <c r="E409" s="218">
        <v>2430</v>
      </c>
      <c r="F409" s="746"/>
      <c r="G409" s="565">
        <f t="shared" si="8"/>
        <v>2430</v>
      </c>
    </row>
    <row r="410" spans="1:7" ht="12.75">
      <c r="A410" s="439"/>
      <c r="B410" s="341"/>
      <c r="C410" s="341">
        <v>4110</v>
      </c>
      <c r="D410" s="65" t="s">
        <v>209</v>
      </c>
      <c r="E410" s="218">
        <v>4715</v>
      </c>
      <c r="F410" s="746"/>
      <c r="G410" s="565">
        <f t="shared" si="8"/>
        <v>4715</v>
      </c>
    </row>
    <row r="411" spans="1:7" ht="12.75">
      <c r="A411" s="439"/>
      <c r="B411" s="341"/>
      <c r="C411" s="341">
        <v>4120</v>
      </c>
      <c r="D411" s="65" t="s">
        <v>210</v>
      </c>
      <c r="E411" s="218">
        <v>785</v>
      </c>
      <c r="F411" s="746"/>
      <c r="G411" s="565">
        <f t="shared" si="8"/>
        <v>785</v>
      </c>
    </row>
    <row r="412" spans="1:7" ht="12.75">
      <c r="A412" s="439"/>
      <c r="B412" s="341"/>
      <c r="C412" s="341">
        <v>4210</v>
      </c>
      <c r="D412" s="65" t="s">
        <v>211</v>
      </c>
      <c r="E412" s="218">
        <v>4</v>
      </c>
      <c r="F412" s="746"/>
      <c r="G412" s="565">
        <f t="shared" si="8"/>
        <v>4</v>
      </c>
    </row>
    <row r="413" spans="1:7" ht="12.75">
      <c r="A413" s="439"/>
      <c r="B413" s="341"/>
      <c r="C413" s="341">
        <v>4440</v>
      </c>
      <c r="D413" s="65" t="s">
        <v>217</v>
      </c>
      <c r="E413" s="218">
        <v>3846</v>
      </c>
      <c r="F413" s="746"/>
      <c r="G413" s="565">
        <f t="shared" si="8"/>
        <v>3846</v>
      </c>
    </row>
    <row r="414" spans="1:7" ht="14.25" customHeight="1">
      <c r="A414" s="439"/>
      <c r="B414" s="341"/>
      <c r="C414" s="341"/>
      <c r="D414" s="65"/>
      <c r="E414" s="218"/>
      <c r="F414" s="746"/>
      <c r="G414" s="565"/>
    </row>
    <row r="415" spans="1:7" ht="12.75">
      <c r="A415" s="439"/>
      <c r="B415" s="376">
        <v>85406</v>
      </c>
      <c r="C415" s="378"/>
      <c r="D415" s="69" t="s">
        <v>249</v>
      </c>
      <c r="E415" s="751">
        <f>SUM(E416:E433)</f>
        <v>567450</v>
      </c>
      <c r="F415" s="745">
        <f>SUM(F416:F433)</f>
        <v>0</v>
      </c>
      <c r="G415" s="239">
        <f t="shared" si="8"/>
        <v>567450</v>
      </c>
    </row>
    <row r="416" spans="1:8" ht="12.75">
      <c r="A416" s="439"/>
      <c r="B416" s="341"/>
      <c r="C416" s="268">
        <v>2310</v>
      </c>
      <c r="D416" s="211" t="s">
        <v>205</v>
      </c>
      <c r="E416" s="218">
        <v>120000</v>
      </c>
      <c r="F416" s="746"/>
      <c r="G416" s="565">
        <f t="shared" si="8"/>
        <v>120000</v>
      </c>
      <c r="H416" s="528"/>
    </row>
    <row r="417" spans="1:7" ht="12.75">
      <c r="A417" s="439"/>
      <c r="B417" s="341"/>
      <c r="C417" s="341">
        <v>3020</v>
      </c>
      <c r="D417" s="65" t="s">
        <v>206</v>
      </c>
      <c r="E417" s="218">
        <v>919</v>
      </c>
      <c r="F417" s="746"/>
      <c r="G417" s="565">
        <f t="shared" si="8"/>
        <v>919</v>
      </c>
    </row>
    <row r="418" spans="1:9" ht="12.75">
      <c r="A418" s="439"/>
      <c r="B418" s="341"/>
      <c r="C418" s="341">
        <v>4010</v>
      </c>
      <c r="D418" s="65" t="s">
        <v>207</v>
      </c>
      <c r="E418" s="218">
        <v>303739</v>
      </c>
      <c r="F418" s="746"/>
      <c r="G418" s="565">
        <f t="shared" si="8"/>
        <v>303739</v>
      </c>
      <c r="I418" s="528"/>
    </row>
    <row r="419" spans="1:7" ht="12.75">
      <c r="A419" s="439"/>
      <c r="B419" s="341"/>
      <c r="C419" s="341">
        <v>4040</v>
      </c>
      <c r="D419" s="65" t="s">
        <v>208</v>
      </c>
      <c r="E419" s="218">
        <v>24151</v>
      </c>
      <c r="F419" s="746"/>
      <c r="G419" s="565">
        <f t="shared" si="8"/>
        <v>24151</v>
      </c>
    </row>
    <row r="420" spans="1:7" ht="12.75">
      <c r="A420" s="439"/>
      <c r="B420" s="341"/>
      <c r="C420" s="341">
        <v>4110</v>
      </c>
      <c r="D420" s="65" t="s">
        <v>209</v>
      </c>
      <c r="E420" s="218">
        <v>58135</v>
      </c>
      <c r="F420" s="746"/>
      <c r="G420" s="565">
        <f t="shared" si="8"/>
        <v>58135</v>
      </c>
    </row>
    <row r="421" spans="1:7" ht="12.75">
      <c r="A421" s="439"/>
      <c r="B421" s="341"/>
      <c r="C421" s="341">
        <v>4120</v>
      </c>
      <c r="D421" s="65" t="s">
        <v>210</v>
      </c>
      <c r="E421" s="218">
        <v>8035</v>
      </c>
      <c r="F421" s="746"/>
      <c r="G421" s="565">
        <f t="shared" si="8"/>
        <v>8035</v>
      </c>
    </row>
    <row r="422" spans="1:7" ht="12.75">
      <c r="A422" s="439"/>
      <c r="B422" s="341"/>
      <c r="C422" s="341">
        <v>4170</v>
      </c>
      <c r="D422" s="65" t="s">
        <v>509</v>
      </c>
      <c r="E422" s="218">
        <v>0</v>
      </c>
      <c r="F422" s="746"/>
      <c r="G422" s="565">
        <f t="shared" si="8"/>
        <v>0</v>
      </c>
    </row>
    <row r="423" spans="1:7" ht="12.75">
      <c r="A423" s="439"/>
      <c r="B423" s="341"/>
      <c r="C423" s="341">
        <v>4210</v>
      </c>
      <c r="D423" s="65" t="s">
        <v>211</v>
      </c>
      <c r="E423" s="218">
        <v>7495</v>
      </c>
      <c r="F423" s="746"/>
      <c r="G423" s="565">
        <f t="shared" si="8"/>
        <v>7495</v>
      </c>
    </row>
    <row r="424" spans="1:7" ht="12.75">
      <c r="A424" s="439"/>
      <c r="B424" s="341"/>
      <c r="C424" s="341">
        <v>4240</v>
      </c>
      <c r="D424" s="65" t="s">
        <v>239</v>
      </c>
      <c r="E424" s="218">
        <v>1800</v>
      </c>
      <c r="F424" s="746"/>
      <c r="G424" s="565">
        <f t="shared" si="8"/>
        <v>1800</v>
      </c>
    </row>
    <row r="425" spans="1:7" ht="12.75">
      <c r="A425" s="439"/>
      <c r="B425" s="341"/>
      <c r="C425" s="341">
        <v>4260</v>
      </c>
      <c r="D425" s="65" t="s">
        <v>212</v>
      </c>
      <c r="E425" s="218">
        <v>8198</v>
      </c>
      <c r="F425" s="746"/>
      <c r="G425" s="565">
        <f t="shared" si="8"/>
        <v>8198</v>
      </c>
    </row>
    <row r="426" spans="1:7" ht="12.75">
      <c r="A426" s="439"/>
      <c r="B426" s="341"/>
      <c r="C426" s="341">
        <v>4270</v>
      </c>
      <c r="D426" s="65" t="s">
        <v>213</v>
      </c>
      <c r="E426" s="218">
        <v>2080</v>
      </c>
      <c r="F426" s="746"/>
      <c r="G426" s="565">
        <f t="shared" si="8"/>
        <v>2080</v>
      </c>
    </row>
    <row r="427" spans="1:7" ht="12.75">
      <c r="A427" s="439"/>
      <c r="B427" s="273"/>
      <c r="C427" s="341">
        <v>4280</v>
      </c>
      <c r="D427" s="65" t="s">
        <v>214</v>
      </c>
      <c r="E427" s="218">
        <v>40</v>
      </c>
      <c r="F427" s="746"/>
      <c r="G427" s="565">
        <f t="shared" si="8"/>
        <v>40</v>
      </c>
    </row>
    <row r="428" spans="1:7" ht="12.75">
      <c r="A428" s="439"/>
      <c r="B428" s="273"/>
      <c r="C428" s="341">
        <v>4300</v>
      </c>
      <c r="D428" s="65" t="s">
        <v>203</v>
      </c>
      <c r="E428" s="218">
        <v>10465</v>
      </c>
      <c r="F428" s="746"/>
      <c r="G428" s="565">
        <f t="shared" si="8"/>
        <v>10465</v>
      </c>
    </row>
    <row r="429" spans="1:7" ht="12.75">
      <c r="A429" s="439"/>
      <c r="B429" s="273"/>
      <c r="C429" s="341">
        <v>4350</v>
      </c>
      <c r="D429" s="65" t="s">
        <v>510</v>
      </c>
      <c r="E429" s="218">
        <v>200</v>
      </c>
      <c r="F429" s="746"/>
      <c r="G429" s="565">
        <f>F429+E429</f>
        <v>200</v>
      </c>
    </row>
    <row r="430" spans="1:7" ht="12.75">
      <c r="A430" s="439"/>
      <c r="B430" s="273"/>
      <c r="C430" s="341">
        <v>4410</v>
      </c>
      <c r="D430" s="65" t="s">
        <v>215</v>
      </c>
      <c r="E430" s="218">
        <v>1100</v>
      </c>
      <c r="F430" s="746"/>
      <c r="G430" s="565">
        <f t="shared" si="8"/>
        <v>1100</v>
      </c>
    </row>
    <row r="431" spans="1:7" ht="12.75">
      <c r="A431" s="439"/>
      <c r="B431" s="273"/>
      <c r="C431" s="341">
        <v>4430</v>
      </c>
      <c r="D431" s="65" t="s">
        <v>216</v>
      </c>
      <c r="E431" s="218">
        <v>280</v>
      </c>
      <c r="F431" s="746"/>
      <c r="G431" s="565">
        <f t="shared" si="8"/>
        <v>280</v>
      </c>
    </row>
    <row r="432" spans="1:7" ht="12.75">
      <c r="A432" s="439"/>
      <c r="B432" s="273"/>
      <c r="C432" s="341">
        <v>4440</v>
      </c>
      <c r="D432" s="65" t="s">
        <v>217</v>
      </c>
      <c r="E432" s="218">
        <v>20813</v>
      </c>
      <c r="F432" s="746"/>
      <c r="G432" s="565">
        <f t="shared" si="8"/>
        <v>20813</v>
      </c>
    </row>
    <row r="433" spans="1:7" ht="12.75">
      <c r="A433" s="439"/>
      <c r="B433" s="273"/>
      <c r="C433" s="458">
        <v>6050</v>
      </c>
      <c r="D433" s="65" t="s">
        <v>220</v>
      </c>
      <c r="E433" s="218">
        <v>0</v>
      </c>
      <c r="F433" s="746"/>
      <c r="G433" s="565">
        <f t="shared" si="8"/>
        <v>0</v>
      </c>
    </row>
    <row r="434" spans="1:7" ht="12.75">
      <c r="A434" s="439"/>
      <c r="B434" s="273"/>
      <c r="C434" s="268"/>
      <c r="D434" s="209"/>
      <c r="E434" s="218"/>
      <c r="F434" s="746"/>
      <c r="G434" s="565"/>
    </row>
    <row r="435" spans="1:7" ht="12.75">
      <c r="A435" s="577"/>
      <c r="B435" s="376">
        <v>85410</v>
      </c>
      <c r="C435" s="583"/>
      <c r="D435" s="254" t="s">
        <v>92</v>
      </c>
      <c r="E435" s="751">
        <f>SUM(E436:E448)</f>
        <v>219776</v>
      </c>
      <c r="F435" s="745">
        <f>SUM(F436:F449)</f>
        <v>0</v>
      </c>
      <c r="G435" s="239">
        <f t="shared" si="8"/>
        <v>219776</v>
      </c>
    </row>
    <row r="436" spans="1:7" ht="12.75">
      <c r="A436" s="577"/>
      <c r="B436" s="273"/>
      <c r="C436" s="341">
        <v>3020</v>
      </c>
      <c r="D436" s="65" t="s">
        <v>206</v>
      </c>
      <c r="E436" s="218">
        <v>136</v>
      </c>
      <c r="F436" s="746"/>
      <c r="G436" s="565">
        <f t="shared" si="8"/>
        <v>136</v>
      </c>
    </row>
    <row r="437" spans="1:9" ht="12.75">
      <c r="A437" s="577"/>
      <c r="B437" s="273"/>
      <c r="C437" s="341">
        <v>4010</v>
      </c>
      <c r="D437" s="65" t="s">
        <v>207</v>
      </c>
      <c r="E437" s="218">
        <v>72338</v>
      </c>
      <c r="F437" s="746"/>
      <c r="G437" s="565">
        <f t="shared" si="8"/>
        <v>72338</v>
      </c>
      <c r="I437" s="528"/>
    </row>
    <row r="438" spans="1:7" ht="12.75">
      <c r="A438" s="577"/>
      <c r="B438" s="273"/>
      <c r="C438" s="341">
        <v>4040</v>
      </c>
      <c r="D438" s="65" t="s">
        <v>208</v>
      </c>
      <c r="E438" s="218">
        <v>5128</v>
      </c>
      <c r="F438" s="746"/>
      <c r="G438" s="565">
        <f t="shared" si="8"/>
        <v>5128</v>
      </c>
    </row>
    <row r="439" spans="1:7" ht="12.75">
      <c r="A439" s="577"/>
      <c r="B439" s="273"/>
      <c r="C439" s="341">
        <v>4110</v>
      </c>
      <c r="D439" s="65" t="s">
        <v>209</v>
      </c>
      <c r="E439" s="218">
        <v>13896</v>
      </c>
      <c r="F439" s="746"/>
      <c r="G439" s="565">
        <f t="shared" si="8"/>
        <v>13896</v>
      </c>
    </row>
    <row r="440" spans="1:7" ht="12.75">
      <c r="A440" s="577"/>
      <c r="B440" s="273"/>
      <c r="C440" s="341">
        <v>4120</v>
      </c>
      <c r="D440" s="65" t="s">
        <v>210</v>
      </c>
      <c r="E440" s="218">
        <v>1858</v>
      </c>
      <c r="F440" s="746"/>
      <c r="G440" s="565">
        <f t="shared" si="8"/>
        <v>1858</v>
      </c>
    </row>
    <row r="441" spans="1:7" ht="12.75">
      <c r="A441" s="577"/>
      <c r="B441" s="273"/>
      <c r="C441" s="341">
        <v>4210</v>
      </c>
      <c r="D441" s="65" t="s">
        <v>211</v>
      </c>
      <c r="E441" s="218">
        <v>37960</v>
      </c>
      <c r="F441" s="746"/>
      <c r="G441" s="565">
        <f t="shared" si="8"/>
        <v>37960</v>
      </c>
    </row>
    <row r="442" spans="1:7" ht="12.75">
      <c r="A442" s="577"/>
      <c r="B442" s="273"/>
      <c r="C442" s="341">
        <v>4220</v>
      </c>
      <c r="D442" s="65" t="s">
        <v>245</v>
      </c>
      <c r="E442" s="218">
        <v>62348</v>
      </c>
      <c r="F442" s="746"/>
      <c r="G442" s="565">
        <f t="shared" si="8"/>
        <v>62348</v>
      </c>
    </row>
    <row r="443" spans="1:7" ht="12.75">
      <c r="A443" s="577"/>
      <c r="B443" s="273"/>
      <c r="C443" s="341">
        <v>4260</v>
      </c>
      <c r="D443" s="65" t="s">
        <v>212</v>
      </c>
      <c r="E443" s="218">
        <v>10000</v>
      </c>
      <c r="F443" s="746"/>
      <c r="G443" s="565">
        <f t="shared" si="8"/>
        <v>10000</v>
      </c>
    </row>
    <row r="444" spans="1:7" ht="12.75">
      <c r="A444" s="577"/>
      <c r="B444" s="273"/>
      <c r="C444" s="341">
        <v>4270</v>
      </c>
      <c r="D444" s="65" t="s">
        <v>213</v>
      </c>
      <c r="E444" s="218">
        <v>2000</v>
      </c>
      <c r="F444" s="746"/>
      <c r="G444" s="565">
        <f t="shared" si="8"/>
        <v>2000</v>
      </c>
    </row>
    <row r="445" spans="1:7" ht="12.75">
      <c r="A445" s="577"/>
      <c r="B445" s="273"/>
      <c r="C445" s="341">
        <v>4280</v>
      </c>
      <c r="D445" s="65" t="s">
        <v>214</v>
      </c>
      <c r="E445" s="218">
        <v>150</v>
      </c>
      <c r="F445" s="746"/>
      <c r="G445" s="565">
        <f t="shared" si="8"/>
        <v>150</v>
      </c>
    </row>
    <row r="446" spans="1:7" ht="12.75">
      <c r="A446" s="577"/>
      <c r="B446" s="273"/>
      <c r="C446" s="341">
        <v>4300</v>
      </c>
      <c r="D446" s="65" t="s">
        <v>203</v>
      </c>
      <c r="E446" s="218">
        <v>2940</v>
      </c>
      <c r="F446" s="746"/>
      <c r="G446" s="565">
        <f t="shared" si="8"/>
        <v>2940</v>
      </c>
    </row>
    <row r="447" spans="1:7" ht="12.75">
      <c r="A447" s="577"/>
      <c r="B447" s="273"/>
      <c r="C447" s="341">
        <v>4440</v>
      </c>
      <c r="D447" s="65" t="s">
        <v>217</v>
      </c>
      <c r="E447" s="218">
        <v>5358</v>
      </c>
      <c r="F447" s="746"/>
      <c r="G447" s="565">
        <f t="shared" si="8"/>
        <v>5358</v>
      </c>
    </row>
    <row r="448" spans="1:7" ht="12.75">
      <c r="A448" s="577"/>
      <c r="B448" s="273"/>
      <c r="C448" s="341">
        <v>4530</v>
      </c>
      <c r="D448" s="65" t="s">
        <v>477</v>
      </c>
      <c r="E448" s="218">
        <v>5664</v>
      </c>
      <c r="F448" s="746"/>
      <c r="G448" s="565">
        <f t="shared" si="8"/>
        <v>5664</v>
      </c>
    </row>
    <row r="449" spans="1:7" ht="12.75">
      <c r="A449" s="577"/>
      <c r="B449" s="273"/>
      <c r="C449" s="458">
        <v>6050</v>
      </c>
      <c r="D449" s="65" t="s">
        <v>220</v>
      </c>
      <c r="E449" s="218">
        <v>0</v>
      </c>
      <c r="F449" s="746"/>
      <c r="G449" s="565">
        <f t="shared" si="8"/>
        <v>0</v>
      </c>
    </row>
    <row r="450" spans="1:7" ht="12.75">
      <c r="A450" s="577"/>
      <c r="B450" s="273"/>
      <c r="C450" s="341"/>
      <c r="D450" s="65"/>
      <c r="E450" s="218"/>
      <c r="F450" s="746"/>
      <c r="G450" s="565"/>
    </row>
    <row r="451" spans="1:7" ht="12.75">
      <c r="A451" s="577"/>
      <c r="B451" s="63">
        <v>85415</v>
      </c>
      <c r="C451" s="378"/>
      <c r="D451" s="69" t="s">
        <v>42</v>
      </c>
      <c r="E451" s="751">
        <f>SUM(E452:E456)</f>
        <v>350291</v>
      </c>
      <c r="F451" s="745">
        <f>SUM(F452:F456)</f>
        <v>0</v>
      </c>
      <c r="G451" s="239">
        <f t="shared" si="8"/>
        <v>350291</v>
      </c>
    </row>
    <row r="452" spans="1:7" ht="12.75">
      <c r="A452" s="577"/>
      <c r="B452" s="273"/>
      <c r="C452" s="341">
        <v>3240</v>
      </c>
      <c r="D452" s="65" t="s">
        <v>250</v>
      </c>
      <c r="E452" s="218">
        <v>50000</v>
      </c>
      <c r="F452" s="746"/>
      <c r="G452" s="565">
        <f t="shared" si="8"/>
        <v>50000</v>
      </c>
    </row>
    <row r="453" spans="1:7" ht="12.75">
      <c r="A453" s="577"/>
      <c r="B453" s="273"/>
      <c r="C453" s="341">
        <v>3248</v>
      </c>
      <c r="D453" s="65" t="s">
        <v>538</v>
      </c>
      <c r="E453" s="218">
        <v>204203</v>
      </c>
      <c r="F453" s="746"/>
      <c r="G453" s="565">
        <f>F453+E453</f>
        <v>204203</v>
      </c>
    </row>
    <row r="454" spans="1:7" ht="12.75">
      <c r="A454" s="577"/>
      <c r="B454" s="273"/>
      <c r="C454" s="341">
        <v>3249</v>
      </c>
      <c r="D454" s="65" t="s">
        <v>538</v>
      </c>
      <c r="E454" s="218">
        <v>96088</v>
      </c>
      <c r="F454" s="746"/>
      <c r="G454" s="565">
        <f>F454+E454</f>
        <v>96088</v>
      </c>
    </row>
    <row r="455" spans="1:7" ht="12.75">
      <c r="A455" s="577"/>
      <c r="B455" s="273"/>
      <c r="C455" s="341">
        <v>4170</v>
      </c>
      <c r="D455" s="65" t="s">
        <v>509</v>
      </c>
      <c r="E455" s="218">
        <v>0</v>
      </c>
      <c r="F455" s="746"/>
      <c r="G455" s="565">
        <f>E455+F455</f>
        <v>0</v>
      </c>
    </row>
    <row r="456" spans="1:7" ht="12.75">
      <c r="A456" s="577"/>
      <c r="B456" s="273"/>
      <c r="C456" s="341">
        <v>4300</v>
      </c>
      <c r="D456" s="65" t="s">
        <v>203</v>
      </c>
      <c r="E456" s="218">
        <v>0</v>
      </c>
      <c r="F456" s="746"/>
      <c r="G456" s="565">
        <f t="shared" si="8"/>
        <v>0</v>
      </c>
    </row>
    <row r="457" spans="1:7" ht="12.75">
      <c r="A457" s="577"/>
      <c r="B457" s="273"/>
      <c r="C457" s="341"/>
      <c r="D457" s="65"/>
      <c r="E457" s="218"/>
      <c r="F457" s="746"/>
      <c r="G457" s="565"/>
    </row>
    <row r="458" spans="1:7" ht="12.75">
      <c r="A458" s="577"/>
      <c r="B458" s="63">
        <v>85420</v>
      </c>
      <c r="C458" s="378"/>
      <c r="D458" s="69" t="s">
        <v>446</v>
      </c>
      <c r="E458" s="751">
        <f>SUM(E459:E475)</f>
        <v>1560067</v>
      </c>
      <c r="F458" s="745">
        <f>SUM(F459:F475)</f>
        <v>0</v>
      </c>
      <c r="G458" s="239">
        <f aca="true" t="shared" si="9" ref="G458:G501">E458+F458</f>
        <v>1560067</v>
      </c>
    </row>
    <row r="459" spans="1:7" ht="12.75">
      <c r="A459" s="577"/>
      <c r="B459" s="273"/>
      <c r="C459" s="341">
        <v>3020</v>
      </c>
      <c r="D459" s="65" t="s">
        <v>206</v>
      </c>
      <c r="E459" s="218">
        <v>44246</v>
      </c>
      <c r="F459" s="746"/>
      <c r="G459" s="565">
        <f t="shared" si="9"/>
        <v>44246</v>
      </c>
    </row>
    <row r="460" spans="1:7" ht="12.75">
      <c r="A460" s="577"/>
      <c r="B460" s="273"/>
      <c r="C460" s="341">
        <v>3110</v>
      </c>
      <c r="D460" s="65" t="s">
        <v>244</v>
      </c>
      <c r="E460" s="218">
        <v>4000</v>
      </c>
      <c r="F460" s="746"/>
      <c r="G460" s="565">
        <f t="shared" si="9"/>
        <v>4000</v>
      </c>
    </row>
    <row r="461" spans="1:9" ht="12.75">
      <c r="A461" s="577"/>
      <c r="B461" s="273"/>
      <c r="C461" s="341">
        <v>4010</v>
      </c>
      <c r="D461" s="65" t="s">
        <v>207</v>
      </c>
      <c r="E461" s="218">
        <f>782165-3000</f>
        <v>779165</v>
      </c>
      <c r="F461" s="746"/>
      <c r="G461" s="565">
        <f t="shared" si="9"/>
        <v>779165</v>
      </c>
      <c r="I461" s="528"/>
    </row>
    <row r="462" spans="1:7" ht="12.75">
      <c r="A462" s="577"/>
      <c r="B462" s="273"/>
      <c r="C462" s="341">
        <v>4040</v>
      </c>
      <c r="D462" s="65" t="s">
        <v>208</v>
      </c>
      <c r="E462" s="218">
        <v>67815</v>
      </c>
      <c r="F462" s="746"/>
      <c r="G462" s="565">
        <f t="shared" si="9"/>
        <v>67815</v>
      </c>
    </row>
    <row r="463" spans="1:7" ht="12.75">
      <c r="A463" s="577"/>
      <c r="B463" s="273"/>
      <c r="C463" s="341">
        <v>4110</v>
      </c>
      <c r="D463" s="65" t="s">
        <v>209</v>
      </c>
      <c r="E463" s="218">
        <v>151228</v>
      </c>
      <c r="F463" s="746"/>
      <c r="G463" s="565">
        <f t="shared" si="9"/>
        <v>151228</v>
      </c>
    </row>
    <row r="464" spans="1:7" ht="12.75">
      <c r="A464" s="577"/>
      <c r="B464" s="273"/>
      <c r="C464" s="341">
        <v>4120</v>
      </c>
      <c r="D464" s="65" t="s">
        <v>210</v>
      </c>
      <c r="E464" s="218">
        <v>20102</v>
      </c>
      <c r="F464" s="746"/>
      <c r="G464" s="565">
        <f t="shared" si="9"/>
        <v>20102</v>
      </c>
    </row>
    <row r="465" spans="1:7" ht="12.75">
      <c r="A465" s="577"/>
      <c r="B465" s="273"/>
      <c r="C465" s="341">
        <v>4170</v>
      </c>
      <c r="D465" s="65" t="s">
        <v>509</v>
      </c>
      <c r="E465" s="218">
        <v>3000</v>
      </c>
      <c r="F465" s="746"/>
      <c r="G465" s="565">
        <f t="shared" si="9"/>
        <v>3000</v>
      </c>
    </row>
    <row r="466" spans="1:7" ht="12.75">
      <c r="A466" s="577"/>
      <c r="B466" s="273"/>
      <c r="C466" s="341">
        <v>4210</v>
      </c>
      <c r="D466" s="65" t="s">
        <v>211</v>
      </c>
      <c r="E466" s="218">
        <v>146254</v>
      </c>
      <c r="F466" s="746"/>
      <c r="G466" s="565">
        <f t="shared" si="9"/>
        <v>146254</v>
      </c>
    </row>
    <row r="467" spans="1:7" ht="12.75">
      <c r="A467" s="577"/>
      <c r="B467" s="273"/>
      <c r="C467" s="341">
        <v>4220</v>
      </c>
      <c r="D467" s="65" t="s">
        <v>245</v>
      </c>
      <c r="E467" s="218">
        <v>5000</v>
      </c>
      <c r="F467" s="746"/>
      <c r="G467" s="565">
        <f t="shared" si="9"/>
        <v>5000</v>
      </c>
    </row>
    <row r="468" spans="1:7" ht="12.75">
      <c r="A468" s="577"/>
      <c r="B468" s="273"/>
      <c r="C468" s="341">
        <v>4260</v>
      </c>
      <c r="D468" s="65" t="s">
        <v>212</v>
      </c>
      <c r="E468" s="218">
        <v>28000</v>
      </c>
      <c r="F468" s="746"/>
      <c r="G468" s="565">
        <f t="shared" si="9"/>
        <v>28000</v>
      </c>
    </row>
    <row r="469" spans="1:7" ht="12.75">
      <c r="A469" s="577"/>
      <c r="B469" s="273"/>
      <c r="C469" s="341">
        <v>4270</v>
      </c>
      <c r="D469" s="65" t="s">
        <v>213</v>
      </c>
      <c r="E469" s="218">
        <v>3000</v>
      </c>
      <c r="F469" s="746"/>
      <c r="G469" s="565">
        <f t="shared" si="9"/>
        <v>3000</v>
      </c>
    </row>
    <row r="470" spans="1:7" ht="12.75">
      <c r="A470" s="577"/>
      <c r="B470" s="273"/>
      <c r="C470" s="341">
        <v>4300</v>
      </c>
      <c r="D470" s="65" t="s">
        <v>203</v>
      </c>
      <c r="E470" s="218">
        <f>207500+3000</f>
        <v>210500</v>
      </c>
      <c r="F470" s="746"/>
      <c r="G470" s="565">
        <f t="shared" si="9"/>
        <v>210500</v>
      </c>
    </row>
    <row r="471" spans="1:7" ht="12.75">
      <c r="A471" s="577"/>
      <c r="B471" s="273"/>
      <c r="C471" s="341">
        <v>4410</v>
      </c>
      <c r="D471" s="65" t="s">
        <v>215</v>
      </c>
      <c r="E471" s="218">
        <v>3000</v>
      </c>
      <c r="F471" s="746"/>
      <c r="G471" s="565">
        <f t="shared" si="9"/>
        <v>3000</v>
      </c>
    </row>
    <row r="472" spans="1:7" ht="12.75">
      <c r="A472" s="577"/>
      <c r="B472" s="273"/>
      <c r="C472" s="341">
        <v>4430</v>
      </c>
      <c r="D472" s="65" t="s">
        <v>216</v>
      </c>
      <c r="E472" s="218">
        <v>12634</v>
      </c>
      <c r="F472" s="746"/>
      <c r="G472" s="565">
        <f t="shared" si="9"/>
        <v>12634</v>
      </c>
    </row>
    <row r="473" spans="1:7" ht="12.75">
      <c r="A473" s="577"/>
      <c r="B473" s="273"/>
      <c r="C473" s="341">
        <v>4440</v>
      </c>
      <c r="D473" s="65" t="s">
        <v>217</v>
      </c>
      <c r="E473" s="218">
        <v>82123</v>
      </c>
      <c r="F473" s="746"/>
      <c r="G473" s="565">
        <f t="shared" si="9"/>
        <v>82123</v>
      </c>
    </row>
    <row r="474" spans="1:7" ht="12.75">
      <c r="A474" s="577"/>
      <c r="B474" s="273"/>
      <c r="C474" s="341">
        <v>6050</v>
      </c>
      <c r="D474" s="65" t="s">
        <v>220</v>
      </c>
      <c r="E474" s="218">
        <v>0</v>
      </c>
      <c r="F474" s="746"/>
      <c r="G474" s="565">
        <f t="shared" si="9"/>
        <v>0</v>
      </c>
    </row>
    <row r="475" spans="1:7" ht="12.75">
      <c r="A475" s="577"/>
      <c r="B475" s="273"/>
      <c r="C475" s="341">
        <v>6060</v>
      </c>
      <c r="D475" s="65" t="s">
        <v>267</v>
      </c>
      <c r="E475" s="218">
        <v>0</v>
      </c>
      <c r="F475" s="746"/>
      <c r="G475" s="565">
        <f t="shared" si="9"/>
        <v>0</v>
      </c>
    </row>
    <row r="476" spans="1:7" ht="12.75">
      <c r="A476" s="577"/>
      <c r="B476" s="273"/>
      <c r="C476" s="341"/>
      <c r="D476" s="65"/>
      <c r="E476" s="218"/>
      <c r="F476" s="746"/>
      <c r="G476" s="565"/>
    </row>
    <row r="477" spans="1:7" ht="12.75">
      <c r="A477" s="577"/>
      <c r="B477" s="63">
        <v>85446</v>
      </c>
      <c r="C477" s="378"/>
      <c r="D477" s="69" t="s">
        <v>169</v>
      </c>
      <c r="E477" s="751">
        <f>SUM(E478:E479)</f>
        <v>0</v>
      </c>
      <c r="F477" s="745">
        <f>SUM(F478:F479)</f>
        <v>0</v>
      </c>
      <c r="G477" s="239">
        <f t="shared" si="9"/>
        <v>0</v>
      </c>
    </row>
    <row r="478" spans="1:7" ht="12.75">
      <c r="A478" s="577"/>
      <c r="B478" s="273"/>
      <c r="C478" s="341">
        <v>4300</v>
      </c>
      <c r="D478" s="65" t="s">
        <v>203</v>
      </c>
      <c r="E478" s="218">
        <v>0</v>
      </c>
      <c r="F478" s="746">
        <v>0</v>
      </c>
      <c r="G478" s="565">
        <f t="shared" si="9"/>
        <v>0</v>
      </c>
    </row>
    <row r="479" spans="1:7" ht="12.75">
      <c r="A479" s="577"/>
      <c r="B479" s="273"/>
      <c r="C479" s="341">
        <v>4410</v>
      </c>
      <c r="D479" s="65" t="s">
        <v>215</v>
      </c>
      <c r="E479" s="218">
        <v>0</v>
      </c>
      <c r="F479" s="746">
        <v>0</v>
      </c>
      <c r="G479" s="565">
        <f t="shared" si="9"/>
        <v>0</v>
      </c>
    </row>
    <row r="480" spans="1:7" ht="12.75">
      <c r="A480" s="577"/>
      <c r="B480" s="273"/>
      <c r="C480" s="341"/>
      <c r="D480" s="65"/>
      <c r="E480" s="218"/>
      <c r="F480" s="746"/>
      <c r="G480" s="565"/>
    </row>
    <row r="481" spans="1:7" ht="12.75">
      <c r="A481" s="577"/>
      <c r="B481" s="63">
        <v>85495</v>
      </c>
      <c r="C481" s="378"/>
      <c r="D481" s="69" t="s">
        <v>25</v>
      </c>
      <c r="E481" s="751">
        <f>SUM(E482)</f>
        <v>6619</v>
      </c>
      <c r="F481" s="745">
        <f>SUM(F482)</f>
        <v>0</v>
      </c>
      <c r="G481" s="239">
        <f t="shared" si="9"/>
        <v>6619</v>
      </c>
    </row>
    <row r="482" spans="1:7" ht="12.75">
      <c r="A482" s="577"/>
      <c r="B482" s="273"/>
      <c r="C482" s="341">
        <v>4440</v>
      </c>
      <c r="D482" s="65" t="s">
        <v>217</v>
      </c>
      <c r="E482" s="218">
        <v>6619</v>
      </c>
      <c r="F482" s="746"/>
      <c r="G482" s="565">
        <f t="shared" si="9"/>
        <v>6619</v>
      </c>
    </row>
    <row r="483" spans="1:7" ht="12.75">
      <c r="A483" s="439"/>
      <c r="B483" s="341"/>
      <c r="C483" s="341"/>
      <c r="D483" s="65"/>
      <c r="E483" s="218"/>
      <c r="F483" s="746"/>
      <c r="G483" s="565"/>
    </row>
    <row r="484" spans="1:7" ht="13.5" thickBot="1">
      <c r="A484" s="454">
        <v>921</v>
      </c>
      <c r="B484" s="448"/>
      <c r="C484" s="448"/>
      <c r="D484" s="212" t="s">
        <v>45</v>
      </c>
      <c r="E484" s="217">
        <f>E485+E492</f>
        <v>55000</v>
      </c>
      <c r="F484" s="744">
        <f>F485+F492</f>
        <v>0</v>
      </c>
      <c r="G484" s="567">
        <f t="shared" si="9"/>
        <v>55000</v>
      </c>
    </row>
    <row r="485" spans="1:7" ht="12.75">
      <c r="A485" s="439"/>
      <c r="B485" s="376">
        <v>92105</v>
      </c>
      <c r="C485" s="378"/>
      <c r="D485" s="69" t="s">
        <v>251</v>
      </c>
      <c r="E485" s="751">
        <f>SUM(E486:E490)</f>
        <v>20000</v>
      </c>
      <c r="F485" s="745">
        <f>SUM(F486:F490)</f>
        <v>0</v>
      </c>
      <c r="G485" s="239">
        <f t="shared" si="9"/>
        <v>20000</v>
      </c>
    </row>
    <row r="486" spans="1:8" ht="12.75">
      <c r="A486" s="439"/>
      <c r="B486" s="341"/>
      <c r="C486" s="210" t="s">
        <v>469</v>
      </c>
      <c r="D486" s="65" t="s">
        <v>470</v>
      </c>
      <c r="E486" s="218">
        <v>4000</v>
      </c>
      <c r="F486" s="746"/>
      <c r="G486" s="565">
        <f t="shared" si="9"/>
        <v>4000</v>
      </c>
      <c r="H486" s="528"/>
    </row>
    <row r="487" spans="1:8" ht="12.75">
      <c r="A487" s="439"/>
      <c r="B487" s="341"/>
      <c r="C487" s="210"/>
      <c r="D487" s="65" t="s">
        <v>471</v>
      </c>
      <c r="E487" s="218"/>
      <c r="F487" s="746"/>
      <c r="G487" s="565"/>
      <c r="H487" s="528"/>
    </row>
    <row r="488" spans="1:7" ht="12.75">
      <c r="A488" s="439"/>
      <c r="B488" s="341"/>
      <c r="C488" s="341">
        <v>3020</v>
      </c>
      <c r="D488" s="65" t="s">
        <v>206</v>
      </c>
      <c r="E488" s="218">
        <v>5000</v>
      </c>
      <c r="F488" s="746"/>
      <c r="G488" s="565">
        <f t="shared" si="9"/>
        <v>5000</v>
      </c>
    </row>
    <row r="489" spans="1:7" ht="12.75">
      <c r="A489" s="439"/>
      <c r="B489" s="341"/>
      <c r="C489" s="341">
        <v>4210</v>
      </c>
      <c r="D489" s="65" t="s">
        <v>211</v>
      </c>
      <c r="E489" s="218">
        <v>3000</v>
      </c>
      <c r="F489" s="746"/>
      <c r="G489" s="565">
        <f t="shared" si="9"/>
        <v>3000</v>
      </c>
    </row>
    <row r="490" spans="1:7" ht="12.75">
      <c r="A490" s="439"/>
      <c r="B490" s="341"/>
      <c r="C490" s="341">
        <v>4300</v>
      </c>
      <c r="D490" s="65" t="s">
        <v>203</v>
      </c>
      <c r="E490" s="218">
        <v>8000</v>
      </c>
      <c r="F490" s="746"/>
      <c r="G490" s="565">
        <f t="shared" si="9"/>
        <v>8000</v>
      </c>
    </row>
    <row r="491" spans="1:7" ht="12.75">
      <c r="A491" s="439"/>
      <c r="B491" s="341"/>
      <c r="C491" s="341"/>
      <c r="D491" s="65"/>
      <c r="E491" s="218"/>
      <c r="F491" s="746"/>
      <c r="G491" s="565"/>
    </row>
    <row r="492" spans="1:7" ht="12.75">
      <c r="A492" s="439"/>
      <c r="B492" s="376">
        <v>92116</v>
      </c>
      <c r="C492" s="378"/>
      <c r="D492" s="254" t="s">
        <v>252</v>
      </c>
      <c r="E492" s="751">
        <f>E493</f>
        <v>35000</v>
      </c>
      <c r="F492" s="745">
        <f>F493</f>
        <v>0</v>
      </c>
      <c r="G492" s="239">
        <f t="shared" si="9"/>
        <v>35000</v>
      </c>
    </row>
    <row r="493" spans="1:8" ht="12.75">
      <c r="A493" s="439"/>
      <c r="B493" s="341"/>
      <c r="C493" s="268">
        <v>2310</v>
      </c>
      <c r="D493" s="211" t="s">
        <v>205</v>
      </c>
      <c r="E493" s="218">
        <v>35000</v>
      </c>
      <c r="F493" s="746"/>
      <c r="G493" s="565">
        <f t="shared" si="9"/>
        <v>35000</v>
      </c>
      <c r="H493" s="528"/>
    </row>
    <row r="494" spans="1:7" ht="12.75">
      <c r="A494" s="439"/>
      <c r="B494" s="341"/>
      <c r="C494" s="268"/>
      <c r="D494" s="209"/>
      <c r="E494" s="218"/>
      <c r="F494" s="746"/>
      <c r="G494" s="565"/>
    </row>
    <row r="495" spans="1:7" ht="13.5" thickBot="1">
      <c r="A495" s="454">
        <v>926</v>
      </c>
      <c r="B495" s="448"/>
      <c r="C495" s="448"/>
      <c r="D495" s="212" t="s">
        <v>253</v>
      </c>
      <c r="E495" s="217">
        <f>E496</f>
        <v>100000</v>
      </c>
      <c r="F495" s="744">
        <f>F496</f>
        <v>0</v>
      </c>
      <c r="G495" s="567">
        <f t="shared" si="9"/>
        <v>100000</v>
      </c>
    </row>
    <row r="496" spans="1:7" ht="12.75">
      <c r="A496" s="439"/>
      <c r="B496" s="376">
        <v>92605</v>
      </c>
      <c r="C496" s="378"/>
      <c r="D496" s="69" t="s">
        <v>254</v>
      </c>
      <c r="E496" s="751">
        <f>SUM(E497:E501)</f>
        <v>100000</v>
      </c>
      <c r="F496" s="745">
        <f>SUM(F497:F501)</f>
        <v>0</v>
      </c>
      <c r="G496" s="239">
        <f t="shared" si="9"/>
        <v>100000</v>
      </c>
    </row>
    <row r="497" spans="1:8" ht="12.75">
      <c r="A497" s="439"/>
      <c r="B497" s="341"/>
      <c r="C497" s="210" t="s">
        <v>469</v>
      </c>
      <c r="D497" s="65" t="s">
        <v>470</v>
      </c>
      <c r="E497" s="218">
        <v>70000</v>
      </c>
      <c r="F497" s="746"/>
      <c r="G497" s="565">
        <f t="shared" si="9"/>
        <v>70000</v>
      </c>
      <c r="H497" s="528"/>
    </row>
    <row r="498" spans="1:8" ht="12.75">
      <c r="A498" s="439"/>
      <c r="B498" s="341"/>
      <c r="C498" s="210"/>
      <c r="D498" s="65" t="s">
        <v>471</v>
      </c>
      <c r="E498" s="218"/>
      <c r="F498" s="746"/>
      <c r="G498" s="565"/>
      <c r="H498" s="528"/>
    </row>
    <row r="499" spans="1:7" ht="12.75">
      <c r="A499" s="439"/>
      <c r="B499" s="341"/>
      <c r="C499" s="341">
        <v>3020</v>
      </c>
      <c r="D499" s="65" t="s">
        <v>255</v>
      </c>
      <c r="E499" s="218">
        <v>10000</v>
      </c>
      <c r="F499" s="746"/>
      <c r="G499" s="565">
        <f t="shared" si="9"/>
        <v>10000</v>
      </c>
    </row>
    <row r="500" spans="1:7" ht="12.75">
      <c r="A500" s="439"/>
      <c r="B500" s="341"/>
      <c r="C500" s="341">
        <v>4210</v>
      </c>
      <c r="D500" s="65" t="s">
        <v>211</v>
      </c>
      <c r="E500" s="218">
        <v>5500</v>
      </c>
      <c r="F500" s="746"/>
      <c r="G500" s="565">
        <f t="shared" si="9"/>
        <v>5500</v>
      </c>
    </row>
    <row r="501" spans="1:7" ht="12.75">
      <c r="A501" s="439"/>
      <c r="B501" s="341"/>
      <c r="C501" s="341">
        <v>4300</v>
      </c>
      <c r="D501" s="65" t="s">
        <v>203</v>
      </c>
      <c r="E501" s="218">
        <v>14500</v>
      </c>
      <c r="F501" s="746"/>
      <c r="G501" s="565">
        <f t="shared" si="9"/>
        <v>14500</v>
      </c>
    </row>
    <row r="502" spans="1:7" ht="13.5" thickBot="1">
      <c r="A502" s="439"/>
      <c r="B502" s="341"/>
      <c r="C502" s="341"/>
      <c r="D502" s="65"/>
      <c r="E502" s="218"/>
      <c r="F502" s="746"/>
      <c r="G502" s="565"/>
    </row>
    <row r="503" spans="1:7" ht="17.25" customHeight="1" thickBot="1">
      <c r="A503" s="857" t="s">
        <v>564</v>
      </c>
      <c r="B503" s="858"/>
      <c r="C503" s="858"/>
      <c r="D503" s="859"/>
      <c r="E503" s="753">
        <f>E495+E484+E405+E365+E266+E248+E238+E157+E153+E144+E139+E84+E64+E56+E49+E26+E19+E15</f>
        <v>36218145</v>
      </c>
      <c r="F503" s="749">
        <f>F495+F484+F405+F365+F266+F248+F238+F157+F153+F144+F139+F84+F64+F56+F49+F26+F19+F15</f>
        <v>0</v>
      </c>
      <c r="G503" s="590">
        <f>F503+E503</f>
        <v>36218145</v>
      </c>
    </row>
    <row r="504" ht="12.75">
      <c r="E504" s="214"/>
    </row>
    <row r="505" spans="5:11" ht="12.75">
      <c r="E505" s="214" t="s">
        <v>442</v>
      </c>
      <c r="H505" s="527"/>
      <c r="I505" s="527"/>
      <c r="J505" s="527"/>
      <c r="K505" s="527"/>
    </row>
    <row r="506" spans="5:11" ht="12.75">
      <c r="E506" s="214" t="s">
        <v>310</v>
      </c>
      <c r="G506" s="591"/>
      <c r="H506" s="528"/>
      <c r="J506" s="527"/>
      <c r="K506" s="527"/>
    </row>
    <row r="507" spans="5:11" ht="12.75">
      <c r="E507" s="214" t="s">
        <v>443</v>
      </c>
      <c r="G507" s="591"/>
      <c r="H507" s="591"/>
      <c r="I507" s="592"/>
      <c r="J507" s="527"/>
      <c r="K507" s="527"/>
    </row>
    <row r="508" spans="5:10" ht="12.75">
      <c r="E508" s="214" t="s">
        <v>444</v>
      </c>
      <c r="G508" s="591"/>
      <c r="H508" s="591"/>
      <c r="I508" s="592"/>
      <c r="J508" s="526"/>
    </row>
    <row r="509" spans="5:10" ht="12.75">
      <c r="E509" s="214" t="s">
        <v>445</v>
      </c>
      <c r="G509" s="591"/>
      <c r="H509" s="591"/>
      <c r="I509" s="592"/>
      <c r="J509" s="526"/>
    </row>
    <row r="510" spans="5:10" ht="12.75">
      <c r="E510" s="214"/>
      <c r="J510" s="526"/>
    </row>
    <row r="511" ht="12.75">
      <c r="E511" s="214"/>
    </row>
    <row r="512" ht="12.75">
      <c r="E512" s="214"/>
    </row>
    <row r="513" ht="12.75">
      <c r="E513" s="214"/>
    </row>
    <row r="514" ht="12.75">
      <c r="E514" s="214"/>
    </row>
    <row r="515" ht="12.75">
      <c r="E515" s="214"/>
    </row>
    <row r="516" ht="12.75">
      <c r="E516" s="214"/>
    </row>
    <row r="517" ht="12.75">
      <c r="E517" s="214"/>
    </row>
    <row r="518" ht="12.75">
      <c r="E518" s="214"/>
    </row>
    <row r="519" ht="12.75">
      <c r="E519" s="214"/>
    </row>
    <row r="520" ht="12.75">
      <c r="E520" s="214"/>
    </row>
    <row r="521" ht="12.75">
      <c r="E521" s="214"/>
    </row>
    <row r="522" ht="12.75">
      <c r="E522" s="214"/>
    </row>
    <row r="523" ht="12.75">
      <c r="E523" s="214"/>
    </row>
    <row r="524" ht="12.75">
      <c r="E524" s="214"/>
    </row>
    <row r="525" ht="12.75">
      <c r="E525" s="214"/>
    </row>
    <row r="526" ht="12.75">
      <c r="E526" s="214"/>
    </row>
    <row r="527" ht="12.75">
      <c r="E527" s="214"/>
    </row>
    <row r="528" ht="12.75">
      <c r="E528" s="214"/>
    </row>
    <row r="529" ht="12.75">
      <c r="E529" s="214"/>
    </row>
    <row r="530" ht="12.75">
      <c r="E530" s="214"/>
    </row>
    <row r="531" ht="12.75">
      <c r="E531" s="214"/>
    </row>
    <row r="532" ht="12.75">
      <c r="E532" s="214"/>
    </row>
    <row r="533" ht="12.75">
      <c r="E533" s="214"/>
    </row>
    <row r="534" ht="12.75">
      <c r="E534" s="214"/>
    </row>
    <row r="535" ht="12.75">
      <c r="E535" s="214"/>
    </row>
    <row r="536" ht="12.75">
      <c r="E536" s="214"/>
    </row>
    <row r="537" ht="12.75">
      <c r="E537" s="214"/>
    </row>
    <row r="538" ht="12.75">
      <c r="E538" s="214"/>
    </row>
    <row r="539" ht="12.75">
      <c r="E539" s="214"/>
    </row>
    <row r="540" ht="12.75">
      <c r="E540" s="214"/>
    </row>
    <row r="541" ht="12.75">
      <c r="E541" s="214"/>
    </row>
    <row r="542" ht="12.75">
      <c r="E542" s="214"/>
    </row>
    <row r="543" ht="12.75">
      <c r="E543" s="214"/>
    </row>
    <row r="544" ht="12.75">
      <c r="E544" s="214"/>
    </row>
    <row r="545" ht="12.75">
      <c r="E545" s="214"/>
    </row>
    <row r="546" ht="12.75">
      <c r="E546" s="214"/>
    </row>
    <row r="547" ht="12.75">
      <c r="E547" s="214"/>
    </row>
    <row r="548" ht="12.75">
      <c r="E548" s="214"/>
    </row>
    <row r="549" ht="12.75">
      <c r="E549" s="214"/>
    </row>
    <row r="550" ht="12.75">
      <c r="E550" s="214"/>
    </row>
    <row r="551" ht="12.75">
      <c r="E551" s="214"/>
    </row>
    <row r="552" ht="12.75">
      <c r="E552" s="214"/>
    </row>
    <row r="553" ht="12.75">
      <c r="E553" s="214"/>
    </row>
    <row r="554" ht="12.75">
      <c r="E554" s="214"/>
    </row>
    <row r="555" ht="12.75">
      <c r="E555" s="214"/>
    </row>
    <row r="556" ht="12.75">
      <c r="E556" s="214"/>
    </row>
    <row r="557" ht="12.75">
      <c r="E557" s="214"/>
    </row>
    <row r="558" ht="12.75">
      <c r="E558" s="214"/>
    </row>
    <row r="559" ht="12.75">
      <c r="E559" s="214"/>
    </row>
    <row r="560" ht="12.75">
      <c r="E560" s="214"/>
    </row>
    <row r="561" ht="12.75">
      <c r="E561" s="214"/>
    </row>
    <row r="562" ht="12.75">
      <c r="E562" s="214"/>
    </row>
    <row r="563" ht="12.75">
      <c r="E563" s="214"/>
    </row>
    <row r="564" ht="12.75">
      <c r="E564" s="214"/>
    </row>
    <row r="565" ht="12.75">
      <c r="E565" s="214"/>
    </row>
    <row r="566" ht="12.75">
      <c r="E566" s="214"/>
    </row>
    <row r="567" ht="12.75">
      <c r="E567" s="214"/>
    </row>
    <row r="568" ht="12.75">
      <c r="E568" s="214"/>
    </row>
    <row r="569" ht="12.75">
      <c r="E569" s="214"/>
    </row>
    <row r="570" ht="12.75">
      <c r="E570" s="214"/>
    </row>
    <row r="571" ht="12.75">
      <c r="E571" s="214"/>
    </row>
    <row r="572" ht="12.75">
      <c r="E572" s="214"/>
    </row>
    <row r="573" ht="12.75">
      <c r="E573" s="214"/>
    </row>
    <row r="574" ht="12.75">
      <c r="E574" s="214"/>
    </row>
    <row r="575" ht="12.75">
      <c r="E575" s="214"/>
    </row>
    <row r="576" ht="12.75">
      <c r="E576" s="214"/>
    </row>
    <row r="577" ht="12.75">
      <c r="E577" s="214"/>
    </row>
    <row r="578" ht="12.75">
      <c r="E578" s="214"/>
    </row>
    <row r="579" ht="12.75">
      <c r="E579" s="214"/>
    </row>
    <row r="580" ht="12.75">
      <c r="E580" s="214"/>
    </row>
    <row r="581" ht="12.75">
      <c r="E581" s="214"/>
    </row>
    <row r="582" ht="12.75">
      <c r="E582" s="214"/>
    </row>
    <row r="583" ht="12.75">
      <c r="E583" s="214"/>
    </row>
    <row r="584" ht="12.75">
      <c r="E584" s="214"/>
    </row>
    <row r="585" ht="12.75">
      <c r="E585" s="214"/>
    </row>
    <row r="586" ht="12.75">
      <c r="E586" s="214"/>
    </row>
    <row r="587" ht="12.75">
      <c r="E587" s="214"/>
    </row>
    <row r="588" ht="12.75">
      <c r="E588" s="214"/>
    </row>
    <row r="589" ht="12.75">
      <c r="E589" s="214"/>
    </row>
    <row r="590" ht="12.75">
      <c r="E590" s="214"/>
    </row>
    <row r="591" ht="12.75">
      <c r="E591" s="214"/>
    </row>
    <row r="592" ht="12.75">
      <c r="E592" s="214"/>
    </row>
    <row r="593" ht="12.75">
      <c r="E593" s="214"/>
    </row>
    <row r="594" ht="12.75">
      <c r="E594" s="214"/>
    </row>
    <row r="595" ht="12.75">
      <c r="E595" s="214"/>
    </row>
    <row r="596" ht="12.75">
      <c r="E596" s="214"/>
    </row>
    <row r="597" ht="12.75">
      <c r="E597" s="214"/>
    </row>
    <row r="598" ht="12.75">
      <c r="E598" s="214"/>
    </row>
    <row r="599" ht="12.75">
      <c r="E599" s="214"/>
    </row>
    <row r="600" ht="12.75">
      <c r="E600" s="214"/>
    </row>
    <row r="601" ht="12.75">
      <c r="E601" s="214"/>
    </row>
    <row r="602" ht="12.75">
      <c r="E602" s="214"/>
    </row>
    <row r="603" ht="12.75">
      <c r="E603" s="214"/>
    </row>
    <row r="604" ht="12.75">
      <c r="E604" s="214"/>
    </row>
    <row r="605" ht="12.75">
      <c r="E605" s="214"/>
    </row>
    <row r="606" ht="12.75">
      <c r="E606" s="214"/>
    </row>
    <row r="607" ht="12.75">
      <c r="E607" s="214"/>
    </row>
    <row r="608" ht="12.75">
      <c r="E608" s="214"/>
    </row>
    <row r="609" ht="12.75">
      <c r="E609" s="214"/>
    </row>
    <row r="610" ht="12.75">
      <c r="E610" s="214"/>
    </row>
    <row r="611" ht="12.75">
      <c r="E611" s="214"/>
    </row>
    <row r="612" ht="12.75">
      <c r="E612" s="214"/>
    </row>
    <row r="613" ht="12.75">
      <c r="E613" s="214"/>
    </row>
    <row r="614" ht="12.75">
      <c r="E614" s="214"/>
    </row>
    <row r="615" ht="12.75">
      <c r="E615" s="214"/>
    </row>
    <row r="616" ht="12.75">
      <c r="E616" s="214"/>
    </row>
    <row r="617" ht="12.75">
      <c r="E617" s="214"/>
    </row>
    <row r="618" ht="12.75">
      <c r="E618" s="214"/>
    </row>
    <row r="619" ht="12.75">
      <c r="E619" s="214"/>
    </row>
    <row r="620" ht="12.75">
      <c r="E620" s="214"/>
    </row>
    <row r="621" ht="12.75">
      <c r="E621" s="214"/>
    </row>
    <row r="622" ht="12.75">
      <c r="E622" s="214"/>
    </row>
    <row r="623" ht="12.75">
      <c r="E623" s="214"/>
    </row>
    <row r="624" ht="12.75">
      <c r="E624" s="214"/>
    </row>
    <row r="625" ht="12.75">
      <c r="E625" s="214"/>
    </row>
    <row r="626" ht="12.75">
      <c r="E626" s="214"/>
    </row>
    <row r="627" ht="12.75">
      <c r="E627" s="214"/>
    </row>
    <row r="628" ht="12.75">
      <c r="E628" s="214"/>
    </row>
    <row r="629" ht="12.75">
      <c r="E629" s="214"/>
    </row>
    <row r="630" ht="12.75">
      <c r="E630" s="214"/>
    </row>
    <row r="631" ht="12.75">
      <c r="E631" s="214"/>
    </row>
    <row r="632" ht="12.75">
      <c r="E632" s="214"/>
    </row>
    <row r="633" ht="12.75">
      <c r="E633" s="214"/>
    </row>
    <row r="634" ht="12.75">
      <c r="E634" s="214"/>
    </row>
    <row r="635" ht="12.75">
      <c r="E635" s="214"/>
    </row>
    <row r="636" ht="12.75">
      <c r="E636" s="214"/>
    </row>
    <row r="637" ht="12.75">
      <c r="E637" s="214"/>
    </row>
    <row r="638" ht="12.75">
      <c r="E638" s="214"/>
    </row>
    <row r="639" ht="12.75">
      <c r="E639" s="214"/>
    </row>
    <row r="640" ht="12.75">
      <c r="E640" s="214"/>
    </row>
    <row r="641" ht="12.75">
      <c r="E641" s="214"/>
    </row>
    <row r="642" ht="12.75">
      <c r="E642" s="214"/>
    </row>
    <row r="643" ht="12.75">
      <c r="E643" s="214"/>
    </row>
    <row r="644" ht="12.75">
      <c r="E644" s="214"/>
    </row>
    <row r="645" ht="12.75">
      <c r="E645" s="214"/>
    </row>
    <row r="646" ht="12.75">
      <c r="E646" s="214"/>
    </row>
    <row r="647" ht="12.75">
      <c r="E647" s="214"/>
    </row>
    <row r="648" ht="12.75">
      <c r="E648" s="214"/>
    </row>
    <row r="649" ht="12.75">
      <c r="E649" s="214"/>
    </row>
    <row r="650" ht="12.75">
      <c r="E650" s="214"/>
    </row>
    <row r="651" ht="12.75">
      <c r="E651" s="214"/>
    </row>
    <row r="652" ht="12.75">
      <c r="E652" s="214"/>
    </row>
    <row r="653" ht="12.75">
      <c r="E653" s="214"/>
    </row>
    <row r="654" ht="12.75">
      <c r="E654" s="214"/>
    </row>
    <row r="655" ht="12.75">
      <c r="E655" s="214"/>
    </row>
    <row r="656" ht="12.75">
      <c r="E656" s="214"/>
    </row>
    <row r="657" ht="12.75">
      <c r="E657" s="214"/>
    </row>
    <row r="658" ht="12.75">
      <c r="E658" s="214"/>
    </row>
    <row r="659" ht="12.75">
      <c r="E659" s="214"/>
    </row>
    <row r="660" ht="12.75">
      <c r="E660" s="214"/>
    </row>
    <row r="661" ht="12.75">
      <c r="E661" s="214"/>
    </row>
    <row r="662" ht="12.75">
      <c r="E662" s="214"/>
    </row>
    <row r="663" ht="12.75">
      <c r="E663" s="214"/>
    </row>
    <row r="664" ht="12.75">
      <c r="E664" s="214"/>
    </row>
    <row r="665" ht="12.75">
      <c r="E665" s="214"/>
    </row>
    <row r="666" ht="12.75">
      <c r="E666" s="214"/>
    </row>
    <row r="667" ht="12.75">
      <c r="E667" s="214"/>
    </row>
    <row r="668" ht="12.75">
      <c r="E668" s="214"/>
    </row>
    <row r="669" ht="12.75">
      <c r="E669" s="214"/>
    </row>
    <row r="670" ht="12.75">
      <c r="E670" s="214"/>
    </row>
    <row r="671" ht="12.75">
      <c r="E671" s="214"/>
    </row>
    <row r="672" ht="12.75">
      <c r="E672" s="214"/>
    </row>
    <row r="673" ht="12.75">
      <c r="E673" s="214"/>
    </row>
    <row r="674" ht="12.75">
      <c r="E674" s="214"/>
    </row>
    <row r="675" ht="12.75">
      <c r="E675" s="214"/>
    </row>
    <row r="676" ht="12.75">
      <c r="E676" s="214"/>
    </row>
    <row r="677" ht="12.75">
      <c r="E677" s="214"/>
    </row>
    <row r="678" ht="12.75">
      <c r="E678" s="214"/>
    </row>
    <row r="679" ht="12.75">
      <c r="E679" s="214"/>
    </row>
    <row r="680" ht="12.75">
      <c r="E680" s="214"/>
    </row>
    <row r="681" ht="12.75">
      <c r="E681" s="214"/>
    </row>
    <row r="682" ht="12.75">
      <c r="E682" s="214"/>
    </row>
    <row r="683" ht="12.75">
      <c r="E683" s="214"/>
    </row>
    <row r="684" ht="12.75">
      <c r="E684" s="214"/>
    </row>
    <row r="685" ht="12.75">
      <c r="E685" s="214"/>
    </row>
    <row r="686" ht="12.75">
      <c r="E686" s="214"/>
    </row>
    <row r="687" ht="12.75">
      <c r="E687" s="214"/>
    </row>
    <row r="688" ht="12.75">
      <c r="E688" s="214"/>
    </row>
    <row r="689" ht="12.75">
      <c r="E689" s="214"/>
    </row>
    <row r="690" ht="12.75">
      <c r="E690" s="214"/>
    </row>
    <row r="691" ht="12.75">
      <c r="E691" s="214"/>
    </row>
    <row r="692" ht="12.75">
      <c r="E692" s="214"/>
    </row>
    <row r="693" ht="12.75">
      <c r="E693" s="214"/>
    </row>
    <row r="694" ht="12.75">
      <c r="E694" s="214"/>
    </row>
    <row r="695" ht="12.75">
      <c r="E695" s="214"/>
    </row>
    <row r="696" ht="12.75">
      <c r="E696" s="214"/>
    </row>
    <row r="697" ht="12.75">
      <c r="E697" s="214"/>
    </row>
    <row r="698" ht="12.75">
      <c r="E698" s="214"/>
    </row>
    <row r="699" ht="12.75">
      <c r="E699" s="214"/>
    </row>
    <row r="700" ht="12.75">
      <c r="E700" s="214"/>
    </row>
    <row r="701" ht="12.75">
      <c r="E701" s="214"/>
    </row>
    <row r="702" ht="12.75">
      <c r="E702" s="214"/>
    </row>
    <row r="703" ht="12.75">
      <c r="E703" s="214"/>
    </row>
    <row r="704" ht="12.75">
      <c r="E704" s="214"/>
    </row>
    <row r="705" ht="12.75">
      <c r="E705" s="214"/>
    </row>
    <row r="706" ht="12.75">
      <c r="E706" s="214"/>
    </row>
    <row r="707" ht="12.75">
      <c r="E707" s="214"/>
    </row>
    <row r="708" ht="12.75">
      <c r="E708" s="214"/>
    </row>
    <row r="709" ht="12.75">
      <c r="E709" s="214"/>
    </row>
    <row r="710" ht="12.75">
      <c r="E710" s="214"/>
    </row>
    <row r="711" ht="12.75">
      <c r="E711" s="214"/>
    </row>
    <row r="712" ht="12.75">
      <c r="E712" s="214"/>
    </row>
    <row r="713" ht="12.75">
      <c r="E713" s="214"/>
    </row>
    <row r="714" ht="12.75">
      <c r="E714" s="214"/>
    </row>
    <row r="715" ht="12.75">
      <c r="E715" s="214"/>
    </row>
    <row r="716" ht="12.75">
      <c r="E716" s="214"/>
    </row>
    <row r="717" ht="12.75">
      <c r="E717" s="214"/>
    </row>
    <row r="718" ht="12.75">
      <c r="E718" s="214"/>
    </row>
    <row r="719" ht="12.75">
      <c r="E719" s="214"/>
    </row>
    <row r="720" ht="12.75">
      <c r="E720" s="214"/>
    </row>
    <row r="721" ht="12.75">
      <c r="E721" s="214"/>
    </row>
    <row r="722" ht="12.75">
      <c r="E722" s="214"/>
    </row>
    <row r="723" ht="12.75">
      <c r="E723" s="214"/>
    </row>
    <row r="724" ht="12.75">
      <c r="E724" s="214"/>
    </row>
    <row r="725" ht="12.75">
      <c r="E725" s="214"/>
    </row>
    <row r="726" ht="12.75">
      <c r="E726" s="214"/>
    </row>
    <row r="727" ht="12.75">
      <c r="E727" s="214"/>
    </row>
    <row r="728" ht="12.75">
      <c r="E728" s="214"/>
    </row>
    <row r="729" ht="12.75">
      <c r="E729" s="214"/>
    </row>
    <row r="730" ht="12.75">
      <c r="E730" s="214"/>
    </row>
    <row r="731" ht="12.75">
      <c r="E731" s="214"/>
    </row>
    <row r="732" ht="12.75">
      <c r="E732" s="214"/>
    </row>
    <row r="733" ht="12.75">
      <c r="E733" s="214"/>
    </row>
    <row r="734" ht="12.75">
      <c r="E734" s="214"/>
    </row>
    <row r="735" ht="12.75">
      <c r="E735" s="214"/>
    </row>
    <row r="736" ht="12.75">
      <c r="E736" s="214"/>
    </row>
    <row r="737" ht="12.75">
      <c r="E737" s="214"/>
    </row>
    <row r="738" ht="12.75">
      <c r="E738" s="214"/>
    </row>
    <row r="739" ht="12.75">
      <c r="E739" s="214"/>
    </row>
    <row r="740" ht="12.75">
      <c r="E740" s="214"/>
    </row>
    <row r="741" ht="12.75">
      <c r="E741" s="214"/>
    </row>
    <row r="742" ht="12.75">
      <c r="E742" s="214"/>
    </row>
    <row r="743" ht="12.75">
      <c r="E743" s="214"/>
    </row>
    <row r="744" ht="12.75">
      <c r="E744" s="214"/>
    </row>
    <row r="745" ht="12.75">
      <c r="E745" s="214"/>
    </row>
    <row r="746" ht="12.75">
      <c r="E746" s="214"/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ht="12.75">
      <c r="E770" s="214"/>
    </row>
    <row r="771" ht="12.75">
      <c r="E771" s="214"/>
    </row>
    <row r="772" ht="12.75">
      <c r="E772" s="214"/>
    </row>
    <row r="773" ht="12.75">
      <c r="E773" s="214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ht="12.75">
      <c r="E805" s="214"/>
    </row>
    <row r="806" ht="12.75">
      <c r="E806" s="214"/>
    </row>
    <row r="807" ht="12.75">
      <c r="E807" s="214"/>
    </row>
    <row r="808" ht="12.75">
      <c r="E808" s="214"/>
    </row>
    <row r="809" ht="12.75">
      <c r="E809" s="214"/>
    </row>
    <row r="810" ht="12.75">
      <c r="E810" s="214"/>
    </row>
    <row r="811" ht="12.75">
      <c r="E811" s="214"/>
    </row>
    <row r="812" ht="12.75">
      <c r="E812" s="214"/>
    </row>
    <row r="813" ht="12.75">
      <c r="E813" s="214"/>
    </row>
    <row r="814" ht="12.75">
      <c r="E814" s="214"/>
    </row>
    <row r="815" ht="12.75">
      <c r="E815" s="214"/>
    </row>
    <row r="816" ht="12.75">
      <c r="E816" s="214"/>
    </row>
    <row r="817" ht="12.75">
      <c r="E817" s="214"/>
    </row>
    <row r="818" ht="12.75">
      <c r="E818" s="214"/>
    </row>
    <row r="819" ht="12.75">
      <c r="E819" s="214"/>
    </row>
    <row r="820" ht="12.75">
      <c r="E820" s="214"/>
    </row>
    <row r="821" ht="12.75">
      <c r="E821" s="214"/>
    </row>
    <row r="822" ht="12.75">
      <c r="E822" s="214"/>
    </row>
    <row r="823" ht="12.75">
      <c r="E823" s="214"/>
    </row>
    <row r="824" ht="12.75">
      <c r="E824" s="214"/>
    </row>
    <row r="825" ht="12.75">
      <c r="E825" s="214"/>
    </row>
    <row r="826" ht="12.75">
      <c r="E826" s="214"/>
    </row>
    <row r="827" ht="12.75">
      <c r="E827" s="214"/>
    </row>
    <row r="828" ht="12.75">
      <c r="E828" s="214"/>
    </row>
    <row r="829" ht="12.75">
      <c r="E829" s="214"/>
    </row>
    <row r="830" ht="12.75">
      <c r="E830" s="214"/>
    </row>
    <row r="831" ht="12.75">
      <c r="E831" s="214"/>
    </row>
    <row r="832" ht="12.75">
      <c r="E832" s="214"/>
    </row>
    <row r="833" ht="12.75">
      <c r="E833" s="214"/>
    </row>
    <row r="834" ht="12.75">
      <c r="E834" s="214"/>
    </row>
    <row r="835" ht="12.75">
      <c r="E835" s="214"/>
    </row>
    <row r="836" ht="12.75">
      <c r="E836" s="214"/>
    </row>
    <row r="837" ht="12.75">
      <c r="E837" s="214"/>
    </row>
    <row r="838" ht="12.75">
      <c r="E838" s="214"/>
    </row>
  </sheetData>
  <mergeCells count="10">
    <mergeCell ref="A7:E7"/>
    <mergeCell ref="A9:E9"/>
    <mergeCell ref="A503:D503"/>
    <mergeCell ref="G10:G12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horizontalDpi="600" verticalDpi="600" orientation="portrait" paperSize="9" scale="97" r:id="rId1"/>
  <rowBreaks count="1" manualBreakCount="1">
    <brk id="6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48">
      <selection activeCell="G1" sqref="A1:G66"/>
    </sheetView>
  </sheetViews>
  <sheetFormatPr defaultColWidth="9.00390625" defaultRowHeight="12.75"/>
  <cols>
    <col min="1" max="1" width="4.625" style="208" customWidth="1"/>
    <col min="2" max="2" width="6.125" style="208" customWidth="1"/>
    <col min="3" max="3" width="5.00390625" style="208" customWidth="1"/>
    <col min="4" max="4" width="45.00390625" style="208" customWidth="1"/>
    <col min="5" max="5" width="13.00390625" style="208" customWidth="1"/>
    <col min="6" max="6" width="11.00390625" style="208" customWidth="1"/>
    <col min="7" max="7" width="9.75390625" style="208" customWidth="1"/>
    <col min="8" max="16384" width="9.125" style="208" customWidth="1"/>
  </cols>
  <sheetData>
    <row r="1" spans="5:7" ht="12">
      <c r="E1" s="418"/>
      <c r="F1" s="318" t="s">
        <v>274</v>
      </c>
      <c r="G1" s="419"/>
    </row>
    <row r="2" spans="5:7" ht="12">
      <c r="E2" s="418"/>
      <c r="F2" s="318" t="s">
        <v>48</v>
      </c>
      <c r="G2" s="419"/>
    </row>
    <row r="3" spans="5:7" ht="12">
      <c r="E3" s="418"/>
      <c r="F3" s="318" t="s">
        <v>49</v>
      </c>
      <c r="G3" s="419"/>
    </row>
    <row r="4" spans="5:7" ht="12">
      <c r="E4" s="418"/>
      <c r="F4" s="318" t="s">
        <v>517</v>
      </c>
      <c r="G4" s="419"/>
    </row>
    <row r="9" spans="1:7" ht="12.75">
      <c r="A9" s="855" t="s">
        <v>615</v>
      </c>
      <c r="B9" s="855"/>
      <c r="C9" s="855"/>
      <c r="D9" s="855"/>
      <c r="E9" s="855"/>
      <c r="F9" s="855"/>
      <c r="G9" s="855"/>
    </row>
    <row r="10" spans="1:7" ht="12.75">
      <c r="A10" s="855" t="s">
        <v>616</v>
      </c>
      <c r="B10" s="855"/>
      <c r="C10" s="855"/>
      <c r="D10" s="855"/>
      <c r="E10" s="855"/>
      <c r="F10" s="855"/>
      <c r="G10" s="855"/>
    </row>
    <row r="11" spans="1:7" ht="12">
      <c r="A11" s="875"/>
      <c r="B11" s="875"/>
      <c r="C11" s="875"/>
      <c r="D11" s="875"/>
      <c r="E11" s="875"/>
      <c r="F11" s="875"/>
      <c r="G11" s="875"/>
    </row>
    <row r="12" spans="2:6" ht="9.75">
      <c r="B12" s="387"/>
      <c r="C12" s="387"/>
      <c r="D12" s="387"/>
      <c r="E12" s="387"/>
      <c r="F12" s="387"/>
    </row>
    <row r="13" spans="5:7" ht="10.5" thickBot="1">
      <c r="E13" s="420"/>
      <c r="F13" s="420"/>
      <c r="G13" s="420" t="s">
        <v>109</v>
      </c>
    </row>
    <row r="14" spans="1:7" ht="11.25">
      <c r="A14" s="421"/>
      <c r="B14" s="422"/>
      <c r="C14" s="422"/>
      <c r="D14" s="423"/>
      <c r="E14" s="424" t="s">
        <v>275</v>
      </c>
      <c r="F14" s="424"/>
      <c r="G14" s="425" t="s">
        <v>275</v>
      </c>
    </row>
    <row r="15" spans="1:7" ht="11.25">
      <c r="A15" s="426" t="s">
        <v>62</v>
      </c>
      <c r="B15" s="427" t="s">
        <v>46</v>
      </c>
      <c r="C15" s="427" t="s">
        <v>0</v>
      </c>
      <c r="D15" s="427" t="s">
        <v>276</v>
      </c>
      <c r="E15" s="428" t="s">
        <v>277</v>
      </c>
      <c r="F15" s="428" t="s">
        <v>278</v>
      </c>
      <c r="G15" s="89" t="s">
        <v>279</v>
      </c>
    </row>
    <row r="16" spans="1:7" ht="11.25">
      <c r="A16" s="426"/>
      <c r="B16" s="427"/>
      <c r="C16" s="427"/>
      <c r="D16" s="429"/>
      <c r="E16" s="428" t="s">
        <v>280</v>
      </c>
      <c r="F16" s="429"/>
      <c r="G16" s="89" t="s">
        <v>281</v>
      </c>
    </row>
    <row r="17" spans="1:7" ht="12" thickBot="1">
      <c r="A17" s="430"/>
      <c r="B17" s="431"/>
      <c r="C17" s="432"/>
      <c r="D17" s="433"/>
      <c r="E17" s="433" t="s">
        <v>282</v>
      </c>
      <c r="F17" s="433"/>
      <c r="G17" s="434" t="s">
        <v>283</v>
      </c>
    </row>
    <row r="18" spans="1:7" s="438" customFormat="1" ht="10.5" customHeight="1" thickBot="1">
      <c r="A18" s="435">
        <v>1</v>
      </c>
      <c r="B18" s="436">
        <v>2</v>
      </c>
      <c r="C18" s="436">
        <v>3</v>
      </c>
      <c r="D18" s="436">
        <v>4</v>
      </c>
      <c r="E18" s="283">
        <v>5</v>
      </c>
      <c r="F18" s="437">
        <v>6</v>
      </c>
      <c r="G18" s="289">
        <v>7</v>
      </c>
    </row>
    <row r="19" spans="1:7" ht="12.75">
      <c r="A19" s="439"/>
      <c r="B19" s="341"/>
      <c r="C19" s="341"/>
      <c r="D19" s="341"/>
      <c r="E19" s="341"/>
      <c r="F19" s="268"/>
      <c r="G19" s="440"/>
    </row>
    <row r="20" spans="1:7" ht="13.5" thickBot="1">
      <c r="A20" s="439"/>
      <c r="B20" s="341"/>
      <c r="C20" s="341"/>
      <c r="D20" s="441" t="s">
        <v>284</v>
      </c>
      <c r="E20" s="442">
        <f>E23+E29+E37+E59+E90+E113+E85+E95</f>
        <v>3611243</v>
      </c>
      <c r="F20" s="442">
        <f>F23+F29+F37+F59+F90+F113+F85+F95</f>
        <v>3611243</v>
      </c>
      <c r="G20" s="443">
        <f>G32+G23</f>
        <v>238617</v>
      </c>
    </row>
    <row r="21" spans="1:7" ht="12.75">
      <c r="A21" s="439"/>
      <c r="B21" s="341"/>
      <c r="C21" s="341"/>
      <c r="D21" s="444" t="s">
        <v>67</v>
      </c>
      <c r="E21" s="445"/>
      <c r="F21" s="446"/>
      <c r="G21" s="218"/>
    </row>
    <row r="22" spans="1:7" ht="12.75">
      <c r="A22" s="439"/>
      <c r="B22" s="341"/>
      <c r="C22" s="341"/>
      <c r="D22" s="444"/>
      <c r="E22" s="445"/>
      <c r="F22" s="446"/>
      <c r="G22" s="218"/>
    </row>
    <row r="23" spans="1:7" ht="13.5" thickBot="1">
      <c r="A23" s="447" t="s">
        <v>1</v>
      </c>
      <c r="B23" s="448"/>
      <c r="C23" s="448"/>
      <c r="D23" s="449" t="s">
        <v>2</v>
      </c>
      <c r="E23" s="442">
        <f>E24</f>
        <v>44000</v>
      </c>
      <c r="F23" s="442">
        <f>F24</f>
        <v>44000</v>
      </c>
      <c r="G23" s="217">
        <f>G24</f>
        <v>2617</v>
      </c>
    </row>
    <row r="24" spans="1:7" ht="12.75">
      <c r="A24" s="450"/>
      <c r="B24" s="451" t="s">
        <v>3</v>
      </c>
      <c r="C24" s="378"/>
      <c r="D24" s="452" t="s">
        <v>285</v>
      </c>
      <c r="E24" s="388">
        <f>E25</f>
        <v>44000</v>
      </c>
      <c r="F24" s="388">
        <f>SUM(F25:F27)</f>
        <v>44000</v>
      </c>
      <c r="G24" s="453">
        <f>G26</f>
        <v>2617</v>
      </c>
    </row>
    <row r="25" spans="1:7" ht="12.75">
      <c r="A25" s="450"/>
      <c r="B25" s="341"/>
      <c r="C25" s="210" t="s">
        <v>96</v>
      </c>
      <c r="D25" s="273" t="s">
        <v>286</v>
      </c>
      <c r="E25" s="445">
        <v>44000</v>
      </c>
      <c r="F25" s="446"/>
      <c r="G25" s="218"/>
    </row>
    <row r="26" spans="1:7" ht="12.75">
      <c r="A26" s="450"/>
      <c r="B26" s="341"/>
      <c r="C26" s="210" t="s">
        <v>429</v>
      </c>
      <c r="D26" s="273" t="s">
        <v>287</v>
      </c>
      <c r="E26" s="445"/>
      <c r="F26" s="446"/>
      <c r="G26" s="218">
        <v>2617</v>
      </c>
    </row>
    <row r="27" spans="1:7" ht="12.75">
      <c r="A27" s="450"/>
      <c r="B27" s="341"/>
      <c r="C27" s="210" t="s">
        <v>202</v>
      </c>
      <c r="D27" s="273" t="s">
        <v>203</v>
      </c>
      <c r="E27" s="445"/>
      <c r="F27" s="446">
        <v>44000</v>
      </c>
      <c r="G27" s="218"/>
    </row>
    <row r="28" spans="1:7" ht="12.75">
      <c r="A28" s="439"/>
      <c r="B28" s="341"/>
      <c r="C28" s="341"/>
      <c r="D28" s="273"/>
      <c r="E28" s="445"/>
      <c r="F28" s="446"/>
      <c r="G28" s="218"/>
    </row>
    <row r="29" spans="1:7" ht="13.5" thickBot="1">
      <c r="A29" s="454">
        <v>700</v>
      </c>
      <c r="B29" s="448"/>
      <c r="C29" s="448"/>
      <c r="D29" s="274" t="s">
        <v>5</v>
      </c>
      <c r="E29" s="442">
        <f>E30</f>
        <v>41000</v>
      </c>
      <c r="F29" s="442">
        <f>F30</f>
        <v>41000</v>
      </c>
      <c r="G29" s="443">
        <f>G30</f>
        <v>236000</v>
      </c>
    </row>
    <row r="30" spans="1:7" ht="12.75">
      <c r="A30" s="439"/>
      <c r="B30" s="376">
        <v>70005</v>
      </c>
      <c r="C30" s="378"/>
      <c r="D30" s="77" t="s">
        <v>7</v>
      </c>
      <c r="E30" s="388">
        <f>E31</f>
        <v>41000</v>
      </c>
      <c r="F30" s="388">
        <f>SUM(F32:F35)</f>
        <v>41000</v>
      </c>
      <c r="G30" s="455">
        <f>G32</f>
        <v>236000</v>
      </c>
    </row>
    <row r="31" spans="1:7" ht="12.75">
      <c r="A31" s="439"/>
      <c r="B31" s="341"/>
      <c r="C31" s="210" t="s">
        <v>96</v>
      </c>
      <c r="D31" s="273" t="s">
        <v>286</v>
      </c>
      <c r="E31" s="445">
        <v>41000</v>
      </c>
      <c r="F31" s="446"/>
      <c r="G31" s="218"/>
    </row>
    <row r="32" spans="1:7" ht="12.75">
      <c r="A32" s="439"/>
      <c r="B32" s="341"/>
      <c r="C32" s="210" t="s">
        <v>429</v>
      </c>
      <c r="D32" s="273" t="s">
        <v>287</v>
      </c>
      <c r="E32" s="445"/>
      <c r="F32" s="446"/>
      <c r="G32" s="390">
        <v>236000</v>
      </c>
    </row>
    <row r="33" spans="1:7" ht="12.75">
      <c r="A33" s="439"/>
      <c r="B33" s="341"/>
      <c r="C33" s="210" t="s">
        <v>270</v>
      </c>
      <c r="D33" s="273" t="s">
        <v>213</v>
      </c>
      <c r="E33" s="445"/>
      <c r="F33" s="446">
        <v>20000</v>
      </c>
      <c r="G33" s="390"/>
    </row>
    <row r="34" spans="1:7" ht="12.75">
      <c r="A34" s="439"/>
      <c r="B34" s="341"/>
      <c r="C34" s="210" t="s">
        <v>202</v>
      </c>
      <c r="D34" s="273" t="s">
        <v>203</v>
      </c>
      <c r="E34" s="445"/>
      <c r="F34" s="446">
        <v>16500</v>
      </c>
      <c r="G34" s="390"/>
    </row>
    <row r="35" spans="1:7" ht="12.75">
      <c r="A35" s="439"/>
      <c r="B35" s="341"/>
      <c r="C35" s="210" t="s">
        <v>224</v>
      </c>
      <c r="D35" s="273" t="s">
        <v>218</v>
      </c>
      <c r="E35" s="445"/>
      <c r="F35" s="446">
        <v>4500</v>
      </c>
      <c r="G35" s="390"/>
    </row>
    <row r="36" spans="1:7" ht="12.75">
      <c r="A36" s="439"/>
      <c r="B36" s="341"/>
      <c r="C36" s="210"/>
      <c r="D36" s="273"/>
      <c r="E36" s="445"/>
      <c r="F36" s="446"/>
      <c r="G36" s="218"/>
    </row>
    <row r="37" spans="1:7" ht="13.5" thickBot="1">
      <c r="A37" s="454">
        <v>710</v>
      </c>
      <c r="B37" s="448"/>
      <c r="C37" s="456"/>
      <c r="D37" s="274" t="s">
        <v>9</v>
      </c>
      <c r="E37" s="442">
        <f>E38+E41+E44</f>
        <v>249822</v>
      </c>
      <c r="F37" s="442">
        <f>F38+F41+F44</f>
        <v>249822</v>
      </c>
      <c r="G37" s="440"/>
    </row>
    <row r="38" spans="1:7" ht="12.75">
      <c r="A38" s="439"/>
      <c r="B38" s="376">
        <v>71013</v>
      </c>
      <c r="C38" s="377"/>
      <c r="D38" s="77" t="s">
        <v>77</v>
      </c>
      <c r="E38" s="388">
        <f>E39</f>
        <v>40000</v>
      </c>
      <c r="F38" s="388">
        <f>SUM(F40)</f>
        <v>40000</v>
      </c>
      <c r="G38" s="440"/>
    </row>
    <row r="39" spans="1:7" ht="12.75">
      <c r="A39" s="439"/>
      <c r="B39" s="341"/>
      <c r="C39" s="210" t="s">
        <v>96</v>
      </c>
      <c r="D39" s="273" t="s">
        <v>286</v>
      </c>
      <c r="E39" s="445">
        <v>40000</v>
      </c>
      <c r="F39" s="446"/>
      <c r="G39" s="440"/>
    </row>
    <row r="40" spans="1:7" ht="12.75">
      <c r="A40" s="439"/>
      <c r="B40" s="341"/>
      <c r="C40" s="210" t="s">
        <v>202</v>
      </c>
      <c r="D40" s="273" t="s">
        <v>203</v>
      </c>
      <c r="E40" s="445"/>
      <c r="F40" s="446">
        <v>40000</v>
      </c>
      <c r="G40" s="440"/>
    </row>
    <row r="41" spans="1:7" ht="12.75">
      <c r="A41" s="439"/>
      <c r="B41" s="376">
        <v>71014</v>
      </c>
      <c r="C41" s="377"/>
      <c r="D41" s="77" t="s">
        <v>12</v>
      </c>
      <c r="E41" s="388">
        <f>E42</f>
        <v>22000</v>
      </c>
      <c r="F41" s="388">
        <f>SUM(F43)</f>
        <v>22000</v>
      </c>
      <c r="G41" s="440"/>
    </row>
    <row r="42" spans="1:7" ht="12.75">
      <c r="A42" s="439"/>
      <c r="B42" s="341"/>
      <c r="C42" s="210" t="s">
        <v>96</v>
      </c>
      <c r="D42" s="273" t="s">
        <v>286</v>
      </c>
      <c r="E42" s="445">
        <v>22000</v>
      </c>
      <c r="F42" s="446"/>
      <c r="G42" s="440"/>
    </row>
    <row r="43" spans="1:7" ht="12.75">
      <c r="A43" s="439"/>
      <c r="B43" s="341"/>
      <c r="C43" s="210" t="s">
        <v>202</v>
      </c>
      <c r="D43" s="273" t="s">
        <v>203</v>
      </c>
      <c r="E43" s="445"/>
      <c r="F43" s="446">
        <v>22000</v>
      </c>
      <c r="G43" s="440"/>
    </row>
    <row r="44" spans="1:7" ht="12.75">
      <c r="A44" s="439"/>
      <c r="B44" s="376">
        <v>71015</v>
      </c>
      <c r="C44" s="378"/>
      <c r="D44" s="77" t="s">
        <v>14</v>
      </c>
      <c r="E44" s="388">
        <f>SUM(E45:E46)</f>
        <v>187822</v>
      </c>
      <c r="F44" s="388">
        <f>SUM(F47:F57)</f>
        <v>187822</v>
      </c>
      <c r="G44" s="440"/>
    </row>
    <row r="45" spans="1:7" ht="12.75">
      <c r="A45" s="439"/>
      <c r="B45" s="341"/>
      <c r="C45" s="457">
        <v>2110</v>
      </c>
      <c r="D45" s="273" t="s">
        <v>286</v>
      </c>
      <c r="E45" s="445">
        <v>187822</v>
      </c>
      <c r="F45" s="446"/>
      <c r="G45" s="440"/>
    </row>
    <row r="46" spans="1:7" ht="12.75">
      <c r="A46" s="439"/>
      <c r="B46" s="341"/>
      <c r="C46" s="458">
        <v>6410</v>
      </c>
      <c r="D46" s="273" t="s">
        <v>430</v>
      </c>
      <c r="E46" s="445">
        <v>0</v>
      </c>
      <c r="F46" s="446"/>
      <c r="G46" s="440"/>
    </row>
    <row r="47" spans="1:7" ht="12.75">
      <c r="A47" s="439"/>
      <c r="B47" s="341"/>
      <c r="C47" s="268">
        <v>4010</v>
      </c>
      <c r="D47" s="209" t="s">
        <v>207</v>
      </c>
      <c r="E47" s="445"/>
      <c r="F47" s="446">
        <v>108664</v>
      </c>
      <c r="G47" s="440"/>
    </row>
    <row r="48" spans="1:7" ht="12.75">
      <c r="A48" s="439"/>
      <c r="B48" s="341"/>
      <c r="C48" s="268">
        <v>4040</v>
      </c>
      <c r="D48" s="209" t="s">
        <v>208</v>
      </c>
      <c r="E48" s="445"/>
      <c r="F48" s="446">
        <v>8287</v>
      </c>
      <c r="G48" s="440"/>
    </row>
    <row r="49" spans="1:7" ht="12.75">
      <c r="A49" s="439"/>
      <c r="B49" s="341"/>
      <c r="C49" s="268">
        <v>4110</v>
      </c>
      <c r="D49" s="209" t="s">
        <v>209</v>
      </c>
      <c r="E49" s="445"/>
      <c r="F49" s="446">
        <v>20132</v>
      </c>
      <c r="G49" s="440"/>
    </row>
    <row r="50" spans="1:7" ht="12.75">
      <c r="A50" s="439"/>
      <c r="B50" s="341"/>
      <c r="C50" s="268">
        <v>4120</v>
      </c>
      <c r="D50" s="209" t="s">
        <v>288</v>
      </c>
      <c r="E50" s="445"/>
      <c r="F50" s="446">
        <v>2712</v>
      </c>
      <c r="G50" s="440"/>
    </row>
    <row r="51" spans="1:7" ht="12.75">
      <c r="A51" s="439"/>
      <c r="B51" s="341"/>
      <c r="C51" s="268">
        <v>4170</v>
      </c>
      <c r="D51" s="209" t="s">
        <v>509</v>
      </c>
      <c r="E51" s="445"/>
      <c r="F51" s="446">
        <v>700</v>
      </c>
      <c r="G51" s="440"/>
    </row>
    <row r="52" spans="1:7" ht="12.75">
      <c r="A52" s="439"/>
      <c r="B52" s="341"/>
      <c r="C52" s="268">
        <v>4210</v>
      </c>
      <c r="D52" s="209" t="s">
        <v>211</v>
      </c>
      <c r="E52" s="445"/>
      <c r="F52" s="446">
        <v>6800</v>
      </c>
      <c r="G52" s="440"/>
    </row>
    <row r="53" spans="1:7" ht="12.75">
      <c r="A53" s="439"/>
      <c r="B53" s="341"/>
      <c r="C53" s="268">
        <v>4280</v>
      </c>
      <c r="D53" s="209" t="s">
        <v>214</v>
      </c>
      <c r="E53" s="445"/>
      <c r="F53" s="446">
        <f>'WYDATKI ukł.wyk.'!F78</f>
        <v>0</v>
      </c>
      <c r="G53" s="440"/>
    </row>
    <row r="54" spans="1:7" ht="12.75">
      <c r="A54" s="439"/>
      <c r="B54" s="341"/>
      <c r="C54" s="459" t="s">
        <v>202</v>
      </c>
      <c r="D54" s="209" t="s">
        <v>203</v>
      </c>
      <c r="E54" s="445"/>
      <c r="F54" s="446">
        <v>35627</v>
      </c>
      <c r="G54" s="440"/>
    </row>
    <row r="55" spans="1:7" ht="12.75">
      <c r="A55" s="439"/>
      <c r="B55" s="341"/>
      <c r="C55" s="459" t="s">
        <v>524</v>
      </c>
      <c r="D55" s="209" t="s">
        <v>216</v>
      </c>
      <c r="E55" s="445"/>
      <c r="F55" s="446">
        <v>1500</v>
      </c>
      <c r="G55" s="440"/>
    </row>
    <row r="56" spans="1:7" ht="12.75">
      <c r="A56" s="439"/>
      <c r="B56" s="341"/>
      <c r="C56" s="459" t="s">
        <v>290</v>
      </c>
      <c r="D56" s="209" t="s">
        <v>291</v>
      </c>
      <c r="E56" s="445"/>
      <c r="F56" s="446">
        <v>3400</v>
      </c>
      <c r="G56" s="440"/>
    </row>
    <row r="57" spans="1:7" ht="12.75">
      <c r="A57" s="439"/>
      <c r="B57" s="341"/>
      <c r="C57" s="460" t="s">
        <v>428</v>
      </c>
      <c r="D57" s="273" t="s">
        <v>267</v>
      </c>
      <c r="E57" s="445"/>
      <c r="F57" s="446">
        <f>'WYDATKI ukł.wyk.'!F82</f>
        <v>0</v>
      </c>
      <c r="G57" s="440"/>
    </row>
    <row r="58" spans="1:7" ht="12.75">
      <c r="A58" s="450"/>
      <c r="B58" s="461"/>
      <c r="C58" s="341"/>
      <c r="D58" s="273"/>
      <c r="E58" s="445"/>
      <c r="F58" s="446"/>
      <c r="G58" s="440"/>
    </row>
    <row r="59" spans="1:7" ht="13.5" thickBot="1">
      <c r="A59" s="454">
        <v>750</v>
      </c>
      <c r="B59" s="448"/>
      <c r="C59" s="448"/>
      <c r="D59" s="274" t="s">
        <v>15</v>
      </c>
      <c r="E59" s="442">
        <f>E60+E75</f>
        <v>170421</v>
      </c>
      <c r="F59" s="442">
        <f>F60+F75</f>
        <v>170421</v>
      </c>
      <c r="G59" s="440"/>
    </row>
    <row r="60" spans="1:7" ht="12.75">
      <c r="A60" s="439"/>
      <c r="B60" s="376">
        <v>75011</v>
      </c>
      <c r="C60" s="378"/>
      <c r="D60" s="77" t="s">
        <v>16</v>
      </c>
      <c r="E60" s="388">
        <f>E61</f>
        <v>154421</v>
      </c>
      <c r="F60" s="388">
        <f>SUM(F62:F74)</f>
        <v>154421</v>
      </c>
      <c r="G60" s="440"/>
    </row>
    <row r="61" spans="1:7" ht="12.75">
      <c r="A61" s="439"/>
      <c r="B61" s="341"/>
      <c r="C61" s="341">
        <v>2110</v>
      </c>
      <c r="D61" s="273" t="s">
        <v>286</v>
      </c>
      <c r="E61" s="445">
        <v>154421</v>
      </c>
      <c r="F61" s="446"/>
      <c r="G61" s="440"/>
    </row>
    <row r="62" spans="1:7" ht="12.75">
      <c r="A62" s="439"/>
      <c r="B62" s="341"/>
      <c r="C62" s="268">
        <v>3020</v>
      </c>
      <c r="D62" s="211" t="s">
        <v>255</v>
      </c>
      <c r="E62" s="462"/>
      <c r="F62" s="446">
        <v>295</v>
      </c>
      <c r="G62" s="440"/>
    </row>
    <row r="63" spans="1:7" ht="12.75">
      <c r="A63" s="439"/>
      <c r="B63" s="341"/>
      <c r="C63" s="268">
        <v>4010</v>
      </c>
      <c r="D63" s="209" t="s">
        <v>207</v>
      </c>
      <c r="E63" s="445"/>
      <c r="F63" s="446">
        <v>99000</v>
      </c>
      <c r="G63" s="440"/>
    </row>
    <row r="64" spans="1:7" ht="12.75">
      <c r="A64" s="439"/>
      <c r="B64" s="341"/>
      <c r="C64" s="268">
        <v>4040</v>
      </c>
      <c r="D64" s="209" t="s">
        <v>208</v>
      </c>
      <c r="E64" s="445"/>
      <c r="F64" s="446">
        <v>9537</v>
      </c>
      <c r="G64" s="440"/>
    </row>
    <row r="65" spans="1:7" ht="12.75">
      <c r="A65" s="439"/>
      <c r="B65" s="341"/>
      <c r="C65" s="268">
        <v>4110</v>
      </c>
      <c r="D65" s="209" t="s">
        <v>209</v>
      </c>
      <c r="E65" s="445"/>
      <c r="F65" s="446">
        <v>18700</v>
      </c>
      <c r="G65" s="440"/>
    </row>
    <row r="66" spans="1:7" ht="12.75">
      <c r="A66" s="439"/>
      <c r="B66" s="341"/>
      <c r="C66" s="268">
        <v>4120</v>
      </c>
      <c r="D66" s="209" t="s">
        <v>210</v>
      </c>
      <c r="E66" s="445"/>
      <c r="F66" s="446">
        <v>2660</v>
      </c>
      <c r="G66" s="440"/>
    </row>
    <row r="67" spans="1:7" ht="12.75">
      <c r="A67" s="439"/>
      <c r="B67" s="341"/>
      <c r="C67" s="268">
        <v>4170</v>
      </c>
      <c r="D67" s="209" t="s">
        <v>509</v>
      </c>
      <c r="E67" s="445"/>
      <c r="F67" s="446">
        <v>11000</v>
      </c>
      <c r="G67" s="440"/>
    </row>
    <row r="68" spans="1:7" ht="12.75">
      <c r="A68" s="439"/>
      <c r="B68" s="341"/>
      <c r="C68" s="268">
        <v>4210</v>
      </c>
      <c r="D68" s="209" t="s">
        <v>211</v>
      </c>
      <c r="E68" s="445"/>
      <c r="F68" s="446">
        <v>3755</v>
      </c>
      <c r="G68" s="440"/>
    </row>
    <row r="69" spans="1:7" ht="12.75">
      <c r="A69" s="439"/>
      <c r="B69" s="341"/>
      <c r="C69" s="268">
        <v>4260</v>
      </c>
      <c r="D69" s="209" t="s">
        <v>212</v>
      </c>
      <c r="E69" s="445"/>
      <c r="F69" s="446">
        <v>0</v>
      </c>
      <c r="G69" s="440"/>
    </row>
    <row r="70" spans="1:7" ht="12.75">
      <c r="A70" s="439"/>
      <c r="B70" s="341"/>
      <c r="C70" s="268">
        <v>4270</v>
      </c>
      <c r="D70" s="209" t="s">
        <v>213</v>
      </c>
      <c r="E70" s="445"/>
      <c r="F70" s="446">
        <v>850</v>
      </c>
      <c r="G70" s="440"/>
    </row>
    <row r="71" spans="1:7" ht="12.75">
      <c r="A71" s="439"/>
      <c r="B71" s="341"/>
      <c r="C71" s="268">
        <v>4280</v>
      </c>
      <c r="D71" s="209" t="s">
        <v>214</v>
      </c>
      <c r="E71" s="445"/>
      <c r="F71" s="446">
        <v>175</v>
      </c>
      <c r="G71" s="440"/>
    </row>
    <row r="72" spans="1:7" ht="12.75">
      <c r="A72" s="439"/>
      <c r="B72" s="341"/>
      <c r="C72" s="459" t="s">
        <v>202</v>
      </c>
      <c r="D72" s="209" t="s">
        <v>203</v>
      </c>
      <c r="E72" s="445"/>
      <c r="F72" s="446">
        <v>3000</v>
      </c>
      <c r="G72" s="440"/>
    </row>
    <row r="73" spans="1:7" ht="12.75">
      <c r="A73" s="439"/>
      <c r="B73" s="341"/>
      <c r="C73" s="459" t="s">
        <v>289</v>
      </c>
      <c r="D73" s="209" t="s">
        <v>215</v>
      </c>
      <c r="E73" s="445"/>
      <c r="F73" s="446">
        <v>500</v>
      </c>
      <c r="G73" s="440"/>
    </row>
    <row r="74" spans="1:7" ht="12.75">
      <c r="A74" s="439"/>
      <c r="B74" s="341"/>
      <c r="C74" s="459" t="s">
        <v>290</v>
      </c>
      <c r="D74" s="209" t="s">
        <v>291</v>
      </c>
      <c r="E74" s="445"/>
      <c r="F74" s="446">
        <v>4949</v>
      </c>
      <c r="G74" s="440"/>
    </row>
    <row r="75" spans="1:7" ht="12.75">
      <c r="A75" s="439"/>
      <c r="B75" s="376">
        <v>75045</v>
      </c>
      <c r="C75" s="378"/>
      <c r="D75" s="77" t="s">
        <v>17</v>
      </c>
      <c r="E75" s="388">
        <f>E76</f>
        <v>16000</v>
      </c>
      <c r="F75" s="388">
        <f>SUM(F77:F83)</f>
        <v>16000</v>
      </c>
      <c r="G75" s="440"/>
    </row>
    <row r="76" spans="1:7" ht="12.75">
      <c r="A76" s="439"/>
      <c r="B76" s="341"/>
      <c r="C76" s="341">
        <v>2110</v>
      </c>
      <c r="D76" s="273" t="s">
        <v>286</v>
      </c>
      <c r="E76" s="445">
        <v>16000</v>
      </c>
      <c r="F76" s="446"/>
      <c r="G76" s="440"/>
    </row>
    <row r="77" spans="1:7" ht="12.75">
      <c r="A77" s="439"/>
      <c r="B77" s="341"/>
      <c r="C77" s="459" t="s">
        <v>292</v>
      </c>
      <c r="D77" s="209" t="s">
        <v>229</v>
      </c>
      <c r="E77" s="445"/>
      <c r="F77" s="446">
        <v>1300</v>
      </c>
      <c r="G77" s="440"/>
    </row>
    <row r="78" spans="1:7" ht="12.75">
      <c r="A78" s="439"/>
      <c r="B78" s="341"/>
      <c r="C78" s="268">
        <v>4110</v>
      </c>
      <c r="D78" s="209" t="s">
        <v>209</v>
      </c>
      <c r="E78" s="445"/>
      <c r="F78" s="446">
        <v>1100</v>
      </c>
      <c r="G78" s="440"/>
    </row>
    <row r="79" spans="1:7" ht="12.75">
      <c r="A79" s="439"/>
      <c r="B79" s="341"/>
      <c r="C79" s="268">
        <v>4120</v>
      </c>
      <c r="D79" s="209" t="s">
        <v>288</v>
      </c>
      <c r="E79" s="445"/>
      <c r="F79" s="446">
        <v>150</v>
      </c>
      <c r="G79" s="440"/>
    </row>
    <row r="80" spans="1:7" ht="12.75">
      <c r="A80" s="439"/>
      <c r="B80" s="341"/>
      <c r="C80" s="268">
        <v>4170</v>
      </c>
      <c r="D80" s="209" t="s">
        <v>509</v>
      </c>
      <c r="E80" s="445"/>
      <c r="F80" s="446">
        <v>8400</v>
      </c>
      <c r="G80" s="440"/>
    </row>
    <row r="81" spans="1:7" ht="12.75">
      <c r="A81" s="439"/>
      <c r="B81" s="341"/>
      <c r="C81" s="268">
        <v>4210</v>
      </c>
      <c r="D81" s="209" t="s">
        <v>211</v>
      </c>
      <c r="E81" s="445"/>
      <c r="F81" s="446">
        <v>1400</v>
      </c>
      <c r="G81" s="440"/>
    </row>
    <row r="82" spans="1:7" ht="12.75">
      <c r="A82" s="439"/>
      <c r="B82" s="341"/>
      <c r="C82" s="460" t="s">
        <v>202</v>
      </c>
      <c r="D82" s="273" t="s">
        <v>203</v>
      </c>
      <c r="E82" s="445"/>
      <c r="F82" s="446">
        <v>3400</v>
      </c>
      <c r="G82" s="440"/>
    </row>
    <row r="83" spans="1:7" ht="12.75">
      <c r="A83" s="439"/>
      <c r="B83" s="341"/>
      <c r="C83" s="460" t="s">
        <v>289</v>
      </c>
      <c r="D83" s="273" t="s">
        <v>215</v>
      </c>
      <c r="E83" s="445"/>
      <c r="F83" s="446">
        <v>250</v>
      </c>
      <c r="G83" s="440"/>
    </row>
    <row r="84" spans="1:7" ht="12.75">
      <c r="A84" s="439"/>
      <c r="B84" s="341"/>
      <c r="C84" s="460"/>
      <c r="D84" s="273"/>
      <c r="E84" s="445"/>
      <c r="F84" s="446"/>
      <c r="G84" s="440"/>
    </row>
    <row r="85" spans="1:7" ht="13.5" thickBot="1">
      <c r="A85" s="454">
        <v>754</v>
      </c>
      <c r="B85" s="448"/>
      <c r="C85" s="463"/>
      <c r="D85" s="274" t="s">
        <v>231</v>
      </c>
      <c r="E85" s="464">
        <f>E86</f>
        <v>0</v>
      </c>
      <c r="F85" s="464">
        <f>F86</f>
        <v>0</v>
      </c>
      <c r="G85" s="440"/>
    </row>
    <row r="86" spans="1:7" ht="12.75">
      <c r="A86" s="439"/>
      <c r="B86" s="465">
        <v>75414</v>
      </c>
      <c r="C86" s="466"/>
      <c r="D86" s="383" t="s">
        <v>486</v>
      </c>
      <c r="E86" s="467">
        <f>E87</f>
        <v>0</v>
      </c>
      <c r="F86" s="467">
        <f>F88</f>
        <v>0</v>
      </c>
      <c r="G86" s="440"/>
    </row>
    <row r="87" spans="1:7" ht="12.75">
      <c r="A87" s="439"/>
      <c r="B87" s="341"/>
      <c r="C87" s="458">
        <v>6410</v>
      </c>
      <c r="D87" s="273" t="s">
        <v>430</v>
      </c>
      <c r="E87" s="445">
        <v>0</v>
      </c>
      <c r="F87" s="446"/>
      <c r="G87" s="440"/>
    </row>
    <row r="88" spans="1:7" ht="12.75">
      <c r="A88" s="439"/>
      <c r="B88" s="341"/>
      <c r="C88" s="460" t="s">
        <v>428</v>
      </c>
      <c r="D88" s="273" t="s">
        <v>267</v>
      </c>
      <c r="E88" s="445"/>
      <c r="F88" s="446">
        <v>0</v>
      </c>
      <c r="G88" s="440"/>
    </row>
    <row r="89" spans="1:7" ht="12.75">
      <c r="A89" s="439"/>
      <c r="B89" s="341"/>
      <c r="C89" s="460"/>
      <c r="D89" s="273"/>
      <c r="E89" s="445"/>
      <c r="F89" s="446"/>
      <c r="G89" s="440"/>
    </row>
    <row r="90" spans="1:7" ht="13.5" thickBot="1">
      <c r="A90" s="454">
        <v>851</v>
      </c>
      <c r="B90" s="441"/>
      <c r="C90" s="448"/>
      <c r="D90" s="256" t="s">
        <v>18</v>
      </c>
      <c r="E90" s="442">
        <f>E91</f>
        <v>2549000</v>
      </c>
      <c r="F90" s="442">
        <f>F91</f>
        <v>2549000</v>
      </c>
      <c r="G90" s="440"/>
    </row>
    <row r="91" spans="1:7" ht="12.75">
      <c r="A91" s="439"/>
      <c r="B91" s="376">
        <v>85156</v>
      </c>
      <c r="C91" s="378"/>
      <c r="D91" s="63" t="s">
        <v>293</v>
      </c>
      <c r="E91" s="388">
        <f>E92</f>
        <v>2549000</v>
      </c>
      <c r="F91" s="388">
        <f>SUM(F93)</f>
        <v>2549000</v>
      </c>
      <c r="G91" s="440"/>
    </row>
    <row r="92" spans="1:7" ht="12.75">
      <c r="A92" s="439"/>
      <c r="B92" s="458"/>
      <c r="C92" s="341">
        <v>2110</v>
      </c>
      <c r="D92" s="273" t="s">
        <v>286</v>
      </c>
      <c r="E92" s="445">
        <v>2549000</v>
      </c>
      <c r="F92" s="446"/>
      <c r="G92" s="440"/>
    </row>
    <row r="93" spans="1:7" ht="12.75">
      <c r="A93" s="439"/>
      <c r="B93" s="341"/>
      <c r="C93" s="341">
        <v>4130</v>
      </c>
      <c r="D93" s="273" t="s">
        <v>243</v>
      </c>
      <c r="E93" s="445"/>
      <c r="F93" s="446">
        <v>2549000</v>
      </c>
      <c r="G93" s="440"/>
    </row>
    <row r="94" spans="1:7" ht="12.75">
      <c r="A94" s="439"/>
      <c r="B94" s="341"/>
      <c r="C94" s="341"/>
      <c r="D94" s="273"/>
      <c r="E94" s="445"/>
      <c r="F94" s="446"/>
      <c r="G94" s="440"/>
    </row>
    <row r="95" spans="1:7" ht="13.5" thickBot="1">
      <c r="A95" s="454">
        <v>852</v>
      </c>
      <c r="B95" s="448"/>
      <c r="C95" s="448"/>
      <c r="D95" s="274" t="s">
        <v>268</v>
      </c>
      <c r="E95" s="464">
        <f>E96</f>
        <v>270000</v>
      </c>
      <c r="F95" s="464">
        <f>F96</f>
        <v>270000</v>
      </c>
      <c r="G95" s="440"/>
    </row>
    <row r="96" spans="1:7" ht="12.75">
      <c r="A96" s="439"/>
      <c r="B96" s="465">
        <v>85203</v>
      </c>
      <c r="C96" s="468"/>
      <c r="D96" s="469" t="s">
        <v>454</v>
      </c>
      <c r="E96" s="467">
        <f>E97</f>
        <v>270000</v>
      </c>
      <c r="F96" s="467">
        <f>SUM(F98:F111)</f>
        <v>270000</v>
      </c>
      <c r="G96" s="440"/>
    </row>
    <row r="97" spans="1:7" ht="12.75">
      <c r="A97" s="439"/>
      <c r="B97" s="341"/>
      <c r="C97" s="341">
        <v>2110</v>
      </c>
      <c r="D97" s="209" t="s">
        <v>286</v>
      </c>
      <c r="E97" s="445">
        <v>270000</v>
      </c>
      <c r="F97" s="446"/>
      <c r="G97" s="440"/>
    </row>
    <row r="98" spans="1:7" ht="12.75">
      <c r="A98" s="439"/>
      <c r="B98" s="341"/>
      <c r="C98" s="341">
        <v>4010</v>
      </c>
      <c r="D98" s="209" t="s">
        <v>207</v>
      </c>
      <c r="E98" s="445"/>
      <c r="F98" s="446">
        <v>96776</v>
      </c>
      <c r="G98" s="440"/>
    </row>
    <row r="99" spans="1:7" ht="12.75">
      <c r="A99" s="439"/>
      <c r="B99" s="341"/>
      <c r="C99" s="341">
        <v>4040</v>
      </c>
      <c r="D99" s="209" t="s">
        <v>591</v>
      </c>
      <c r="E99" s="445"/>
      <c r="F99" s="446">
        <v>6738</v>
      </c>
      <c r="G99" s="440"/>
    </row>
    <row r="100" spans="1:7" ht="12.75">
      <c r="A100" s="439"/>
      <c r="B100" s="341"/>
      <c r="C100" s="341">
        <v>4110</v>
      </c>
      <c r="D100" s="209" t="s">
        <v>209</v>
      </c>
      <c r="E100" s="445"/>
      <c r="F100" s="446">
        <v>20343</v>
      </c>
      <c r="G100" s="440"/>
    </row>
    <row r="101" spans="1:7" ht="12.75">
      <c r="A101" s="439"/>
      <c r="B101" s="341"/>
      <c r="C101" s="341">
        <v>4120</v>
      </c>
      <c r="D101" s="209" t="s">
        <v>210</v>
      </c>
      <c r="E101" s="445"/>
      <c r="F101" s="446">
        <v>2811</v>
      </c>
      <c r="G101" s="440"/>
    </row>
    <row r="102" spans="1:7" ht="12.75">
      <c r="A102" s="439"/>
      <c r="B102" s="341"/>
      <c r="C102" s="341">
        <v>4210</v>
      </c>
      <c r="D102" s="209" t="s">
        <v>211</v>
      </c>
      <c r="E102" s="445"/>
      <c r="F102" s="446">
        <v>73079</v>
      </c>
      <c r="G102" s="440"/>
    </row>
    <row r="103" spans="1:7" ht="12.75">
      <c r="A103" s="439"/>
      <c r="B103" s="341"/>
      <c r="C103" s="341">
        <v>4220</v>
      </c>
      <c r="D103" s="209" t="s">
        <v>245</v>
      </c>
      <c r="E103" s="445"/>
      <c r="F103" s="446">
        <v>23760</v>
      </c>
      <c r="G103" s="440"/>
    </row>
    <row r="104" spans="1:7" ht="12.75">
      <c r="A104" s="439"/>
      <c r="B104" s="341"/>
      <c r="C104" s="341">
        <v>4230</v>
      </c>
      <c r="D104" s="209" t="s">
        <v>594</v>
      </c>
      <c r="E104" s="445"/>
      <c r="F104" s="446">
        <v>12224</v>
      </c>
      <c r="G104" s="440"/>
    </row>
    <row r="105" spans="1:7" ht="12.75">
      <c r="A105" s="439"/>
      <c r="B105" s="341"/>
      <c r="C105" s="341">
        <v>4260</v>
      </c>
      <c r="D105" s="209" t="s">
        <v>212</v>
      </c>
      <c r="E105" s="445"/>
      <c r="F105" s="446">
        <v>8000</v>
      </c>
      <c r="G105" s="440"/>
    </row>
    <row r="106" spans="1:7" ht="12.75">
      <c r="A106" s="439"/>
      <c r="B106" s="341"/>
      <c r="C106" s="341">
        <v>4270</v>
      </c>
      <c r="D106" s="209" t="s">
        <v>213</v>
      </c>
      <c r="E106" s="445"/>
      <c r="F106" s="446">
        <v>6336</v>
      </c>
      <c r="G106" s="440"/>
    </row>
    <row r="107" spans="1:7" ht="12.75">
      <c r="A107" s="439"/>
      <c r="B107" s="341"/>
      <c r="C107" s="341">
        <v>4280</v>
      </c>
      <c r="D107" s="209" t="s">
        <v>214</v>
      </c>
      <c r="E107" s="445"/>
      <c r="F107" s="446">
        <v>400</v>
      </c>
      <c r="G107" s="440"/>
    </row>
    <row r="108" spans="1:7" ht="12.75">
      <c r="A108" s="439"/>
      <c r="B108" s="341"/>
      <c r="C108" s="341">
        <v>4300</v>
      </c>
      <c r="D108" s="209" t="s">
        <v>203</v>
      </c>
      <c r="E108" s="445"/>
      <c r="F108" s="446">
        <v>9700</v>
      </c>
      <c r="G108" s="440"/>
    </row>
    <row r="109" spans="1:7" ht="12.75">
      <c r="A109" s="439"/>
      <c r="B109" s="341"/>
      <c r="C109" s="341">
        <v>4410</v>
      </c>
      <c r="D109" s="209" t="s">
        <v>215</v>
      </c>
      <c r="E109" s="445"/>
      <c r="F109" s="446">
        <v>1500</v>
      </c>
      <c r="G109" s="440"/>
    </row>
    <row r="110" spans="1:7" ht="12.75">
      <c r="A110" s="439"/>
      <c r="B110" s="341"/>
      <c r="C110" s="341">
        <v>4430</v>
      </c>
      <c r="D110" s="209" t="s">
        <v>216</v>
      </c>
      <c r="E110" s="445"/>
      <c r="F110" s="446">
        <v>3200</v>
      </c>
      <c r="G110" s="440"/>
    </row>
    <row r="111" spans="1:7" ht="12.75">
      <c r="A111" s="439"/>
      <c r="B111" s="341"/>
      <c r="C111" s="341">
        <v>4440</v>
      </c>
      <c r="D111" s="209" t="s">
        <v>217</v>
      </c>
      <c r="E111" s="445"/>
      <c r="F111" s="446">
        <v>5133</v>
      </c>
      <c r="G111" s="440"/>
    </row>
    <row r="112" spans="1:7" ht="12.75">
      <c r="A112" s="439"/>
      <c r="B112" s="341"/>
      <c r="C112" s="210"/>
      <c r="D112" s="209"/>
      <c r="E112" s="445"/>
      <c r="F112" s="446"/>
      <c r="G112" s="440"/>
    </row>
    <row r="113" spans="1:7" ht="13.5" thickBot="1">
      <c r="A113" s="454">
        <v>853</v>
      </c>
      <c r="B113" s="448"/>
      <c r="C113" s="448"/>
      <c r="D113" s="274" t="s">
        <v>264</v>
      </c>
      <c r="E113" s="442">
        <f>E114</f>
        <v>287000</v>
      </c>
      <c r="F113" s="442">
        <f>F114</f>
        <v>287000</v>
      </c>
      <c r="G113" s="440"/>
    </row>
    <row r="114" spans="1:7" ht="12.75">
      <c r="A114" s="439"/>
      <c r="B114" s="376">
        <v>85321</v>
      </c>
      <c r="C114" s="378"/>
      <c r="D114" s="77" t="s">
        <v>576</v>
      </c>
      <c r="E114" s="388">
        <f>E115</f>
        <v>287000</v>
      </c>
      <c r="F114" s="388">
        <f>SUM(F116:F127)</f>
        <v>287000</v>
      </c>
      <c r="G114" s="440"/>
    </row>
    <row r="115" spans="1:7" ht="12.75">
      <c r="A115" s="439"/>
      <c r="B115" s="341"/>
      <c r="C115" s="341">
        <v>2110</v>
      </c>
      <c r="D115" s="273" t="s">
        <v>286</v>
      </c>
      <c r="E115" s="445">
        <v>287000</v>
      </c>
      <c r="F115" s="446"/>
      <c r="G115" s="440"/>
    </row>
    <row r="116" spans="1:7" ht="12.75">
      <c r="A116" s="439"/>
      <c r="B116" s="341"/>
      <c r="C116" s="268">
        <v>4010</v>
      </c>
      <c r="D116" s="209" t="s">
        <v>207</v>
      </c>
      <c r="E116" s="445"/>
      <c r="F116" s="446">
        <v>66887</v>
      </c>
      <c r="G116" s="440"/>
    </row>
    <row r="117" spans="1:7" ht="12.75">
      <c r="A117" s="439"/>
      <c r="B117" s="341"/>
      <c r="C117" s="268">
        <v>4040</v>
      </c>
      <c r="D117" s="209" t="s">
        <v>208</v>
      </c>
      <c r="E117" s="445"/>
      <c r="F117" s="446">
        <v>4591</v>
      </c>
      <c r="G117" s="440"/>
    </row>
    <row r="118" spans="1:7" ht="12.75">
      <c r="A118" s="439"/>
      <c r="B118" s="341"/>
      <c r="C118" s="268">
        <v>4110</v>
      </c>
      <c r="D118" s="209" t="s">
        <v>209</v>
      </c>
      <c r="E118" s="445"/>
      <c r="F118" s="446">
        <v>13860</v>
      </c>
      <c r="G118" s="440"/>
    </row>
    <row r="119" spans="1:7" ht="12.75">
      <c r="A119" s="439"/>
      <c r="B119" s="341"/>
      <c r="C119" s="268">
        <v>4120</v>
      </c>
      <c r="D119" s="209" t="s">
        <v>288</v>
      </c>
      <c r="E119" s="445"/>
      <c r="F119" s="446">
        <v>2094</v>
      </c>
      <c r="G119" s="440"/>
    </row>
    <row r="120" spans="1:7" ht="12.75">
      <c r="A120" s="439"/>
      <c r="B120" s="341"/>
      <c r="C120" s="268">
        <v>4210</v>
      </c>
      <c r="D120" s="209" t="s">
        <v>211</v>
      </c>
      <c r="E120" s="445"/>
      <c r="F120" s="446">
        <v>34620</v>
      </c>
      <c r="G120" s="440"/>
    </row>
    <row r="121" spans="1:7" ht="12.75">
      <c r="A121" s="439"/>
      <c r="B121" s="341"/>
      <c r="C121" s="268">
        <v>4260</v>
      </c>
      <c r="D121" s="209" t="s">
        <v>212</v>
      </c>
      <c r="E121" s="445"/>
      <c r="F121" s="446">
        <v>11520</v>
      </c>
      <c r="G121" s="440"/>
    </row>
    <row r="122" spans="1:7" ht="12.75">
      <c r="A122" s="439"/>
      <c r="B122" s="341"/>
      <c r="C122" s="268">
        <v>4270</v>
      </c>
      <c r="D122" s="209" t="s">
        <v>213</v>
      </c>
      <c r="E122" s="445"/>
      <c r="F122" s="446">
        <v>1600</v>
      </c>
      <c r="G122" s="440"/>
    </row>
    <row r="123" spans="1:7" ht="12.75">
      <c r="A123" s="439"/>
      <c r="B123" s="341"/>
      <c r="C123" s="268">
        <v>4280</v>
      </c>
      <c r="D123" s="209" t="s">
        <v>214</v>
      </c>
      <c r="E123" s="445"/>
      <c r="F123" s="446">
        <v>100</v>
      </c>
      <c r="G123" s="440"/>
    </row>
    <row r="124" spans="1:7" ht="12.75">
      <c r="A124" s="439"/>
      <c r="B124" s="341"/>
      <c r="C124" s="459" t="s">
        <v>202</v>
      </c>
      <c r="D124" s="209" t="s">
        <v>203</v>
      </c>
      <c r="E124" s="445"/>
      <c r="F124" s="446">
        <v>144850</v>
      </c>
      <c r="G124" s="440"/>
    </row>
    <row r="125" spans="1:7" ht="12.75">
      <c r="A125" s="439"/>
      <c r="B125" s="341"/>
      <c r="C125" s="268">
        <v>4410</v>
      </c>
      <c r="D125" s="209" t="s">
        <v>215</v>
      </c>
      <c r="E125" s="445"/>
      <c r="F125" s="446">
        <v>4000</v>
      </c>
      <c r="G125" s="440"/>
    </row>
    <row r="126" spans="1:7" ht="12.75">
      <c r="A126" s="439"/>
      <c r="B126" s="341"/>
      <c r="C126" s="341">
        <v>4430</v>
      </c>
      <c r="D126" s="209" t="s">
        <v>216</v>
      </c>
      <c r="E126" s="445"/>
      <c r="F126" s="446">
        <v>972</v>
      </c>
      <c r="G126" s="440"/>
    </row>
    <row r="127" spans="1:7" ht="12.75">
      <c r="A127" s="439"/>
      <c r="B127" s="341"/>
      <c r="C127" s="459" t="s">
        <v>290</v>
      </c>
      <c r="D127" s="209" t="s">
        <v>291</v>
      </c>
      <c r="E127" s="445"/>
      <c r="F127" s="446">
        <v>1906</v>
      </c>
      <c r="G127" s="440"/>
    </row>
    <row r="128" spans="1:7" ht="13.5" thickBot="1">
      <c r="A128" s="470"/>
      <c r="B128" s="471"/>
      <c r="C128" s="472"/>
      <c r="D128" s="473"/>
      <c r="E128" s="474"/>
      <c r="F128" s="475"/>
      <c r="G128" s="476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21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6"/>
  <sheetViews>
    <sheetView workbookViewId="0" topLeftCell="A61">
      <selection activeCell="G19" sqref="G19"/>
    </sheetView>
  </sheetViews>
  <sheetFormatPr defaultColWidth="9.00390625" defaultRowHeight="12.75"/>
  <cols>
    <col min="1" max="1" width="6.25390625" style="13" customWidth="1"/>
    <col min="2" max="2" width="7.125" style="13" customWidth="1"/>
    <col min="3" max="3" width="6.00390625" style="13" customWidth="1"/>
    <col min="4" max="4" width="49.00390625" style="13" customWidth="1"/>
    <col min="5" max="5" width="13.625" style="13" customWidth="1"/>
    <col min="6" max="6" width="14.00390625" style="13" customWidth="1"/>
    <col min="7" max="16384" width="9.125" style="13" customWidth="1"/>
  </cols>
  <sheetData>
    <row r="1" spans="5:6" ht="12">
      <c r="E1" s="14" t="s">
        <v>294</v>
      </c>
      <c r="F1" s="88"/>
    </row>
    <row r="2" spans="5:6" ht="12">
      <c r="E2" s="14" t="s">
        <v>295</v>
      </c>
      <c r="F2" s="88"/>
    </row>
    <row r="3" spans="4:6" ht="12">
      <c r="D3" s="15"/>
      <c r="E3" s="14" t="s">
        <v>49</v>
      </c>
      <c r="F3" s="88"/>
    </row>
    <row r="4" spans="4:6" ht="12">
      <c r="D4" s="15"/>
      <c r="E4" s="14" t="s">
        <v>514</v>
      </c>
      <c r="F4" s="88"/>
    </row>
    <row r="5" spans="4:6" ht="8.25" customHeight="1">
      <c r="D5" s="15"/>
      <c r="E5" s="14"/>
      <c r="F5" s="14"/>
    </row>
    <row r="6" spans="1:6" ht="12.75">
      <c r="A6" s="855" t="s">
        <v>431</v>
      </c>
      <c r="B6" s="855"/>
      <c r="C6" s="855"/>
      <c r="D6" s="855"/>
      <c r="E6" s="855"/>
      <c r="F6" s="855"/>
    </row>
    <row r="7" spans="1:6" ht="12.75">
      <c r="A7" s="855" t="s">
        <v>432</v>
      </c>
      <c r="B7" s="855"/>
      <c r="C7" s="855"/>
      <c r="D7" s="855"/>
      <c r="E7" s="855"/>
      <c r="F7" s="855"/>
    </row>
    <row r="8" spans="1:6" ht="12.75" customHeight="1">
      <c r="A8" s="855" t="s">
        <v>571</v>
      </c>
      <c r="B8" s="855"/>
      <c r="C8" s="855"/>
      <c r="D8" s="855"/>
      <c r="E8" s="855"/>
      <c r="F8" s="855"/>
    </row>
    <row r="9" spans="1:6" ht="8.25" customHeight="1" thickBot="1">
      <c r="A9" s="15"/>
      <c r="B9" s="15"/>
      <c r="C9" s="15"/>
      <c r="D9" s="15"/>
      <c r="E9" s="15"/>
      <c r="F9" s="51" t="s">
        <v>296</v>
      </c>
    </row>
    <row r="10" spans="1:6" ht="12.75" customHeight="1">
      <c r="A10" s="876" t="s">
        <v>325</v>
      </c>
      <c r="B10" s="877"/>
      <c r="C10" s="878"/>
      <c r="D10" s="849" t="s">
        <v>110</v>
      </c>
      <c r="E10" s="849" t="s">
        <v>275</v>
      </c>
      <c r="F10" s="889" t="s">
        <v>278</v>
      </c>
    </row>
    <row r="11" spans="1:6" ht="11.25" customHeight="1" thickBot="1">
      <c r="A11" s="885" t="s">
        <v>62</v>
      </c>
      <c r="B11" s="887" t="s">
        <v>46</v>
      </c>
      <c r="C11" s="887" t="s">
        <v>0</v>
      </c>
      <c r="D11" s="850"/>
      <c r="E11" s="850"/>
      <c r="F11" s="890"/>
    </row>
    <row r="12" spans="1:6" ht="0.75" customHeight="1" hidden="1" thickBot="1">
      <c r="A12" s="886"/>
      <c r="B12" s="888"/>
      <c r="C12" s="888"/>
      <c r="D12" s="888"/>
      <c r="E12" s="888"/>
      <c r="F12" s="891"/>
    </row>
    <row r="13" spans="1:6" ht="10.5" thickBot="1">
      <c r="A13" s="52">
        <v>1</v>
      </c>
      <c r="B13" s="53">
        <v>2</v>
      </c>
      <c r="C13" s="194">
        <v>3</v>
      </c>
      <c r="D13" s="194">
        <v>4</v>
      </c>
      <c r="E13" s="194">
        <v>5</v>
      </c>
      <c r="F13" s="195">
        <v>6</v>
      </c>
    </row>
    <row r="14" spans="1:6" ht="12" customHeight="1" thickBot="1">
      <c r="A14" s="882" t="s">
        <v>497</v>
      </c>
      <c r="B14" s="883"/>
      <c r="C14" s="883"/>
      <c r="D14" s="883"/>
      <c r="E14" s="883"/>
      <c r="F14" s="884"/>
    </row>
    <row r="15" spans="1:6" ht="12.75" customHeight="1" thickBot="1">
      <c r="A15" s="323">
        <v>803</v>
      </c>
      <c r="B15" s="324"/>
      <c r="C15" s="309"/>
      <c r="D15" s="327" t="s">
        <v>533</v>
      </c>
      <c r="E15" s="331">
        <f>E16</f>
        <v>112026</v>
      </c>
      <c r="F15" s="332">
        <f>F16</f>
        <v>112026</v>
      </c>
    </row>
    <row r="16" spans="1:6" ht="13.5" customHeight="1">
      <c r="A16" s="306"/>
      <c r="B16" s="325">
        <v>80309</v>
      </c>
      <c r="C16" s="326"/>
      <c r="D16" s="328" t="s">
        <v>534</v>
      </c>
      <c r="E16" s="330">
        <f>SUM(E18:E21)</f>
        <v>112026</v>
      </c>
      <c r="F16" s="333">
        <f>SUM(F19:F22)</f>
        <v>112026</v>
      </c>
    </row>
    <row r="17" spans="1:6" ht="13.5" customHeight="1">
      <c r="A17" s="306"/>
      <c r="B17" s="322"/>
      <c r="C17" s="98">
        <v>2328</v>
      </c>
      <c r="D17" s="14" t="s">
        <v>547</v>
      </c>
      <c r="E17" s="329"/>
      <c r="F17" s="307"/>
    </row>
    <row r="18" spans="1:6" ht="13.5" customHeight="1">
      <c r="A18" s="306"/>
      <c r="B18" s="322"/>
      <c r="C18" s="98"/>
      <c r="D18" s="14" t="s">
        <v>548</v>
      </c>
      <c r="E18" s="329">
        <v>84019</v>
      </c>
      <c r="F18" s="307"/>
    </row>
    <row r="19" spans="1:6" ht="13.5" customHeight="1">
      <c r="A19" s="306"/>
      <c r="B19" s="322"/>
      <c r="C19" s="308">
        <v>3218</v>
      </c>
      <c r="D19" s="318" t="s">
        <v>535</v>
      </c>
      <c r="E19" s="329"/>
      <c r="F19" s="307">
        <v>84019</v>
      </c>
    </row>
    <row r="20" spans="1:6" ht="13.5" customHeight="1">
      <c r="A20" s="306"/>
      <c r="B20" s="322"/>
      <c r="C20" s="98">
        <v>2329</v>
      </c>
      <c r="D20" s="14" t="s">
        <v>547</v>
      </c>
      <c r="E20" s="329"/>
      <c r="F20" s="307"/>
    </row>
    <row r="21" spans="1:6" ht="13.5" customHeight="1">
      <c r="A21" s="306"/>
      <c r="B21" s="322"/>
      <c r="C21" s="98"/>
      <c r="D21" s="14" t="s">
        <v>548</v>
      </c>
      <c r="E21" s="329">
        <v>28007</v>
      </c>
      <c r="F21" s="307"/>
    </row>
    <row r="22" spans="1:6" ht="13.5" customHeight="1">
      <c r="A22" s="306"/>
      <c r="B22" s="322"/>
      <c r="C22" s="308">
        <v>3219</v>
      </c>
      <c r="D22" s="318" t="s">
        <v>535</v>
      </c>
      <c r="E22" s="329"/>
      <c r="F22" s="307">
        <v>28007</v>
      </c>
    </row>
    <row r="23" spans="1:6" ht="12.75" customHeight="1">
      <c r="A23" s="306"/>
      <c r="B23" s="322"/>
      <c r="C23" s="308"/>
      <c r="D23" s="322"/>
      <c r="E23" s="308"/>
      <c r="F23" s="340"/>
    </row>
    <row r="24" spans="1:6" ht="12.75" thickBot="1">
      <c r="A24" s="99">
        <v>851</v>
      </c>
      <c r="B24" s="100"/>
      <c r="C24" s="101"/>
      <c r="D24" s="102" t="s">
        <v>18</v>
      </c>
      <c r="E24" s="321">
        <f>SUM(E25)</f>
        <v>4925</v>
      </c>
      <c r="F24" s="103">
        <f>SUM(F25)</f>
        <v>4925</v>
      </c>
    </row>
    <row r="25" spans="1:6" ht="12">
      <c r="A25" s="95"/>
      <c r="B25" s="96">
        <v>85154</v>
      </c>
      <c r="C25" s="104"/>
      <c r="D25" s="105" t="s">
        <v>39</v>
      </c>
      <c r="E25" s="233">
        <f>E28</f>
        <v>4925</v>
      </c>
      <c r="F25" s="97">
        <f>SUM(F29:F29)</f>
        <v>4925</v>
      </c>
    </row>
    <row r="26" spans="1:6" ht="12">
      <c r="A26" s="95"/>
      <c r="B26" s="98"/>
      <c r="C26" s="94">
        <v>2330</v>
      </c>
      <c r="D26" s="106" t="s">
        <v>297</v>
      </c>
      <c r="E26" s="98"/>
      <c r="F26" s="31"/>
    </row>
    <row r="27" spans="1:6" ht="12">
      <c r="A27" s="95"/>
      <c r="B27" s="98"/>
      <c r="C27" s="94"/>
      <c r="D27" s="106" t="s">
        <v>298</v>
      </c>
      <c r="E27" s="98"/>
      <c r="F27" s="31"/>
    </row>
    <row r="28" spans="1:6" ht="12">
      <c r="A28" s="95"/>
      <c r="B28" s="98"/>
      <c r="C28" s="94"/>
      <c r="D28" s="106" t="s">
        <v>299</v>
      </c>
      <c r="E28" s="202">
        <v>4925</v>
      </c>
      <c r="F28" s="31"/>
    </row>
    <row r="29" spans="1:6" ht="12">
      <c r="A29" s="95"/>
      <c r="B29" s="94"/>
      <c r="C29" s="94">
        <v>4300</v>
      </c>
      <c r="D29" s="107" t="s">
        <v>203</v>
      </c>
      <c r="E29" s="98"/>
      <c r="F29" s="242">
        <v>4925</v>
      </c>
    </row>
    <row r="30" spans="1:6" ht="12">
      <c r="A30" s="95"/>
      <c r="B30" s="313"/>
      <c r="C30" s="98"/>
      <c r="D30" s="14"/>
      <c r="E30" s="98"/>
      <c r="F30" s="242"/>
    </row>
    <row r="31" spans="1:6" ht="12.75" thickBot="1">
      <c r="A31" s="99">
        <v>854</v>
      </c>
      <c r="B31" s="302"/>
      <c r="C31" s="100"/>
      <c r="D31" s="314" t="s">
        <v>29</v>
      </c>
      <c r="E31" s="321">
        <f>E32</f>
        <v>300291</v>
      </c>
      <c r="F31" s="103">
        <f>F32</f>
        <v>300291</v>
      </c>
    </row>
    <row r="32" spans="1:6" ht="12">
      <c r="A32" s="95"/>
      <c r="B32" s="315">
        <v>85415</v>
      </c>
      <c r="C32" s="286"/>
      <c r="D32" s="316" t="s">
        <v>42</v>
      </c>
      <c r="E32" s="320">
        <f>SUM(E34:E37)</f>
        <v>300291</v>
      </c>
      <c r="F32" s="317">
        <f>SUM(F35:F38)</f>
        <v>300291</v>
      </c>
    </row>
    <row r="33" spans="1:6" ht="12">
      <c r="A33" s="95"/>
      <c r="B33" s="313"/>
      <c r="C33" s="98">
        <v>2328</v>
      </c>
      <c r="D33" s="107" t="s">
        <v>547</v>
      </c>
      <c r="E33" s="98"/>
      <c r="F33" s="242"/>
    </row>
    <row r="34" spans="1:6" ht="12">
      <c r="A34" s="95"/>
      <c r="B34" s="98"/>
      <c r="C34" s="94"/>
      <c r="D34" s="107" t="s">
        <v>548</v>
      </c>
      <c r="E34" s="202">
        <v>204203</v>
      </c>
      <c r="F34" s="242"/>
    </row>
    <row r="35" spans="1:6" ht="12">
      <c r="A35" s="95"/>
      <c r="B35" s="98"/>
      <c r="C35" s="94">
        <v>3248</v>
      </c>
      <c r="D35" s="318" t="s">
        <v>538</v>
      </c>
      <c r="E35" s="319"/>
      <c r="F35" s="242">
        <v>204203</v>
      </c>
    </row>
    <row r="36" spans="1:6" ht="12">
      <c r="A36" s="95"/>
      <c r="B36" s="98"/>
      <c r="C36" s="94">
        <v>2329</v>
      </c>
      <c r="D36" s="107" t="s">
        <v>547</v>
      </c>
      <c r="E36" s="319"/>
      <c r="F36" s="242"/>
    </row>
    <row r="37" spans="1:6" ht="12">
      <c r="A37" s="95"/>
      <c r="B37" s="98"/>
      <c r="C37" s="94"/>
      <c r="D37" s="107" t="s">
        <v>548</v>
      </c>
      <c r="E37" s="202">
        <v>96088</v>
      </c>
      <c r="F37" s="242"/>
    </row>
    <row r="38" spans="1:6" ht="12">
      <c r="A38" s="95"/>
      <c r="B38" s="98"/>
      <c r="C38" s="94">
        <v>3249</v>
      </c>
      <c r="D38" s="318" t="s">
        <v>538</v>
      </c>
      <c r="E38" s="98"/>
      <c r="F38" s="242">
        <v>96088</v>
      </c>
    </row>
    <row r="39" spans="1:6" ht="5.25" customHeight="1" thickBot="1">
      <c r="A39" s="235"/>
      <c r="B39" s="311"/>
      <c r="C39" s="201"/>
      <c r="D39" s="312"/>
      <c r="E39" s="201"/>
      <c r="F39" s="236"/>
    </row>
    <row r="40" spans="1:6" ht="12" customHeight="1" thickBot="1">
      <c r="A40" s="879" t="s">
        <v>498</v>
      </c>
      <c r="B40" s="880"/>
      <c r="C40" s="880"/>
      <c r="D40" s="880"/>
      <c r="E40" s="880"/>
      <c r="F40" s="881"/>
    </row>
    <row r="41" spans="1:7" ht="12.75" thickBot="1">
      <c r="A41" s="99">
        <v>852</v>
      </c>
      <c r="B41" s="101"/>
      <c r="C41" s="110"/>
      <c r="D41" s="292" t="s">
        <v>268</v>
      </c>
      <c r="E41" s="338">
        <f>E51+E42</f>
        <v>475412</v>
      </c>
      <c r="F41" s="33">
        <f>F51+F42</f>
        <v>475412</v>
      </c>
      <c r="G41" s="29"/>
    </row>
    <row r="42" spans="1:7" ht="12">
      <c r="A42" s="285"/>
      <c r="B42" s="286">
        <v>85201</v>
      </c>
      <c r="C42" s="287"/>
      <c r="D42" s="287" t="s">
        <v>26</v>
      </c>
      <c r="E42" s="293">
        <f>E44</f>
        <v>455960</v>
      </c>
      <c r="F42" s="288">
        <f>SUM(F45:F49)</f>
        <v>455960</v>
      </c>
      <c r="G42" s="29"/>
    </row>
    <row r="43" spans="1:7" ht="12">
      <c r="A43" s="285"/>
      <c r="B43" s="294"/>
      <c r="C43" s="94">
        <v>2310</v>
      </c>
      <c r="D43" s="107" t="s">
        <v>487</v>
      </c>
      <c r="E43" s="115"/>
      <c r="F43" s="234"/>
      <c r="G43" s="29"/>
    </row>
    <row r="44" spans="1:7" ht="12">
      <c r="A44" s="285"/>
      <c r="B44" s="294"/>
      <c r="C44" s="94"/>
      <c r="D44" s="109" t="s">
        <v>548</v>
      </c>
      <c r="E44" s="204">
        <v>455960</v>
      </c>
      <c r="F44" s="32"/>
      <c r="G44" s="29"/>
    </row>
    <row r="45" spans="1:7" ht="12">
      <c r="A45" s="285"/>
      <c r="B45" s="294"/>
      <c r="C45" s="94">
        <v>4010</v>
      </c>
      <c r="D45" s="107" t="s">
        <v>207</v>
      </c>
      <c r="E45" s="204"/>
      <c r="F45" s="32">
        <v>350000</v>
      </c>
      <c r="G45" s="29"/>
    </row>
    <row r="46" spans="1:7" ht="12">
      <c r="A46" s="285"/>
      <c r="B46" s="294"/>
      <c r="C46" s="94">
        <v>4110</v>
      </c>
      <c r="D46" s="107" t="s">
        <v>540</v>
      </c>
      <c r="E46" s="204"/>
      <c r="F46" s="32">
        <v>62055</v>
      </c>
      <c r="G46" s="29"/>
    </row>
    <row r="47" spans="1:7" ht="12">
      <c r="A47" s="285"/>
      <c r="B47" s="294"/>
      <c r="C47" s="94">
        <v>4120</v>
      </c>
      <c r="D47" s="109" t="s">
        <v>210</v>
      </c>
      <c r="E47" s="204"/>
      <c r="F47" s="32">
        <v>8575</v>
      </c>
      <c r="G47" s="29"/>
    </row>
    <row r="48" spans="1:7" ht="12">
      <c r="A48" s="285"/>
      <c r="B48" s="294"/>
      <c r="C48" s="94">
        <v>4210</v>
      </c>
      <c r="D48" s="107" t="s">
        <v>211</v>
      </c>
      <c r="E48" s="204"/>
      <c r="F48" s="32">
        <v>28000</v>
      </c>
      <c r="G48" s="29"/>
    </row>
    <row r="49" spans="1:7" ht="12">
      <c r="A49" s="285"/>
      <c r="B49" s="294"/>
      <c r="C49" s="94">
        <v>4300</v>
      </c>
      <c r="D49" s="107" t="s">
        <v>203</v>
      </c>
      <c r="E49" s="204"/>
      <c r="F49" s="32">
        <v>7330</v>
      </c>
      <c r="G49" s="29"/>
    </row>
    <row r="50" spans="1:7" ht="12">
      <c r="A50" s="285"/>
      <c r="B50" s="294"/>
      <c r="C50" s="295"/>
      <c r="D50" s="295"/>
      <c r="E50" s="115"/>
      <c r="F50" s="234"/>
      <c r="G50" s="29"/>
    </row>
    <row r="51" spans="1:6" ht="12">
      <c r="A51" s="95"/>
      <c r="B51" s="96">
        <v>85204</v>
      </c>
      <c r="C51" s="111"/>
      <c r="D51" s="111" t="s">
        <v>28</v>
      </c>
      <c r="E51" s="205">
        <f>E53</f>
        <v>19452</v>
      </c>
      <c r="F51" s="112">
        <f>F54</f>
        <v>19452</v>
      </c>
    </row>
    <row r="52" spans="1:6" ht="12">
      <c r="A52" s="108"/>
      <c r="B52" s="109"/>
      <c r="C52" s="94">
        <v>2310</v>
      </c>
      <c r="D52" s="107" t="s">
        <v>487</v>
      </c>
      <c r="E52" s="204"/>
      <c r="F52" s="32"/>
    </row>
    <row r="53" spans="1:6" ht="12">
      <c r="A53" s="108"/>
      <c r="B53" s="109"/>
      <c r="C53" s="94"/>
      <c r="D53" s="109" t="s">
        <v>548</v>
      </c>
      <c r="E53" s="204">
        <f>'Dochody-ukł.wykon.'!E142</f>
        <v>19452</v>
      </c>
      <c r="F53" s="32"/>
    </row>
    <row r="54" spans="1:6" ht="12">
      <c r="A54" s="108"/>
      <c r="B54" s="109"/>
      <c r="C54" s="94">
        <v>3110</v>
      </c>
      <c r="D54" s="109" t="s">
        <v>244</v>
      </c>
      <c r="E54" s="204"/>
      <c r="F54" s="32">
        <v>19452</v>
      </c>
    </row>
    <row r="55" spans="1:6" ht="12">
      <c r="A55" s="108"/>
      <c r="B55" s="109"/>
      <c r="C55" s="94"/>
      <c r="D55" s="107"/>
      <c r="E55" s="204"/>
      <c r="F55" s="32"/>
    </row>
    <row r="56" spans="1:6" ht="12" customHeight="1" thickBot="1">
      <c r="A56" s="99">
        <v>853</v>
      </c>
      <c r="B56" s="292"/>
      <c r="C56" s="101"/>
      <c r="D56" s="110" t="s">
        <v>264</v>
      </c>
      <c r="E56" s="206">
        <f>E57</f>
        <v>1402362</v>
      </c>
      <c r="F56" s="33">
        <f>F57</f>
        <v>1402362</v>
      </c>
    </row>
    <row r="57" spans="1:6" ht="12">
      <c r="A57" s="108"/>
      <c r="B57" s="286">
        <v>85333</v>
      </c>
      <c r="C57" s="291"/>
      <c r="D57" s="287" t="s">
        <v>20</v>
      </c>
      <c r="E57" s="293">
        <f>E59</f>
        <v>1402362</v>
      </c>
      <c r="F57" s="288">
        <f>SUM(F60:F68)</f>
        <v>1402362</v>
      </c>
    </row>
    <row r="58" spans="1:6" ht="12">
      <c r="A58" s="108"/>
      <c r="B58" s="109"/>
      <c r="C58" s="94">
        <v>2310</v>
      </c>
      <c r="D58" s="107" t="s">
        <v>487</v>
      </c>
      <c r="E58" s="204"/>
      <c r="F58" s="32"/>
    </row>
    <row r="59" spans="1:6" ht="12">
      <c r="A59" s="108"/>
      <c r="B59" s="109"/>
      <c r="C59" s="94"/>
      <c r="D59" s="109" t="s">
        <v>548</v>
      </c>
      <c r="E59" s="204">
        <v>1402362</v>
      </c>
      <c r="F59" s="32"/>
    </row>
    <row r="60" spans="1:6" ht="12">
      <c r="A60" s="108"/>
      <c r="B60" s="109"/>
      <c r="C60" s="94">
        <v>4010</v>
      </c>
      <c r="D60" s="107" t="s">
        <v>207</v>
      </c>
      <c r="E60" s="204"/>
      <c r="F60" s="32">
        <v>968000</v>
      </c>
    </row>
    <row r="61" spans="1:6" ht="12">
      <c r="A61" s="108"/>
      <c r="B61" s="109"/>
      <c r="C61" s="94">
        <v>4110</v>
      </c>
      <c r="D61" s="107" t="s">
        <v>540</v>
      </c>
      <c r="E61" s="204"/>
      <c r="F61" s="32">
        <v>169853</v>
      </c>
    </row>
    <row r="62" spans="1:6" ht="12">
      <c r="A62" s="108"/>
      <c r="B62" s="109"/>
      <c r="C62" s="94">
        <v>4120</v>
      </c>
      <c r="D62" s="109" t="s">
        <v>210</v>
      </c>
      <c r="E62" s="204"/>
      <c r="F62" s="32">
        <v>23716</v>
      </c>
    </row>
    <row r="63" spans="1:6" ht="12">
      <c r="A63" s="108"/>
      <c r="B63" s="109"/>
      <c r="C63" s="94">
        <v>4170</v>
      </c>
      <c r="D63" s="318" t="s">
        <v>513</v>
      </c>
      <c r="E63" s="204"/>
      <c r="F63" s="32">
        <f>'WYDATKI ukł.wyk.'!F385</f>
        <v>0</v>
      </c>
    </row>
    <row r="64" spans="1:6" ht="12">
      <c r="A64" s="108"/>
      <c r="B64" s="109"/>
      <c r="C64" s="94">
        <v>4210</v>
      </c>
      <c r="D64" s="14" t="s">
        <v>211</v>
      </c>
      <c r="E64" s="204"/>
      <c r="F64" s="32">
        <v>49000</v>
      </c>
    </row>
    <row r="65" spans="1:6" ht="12">
      <c r="A65" s="108"/>
      <c r="B65" s="109"/>
      <c r="C65" s="94">
        <v>4260</v>
      </c>
      <c r="D65" s="14" t="s">
        <v>212</v>
      </c>
      <c r="E65" s="204"/>
      <c r="F65" s="32">
        <v>85000</v>
      </c>
    </row>
    <row r="66" spans="1:6" ht="12">
      <c r="A66" s="108"/>
      <c r="B66" s="109"/>
      <c r="C66" s="94">
        <v>4270</v>
      </c>
      <c r="D66" s="107" t="s">
        <v>213</v>
      </c>
      <c r="E66" s="204"/>
      <c r="F66" s="32">
        <v>15000</v>
      </c>
    </row>
    <row r="67" spans="1:6" ht="12.75">
      <c r="A67" s="108"/>
      <c r="B67" s="109"/>
      <c r="C67" s="94">
        <v>4280</v>
      </c>
      <c r="D67" s="14" t="s">
        <v>214</v>
      </c>
      <c r="E67" s="284"/>
      <c r="F67" s="32">
        <v>1700</v>
      </c>
    </row>
    <row r="68" spans="1:6" ht="12.75">
      <c r="A68" s="108"/>
      <c r="B68" s="109"/>
      <c r="C68" s="94">
        <v>4300</v>
      </c>
      <c r="D68" s="14" t="s">
        <v>203</v>
      </c>
      <c r="E68" s="284"/>
      <c r="F68" s="32">
        <v>90093</v>
      </c>
    </row>
    <row r="69" spans="1:6" ht="6.75" customHeight="1" thickBot="1">
      <c r="A69" s="108"/>
      <c r="B69" s="109"/>
      <c r="C69" s="34"/>
      <c r="D69" s="10"/>
      <c r="E69" s="204"/>
      <c r="F69" s="32"/>
    </row>
    <row r="70" spans="1:7" ht="13.5" customHeight="1" thickBot="1">
      <c r="A70" s="334"/>
      <c r="B70" s="335"/>
      <c r="C70" s="335"/>
      <c r="D70" s="336" t="s">
        <v>300</v>
      </c>
      <c r="E70" s="331">
        <f>E41+E24+E56+E31+E15</f>
        <v>2295016</v>
      </c>
      <c r="F70" s="332">
        <f>F41+F24+F56+F31+F15</f>
        <v>2295016</v>
      </c>
      <c r="G70" s="88"/>
    </row>
    <row r="71" spans="1:7" ht="12">
      <c r="A71" s="88"/>
      <c r="B71" s="88"/>
      <c r="C71" s="88"/>
      <c r="D71" s="88"/>
      <c r="E71" s="88"/>
      <c r="F71" s="88"/>
      <c r="G71" s="88"/>
    </row>
    <row r="72" spans="1:7" ht="12">
      <c r="A72" s="88"/>
      <c r="B72" s="88"/>
      <c r="C72" s="88"/>
      <c r="D72" s="88"/>
      <c r="E72" s="88"/>
      <c r="F72" s="88"/>
      <c r="G72" s="88"/>
    </row>
    <row r="73" spans="1:7" ht="12">
      <c r="A73" s="88"/>
      <c r="B73" s="88"/>
      <c r="C73" s="88"/>
      <c r="D73" s="88"/>
      <c r="E73" s="88"/>
      <c r="F73" s="88"/>
      <c r="G73" s="88"/>
    </row>
    <row r="74" spans="1:7" ht="12">
      <c r="A74" s="88"/>
      <c r="B74" s="88"/>
      <c r="C74" s="88"/>
      <c r="D74" s="88"/>
      <c r="E74" s="88"/>
      <c r="F74" s="88"/>
      <c r="G74" s="88"/>
    </row>
    <row r="75" spans="1:7" ht="12">
      <c r="A75" s="88"/>
      <c r="B75" s="88"/>
      <c r="C75" s="88"/>
      <c r="D75" s="88"/>
      <c r="E75" s="88"/>
      <c r="F75" s="88"/>
      <c r="G75" s="88"/>
    </row>
    <row r="76" spans="1:7" ht="12">
      <c r="A76" s="88"/>
      <c r="B76" s="88"/>
      <c r="C76" s="88"/>
      <c r="D76" s="88"/>
      <c r="E76" s="88"/>
      <c r="F76" s="88"/>
      <c r="G76" s="88"/>
    </row>
    <row r="77" spans="1:7" ht="12">
      <c r="A77" s="88"/>
      <c r="B77" s="88"/>
      <c r="C77" s="88"/>
      <c r="D77" s="88"/>
      <c r="E77" s="88"/>
      <c r="F77" s="88"/>
      <c r="G77" s="88"/>
    </row>
    <row r="78" spans="1:7" ht="12">
      <c r="A78" s="88"/>
      <c r="B78" s="88"/>
      <c r="C78" s="88"/>
      <c r="D78" s="88"/>
      <c r="E78" s="88"/>
      <c r="F78" s="88"/>
      <c r="G78" s="88"/>
    </row>
    <row r="79" spans="1:7" ht="12">
      <c r="A79" s="88"/>
      <c r="B79" s="88"/>
      <c r="C79" s="88"/>
      <c r="D79" s="88"/>
      <c r="E79" s="88"/>
      <c r="F79" s="88"/>
      <c r="G79" s="88"/>
    </row>
    <row r="80" spans="1:7" ht="12">
      <c r="A80" s="88"/>
      <c r="B80" s="88"/>
      <c r="C80" s="88"/>
      <c r="D80" s="88"/>
      <c r="E80" s="88"/>
      <c r="F80" s="88"/>
      <c r="G80" s="88"/>
    </row>
    <row r="81" spans="1:7" ht="12">
      <c r="A81" s="88"/>
      <c r="B81" s="88"/>
      <c r="C81" s="88"/>
      <c r="D81" s="88"/>
      <c r="E81" s="88"/>
      <c r="F81" s="88"/>
      <c r="G81" s="88"/>
    </row>
    <row r="82" spans="1:7" ht="12">
      <c r="A82" s="88"/>
      <c r="B82" s="88"/>
      <c r="C82" s="88"/>
      <c r="D82" s="88"/>
      <c r="E82" s="88"/>
      <c r="F82" s="88"/>
      <c r="G82" s="88"/>
    </row>
    <row r="83" spans="1:7" ht="12">
      <c r="A83" s="88"/>
      <c r="B83" s="88"/>
      <c r="C83" s="88"/>
      <c r="D83" s="88"/>
      <c r="E83" s="88"/>
      <c r="F83" s="88"/>
      <c r="G83" s="88"/>
    </row>
    <row r="84" spans="1:7" ht="12">
      <c r="A84" s="88"/>
      <c r="B84" s="88"/>
      <c r="C84" s="88"/>
      <c r="D84" s="88"/>
      <c r="E84" s="88"/>
      <c r="F84" s="88"/>
      <c r="G84" s="88"/>
    </row>
    <row r="85" spans="1:7" ht="12">
      <c r="A85" s="88"/>
      <c r="B85" s="88"/>
      <c r="C85" s="88"/>
      <c r="D85" s="88"/>
      <c r="E85" s="88"/>
      <c r="F85" s="88"/>
      <c r="G85" s="88"/>
    </row>
    <row r="86" spans="1:7" ht="12">
      <c r="A86" s="88"/>
      <c r="B86" s="88"/>
      <c r="C86" s="88"/>
      <c r="D86" s="88"/>
      <c r="E86" s="88"/>
      <c r="F86" s="88"/>
      <c r="G86" s="88"/>
    </row>
    <row r="87" spans="1:7" ht="12">
      <c r="A87" s="88"/>
      <c r="B87" s="88"/>
      <c r="C87" s="88"/>
      <c r="D87" s="88"/>
      <c r="E87" s="88"/>
      <c r="F87" s="88"/>
      <c r="G87" s="88"/>
    </row>
    <row r="88" spans="1:7" ht="12">
      <c r="A88" s="88"/>
      <c r="B88" s="88"/>
      <c r="C88" s="88"/>
      <c r="D88" s="88"/>
      <c r="E88" s="88"/>
      <c r="F88" s="88"/>
      <c r="G88" s="88"/>
    </row>
    <row r="89" spans="1:7" ht="12">
      <c r="A89" s="88"/>
      <c r="B89" s="88"/>
      <c r="C89" s="88"/>
      <c r="D89" s="88"/>
      <c r="E89" s="88"/>
      <c r="F89" s="88"/>
      <c r="G89" s="88"/>
    </row>
    <row r="90" spans="1:7" ht="12">
      <c r="A90" s="88"/>
      <c r="B90" s="88"/>
      <c r="C90" s="88"/>
      <c r="D90" s="88"/>
      <c r="E90" s="88"/>
      <c r="F90" s="88"/>
      <c r="G90" s="88"/>
    </row>
    <row r="91" spans="1:7" ht="12">
      <c r="A91" s="88"/>
      <c r="B91" s="88"/>
      <c r="C91" s="88"/>
      <c r="D91" s="88"/>
      <c r="E91" s="88"/>
      <c r="F91" s="88"/>
      <c r="G91" s="88"/>
    </row>
    <row r="92" spans="1:7" ht="12">
      <c r="A92" s="88"/>
      <c r="B92" s="88"/>
      <c r="C92" s="88"/>
      <c r="D92" s="88"/>
      <c r="E92" s="88"/>
      <c r="F92" s="88"/>
      <c r="G92" s="88"/>
    </row>
    <row r="93" spans="1:7" ht="12">
      <c r="A93" s="88"/>
      <c r="B93" s="88"/>
      <c r="C93" s="88"/>
      <c r="D93" s="88"/>
      <c r="E93" s="88"/>
      <c r="F93" s="88"/>
      <c r="G93" s="88"/>
    </row>
    <row r="94" spans="1:7" ht="12">
      <c r="A94" s="88"/>
      <c r="B94" s="88"/>
      <c r="C94" s="88"/>
      <c r="D94" s="88"/>
      <c r="E94" s="88"/>
      <c r="F94" s="88"/>
      <c r="G94" s="88"/>
    </row>
    <row r="95" spans="1:7" ht="12">
      <c r="A95" s="88"/>
      <c r="B95" s="88"/>
      <c r="C95" s="88"/>
      <c r="D95" s="88"/>
      <c r="E95" s="88"/>
      <c r="F95" s="88"/>
      <c r="G95" s="88"/>
    </row>
    <row r="96" spans="1:7" ht="12">
      <c r="A96" s="88"/>
      <c r="B96" s="88"/>
      <c r="C96" s="88"/>
      <c r="D96" s="88"/>
      <c r="E96" s="88"/>
      <c r="F96" s="88"/>
      <c r="G96" s="88"/>
    </row>
    <row r="97" spans="1:7" ht="12">
      <c r="A97" s="88"/>
      <c r="B97" s="88"/>
      <c r="C97" s="88"/>
      <c r="D97" s="88"/>
      <c r="E97" s="88"/>
      <c r="F97" s="88"/>
      <c r="G97" s="88"/>
    </row>
    <row r="98" spans="1:7" ht="12">
      <c r="A98" s="88"/>
      <c r="B98" s="88"/>
      <c r="C98" s="88"/>
      <c r="D98" s="88"/>
      <c r="E98" s="88"/>
      <c r="F98" s="88"/>
      <c r="G98" s="88"/>
    </row>
    <row r="99" spans="1:7" ht="12">
      <c r="A99" s="88"/>
      <c r="B99" s="88"/>
      <c r="C99" s="88"/>
      <c r="D99" s="88"/>
      <c r="E99" s="88"/>
      <c r="F99" s="88"/>
      <c r="G99" s="88"/>
    </row>
    <row r="100" spans="1:7" ht="12">
      <c r="A100" s="88"/>
      <c r="B100" s="88"/>
      <c r="C100" s="88"/>
      <c r="D100" s="88"/>
      <c r="E100" s="88"/>
      <c r="F100" s="88"/>
      <c r="G100" s="88"/>
    </row>
    <row r="101" spans="1:7" ht="12">
      <c r="A101" s="88"/>
      <c r="B101" s="88"/>
      <c r="C101" s="88"/>
      <c r="D101" s="88"/>
      <c r="E101" s="88"/>
      <c r="F101" s="88"/>
      <c r="G101" s="88"/>
    </row>
    <row r="102" spans="1:7" ht="12">
      <c r="A102" s="88"/>
      <c r="B102" s="88"/>
      <c r="C102" s="88"/>
      <c r="D102" s="88"/>
      <c r="E102" s="88"/>
      <c r="F102" s="88"/>
      <c r="G102" s="88"/>
    </row>
    <row r="103" spans="1:7" ht="12">
      <c r="A103" s="88"/>
      <c r="B103" s="88"/>
      <c r="C103" s="88"/>
      <c r="D103" s="88"/>
      <c r="E103" s="88"/>
      <c r="F103" s="88"/>
      <c r="G103" s="88"/>
    </row>
    <row r="104" spans="1:7" ht="12">
      <c r="A104" s="88"/>
      <c r="B104" s="88"/>
      <c r="C104" s="88"/>
      <c r="D104" s="88"/>
      <c r="E104" s="88"/>
      <c r="F104" s="88"/>
      <c r="G104" s="88"/>
    </row>
    <row r="105" spans="1:7" ht="12">
      <c r="A105" s="88"/>
      <c r="B105" s="88"/>
      <c r="C105" s="88"/>
      <c r="D105" s="88"/>
      <c r="E105" s="88"/>
      <c r="F105" s="88"/>
      <c r="G105" s="88"/>
    </row>
    <row r="106" spans="1:7" ht="12">
      <c r="A106" s="88"/>
      <c r="B106" s="88"/>
      <c r="C106" s="88"/>
      <c r="D106" s="88"/>
      <c r="E106" s="88"/>
      <c r="F106" s="88"/>
      <c r="G106" s="88"/>
    </row>
    <row r="107" spans="1:7" ht="12">
      <c r="A107" s="88"/>
      <c r="B107" s="88"/>
      <c r="C107" s="88"/>
      <c r="D107" s="88"/>
      <c r="E107" s="88"/>
      <c r="F107" s="88"/>
      <c r="G107" s="88"/>
    </row>
    <row r="108" spans="1:7" ht="12">
      <c r="A108" s="88"/>
      <c r="B108" s="88"/>
      <c r="C108" s="88"/>
      <c r="D108" s="88"/>
      <c r="E108" s="88"/>
      <c r="F108" s="88"/>
      <c r="G108" s="88"/>
    </row>
    <row r="109" spans="1:7" ht="12">
      <c r="A109" s="88"/>
      <c r="B109" s="88"/>
      <c r="C109" s="88"/>
      <c r="D109" s="88"/>
      <c r="E109" s="88"/>
      <c r="F109" s="88"/>
      <c r="G109" s="88"/>
    </row>
    <row r="110" spans="1:7" ht="12">
      <c r="A110" s="88"/>
      <c r="B110" s="88"/>
      <c r="C110" s="88"/>
      <c r="D110" s="88"/>
      <c r="E110" s="88"/>
      <c r="F110" s="88"/>
      <c r="G110" s="88"/>
    </row>
    <row r="111" spans="1:7" ht="12">
      <c r="A111" s="88"/>
      <c r="B111" s="88"/>
      <c r="C111" s="88"/>
      <c r="D111" s="88"/>
      <c r="E111" s="88"/>
      <c r="F111" s="88"/>
      <c r="G111" s="88"/>
    </row>
    <row r="112" spans="1:7" ht="12">
      <c r="A112" s="88"/>
      <c r="B112" s="88"/>
      <c r="C112" s="88"/>
      <c r="D112" s="88"/>
      <c r="E112" s="88"/>
      <c r="F112" s="88"/>
      <c r="G112" s="88"/>
    </row>
    <row r="113" spans="1:7" ht="12">
      <c r="A113" s="88"/>
      <c r="B113" s="88"/>
      <c r="C113" s="88"/>
      <c r="D113" s="88"/>
      <c r="E113" s="88"/>
      <c r="F113" s="88"/>
      <c r="G113" s="88"/>
    </row>
    <row r="114" spans="1:7" ht="12">
      <c r="A114" s="88"/>
      <c r="B114" s="88"/>
      <c r="C114" s="88"/>
      <c r="D114" s="88"/>
      <c r="E114" s="88"/>
      <c r="F114" s="88"/>
      <c r="G114" s="88"/>
    </row>
    <row r="115" spans="1:7" ht="12">
      <c r="A115" s="88"/>
      <c r="B115" s="88"/>
      <c r="C115" s="88"/>
      <c r="D115" s="88"/>
      <c r="E115" s="88"/>
      <c r="F115" s="88"/>
      <c r="G115" s="88"/>
    </row>
    <row r="116" spans="1:7" ht="12">
      <c r="A116" s="88"/>
      <c r="B116" s="88"/>
      <c r="C116" s="88"/>
      <c r="D116" s="88"/>
      <c r="E116" s="88"/>
      <c r="F116" s="88"/>
      <c r="G116" s="88"/>
    </row>
    <row r="117" spans="1:7" ht="12">
      <c r="A117" s="88"/>
      <c r="B117" s="88"/>
      <c r="C117" s="88"/>
      <c r="D117" s="88"/>
      <c r="E117" s="88"/>
      <c r="F117" s="88"/>
      <c r="G117" s="88"/>
    </row>
    <row r="118" spans="1:7" ht="12">
      <c r="A118" s="88"/>
      <c r="B118" s="88"/>
      <c r="C118" s="88"/>
      <c r="D118" s="88"/>
      <c r="E118" s="88"/>
      <c r="F118" s="88"/>
      <c r="G118" s="88"/>
    </row>
    <row r="119" spans="1:7" ht="12">
      <c r="A119" s="88"/>
      <c r="B119" s="88"/>
      <c r="C119" s="88"/>
      <c r="D119" s="88"/>
      <c r="E119" s="88"/>
      <c r="F119" s="88"/>
      <c r="G119" s="88"/>
    </row>
    <row r="120" spans="1:7" ht="12">
      <c r="A120" s="88"/>
      <c r="B120" s="88"/>
      <c r="C120" s="88"/>
      <c r="D120" s="88"/>
      <c r="E120" s="88"/>
      <c r="F120" s="88"/>
      <c r="G120" s="88"/>
    </row>
    <row r="121" spans="1:7" ht="12">
      <c r="A121" s="88"/>
      <c r="B121" s="88"/>
      <c r="C121" s="88"/>
      <c r="D121" s="88"/>
      <c r="E121" s="88"/>
      <c r="F121" s="88"/>
      <c r="G121" s="88"/>
    </row>
    <row r="122" spans="1:7" ht="12">
      <c r="A122" s="88"/>
      <c r="B122" s="88"/>
      <c r="C122" s="88"/>
      <c r="D122" s="88"/>
      <c r="E122" s="88"/>
      <c r="F122" s="88"/>
      <c r="G122" s="88"/>
    </row>
    <row r="123" spans="1:7" ht="12">
      <c r="A123" s="88"/>
      <c r="B123" s="88"/>
      <c r="C123" s="88"/>
      <c r="D123" s="88"/>
      <c r="E123" s="88"/>
      <c r="F123" s="88"/>
      <c r="G123" s="88"/>
    </row>
    <row r="124" spans="1:7" ht="12">
      <c r="A124" s="88"/>
      <c r="B124" s="88"/>
      <c r="C124" s="88"/>
      <c r="D124" s="88"/>
      <c r="E124" s="88"/>
      <c r="F124" s="88"/>
      <c r="G124" s="88"/>
    </row>
    <row r="125" spans="1:7" ht="12">
      <c r="A125" s="88"/>
      <c r="B125" s="88"/>
      <c r="C125" s="88"/>
      <c r="D125" s="88"/>
      <c r="E125" s="88"/>
      <c r="F125" s="88"/>
      <c r="G125" s="88"/>
    </row>
    <row r="126" spans="1:7" ht="12">
      <c r="A126" s="88"/>
      <c r="B126" s="88"/>
      <c r="C126" s="88"/>
      <c r="D126" s="88"/>
      <c r="E126" s="88"/>
      <c r="F126" s="88"/>
      <c r="G126" s="88"/>
    </row>
    <row r="127" spans="1:7" ht="12">
      <c r="A127" s="88"/>
      <c r="B127" s="88"/>
      <c r="C127" s="88"/>
      <c r="D127" s="88"/>
      <c r="E127" s="88"/>
      <c r="F127" s="88"/>
      <c r="G127" s="88"/>
    </row>
    <row r="128" spans="1:7" ht="12">
      <c r="A128" s="88"/>
      <c r="B128" s="88"/>
      <c r="C128" s="88"/>
      <c r="D128" s="88"/>
      <c r="E128" s="88"/>
      <c r="F128" s="88"/>
      <c r="G128" s="88"/>
    </row>
    <row r="129" spans="1:7" ht="12">
      <c r="A129" s="88"/>
      <c r="B129" s="88"/>
      <c r="C129" s="88"/>
      <c r="D129" s="88"/>
      <c r="E129" s="88"/>
      <c r="F129" s="88"/>
      <c r="G129" s="88"/>
    </row>
    <row r="130" spans="1:7" ht="12">
      <c r="A130" s="88"/>
      <c r="B130" s="88"/>
      <c r="C130" s="88"/>
      <c r="D130" s="88"/>
      <c r="E130" s="88"/>
      <c r="F130" s="88"/>
      <c r="G130" s="88"/>
    </row>
    <row r="131" spans="1:7" ht="12">
      <c r="A131" s="88"/>
      <c r="B131" s="88"/>
      <c r="C131" s="88"/>
      <c r="D131" s="88"/>
      <c r="E131" s="88"/>
      <c r="F131" s="88"/>
      <c r="G131" s="88"/>
    </row>
    <row r="132" spans="1:7" ht="12">
      <c r="A132" s="88"/>
      <c r="B132" s="88"/>
      <c r="C132" s="88"/>
      <c r="D132" s="88"/>
      <c r="E132" s="88"/>
      <c r="F132" s="88"/>
      <c r="G132" s="88"/>
    </row>
    <row r="133" spans="1:7" ht="12">
      <c r="A133" s="88"/>
      <c r="B133" s="88"/>
      <c r="C133" s="88"/>
      <c r="D133" s="88"/>
      <c r="E133" s="88"/>
      <c r="F133" s="88"/>
      <c r="G133" s="88"/>
    </row>
    <row r="134" spans="1:7" ht="12">
      <c r="A134" s="88"/>
      <c r="B134" s="88"/>
      <c r="C134" s="88"/>
      <c r="D134" s="88"/>
      <c r="E134" s="88"/>
      <c r="F134" s="88"/>
      <c r="G134" s="88"/>
    </row>
    <row r="135" spans="1:7" ht="12">
      <c r="A135" s="88"/>
      <c r="B135" s="88"/>
      <c r="C135" s="88"/>
      <c r="D135" s="88"/>
      <c r="E135" s="88"/>
      <c r="F135" s="88"/>
      <c r="G135" s="88"/>
    </row>
    <row r="136" spans="1:7" ht="12">
      <c r="A136" s="88"/>
      <c r="B136" s="88"/>
      <c r="C136" s="88"/>
      <c r="D136" s="88"/>
      <c r="E136" s="88"/>
      <c r="F136" s="88"/>
      <c r="G136" s="88"/>
    </row>
    <row r="137" spans="1:7" ht="12">
      <c r="A137" s="88"/>
      <c r="B137" s="88"/>
      <c r="C137" s="88"/>
      <c r="D137" s="88"/>
      <c r="E137" s="88"/>
      <c r="F137" s="88"/>
      <c r="G137" s="88"/>
    </row>
    <row r="138" spans="1:7" ht="12">
      <c r="A138" s="88"/>
      <c r="B138" s="88"/>
      <c r="C138" s="88"/>
      <c r="D138" s="88"/>
      <c r="E138" s="88"/>
      <c r="F138" s="88"/>
      <c r="G138" s="88"/>
    </row>
    <row r="139" spans="1:7" ht="12">
      <c r="A139" s="88"/>
      <c r="B139" s="88"/>
      <c r="C139" s="88"/>
      <c r="D139" s="88"/>
      <c r="E139" s="88"/>
      <c r="F139" s="88"/>
      <c r="G139" s="88"/>
    </row>
    <row r="140" spans="1:7" ht="12">
      <c r="A140" s="88"/>
      <c r="B140" s="88"/>
      <c r="C140" s="88"/>
      <c r="D140" s="88"/>
      <c r="E140" s="88"/>
      <c r="F140" s="88"/>
      <c r="G140" s="88"/>
    </row>
    <row r="141" spans="1:7" ht="12">
      <c r="A141" s="88"/>
      <c r="B141" s="88"/>
      <c r="C141" s="88"/>
      <c r="D141" s="88"/>
      <c r="E141" s="88"/>
      <c r="F141" s="88"/>
      <c r="G141" s="88"/>
    </row>
    <row r="142" spans="1:7" ht="12">
      <c r="A142" s="88"/>
      <c r="B142" s="88"/>
      <c r="C142" s="88"/>
      <c r="D142" s="88"/>
      <c r="E142" s="88"/>
      <c r="F142" s="88"/>
      <c r="G142" s="88"/>
    </row>
    <row r="143" spans="1:7" ht="12">
      <c r="A143" s="88"/>
      <c r="B143" s="88"/>
      <c r="C143" s="88"/>
      <c r="D143" s="88"/>
      <c r="E143" s="88"/>
      <c r="F143" s="88"/>
      <c r="G143" s="88"/>
    </row>
    <row r="144" spans="1:7" ht="12">
      <c r="A144" s="88"/>
      <c r="B144" s="88"/>
      <c r="C144" s="88"/>
      <c r="D144" s="88"/>
      <c r="E144" s="88"/>
      <c r="F144" s="88"/>
      <c r="G144" s="88"/>
    </row>
    <row r="145" spans="1:7" ht="12">
      <c r="A145" s="88"/>
      <c r="B145" s="88"/>
      <c r="C145" s="88"/>
      <c r="D145" s="88"/>
      <c r="E145" s="88"/>
      <c r="F145" s="88"/>
      <c r="G145" s="88"/>
    </row>
    <row r="146" spans="1:7" ht="12">
      <c r="A146" s="88"/>
      <c r="B146" s="88"/>
      <c r="C146" s="88"/>
      <c r="D146" s="88"/>
      <c r="E146" s="88"/>
      <c r="F146" s="88"/>
      <c r="G146" s="88"/>
    </row>
    <row r="147" spans="1:7" ht="12">
      <c r="A147" s="88"/>
      <c r="B147" s="88"/>
      <c r="C147" s="88"/>
      <c r="D147" s="88"/>
      <c r="E147" s="88"/>
      <c r="F147" s="88"/>
      <c r="G147" s="88"/>
    </row>
    <row r="148" spans="1:7" ht="12">
      <c r="A148" s="88"/>
      <c r="B148" s="88"/>
      <c r="C148" s="88"/>
      <c r="D148" s="88"/>
      <c r="E148" s="88"/>
      <c r="F148" s="88"/>
      <c r="G148" s="88"/>
    </row>
    <row r="149" spans="1:7" ht="12">
      <c r="A149" s="88"/>
      <c r="B149" s="88"/>
      <c r="C149" s="88"/>
      <c r="D149" s="88"/>
      <c r="E149" s="88"/>
      <c r="F149" s="88"/>
      <c r="G149" s="88"/>
    </row>
    <row r="150" spans="1:7" ht="12">
      <c r="A150" s="88"/>
      <c r="B150" s="88"/>
      <c r="C150" s="88"/>
      <c r="D150" s="88"/>
      <c r="E150" s="88"/>
      <c r="F150" s="88"/>
      <c r="G150" s="88"/>
    </row>
    <row r="151" spans="1:7" ht="12">
      <c r="A151" s="88"/>
      <c r="B151" s="88"/>
      <c r="C151" s="88"/>
      <c r="D151" s="88"/>
      <c r="E151" s="88"/>
      <c r="F151" s="88"/>
      <c r="G151" s="88"/>
    </row>
    <row r="152" spans="1:7" ht="12">
      <c r="A152" s="88"/>
      <c r="B152" s="88"/>
      <c r="C152" s="88"/>
      <c r="D152" s="88"/>
      <c r="E152" s="88"/>
      <c r="F152" s="88"/>
      <c r="G152" s="88"/>
    </row>
    <row r="153" spans="1:7" ht="12">
      <c r="A153" s="88"/>
      <c r="B153" s="88"/>
      <c r="C153" s="88"/>
      <c r="D153" s="88"/>
      <c r="E153" s="88"/>
      <c r="F153" s="88"/>
      <c r="G153" s="88"/>
    </row>
    <row r="154" spans="1:7" ht="12">
      <c r="A154" s="88"/>
      <c r="B154" s="88"/>
      <c r="C154" s="88"/>
      <c r="D154" s="88"/>
      <c r="E154" s="88"/>
      <c r="F154" s="88"/>
      <c r="G154" s="88"/>
    </row>
    <row r="155" spans="1:7" ht="12">
      <c r="A155" s="88"/>
      <c r="B155" s="88"/>
      <c r="C155" s="88"/>
      <c r="D155" s="88"/>
      <c r="E155" s="88"/>
      <c r="F155" s="88"/>
      <c r="G155" s="88"/>
    </row>
    <row r="156" spans="1:7" ht="12">
      <c r="A156" s="88"/>
      <c r="B156" s="88"/>
      <c r="C156" s="88"/>
      <c r="D156" s="88"/>
      <c r="E156" s="88"/>
      <c r="F156" s="88"/>
      <c r="G156" s="88"/>
    </row>
    <row r="157" spans="1:7" ht="12">
      <c r="A157" s="88"/>
      <c r="B157" s="88"/>
      <c r="C157" s="88"/>
      <c r="D157" s="88"/>
      <c r="E157" s="88"/>
      <c r="F157" s="88"/>
      <c r="G157" s="88"/>
    </row>
    <row r="158" spans="1:7" ht="12">
      <c r="A158" s="88"/>
      <c r="B158" s="88"/>
      <c r="C158" s="88"/>
      <c r="D158" s="88"/>
      <c r="E158" s="88"/>
      <c r="F158" s="88"/>
      <c r="G158" s="88"/>
    </row>
    <row r="159" spans="1:7" ht="12">
      <c r="A159" s="88"/>
      <c r="B159" s="88"/>
      <c r="C159" s="88"/>
      <c r="D159" s="88"/>
      <c r="E159" s="88"/>
      <c r="F159" s="88"/>
      <c r="G159" s="88"/>
    </row>
    <row r="160" spans="1:7" ht="12">
      <c r="A160" s="88"/>
      <c r="B160" s="88"/>
      <c r="C160" s="88"/>
      <c r="D160" s="88"/>
      <c r="E160" s="88"/>
      <c r="F160" s="88"/>
      <c r="G160" s="88"/>
    </row>
    <row r="161" spans="1:7" ht="12">
      <c r="A161" s="88"/>
      <c r="B161" s="88"/>
      <c r="C161" s="88"/>
      <c r="D161" s="88"/>
      <c r="E161" s="88"/>
      <c r="F161" s="88"/>
      <c r="G161" s="88"/>
    </row>
    <row r="162" spans="1:7" ht="12">
      <c r="A162" s="88"/>
      <c r="B162" s="88"/>
      <c r="C162" s="88"/>
      <c r="D162" s="88"/>
      <c r="E162" s="88"/>
      <c r="F162" s="88"/>
      <c r="G162" s="88"/>
    </row>
    <row r="163" spans="1:7" ht="12">
      <c r="A163" s="88"/>
      <c r="B163" s="88"/>
      <c r="C163" s="88"/>
      <c r="D163" s="88"/>
      <c r="E163" s="88"/>
      <c r="F163" s="88"/>
      <c r="G163" s="88"/>
    </row>
    <row r="164" spans="1:7" ht="12">
      <c r="A164" s="88"/>
      <c r="B164" s="88"/>
      <c r="C164" s="88"/>
      <c r="D164" s="88"/>
      <c r="E164" s="88"/>
      <c r="F164" s="88"/>
      <c r="G164" s="88"/>
    </row>
    <row r="165" spans="1:7" ht="12">
      <c r="A165" s="88"/>
      <c r="B165" s="88"/>
      <c r="C165" s="88"/>
      <c r="D165" s="88"/>
      <c r="E165" s="88"/>
      <c r="F165" s="88"/>
      <c r="G165" s="88"/>
    </row>
    <row r="166" spans="1:7" ht="12">
      <c r="A166" s="88"/>
      <c r="B166" s="88"/>
      <c r="C166" s="88"/>
      <c r="D166" s="88"/>
      <c r="E166" s="88"/>
      <c r="F166" s="88"/>
      <c r="G166" s="88"/>
    </row>
    <row r="167" spans="1:7" ht="12">
      <c r="A167" s="88"/>
      <c r="B167" s="88"/>
      <c r="C167" s="88"/>
      <c r="D167" s="88"/>
      <c r="E167" s="88"/>
      <c r="F167" s="88"/>
      <c r="G167" s="88"/>
    </row>
    <row r="168" spans="1:7" ht="12">
      <c r="A168" s="88"/>
      <c r="B168" s="88"/>
      <c r="C168" s="88"/>
      <c r="D168" s="88"/>
      <c r="E168" s="88"/>
      <c r="F168" s="88"/>
      <c r="G168" s="88"/>
    </row>
    <row r="169" spans="1:7" ht="12">
      <c r="A169" s="88"/>
      <c r="B169" s="88"/>
      <c r="C169" s="88"/>
      <c r="D169" s="88"/>
      <c r="E169" s="88"/>
      <c r="F169" s="88"/>
      <c r="G169" s="88"/>
    </row>
    <row r="170" spans="1:7" ht="12">
      <c r="A170" s="88"/>
      <c r="B170" s="88"/>
      <c r="C170" s="88"/>
      <c r="D170" s="88"/>
      <c r="E170" s="88"/>
      <c r="F170" s="88"/>
      <c r="G170" s="88"/>
    </row>
    <row r="171" spans="1:7" ht="12">
      <c r="A171" s="88"/>
      <c r="B171" s="88"/>
      <c r="C171" s="88"/>
      <c r="D171" s="88"/>
      <c r="E171" s="88"/>
      <c r="F171" s="88"/>
      <c r="G171" s="88"/>
    </row>
    <row r="172" spans="1:7" ht="12">
      <c r="A172" s="88"/>
      <c r="B172" s="88"/>
      <c r="C172" s="88"/>
      <c r="D172" s="88"/>
      <c r="E172" s="88"/>
      <c r="F172" s="88"/>
      <c r="G172" s="88"/>
    </row>
    <row r="173" spans="1:7" ht="12">
      <c r="A173" s="88"/>
      <c r="B173" s="88"/>
      <c r="C173" s="88"/>
      <c r="D173" s="88"/>
      <c r="E173" s="88"/>
      <c r="F173" s="88"/>
      <c r="G173" s="88"/>
    </row>
    <row r="174" spans="1:7" ht="12">
      <c r="A174" s="88"/>
      <c r="B174" s="88"/>
      <c r="C174" s="88"/>
      <c r="D174" s="88"/>
      <c r="E174" s="88"/>
      <c r="F174" s="88"/>
      <c r="G174" s="88"/>
    </row>
    <row r="175" spans="1:7" ht="12">
      <c r="A175" s="88"/>
      <c r="B175" s="88"/>
      <c r="C175" s="88"/>
      <c r="D175" s="88"/>
      <c r="E175" s="88"/>
      <c r="F175" s="88"/>
      <c r="G175" s="88"/>
    </row>
    <row r="176" spans="1:7" ht="12">
      <c r="A176" s="88"/>
      <c r="B176" s="88"/>
      <c r="C176" s="88"/>
      <c r="D176" s="88"/>
      <c r="E176" s="88"/>
      <c r="F176" s="88"/>
      <c r="G176" s="88"/>
    </row>
    <row r="177" spans="1:7" ht="12">
      <c r="A177" s="88"/>
      <c r="B177" s="88"/>
      <c r="C177" s="88"/>
      <c r="D177" s="88"/>
      <c r="E177" s="88"/>
      <c r="F177" s="88"/>
      <c r="G177" s="88"/>
    </row>
    <row r="178" spans="1:7" ht="12">
      <c r="A178" s="88"/>
      <c r="B178" s="88"/>
      <c r="C178" s="88"/>
      <c r="D178" s="88"/>
      <c r="E178" s="88"/>
      <c r="F178" s="88"/>
      <c r="G178" s="88"/>
    </row>
    <row r="179" spans="1:7" ht="12">
      <c r="A179" s="88"/>
      <c r="B179" s="88"/>
      <c r="C179" s="88"/>
      <c r="D179" s="88"/>
      <c r="E179" s="88"/>
      <c r="F179" s="88"/>
      <c r="G179" s="88"/>
    </row>
    <row r="180" spans="1:7" ht="12">
      <c r="A180" s="88"/>
      <c r="B180" s="88"/>
      <c r="C180" s="88"/>
      <c r="D180" s="88"/>
      <c r="E180" s="88"/>
      <c r="F180" s="88"/>
      <c r="G180" s="88"/>
    </row>
    <row r="181" spans="1:7" ht="12">
      <c r="A181" s="88"/>
      <c r="B181" s="88"/>
      <c r="C181" s="88"/>
      <c r="D181" s="88"/>
      <c r="E181" s="88"/>
      <c r="F181" s="88"/>
      <c r="G181" s="88"/>
    </row>
    <row r="182" spans="1:7" ht="12">
      <c r="A182" s="88"/>
      <c r="B182" s="88"/>
      <c r="C182" s="88"/>
      <c r="D182" s="88"/>
      <c r="E182" s="88"/>
      <c r="F182" s="88"/>
      <c r="G182" s="88"/>
    </row>
    <row r="183" spans="1:7" ht="12">
      <c r="A183" s="88"/>
      <c r="B183" s="88"/>
      <c r="C183" s="88"/>
      <c r="D183" s="88"/>
      <c r="E183" s="88"/>
      <c r="F183" s="88"/>
      <c r="G183" s="88"/>
    </row>
    <row r="184" spans="1:7" ht="12">
      <c r="A184" s="88"/>
      <c r="B184" s="88"/>
      <c r="C184" s="88"/>
      <c r="D184" s="88"/>
      <c r="E184" s="88"/>
      <c r="F184" s="88"/>
      <c r="G184" s="88"/>
    </row>
    <row r="185" spans="1:7" ht="12">
      <c r="A185" s="88"/>
      <c r="B185" s="88"/>
      <c r="C185" s="88"/>
      <c r="D185" s="88"/>
      <c r="E185" s="88"/>
      <c r="F185" s="88"/>
      <c r="G185" s="88"/>
    </row>
    <row r="186" spans="1:7" ht="12">
      <c r="A186" s="88"/>
      <c r="B186" s="88"/>
      <c r="C186" s="88"/>
      <c r="D186" s="88"/>
      <c r="E186" s="88"/>
      <c r="F186" s="88"/>
      <c r="G186" s="88"/>
    </row>
    <row r="187" spans="1:7" ht="12">
      <c r="A187" s="88"/>
      <c r="B187" s="88"/>
      <c r="C187" s="88"/>
      <c r="D187" s="88"/>
      <c r="E187" s="88"/>
      <c r="F187" s="88"/>
      <c r="G187" s="88"/>
    </row>
    <row r="188" spans="1:7" ht="12">
      <c r="A188" s="88"/>
      <c r="B188" s="88"/>
      <c r="C188" s="88"/>
      <c r="D188" s="88"/>
      <c r="E188" s="88"/>
      <c r="F188" s="88"/>
      <c r="G188" s="88"/>
    </row>
    <row r="189" spans="1:7" ht="12">
      <c r="A189" s="88"/>
      <c r="B189" s="88"/>
      <c r="C189" s="88"/>
      <c r="D189" s="88"/>
      <c r="E189" s="88"/>
      <c r="F189" s="88"/>
      <c r="G189" s="88"/>
    </row>
    <row r="190" spans="1:7" ht="12">
      <c r="A190" s="88"/>
      <c r="B190" s="88"/>
      <c r="C190" s="88"/>
      <c r="D190" s="88"/>
      <c r="E190" s="88"/>
      <c r="F190" s="88"/>
      <c r="G190" s="88"/>
    </row>
    <row r="191" spans="1:7" ht="12">
      <c r="A191" s="88"/>
      <c r="B191" s="88"/>
      <c r="C191" s="88"/>
      <c r="D191" s="88"/>
      <c r="E191" s="88"/>
      <c r="F191" s="88"/>
      <c r="G191" s="88"/>
    </row>
    <row r="192" spans="1:7" ht="12">
      <c r="A192" s="88"/>
      <c r="B192" s="88"/>
      <c r="C192" s="88"/>
      <c r="D192" s="88"/>
      <c r="E192" s="88"/>
      <c r="F192" s="88"/>
      <c r="G192" s="88"/>
    </row>
    <row r="193" spans="1:7" ht="12">
      <c r="A193" s="88"/>
      <c r="B193" s="88"/>
      <c r="C193" s="88"/>
      <c r="D193" s="88"/>
      <c r="E193" s="88"/>
      <c r="F193" s="88"/>
      <c r="G193" s="88"/>
    </row>
    <row r="194" spans="1:7" ht="12">
      <c r="A194" s="88"/>
      <c r="B194" s="88"/>
      <c r="C194" s="88"/>
      <c r="D194" s="88"/>
      <c r="E194" s="88"/>
      <c r="F194" s="88"/>
      <c r="G194" s="88"/>
    </row>
    <row r="195" spans="1:7" ht="12">
      <c r="A195" s="88"/>
      <c r="B195" s="88"/>
      <c r="C195" s="88"/>
      <c r="D195" s="88"/>
      <c r="E195" s="88"/>
      <c r="F195" s="88"/>
      <c r="G195" s="88"/>
    </row>
    <row r="196" spans="1:7" ht="12">
      <c r="A196" s="88"/>
      <c r="B196" s="88"/>
      <c r="C196" s="88"/>
      <c r="D196" s="88"/>
      <c r="E196" s="88"/>
      <c r="F196" s="88"/>
      <c r="G196" s="88"/>
    </row>
    <row r="197" spans="1:7" ht="12">
      <c r="A197" s="88"/>
      <c r="B197" s="88"/>
      <c r="C197" s="88"/>
      <c r="D197" s="88"/>
      <c r="E197" s="88"/>
      <c r="F197" s="88"/>
      <c r="G197" s="88"/>
    </row>
    <row r="198" spans="1:7" ht="12">
      <c r="A198" s="88"/>
      <c r="B198" s="88"/>
      <c r="C198" s="88"/>
      <c r="D198" s="88"/>
      <c r="E198" s="88"/>
      <c r="F198" s="88"/>
      <c r="G198" s="88"/>
    </row>
    <row r="199" spans="1:7" ht="12">
      <c r="A199" s="88"/>
      <c r="B199" s="88"/>
      <c r="C199" s="88"/>
      <c r="D199" s="88"/>
      <c r="E199" s="88"/>
      <c r="F199" s="88"/>
      <c r="G199" s="88"/>
    </row>
    <row r="200" spans="1:7" ht="12">
      <c r="A200" s="88"/>
      <c r="B200" s="88"/>
      <c r="C200" s="88"/>
      <c r="D200" s="88"/>
      <c r="E200" s="88"/>
      <c r="F200" s="88"/>
      <c r="G200" s="88"/>
    </row>
    <row r="201" spans="1:7" ht="12">
      <c r="A201" s="88"/>
      <c r="B201" s="88"/>
      <c r="C201" s="88"/>
      <c r="D201" s="88"/>
      <c r="E201" s="88"/>
      <c r="F201" s="88"/>
      <c r="G201" s="88"/>
    </row>
    <row r="202" spans="1:7" ht="12">
      <c r="A202" s="88"/>
      <c r="B202" s="88"/>
      <c r="C202" s="88"/>
      <c r="D202" s="88"/>
      <c r="E202" s="88"/>
      <c r="F202" s="88"/>
      <c r="G202" s="88"/>
    </row>
    <row r="203" spans="1:7" ht="12">
      <c r="A203" s="88"/>
      <c r="B203" s="88"/>
      <c r="C203" s="88"/>
      <c r="D203" s="88"/>
      <c r="E203" s="88"/>
      <c r="F203" s="88"/>
      <c r="G203" s="88"/>
    </row>
    <row r="204" spans="1:7" ht="12">
      <c r="A204" s="88"/>
      <c r="B204" s="88"/>
      <c r="C204" s="88"/>
      <c r="D204" s="88"/>
      <c r="E204" s="88"/>
      <c r="F204" s="88"/>
      <c r="G204" s="88"/>
    </row>
    <row r="205" spans="1:7" ht="12">
      <c r="A205" s="88"/>
      <c r="B205" s="88"/>
      <c r="C205" s="88"/>
      <c r="D205" s="88"/>
      <c r="E205" s="88"/>
      <c r="F205" s="88"/>
      <c r="G205" s="88"/>
    </row>
    <row r="206" spans="1:7" ht="12">
      <c r="A206" s="88"/>
      <c r="B206" s="88"/>
      <c r="C206" s="88"/>
      <c r="D206" s="88"/>
      <c r="E206" s="88"/>
      <c r="F206" s="88"/>
      <c r="G206" s="88"/>
    </row>
    <row r="207" spans="1:7" ht="12">
      <c r="A207" s="88"/>
      <c r="B207" s="88"/>
      <c r="C207" s="88"/>
      <c r="D207" s="88"/>
      <c r="E207" s="88"/>
      <c r="F207" s="88"/>
      <c r="G207" s="88"/>
    </row>
    <row r="208" spans="1:7" ht="12">
      <c r="A208" s="88"/>
      <c r="B208" s="88"/>
      <c r="C208" s="88"/>
      <c r="D208" s="88"/>
      <c r="E208" s="88"/>
      <c r="F208" s="88"/>
      <c r="G208" s="88"/>
    </row>
    <row r="209" spans="1:7" ht="12">
      <c r="A209" s="88"/>
      <c r="B209" s="88"/>
      <c r="C209" s="88"/>
      <c r="D209" s="88"/>
      <c r="E209" s="88"/>
      <c r="F209" s="88"/>
      <c r="G209" s="88"/>
    </row>
    <row r="210" spans="1:7" ht="12">
      <c r="A210" s="88"/>
      <c r="B210" s="88"/>
      <c r="C210" s="88"/>
      <c r="D210" s="88"/>
      <c r="E210" s="88"/>
      <c r="F210" s="88"/>
      <c r="G210" s="88"/>
    </row>
    <row r="211" spans="1:7" ht="12">
      <c r="A211" s="88"/>
      <c r="B211" s="88"/>
      <c r="C211" s="88"/>
      <c r="D211" s="88"/>
      <c r="E211" s="88"/>
      <c r="F211" s="88"/>
      <c r="G211" s="88"/>
    </row>
    <row r="212" spans="1:7" ht="12">
      <c r="A212" s="88"/>
      <c r="B212" s="88"/>
      <c r="C212" s="88"/>
      <c r="D212" s="88"/>
      <c r="E212" s="88"/>
      <c r="F212" s="88"/>
      <c r="G212" s="88"/>
    </row>
    <row r="213" spans="1:7" ht="12">
      <c r="A213" s="88"/>
      <c r="B213" s="88"/>
      <c r="C213" s="88"/>
      <c r="D213" s="88"/>
      <c r="E213" s="88"/>
      <c r="F213" s="88"/>
      <c r="G213" s="88"/>
    </row>
    <row r="214" spans="1:7" ht="12">
      <c r="A214" s="88"/>
      <c r="B214" s="88"/>
      <c r="C214" s="88"/>
      <c r="D214" s="88"/>
      <c r="E214" s="88"/>
      <c r="F214" s="88"/>
      <c r="G214" s="88"/>
    </row>
    <row r="215" spans="1:7" ht="12">
      <c r="A215" s="88"/>
      <c r="B215" s="88"/>
      <c r="C215" s="88"/>
      <c r="D215" s="88"/>
      <c r="E215" s="88"/>
      <c r="F215" s="88"/>
      <c r="G215" s="88"/>
    </row>
    <row r="216" spans="1:7" ht="12">
      <c r="A216" s="88"/>
      <c r="B216" s="88"/>
      <c r="C216" s="88"/>
      <c r="D216" s="88"/>
      <c r="E216" s="88"/>
      <c r="F216" s="88"/>
      <c r="G216" s="88"/>
    </row>
    <row r="217" spans="1:7" ht="12">
      <c r="A217" s="88"/>
      <c r="B217" s="88"/>
      <c r="C217" s="88"/>
      <c r="D217" s="88"/>
      <c r="E217" s="88"/>
      <c r="F217" s="88"/>
      <c r="G217" s="88"/>
    </row>
    <row r="218" spans="1:7" ht="12">
      <c r="A218" s="88"/>
      <c r="B218" s="88"/>
      <c r="C218" s="88"/>
      <c r="D218" s="88"/>
      <c r="E218" s="88"/>
      <c r="F218" s="88"/>
      <c r="G218" s="88"/>
    </row>
    <row r="219" spans="1:7" ht="12">
      <c r="A219" s="88"/>
      <c r="B219" s="88"/>
      <c r="C219" s="88"/>
      <c r="D219" s="88"/>
      <c r="E219" s="88"/>
      <c r="F219" s="88"/>
      <c r="G219" s="88"/>
    </row>
    <row r="220" spans="1:7" ht="12">
      <c r="A220" s="88"/>
      <c r="B220" s="88"/>
      <c r="C220" s="88"/>
      <c r="D220" s="88"/>
      <c r="E220" s="88"/>
      <c r="F220" s="88"/>
      <c r="G220" s="88"/>
    </row>
    <row r="221" spans="1:7" ht="12">
      <c r="A221" s="88"/>
      <c r="B221" s="88"/>
      <c r="C221" s="88"/>
      <c r="D221" s="88"/>
      <c r="E221" s="88"/>
      <c r="F221" s="88"/>
      <c r="G221" s="88"/>
    </row>
    <row r="222" spans="1:7" ht="12">
      <c r="A222" s="88"/>
      <c r="B222" s="88"/>
      <c r="C222" s="88"/>
      <c r="D222" s="88"/>
      <c r="E222" s="88"/>
      <c r="F222" s="88"/>
      <c r="G222" s="88"/>
    </row>
    <row r="223" spans="1:7" ht="12">
      <c r="A223" s="88"/>
      <c r="B223" s="88"/>
      <c r="C223" s="88"/>
      <c r="D223" s="88"/>
      <c r="E223" s="88"/>
      <c r="F223" s="88"/>
      <c r="G223" s="88"/>
    </row>
    <row r="224" spans="1:7" ht="12">
      <c r="A224" s="88"/>
      <c r="B224" s="88"/>
      <c r="C224" s="88"/>
      <c r="D224" s="88"/>
      <c r="E224" s="88"/>
      <c r="F224" s="88"/>
      <c r="G224" s="88"/>
    </row>
    <row r="225" spans="1:7" ht="12">
      <c r="A225" s="88"/>
      <c r="B225" s="88"/>
      <c r="C225" s="88"/>
      <c r="D225" s="88"/>
      <c r="E225" s="88"/>
      <c r="F225" s="88"/>
      <c r="G225" s="88"/>
    </row>
    <row r="226" spans="1:7" ht="12">
      <c r="A226" s="88"/>
      <c r="B226" s="88"/>
      <c r="C226" s="88"/>
      <c r="D226" s="88"/>
      <c r="E226" s="88"/>
      <c r="F226" s="88"/>
      <c r="G226" s="88"/>
    </row>
    <row r="227" spans="1:7" ht="12">
      <c r="A227" s="88"/>
      <c r="B227" s="88"/>
      <c r="C227" s="88"/>
      <c r="D227" s="88"/>
      <c r="E227" s="88"/>
      <c r="F227" s="88"/>
      <c r="G227" s="88"/>
    </row>
    <row r="228" spans="1:7" ht="12">
      <c r="A228" s="88"/>
      <c r="B228" s="88"/>
      <c r="C228" s="88"/>
      <c r="D228" s="88"/>
      <c r="E228" s="88"/>
      <c r="F228" s="88"/>
      <c r="G228" s="88"/>
    </row>
    <row r="229" spans="1:7" ht="12">
      <c r="A229" s="88"/>
      <c r="B229" s="88"/>
      <c r="C229" s="88"/>
      <c r="D229" s="88"/>
      <c r="E229" s="88"/>
      <c r="F229" s="88"/>
      <c r="G229" s="88"/>
    </row>
    <row r="230" spans="1:7" ht="12">
      <c r="A230" s="88"/>
      <c r="B230" s="88"/>
      <c r="C230" s="88"/>
      <c r="D230" s="88"/>
      <c r="E230" s="88"/>
      <c r="F230" s="88"/>
      <c r="G230" s="88"/>
    </row>
    <row r="231" spans="1:7" ht="12">
      <c r="A231" s="88"/>
      <c r="B231" s="88"/>
      <c r="C231" s="88"/>
      <c r="D231" s="88"/>
      <c r="E231" s="88"/>
      <c r="F231" s="88"/>
      <c r="G231" s="88"/>
    </row>
    <row r="232" spans="1:7" ht="12">
      <c r="A232" s="88"/>
      <c r="B232" s="88"/>
      <c r="C232" s="88"/>
      <c r="D232" s="88"/>
      <c r="E232" s="88"/>
      <c r="F232" s="88"/>
      <c r="G232" s="88"/>
    </row>
    <row r="233" spans="1:7" ht="12">
      <c r="A233" s="88"/>
      <c r="B233" s="88"/>
      <c r="C233" s="88"/>
      <c r="D233" s="88"/>
      <c r="E233" s="88"/>
      <c r="F233" s="88"/>
      <c r="G233" s="88"/>
    </row>
    <row r="234" spans="1:7" ht="12">
      <c r="A234" s="88"/>
      <c r="B234" s="88"/>
      <c r="C234" s="88"/>
      <c r="D234" s="88"/>
      <c r="E234" s="88"/>
      <c r="F234" s="88"/>
      <c r="G234" s="88"/>
    </row>
    <row r="235" spans="1:7" ht="12">
      <c r="A235" s="88"/>
      <c r="B235" s="88"/>
      <c r="C235" s="88"/>
      <c r="D235" s="88"/>
      <c r="E235" s="88"/>
      <c r="F235" s="88"/>
      <c r="G235" s="88"/>
    </row>
    <row r="236" spans="1:7" ht="12">
      <c r="A236" s="88"/>
      <c r="B236" s="88"/>
      <c r="C236" s="88"/>
      <c r="D236" s="88"/>
      <c r="E236" s="88"/>
      <c r="F236" s="88"/>
      <c r="G236" s="88"/>
    </row>
    <row r="237" spans="1:7" ht="12">
      <c r="A237" s="88"/>
      <c r="B237" s="88"/>
      <c r="C237" s="88"/>
      <c r="D237" s="88"/>
      <c r="E237" s="88"/>
      <c r="F237" s="88"/>
      <c r="G237" s="88"/>
    </row>
    <row r="238" spans="1:7" ht="12">
      <c r="A238" s="88"/>
      <c r="B238" s="88"/>
      <c r="C238" s="88"/>
      <c r="D238" s="88"/>
      <c r="E238" s="88"/>
      <c r="F238" s="88"/>
      <c r="G238" s="88"/>
    </row>
    <row r="239" spans="1:7" ht="12">
      <c r="A239" s="88"/>
      <c r="B239" s="88"/>
      <c r="C239" s="88"/>
      <c r="D239" s="88"/>
      <c r="E239" s="88"/>
      <c r="F239" s="88"/>
      <c r="G239" s="88"/>
    </row>
    <row r="240" spans="1:7" ht="12">
      <c r="A240" s="88"/>
      <c r="B240" s="88"/>
      <c r="C240" s="88"/>
      <c r="D240" s="88"/>
      <c r="E240" s="88"/>
      <c r="F240" s="88"/>
      <c r="G240" s="88"/>
    </row>
    <row r="241" spans="1:7" ht="12">
      <c r="A241" s="88"/>
      <c r="B241" s="88"/>
      <c r="C241" s="88"/>
      <c r="D241" s="88"/>
      <c r="E241" s="88"/>
      <c r="F241" s="88"/>
      <c r="G241" s="88"/>
    </row>
    <row r="242" spans="1:7" ht="12">
      <c r="A242" s="88"/>
      <c r="B242" s="88"/>
      <c r="C242" s="88"/>
      <c r="D242" s="88"/>
      <c r="E242" s="88"/>
      <c r="F242" s="88"/>
      <c r="G242" s="88"/>
    </row>
    <row r="243" spans="1:7" ht="12">
      <c r="A243" s="88"/>
      <c r="B243" s="88"/>
      <c r="C243" s="88"/>
      <c r="D243" s="88"/>
      <c r="E243" s="88"/>
      <c r="F243" s="88"/>
      <c r="G243" s="88"/>
    </row>
    <row r="244" spans="1:7" ht="12">
      <c r="A244" s="88"/>
      <c r="B244" s="88"/>
      <c r="C244" s="88"/>
      <c r="D244" s="88"/>
      <c r="E244" s="88"/>
      <c r="F244" s="88"/>
      <c r="G244" s="88"/>
    </row>
    <row r="245" spans="1:7" ht="12">
      <c r="A245" s="88"/>
      <c r="B245" s="88"/>
      <c r="C245" s="88"/>
      <c r="D245" s="88"/>
      <c r="E245" s="88"/>
      <c r="F245" s="88"/>
      <c r="G245" s="88"/>
    </row>
    <row r="246" spans="1:7" ht="12">
      <c r="A246" s="88"/>
      <c r="B246" s="88"/>
      <c r="C246" s="88"/>
      <c r="D246" s="88"/>
      <c r="E246" s="88"/>
      <c r="F246" s="88"/>
      <c r="G246" s="88"/>
    </row>
    <row r="247" spans="1:7" ht="12">
      <c r="A247" s="88"/>
      <c r="B247" s="88"/>
      <c r="C247" s="88"/>
      <c r="D247" s="88"/>
      <c r="E247" s="88"/>
      <c r="F247" s="88"/>
      <c r="G247" s="88"/>
    </row>
    <row r="248" spans="1:7" ht="12">
      <c r="A248" s="88"/>
      <c r="B248" s="88"/>
      <c r="C248" s="88"/>
      <c r="D248" s="88"/>
      <c r="E248" s="88"/>
      <c r="F248" s="88"/>
      <c r="G248" s="88"/>
    </row>
    <row r="249" spans="1:7" ht="12">
      <c r="A249" s="88"/>
      <c r="B249" s="88"/>
      <c r="C249" s="88"/>
      <c r="D249" s="88"/>
      <c r="E249" s="88"/>
      <c r="F249" s="88"/>
      <c r="G249" s="88"/>
    </row>
    <row r="250" spans="1:7" ht="12">
      <c r="A250" s="88"/>
      <c r="B250" s="88"/>
      <c r="C250" s="88"/>
      <c r="D250" s="88"/>
      <c r="E250" s="88"/>
      <c r="F250" s="88"/>
      <c r="G250" s="88"/>
    </row>
    <row r="251" spans="1:7" ht="12">
      <c r="A251" s="88"/>
      <c r="B251" s="88"/>
      <c r="C251" s="88"/>
      <c r="D251" s="88"/>
      <c r="E251" s="88"/>
      <c r="F251" s="88"/>
      <c r="G251" s="88"/>
    </row>
    <row r="252" spans="1:7" ht="12">
      <c r="A252" s="88"/>
      <c r="B252" s="88"/>
      <c r="C252" s="88"/>
      <c r="D252" s="88"/>
      <c r="E252" s="88"/>
      <c r="F252" s="88"/>
      <c r="G252" s="88"/>
    </row>
    <row r="253" spans="1:7" ht="12">
      <c r="A253" s="88"/>
      <c r="B253" s="88"/>
      <c r="C253" s="88"/>
      <c r="D253" s="88"/>
      <c r="E253" s="88"/>
      <c r="F253" s="88"/>
      <c r="G253" s="88"/>
    </row>
    <row r="254" spans="1:7" ht="12">
      <c r="A254" s="88"/>
      <c r="B254" s="88"/>
      <c r="C254" s="88"/>
      <c r="D254" s="88"/>
      <c r="E254" s="88"/>
      <c r="F254" s="88"/>
      <c r="G254" s="88"/>
    </row>
    <row r="255" spans="1:7" ht="12">
      <c r="A255" s="88"/>
      <c r="B255" s="88"/>
      <c r="C255" s="88"/>
      <c r="D255" s="88"/>
      <c r="E255" s="88"/>
      <c r="F255" s="88"/>
      <c r="G255" s="88"/>
    </row>
    <row r="256" spans="1:7" ht="12">
      <c r="A256" s="88"/>
      <c r="B256" s="88"/>
      <c r="C256" s="88"/>
      <c r="D256" s="88"/>
      <c r="E256" s="88"/>
      <c r="F256" s="88"/>
      <c r="G256" s="88"/>
    </row>
    <row r="257" spans="1:7" ht="12">
      <c r="A257" s="88"/>
      <c r="B257" s="88"/>
      <c r="C257" s="88"/>
      <c r="D257" s="88"/>
      <c r="E257" s="88"/>
      <c r="F257" s="88"/>
      <c r="G257" s="88"/>
    </row>
    <row r="258" spans="1:7" ht="12">
      <c r="A258" s="88"/>
      <c r="B258" s="88"/>
      <c r="C258" s="88"/>
      <c r="D258" s="88"/>
      <c r="E258" s="88"/>
      <c r="F258" s="88"/>
      <c r="G258" s="88"/>
    </row>
    <row r="259" spans="1:7" ht="12">
      <c r="A259" s="88"/>
      <c r="B259" s="88"/>
      <c r="C259" s="88"/>
      <c r="D259" s="88"/>
      <c r="E259" s="88"/>
      <c r="F259" s="88"/>
      <c r="G259" s="88"/>
    </row>
    <row r="260" spans="1:7" ht="12">
      <c r="A260" s="88"/>
      <c r="B260" s="88"/>
      <c r="C260" s="88"/>
      <c r="D260" s="88"/>
      <c r="E260" s="88"/>
      <c r="F260" s="88"/>
      <c r="G260" s="88"/>
    </row>
    <row r="261" spans="1:7" ht="12">
      <c r="A261" s="88"/>
      <c r="B261" s="88"/>
      <c r="C261" s="88"/>
      <c r="D261" s="88"/>
      <c r="E261" s="88"/>
      <c r="F261" s="88"/>
      <c r="G261" s="88"/>
    </row>
    <row r="262" spans="1:7" ht="12">
      <c r="A262" s="88"/>
      <c r="B262" s="88"/>
      <c r="C262" s="88"/>
      <c r="D262" s="88"/>
      <c r="E262" s="88"/>
      <c r="F262" s="88"/>
      <c r="G262" s="88"/>
    </row>
    <row r="263" spans="1:7" ht="12">
      <c r="A263" s="88"/>
      <c r="B263" s="88"/>
      <c r="C263" s="88"/>
      <c r="D263" s="88"/>
      <c r="E263" s="88"/>
      <c r="F263" s="88"/>
      <c r="G263" s="88"/>
    </row>
    <row r="264" spans="1:7" ht="12">
      <c r="A264" s="88"/>
      <c r="B264" s="88"/>
      <c r="C264" s="88"/>
      <c r="D264" s="88"/>
      <c r="E264" s="88"/>
      <c r="F264" s="88"/>
      <c r="G264" s="88"/>
    </row>
    <row r="265" spans="1:7" ht="12">
      <c r="A265" s="88"/>
      <c r="B265" s="88"/>
      <c r="C265" s="88"/>
      <c r="D265" s="88"/>
      <c r="E265" s="88"/>
      <c r="F265" s="88"/>
      <c r="G265" s="88"/>
    </row>
    <row r="266" spans="1:7" ht="12">
      <c r="A266" s="88"/>
      <c r="B266" s="88"/>
      <c r="C266" s="88"/>
      <c r="D266" s="88"/>
      <c r="E266" s="88"/>
      <c r="F266" s="88"/>
      <c r="G266" s="88"/>
    </row>
    <row r="267" spans="1:7" ht="12">
      <c r="A267" s="88"/>
      <c r="B267" s="88"/>
      <c r="C267" s="88"/>
      <c r="D267" s="88"/>
      <c r="E267" s="88"/>
      <c r="F267" s="88"/>
      <c r="G267" s="88"/>
    </row>
    <row r="268" spans="1:7" ht="12">
      <c r="A268" s="88"/>
      <c r="B268" s="88"/>
      <c r="C268" s="88"/>
      <c r="D268" s="88"/>
      <c r="E268" s="88"/>
      <c r="F268" s="88"/>
      <c r="G268" s="88"/>
    </row>
    <row r="269" spans="1:7" ht="12">
      <c r="A269" s="88"/>
      <c r="B269" s="88"/>
      <c r="C269" s="88"/>
      <c r="D269" s="88"/>
      <c r="E269" s="88"/>
      <c r="F269" s="88"/>
      <c r="G269" s="88"/>
    </row>
    <row r="270" spans="1:7" ht="12">
      <c r="A270" s="88"/>
      <c r="B270" s="88"/>
      <c r="C270" s="88"/>
      <c r="D270" s="88"/>
      <c r="E270" s="88"/>
      <c r="F270" s="88"/>
      <c r="G270" s="88"/>
    </row>
    <row r="271" spans="1:7" ht="12">
      <c r="A271" s="88"/>
      <c r="B271" s="88"/>
      <c r="C271" s="88"/>
      <c r="D271" s="88"/>
      <c r="E271" s="88"/>
      <c r="F271" s="88"/>
      <c r="G271" s="88"/>
    </row>
    <row r="272" spans="1:7" ht="12">
      <c r="A272" s="88"/>
      <c r="B272" s="88"/>
      <c r="C272" s="88"/>
      <c r="D272" s="88"/>
      <c r="E272" s="88"/>
      <c r="F272" s="88"/>
      <c r="G272" s="88"/>
    </row>
    <row r="273" spans="1:7" ht="12">
      <c r="A273" s="88"/>
      <c r="B273" s="88"/>
      <c r="C273" s="88"/>
      <c r="D273" s="88"/>
      <c r="E273" s="88"/>
      <c r="F273" s="88"/>
      <c r="G273" s="88"/>
    </row>
    <row r="274" spans="1:7" ht="12">
      <c r="A274" s="88"/>
      <c r="B274" s="88"/>
      <c r="C274" s="88"/>
      <c r="D274" s="88"/>
      <c r="E274" s="88"/>
      <c r="F274" s="88"/>
      <c r="G274" s="88"/>
    </row>
    <row r="275" spans="1:7" ht="12">
      <c r="A275" s="88"/>
      <c r="B275" s="88"/>
      <c r="C275" s="88"/>
      <c r="D275" s="88"/>
      <c r="E275" s="88"/>
      <c r="F275" s="88"/>
      <c r="G275" s="88"/>
    </row>
    <row r="276" spans="1:7" ht="12">
      <c r="A276" s="88"/>
      <c r="B276" s="88"/>
      <c r="C276" s="88"/>
      <c r="D276" s="88"/>
      <c r="E276" s="88"/>
      <c r="F276" s="88"/>
      <c r="G276" s="88"/>
    </row>
    <row r="277" spans="1:7" ht="12">
      <c r="A277" s="88"/>
      <c r="B277" s="88"/>
      <c r="C277" s="88"/>
      <c r="D277" s="88"/>
      <c r="E277" s="88"/>
      <c r="F277" s="88"/>
      <c r="G277" s="88"/>
    </row>
    <row r="278" spans="1:7" ht="12">
      <c r="A278" s="88"/>
      <c r="B278" s="88"/>
      <c r="C278" s="88"/>
      <c r="D278" s="88"/>
      <c r="E278" s="88"/>
      <c r="F278" s="88"/>
      <c r="G278" s="88"/>
    </row>
    <row r="279" spans="1:7" ht="12">
      <c r="A279" s="88"/>
      <c r="B279" s="88"/>
      <c r="C279" s="88"/>
      <c r="D279" s="88"/>
      <c r="E279" s="88"/>
      <c r="F279" s="88"/>
      <c r="G279" s="88"/>
    </row>
    <row r="280" spans="1:7" ht="12">
      <c r="A280" s="88"/>
      <c r="B280" s="88"/>
      <c r="C280" s="88"/>
      <c r="D280" s="88"/>
      <c r="E280" s="88"/>
      <c r="F280" s="88"/>
      <c r="G280" s="88"/>
    </row>
    <row r="281" spans="1:7" ht="12">
      <c r="A281" s="88"/>
      <c r="B281" s="88"/>
      <c r="C281" s="88"/>
      <c r="D281" s="88"/>
      <c r="E281" s="88"/>
      <c r="F281" s="88"/>
      <c r="G281" s="88"/>
    </row>
    <row r="282" spans="1:7" ht="12">
      <c r="A282" s="88"/>
      <c r="B282" s="88"/>
      <c r="C282" s="88"/>
      <c r="D282" s="88"/>
      <c r="E282" s="88"/>
      <c r="F282" s="88"/>
      <c r="G282" s="88"/>
    </row>
    <row r="283" spans="1:7" ht="12">
      <c r="A283" s="88"/>
      <c r="B283" s="88"/>
      <c r="C283" s="88"/>
      <c r="D283" s="88"/>
      <c r="E283" s="88"/>
      <c r="F283" s="88"/>
      <c r="G283" s="88"/>
    </row>
    <row r="284" spans="1:7" ht="12">
      <c r="A284" s="88"/>
      <c r="B284" s="88"/>
      <c r="C284" s="88"/>
      <c r="D284" s="88"/>
      <c r="E284" s="88"/>
      <c r="F284" s="88"/>
      <c r="G284" s="88"/>
    </row>
    <row r="285" spans="1:7" ht="12">
      <c r="A285" s="88"/>
      <c r="B285" s="88"/>
      <c r="C285" s="88"/>
      <c r="D285" s="88"/>
      <c r="E285" s="88"/>
      <c r="F285" s="88"/>
      <c r="G285" s="88"/>
    </row>
    <row r="286" spans="1:7" ht="12">
      <c r="A286" s="88"/>
      <c r="B286" s="88"/>
      <c r="C286" s="88"/>
      <c r="D286" s="88"/>
      <c r="E286" s="88"/>
      <c r="F286" s="88"/>
      <c r="G286" s="88"/>
    </row>
    <row r="287" spans="1:7" ht="12">
      <c r="A287" s="88"/>
      <c r="B287" s="88"/>
      <c r="C287" s="88"/>
      <c r="D287" s="88"/>
      <c r="E287" s="88"/>
      <c r="F287" s="88"/>
      <c r="G287" s="88"/>
    </row>
    <row r="288" spans="1:7" ht="12">
      <c r="A288" s="88"/>
      <c r="B288" s="88"/>
      <c r="C288" s="88"/>
      <c r="D288" s="88"/>
      <c r="E288" s="88"/>
      <c r="F288" s="88"/>
      <c r="G288" s="88"/>
    </row>
    <row r="289" spans="1:7" ht="12">
      <c r="A289" s="88"/>
      <c r="B289" s="88"/>
      <c r="C289" s="88"/>
      <c r="D289" s="88"/>
      <c r="E289" s="88"/>
      <c r="F289" s="88"/>
      <c r="G289" s="88"/>
    </row>
    <row r="290" spans="1:7" ht="12">
      <c r="A290" s="88"/>
      <c r="B290" s="88"/>
      <c r="C290" s="88"/>
      <c r="D290" s="88"/>
      <c r="E290" s="88"/>
      <c r="F290" s="88"/>
      <c r="G290" s="88"/>
    </row>
    <row r="291" spans="1:7" ht="12">
      <c r="A291" s="88"/>
      <c r="B291" s="88"/>
      <c r="C291" s="88"/>
      <c r="D291" s="88"/>
      <c r="E291" s="88"/>
      <c r="F291" s="88"/>
      <c r="G291" s="88"/>
    </row>
    <row r="292" spans="1:7" ht="12">
      <c r="A292" s="88"/>
      <c r="B292" s="88"/>
      <c r="C292" s="88"/>
      <c r="D292" s="88"/>
      <c r="E292" s="88"/>
      <c r="F292" s="88"/>
      <c r="G292" s="88"/>
    </row>
    <row r="293" spans="1:7" ht="12">
      <c r="A293" s="88"/>
      <c r="B293" s="88"/>
      <c r="C293" s="88"/>
      <c r="D293" s="88"/>
      <c r="E293" s="88"/>
      <c r="F293" s="88"/>
      <c r="G293" s="88"/>
    </row>
    <row r="294" spans="1:7" ht="12">
      <c r="A294" s="88"/>
      <c r="B294" s="88"/>
      <c r="C294" s="88"/>
      <c r="D294" s="88"/>
      <c r="E294" s="88"/>
      <c r="F294" s="88"/>
      <c r="G294" s="88"/>
    </row>
    <row r="295" spans="1:7" ht="12">
      <c r="A295" s="88"/>
      <c r="B295" s="88"/>
      <c r="C295" s="88"/>
      <c r="D295" s="88"/>
      <c r="E295" s="88"/>
      <c r="F295" s="88"/>
      <c r="G295" s="88"/>
    </row>
    <row r="296" spans="1:7" ht="12">
      <c r="A296" s="88"/>
      <c r="B296" s="88"/>
      <c r="C296" s="88"/>
      <c r="D296" s="88"/>
      <c r="E296" s="88"/>
      <c r="F296" s="88"/>
      <c r="G296" s="88"/>
    </row>
    <row r="297" spans="1:7" ht="12">
      <c r="A297" s="88"/>
      <c r="B297" s="88"/>
      <c r="C297" s="88"/>
      <c r="D297" s="88"/>
      <c r="E297" s="88"/>
      <c r="F297" s="88"/>
      <c r="G297" s="88"/>
    </row>
    <row r="298" spans="1:7" ht="12">
      <c r="A298" s="88"/>
      <c r="B298" s="88"/>
      <c r="C298" s="88"/>
      <c r="D298" s="88"/>
      <c r="E298" s="88"/>
      <c r="F298" s="88"/>
      <c r="G298" s="88"/>
    </row>
    <row r="299" spans="1:7" ht="12">
      <c r="A299" s="88"/>
      <c r="B299" s="88"/>
      <c r="C299" s="88"/>
      <c r="D299" s="88"/>
      <c r="E299" s="88"/>
      <c r="F299" s="88"/>
      <c r="G299" s="88"/>
    </row>
    <row r="300" spans="1:7" ht="12">
      <c r="A300" s="88"/>
      <c r="B300" s="88"/>
      <c r="C300" s="88"/>
      <c r="D300" s="88"/>
      <c r="E300" s="88"/>
      <c r="F300" s="88"/>
      <c r="G300" s="88"/>
    </row>
    <row r="301" spans="1:7" ht="12">
      <c r="A301" s="88"/>
      <c r="B301" s="88"/>
      <c r="C301" s="88"/>
      <c r="D301" s="88"/>
      <c r="E301" s="88"/>
      <c r="F301" s="88"/>
      <c r="G301" s="88"/>
    </row>
    <row r="302" spans="1:7" ht="12">
      <c r="A302" s="88"/>
      <c r="B302" s="88"/>
      <c r="C302" s="88"/>
      <c r="D302" s="88"/>
      <c r="E302" s="88"/>
      <c r="F302" s="88"/>
      <c r="G302" s="88"/>
    </row>
    <row r="303" spans="1:7" ht="12">
      <c r="A303" s="88"/>
      <c r="B303" s="88"/>
      <c r="C303" s="88"/>
      <c r="D303" s="88"/>
      <c r="E303" s="88"/>
      <c r="F303" s="88"/>
      <c r="G303" s="88"/>
    </row>
    <row r="304" spans="1:7" ht="12">
      <c r="A304" s="88"/>
      <c r="B304" s="88"/>
      <c r="C304" s="88"/>
      <c r="D304" s="88"/>
      <c r="E304" s="88"/>
      <c r="F304" s="88"/>
      <c r="G304" s="88"/>
    </row>
    <row r="305" spans="1:7" ht="12">
      <c r="A305" s="88"/>
      <c r="B305" s="88"/>
      <c r="C305" s="88"/>
      <c r="D305" s="88"/>
      <c r="E305" s="88"/>
      <c r="F305" s="88"/>
      <c r="G305" s="88"/>
    </row>
    <row r="306" spans="1:7" ht="12">
      <c r="A306" s="88"/>
      <c r="B306" s="88"/>
      <c r="C306" s="88"/>
      <c r="D306" s="88"/>
      <c r="E306" s="88"/>
      <c r="F306" s="88"/>
      <c r="G306" s="88"/>
    </row>
    <row r="307" spans="1:7" ht="12">
      <c r="A307" s="88"/>
      <c r="B307" s="88"/>
      <c r="C307" s="88"/>
      <c r="D307" s="88"/>
      <c r="E307" s="88"/>
      <c r="F307" s="88"/>
      <c r="G307" s="88"/>
    </row>
    <row r="308" spans="1:7" ht="12">
      <c r="A308" s="88"/>
      <c r="B308" s="88"/>
      <c r="C308" s="88"/>
      <c r="D308" s="88"/>
      <c r="E308" s="88"/>
      <c r="F308" s="88"/>
      <c r="G308" s="88"/>
    </row>
    <row r="309" spans="1:7" ht="12">
      <c r="A309" s="88"/>
      <c r="B309" s="88"/>
      <c r="C309" s="88"/>
      <c r="D309" s="88"/>
      <c r="E309" s="88"/>
      <c r="F309" s="88"/>
      <c r="G309" s="88"/>
    </row>
    <row r="310" spans="1:7" ht="12">
      <c r="A310" s="88"/>
      <c r="B310" s="88"/>
      <c r="C310" s="88"/>
      <c r="D310" s="88"/>
      <c r="E310" s="88"/>
      <c r="F310" s="88"/>
      <c r="G310" s="88"/>
    </row>
    <row r="311" spans="1:7" ht="12">
      <c r="A311" s="88"/>
      <c r="B311" s="88"/>
      <c r="C311" s="88"/>
      <c r="D311" s="88"/>
      <c r="E311" s="88"/>
      <c r="F311" s="88"/>
      <c r="G311" s="88"/>
    </row>
    <row r="312" spans="1:7" ht="12">
      <c r="A312" s="88"/>
      <c r="B312" s="88"/>
      <c r="C312" s="88"/>
      <c r="D312" s="88"/>
      <c r="E312" s="88"/>
      <c r="F312" s="88"/>
      <c r="G312" s="88"/>
    </row>
    <row r="313" spans="1:7" ht="12">
      <c r="A313" s="88"/>
      <c r="B313" s="88"/>
      <c r="C313" s="88"/>
      <c r="D313" s="88"/>
      <c r="E313" s="88"/>
      <c r="F313" s="88"/>
      <c r="G313" s="88"/>
    </row>
    <row r="314" spans="1:7" ht="12">
      <c r="A314" s="88"/>
      <c r="B314" s="88"/>
      <c r="C314" s="88"/>
      <c r="D314" s="88"/>
      <c r="E314" s="88"/>
      <c r="F314" s="88"/>
      <c r="G314" s="88"/>
    </row>
    <row r="315" spans="1:7" ht="12">
      <c r="A315" s="88"/>
      <c r="B315" s="88"/>
      <c r="C315" s="88"/>
      <c r="D315" s="88"/>
      <c r="E315" s="88"/>
      <c r="F315" s="88"/>
      <c r="G315" s="88"/>
    </row>
    <row r="316" spans="1:7" ht="12">
      <c r="A316" s="88"/>
      <c r="B316" s="88"/>
      <c r="C316" s="88"/>
      <c r="D316" s="88"/>
      <c r="E316" s="88"/>
      <c r="F316" s="88"/>
      <c r="G316" s="88"/>
    </row>
    <row r="317" spans="1:7" ht="12">
      <c r="A317" s="88"/>
      <c r="B317" s="88"/>
      <c r="C317" s="88"/>
      <c r="D317" s="88"/>
      <c r="E317" s="88"/>
      <c r="F317" s="88"/>
      <c r="G317" s="88"/>
    </row>
    <row r="318" spans="1:7" ht="12">
      <c r="A318" s="88"/>
      <c r="B318" s="88"/>
      <c r="C318" s="88"/>
      <c r="D318" s="88"/>
      <c r="E318" s="88"/>
      <c r="F318" s="88"/>
      <c r="G318" s="88"/>
    </row>
    <row r="319" spans="1:7" ht="12">
      <c r="A319" s="88"/>
      <c r="B319" s="88"/>
      <c r="C319" s="88"/>
      <c r="D319" s="88"/>
      <c r="E319" s="88"/>
      <c r="F319" s="88"/>
      <c r="G319" s="88"/>
    </row>
    <row r="320" spans="1:7" ht="12">
      <c r="A320" s="88"/>
      <c r="B320" s="88"/>
      <c r="C320" s="88"/>
      <c r="D320" s="88"/>
      <c r="E320" s="88"/>
      <c r="F320" s="88"/>
      <c r="G320" s="88"/>
    </row>
    <row r="321" spans="1:7" ht="12">
      <c r="A321" s="88"/>
      <c r="B321" s="88"/>
      <c r="C321" s="88"/>
      <c r="D321" s="88"/>
      <c r="E321" s="88"/>
      <c r="F321" s="88"/>
      <c r="G321" s="88"/>
    </row>
    <row r="322" spans="1:7" ht="12">
      <c r="A322" s="88"/>
      <c r="B322" s="88"/>
      <c r="C322" s="88"/>
      <c r="D322" s="88"/>
      <c r="E322" s="88"/>
      <c r="F322" s="88"/>
      <c r="G322" s="88"/>
    </row>
    <row r="323" spans="1:7" ht="12">
      <c r="A323" s="88"/>
      <c r="B323" s="88"/>
      <c r="C323" s="88"/>
      <c r="D323" s="88"/>
      <c r="E323" s="88"/>
      <c r="F323" s="88"/>
      <c r="G323" s="88"/>
    </row>
    <row r="324" spans="1:7" ht="12">
      <c r="A324" s="88"/>
      <c r="B324" s="88"/>
      <c r="C324" s="88"/>
      <c r="D324" s="88"/>
      <c r="E324" s="88"/>
      <c r="F324" s="88"/>
      <c r="G324" s="88"/>
    </row>
    <row r="325" spans="1:7" ht="12">
      <c r="A325" s="88"/>
      <c r="B325" s="88"/>
      <c r="C325" s="88"/>
      <c r="D325" s="88"/>
      <c r="E325" s="88"/>
      <c r="F325" s="88"/>
      <c r="G325" s="88"/>
    </row>
    <row r="326" spans="1:7" ht="12">
      <c r="A326" s="88"/>
      <c r="B326" s="88"/>
      <c r="C326" s="88"/>
      <c r="D326" s="88"/>
      <c r="E326" s="88"/>
      <c r="F326" s="88"/>
      <c r="G326" s="88"/>
    </row>
    <row r="327" spans="1:7" ht="12">
      <c r="A327" s="88"/>
      <c r="B327" s="88"/>
      <c r="C327" s="88"/>
      <c r="D327" s="88"/>
      <c r="E327" s="88"/>
      <c r="F327" s="88"/>
      <c r="G327" s="88"/>
    </row>
    <row r="328" spans="1:7" ht="12">
      <c r="A328" s="88"/>
      <c r="B328" s="88"/>
      <c r="C328" s="88"/>
      <c r="D328" s="88"/>
      <c r="E328" s="88"/>
      <c r="F328" s="88"/>
      <c r="G328" s="88"/>
    </row>
    <row r="329" spans="1:7" ht="12">
      <c r="A329" s="88"/>
      <c r="B329" s="88"/>
      <c r="C329" s="88"/>
      <c r="D329" s="88"/>
      <c r="E329" s="88"/>
      <c r="F329" s="88"/>
      <c r="G329" s="88"/>
    </row>
    <row r="330" spans="1:7" ht="12">
      <c r="A330" s="88"/>
      <c r="B330" s="88"/>
      <c r="C330" s="88"/>
      <c r="D330" s="88"/>
      <c r="E330" s="88"/>
      <c r="F330" s="88"/>
      <c r="G330" s="88"/>
    </row>
    <row r="331" spans="1:7" ht="12">
      <c r="A331" s="88"/>
      <c r="B331" s="88"/>
      <c r="C331" s="88"/>
      <c r="D331" s="88"/>
      <c r="E331" s="88"/>
      <c r="F331" s="88"/>
      <c r="G331" s="88"/>
    </row>
    <row r="332" spans="1:7" ht="12">
      <c r="A332" s="88"/>
      <c r="B332" s="88"/>
      <c r="C332" s="88"/>
      <c r="D332" s="88"/>
      <c r="E332" s="88"/>
      <c r="F332" s="88"/>
      <c r="G332" s="88"/>
    </row>
    <row r="333" spans="1:7" ht="12">
      <c r="A333" s="88"/>
      <c r="B333" s="88"/>
      <c r="C333" s="88"/>
      <c r="D333" s="88"/>
      <c r="E333" s="88"/>
      <c r="F333" s="88"/>
      <c r="G333" s="88"/>
    </row>
    <row r="334" spans="1:7" ht="12">
      <c r="A334" s="88"/>
      <c r="B334" s="88"/>
      <c r="C334" s="88"/>
      <c r="D334" s="88"/>
      <c r="E334" s="88"/>
      <c r="F334" s="88"/>
      <c r="G334" s="88"/>
    </row>
    <row r="335" spans="1:7" ht="12">
      <c r="A335" s="88"/>
      <c r="B335" s="88"/>
      <c r="C335" s="88"/>
      <c r="D335" s="88"/>
      <c r="E335" s="88"/>
      <c r="F335" s="88"/>
      <c r="G335" s="88"/>
    </row>
    <row r="336" spans="1:7" ht="12">
      <c r="A336" s="88"/>
      <c r="B336" s="88"/>
      <c r="C336" s="88"/>
      <c r="D336" s="88"/>
      <c r="E336" s="88"/>
      <c r="F336" s="88"/>
      <c r="G336" s="88"/>
    </row>
    <row r="337" spans="1:7" ht="12">
      <c r="A337" s="88"/>
      <c r="B337" s="88"/>
      <c r="C337" s="88"/>
      <c r="D337" s="88"/>
      <c r="E337" s="88"/>
      <c r="F337" s="88"/>
      <c r="G337" s="88"/>
    </row>
    <row r="338" spans="1:7" ht="12">
      <c r="A338" s="88"/>
      <c r="B338" s="88"/>
      <c r="C338" s="88"/>
      <c r="D338" s="88"/>
      <c r="E338" s="88"/>
      <c r="F338" s="88"/>
      <c r="G338" s="88"/>
    </row>
    <row r="339" spans="1:7" ht="12">
      <c r="A339" s="88"/>
      <c r="B339" s="88"/>
      <c r="C339" s="88"/>
      <c r="D339" s="88"/>
      <c r="E339" s="88"/>
      <c r="F339" s="88"/>
      <c r="G339" s="88"/>
    </row>
    <row r="340" spans="1:7" ht="12">
      <c r="A340" s="88"/>
      <c r="B340" s="88"/>
      <c r="C340" s="88"/>
      <c r="D340" s="88"/>
      <c r="E340" s="88"/>
      <c r="F340" s="88"/>
      <c r="G340" s="88"/>
    </row>
    <row r="341" spans="1:7" ht="12">
      <c r="A341" s="88"/>
      <c r="B341" s="88"/>
      <c r="C341" s="88"/>
      <c r="D341" s="88"/>
      <c r="E341" s="88"/>
      <c r="F341" s="88"/>
      <c r="G341" s="88"/>
    </row>
    <row r="342" spans="1:7" ht="12">
      <c r="A342" s="88"/>
      <c r="B342" s="88"/>
      <c r="C342" s="88"/>
      <c r="D342" s="88"/>
      <c r="E342" s="88"/>
      <c r="F342" s="88"/>
      <c r="G342" s="88"/>
    </row>
    <row r="343" spans="1:7" ht="12">
      <c r="A343" s="88"/>
      <c r="B343" s="88"/>
      <c r="C343" s="88"/>
      <c r="D343" s="88"/>
      <c r="E343" s="88"/>
      <c r="F343" s="88"/>
      <c r="G343" s="88"/>
    </row>
    <row r="344" spans="1:7" ht="12">
      <c r="A344" s="88"/>
      <c r="B344" s="88"/>
      <c r="C344" s="88"/>
      <c r="D344" s="88"/>
      <c r="E344" s="88"/>
      <c r="F344" s="88"/>
      <c r="G344" s="88"/>
    </row>
    <row r="345" spans="1:7" ht="12">
      <c r="A345" s="88"/>
      <c r="B345" s="88"/>
      <c r="C345" s="88"/>
      <c r="D345" s="88"/>
      <c r="E345" s="88"/>
      <c r="F345" s="88"/>
      <c r="G345" s="88"/>
    </row>
    <row r="346" spans="1:7" ht="12">
      <c r="A346" s="88"/>
      <c r="B346" s="88"/>
      <c r="C346" s="88"/>
      <c r="D346" s="88"/>
      <c r="E346" s="88"/>
      <c r="F346" s="88"/>
      <c r="G346" s="88"/>
    </row>
    <row r="347" spans="1:7" ht="12">
      <c r="A347" s="88"/>
      <c r="B347" s="88"/>
      <c r="C347" s="88"/>
      <c r="D347" s="88"/>
      <c r="E347" s="88"/>
      <c r="F347" s="88"/>
      <c r="G347" s="88"/>
    </row>
    <row r="348" spans="1:7" ht="12">
      <c r="A348" s="88"/>
      <c r="B348" s="88"/>
      <c r="C348" s="88"/>
      <c r="D348" s="88"/>
      <c r="E348" s="88"/>
      <c r="F348" s="88"/>
      <c r="G348" s="88"/>
    </row>
    <row r="349" spans="1:7" ht="12">
      <c r="A349" s="88"/>
      <c r="B349" s="88"/>
      <c r="C349" s="88"/>
      <c r="D349" s="88"/>
      <c r="E349" s="88"/>
      <c r="F349" s="88"/>
      <c r="G349" s="88"/>
    </row>
    <row r="350" spans="1:7" ht="12">
      <c r="A350" s="88"/>
      <c r="B350" s="88"/>
      <c r="C350" s="88"/>
      <c r="D350" s="88"/>
      <c r="E350" s="88"/>
      <c r="F350" s="88"/>
      <c r="G350" s="88"/>
    </row>
    <row r="351" spans="1:7" ht="12">
      <c r="A351" s="88"/>
      <c r="B351" s="88"/>
      <c r="C351" s="88"/>
      <c r="D351" s="88"/>
      <c r="E351" s="88"/>
      <c r="F351" s="88"/>
      <c r="G351" s="88"/>
    </row>
    <row r="352" spans="1:7" ht="12">
      <c r="A352" s="88"/>
      <c r="B352" s="88"/>
      <c r="C352" s="88"/>
      <c r="D352" s="88"/>
      <c r="E352" s="88"/>
      <c r="F352" s="88"/>
      <c r="G352" s="88"/>
    </row>
    <row r="353" spans="1:7" ht="12">
      <c r="A353" s="88"/>
      <c r="B353" s="88"/>
      <c r="C353" s="88"/>
      <c r="D353" s="88"/>
      <c r="E353" s="88"/>
      <c r="F353" s="88"/>
      <c r="G353" s="88"/>
    </row>
    <row r="354" spans="1:7" ht="12">
      <c r="A354" s="88"/>
      <c r="B354" s="88"/>
      <c r="C354" s="88"/>
      <c r="D354" s="88"/>
      <c r="E354" s="88"/>
      <c r="F354" s="88"/>
      <c r="G354" s="88"/>
    </row>
    <row r="355" spans="1:7" ht="12">
      <c r="A355" s="88"/>
      <c r="B355" s="88"/>
      <c r="C355" s="88"/>
      <c r="D355" s="88"/>
      <c r="E355" s="88"/>
      <c r="F355" s="88"/>
      <c r="G355" s="88"/>
    </row>
    <row r="356" spans="1:7" ht="12">
      <c r="A356" s="88"/>
      <c r="B356" s="88"/>
      <c r="C356" s="88"/>
      <c r="D356" s="88"/>
      <c r="E356" s="88"/>
      <c r="F356" s="88"/>
      <c r="G356" s="88"/>
    </row>
    <row r="357" spans="1:7" ht="12">
      <c r="A357" s="88"/>
      <c r="B357" s="88"/>
      <c r="C357" s="88"/>
      <c r="D357" s="88"/>
      <c r="E357" s="88"/>
      <c r="F357" s="88"/>
      <c r="G357" s="88"/>
    </row>
    <row r="358" spans="1:7" ht="12">
      <c r="A358" s="88"/>
      <c r="B358" s="88"/>
      <c r="C358" s="88"/>
      <c r="D358" s="88"/>
      <c r="E358" s="88"/>
      <c r="F358" s="88"/>
      <c r="G358" s="88"/>
    </row>
    <row r="359" spans="1:7" ht="12">
      <c r="A359" s="88"/>
      <c r="B359" s="88"/>
      <c r="C359" s="88"/>
      <c r="D359" s="88"/>
      <c r="E359" s="88"/>
      <c r="F359" s="88"/>
      <c r="G359" s="88"/>
    </row>
    <row r="360" spans="1:7" ht="12">
      <c r="A360" s="88"/>
      <c r="B360" s="88"/>
      <c r="C360" s="88"/>
      <c r="D360" s="88"/>
      <c r="E360" s="88"/>
      <c r="F360" s="88"/>
      <c r="G360" s="88"/>
    </row>
    <row r="361" spans="1:7" ht="12">
      <c r="A361" s="88"/>
      <c r="B361" s="88"/>
      <c r="C361" s="88"/>
      <c r="D361" s="88"/>
      <c r="E361" s="88"/>
      <c r="F361" s="88"/>
      <c r="G361" s="88"/>
    </row>
    <row r="362" spans="1:7" ht="12">
      <c r="A362" s="88"/>
      <c r="B362" s="88"/>
      <c r="C362" s="88"/>
      <c r="D362" s="88"/>
      <c r="E362" s="88"/>
      <c r="F362" s="88"/>
      <c r="G362" s="88"/>
    </row>
    <row r="363" spans="1:7" ht="12">
      <c r="A363" s="88"/>
      <c r="B363" s="88"/>
      <c r="C363" s="88"/>
      <c r="D363" s="88"/>
      <c r="E363" s="88"/>
      <c r="F363" s="88"/>
      <c r="G363" s="88"/>
    </row>
    <row r="364" spans="1:7" ht="12">
      <c r="A364" s="88"/>
      <c r="B364" s="88"/>
      <c r="C364" s="88"/>
      <c r="D364" s="88"/>
      <c r="E364" s="88"/>
      <c r="F364" s="88"/>
      <c r="G364" s="88"/>
    </row>
    <row r="365" spans="1:7" ht="12">
      <c r="A365" s="88"/>
      <c r="B365" s="88"/>
      <c r="C365" s="88"/>
      <c r="D365" s="88"/>
      <c r="E365" s="88"/>
      <c r="F365" s="88"/>
      <c r="G365" s="88"/>
    </row>
    <row r="366" spans="1:7" ht="12">
      <c r="A366" s="88"/>
      <c r="B366" s="88"/>
      <c r="C366" s="88"/>
      <c r="D366" s="88"/>
      <c r="E366" s="88"/>
      <c r="F366" s="88"/>
      <c r="G366" s="88"/>
    </row>
    <row r="367" spans="1:7" ht="12">
      <c r="A367" s="88"/>
      <c r="B367" s="88"/>
      <c r="C367" s="88"/>
      <c r="D367" s="88"/>
      <c r="E367" s="88"/>
      <c r="F367" s="88"/>
      <c r="G367" s="88"/>
    </row>
    <row r="368" spans="1:7" ht="12">
      <c r="A368" s="88"/>
      <c r="B368" s="88"/>
      <c r="C368" s="88"/>
      <c r="D368" s="88"/>
      <c r="E368" s="88"/>
      <c r="F368" s="88"/>
      <c r="G368" s="88"/>
    </row>
    <row r="369" spans="1:7" ht="12">
      <c r="A369" s="88"/>
      <c r="B369" s="88"/>
      <c r="C369" s="88"/>
      <c r="D369" s="88"/>
      <c r="E369" s="88"/>
      <c r="F369" s="88"/>
      <c r="G369" s="88"/>
    </row>
    <row r="370" spans="1:7" ht="12">
      <c r="A370" s="88"/>
      <c r="B370" s="88"/>
      <c r="C370" s="88"/>
      <c r="D370" s="88"/>
      <c r="E370" s="88"/>
      <c r="F370" s="88"/>
      <c r="G370" s="88"/>
    </row>
    <row r="371" spans="1:7" ht="12">
      <c r="A371" s="88"/>
      <c r="B371" s="88"/>
      <c r="C371" s="88"/>
      <c r="D371" s="88"/>
      <c r="E371" s="88"/>
      <c r="F371" s="88"/>
      <c r="G371" s="88"/>
    </row>
    <row r="372" spans="1:7" ht="12">
      <c r="A372" s="88"/>
      <c r="B372" s="88"/>
      <c r="C372" s="88"/>
      <c r="D372" s="88"/>
      <c r="E372" s="88"/>
      <c r="F372" s="88"/>
      <c r="G372" s="88"/>
    </row>
    <row r="373" spans="1:7" ht="12">
      <c r="A373" s="88"/>
      <c r="B373" s="88"/>
      <c r="C373" s="88"/>
      <c r="D373" s="88"/>
      <c r="E373" s="88"/>
      <c r="F373" s="88"/>
      <c r="G373" s="88"/>
    </row>
    <row r="374" spans="1:7" ht="12">
      <c r="A374" s="88"/>
      <c r="B374" s="88"/>
      <c r="C374" s="88"/>
      <c r="D374" s="88"/>
      <c r="E374" s="88"/>
      <c r="F374" s="88"/>
      <c r="G374" s="88"/>
    </row>
    <row r="375" spans="1:7" ht="12">
      <c r="A375" s="88"/>
      <c r="B375" s="88"/>
      <c r="C375" s="88"/>
      <c r="D375" s="88"/>
      <c r="E375" s="88"/>
      <c r="F375" s="88"/>
      <c r="G375" s="88"/>
    </row>
    <row r="376" spans="1:7" ht="12">
      <c r="A376" s="88"/>
      <c r="B376" s="88"/>
      <c r="C376" s="88"/>
      <c r="D376" s="88"/>
      <c r="E376" s="88"/>
      <c r="F376" s="88"/>
      <c r="G376" s="88"/>
    </row>
  </sheetData>
  <mergeCells count="12">
    <mergeCell ref="A40:F40"/>
    <mergeCell ref="A14:F14"/>
    <mergeCell ref="A11:A12"/>
    <mergeCell ref="B11:B12"/>
    <mergeCell ref="C11:C12"/>
    <mergeCell ref="D10:D12"/>
    <mergeCell ref="E10:E12"/>
    <mergeCell ref="F10:F12"/>
    <mergeCell ref="A6:F6"/>
    <mergeCell ref="A7:F7"/>
    <mergeCell ref="A8:F8"/>
    <mergeCell ref="A10:C10"/>
  </mergeCells>
  <printOptions/>
  <pageMargins left="0.3937007874015748" right="0.3937007874015748" top="0.27" bottom="0.23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8">
      <selection activeCell="E47" sqref="E47"/>
    </sheetView>
  </sheetViews>
  <sheetFormatPr defaultColWidth="9.00390625" defaultRowHeight="12.75"/>
  <cols>
    <col min="1" max="1" width="4.00390625" style="479" bestFit="1" customWidth="1"/>
    <col min="2" max="2" width="6.125" style="479" bestFit="1" customWidth="1"/>
    <col min="3" max="3" width="5.00390625" style="479" bestFit="1" customWidth="1"/>
    <col min="4" max="4" width="49.00390625" style="479" bestFit="1" customWidth="1"/>
    <col min="5" max="5" width="20.00390625" style="479" customWidth="1"/>
    <col min="6" max="16384" width="9.125" style="479" customWidth="1"/>
  </cols>
  <sheetData>
    <row r="1" spans="1:5" ht="12.75">
      <c r="A1" s="208"/>
      <c r="B1" s="208"/>
      <c r="C1" s="208"/>
      <c r="D1" s="208"/>
      <c r="E1" s="318" t="s">
        <v>301</v>
      </c>
    </row>
    <row r="2" spans="1:5" ht="12.75">
      <c r="A2" s="208"/>
      <c r="B2" s="208"/>
      <c r="C2" s="208"/>
      <c r="D2" s="208"/>
      <c r="E2" s="318" t="s">
        <v>295</v>
      </c>
    </row>
    <row r="3" spans="1:5" ht="12.75">
      <c r="A3" s="208"/>
      <c r="B3" s="208"/>
      <c r="C3" s="208"/>
      <c r="D3" s="418"/>
      <c r="E3" s="318" t="s">
        <v>49</v>
      </c>
    </row>
    <row r="4" spans="1:5" ht="12.75">
      <c r="A4" s="208"/>
      <c r="B4" s="208"/>
      <c r="C4" s="208"/>
      <c r="D4" s="418"/>
      <c r="E4" s="318" t="s">
        <v>518</v>
      </c>
    </row>
    <row r="5" spans="1:5" ht="12.75">
      <c r="A5" s="208"/>
      <c r="B5" s="208"/>
      <c r="C5" s="208"/>
      <c r="D5" s="418"/>
      <c r="E5" s="318"/>
    </row>
    <row r="6" spans="1:5" ht="12.75">
      <c r="A6" s="208"/>
      <c r="B6" s="208"/>
      <c r="C6" s="208"/>
      <c r="D6" s="418"/>
      <c r="E6" s="418"/>
    </row>
    <row r="7" spans="1:5" ht="12.75">
      <c r="A7" s="208"/>
      <c r="B7" s="208"/>
      <c r="C7" s="208"/>
      <c r="D7" s="208"/>
      <c r="E7" s="208"/>
    </row>
    <row r="8" spans="1:5" ht="12.75">
      <c r="A8" s="855" t="s">
        <v>321</v>
      </c>
      <c r="B8" s="855"/>
      <c r="C8" s="855"/>
      <c r="D8" s="855"/>
      <c r="E8" s="855"/>
    </row>
    <row r="9" spans="1:5" ht="12.75">
      <c r="A9" s="855" t="s">
        <v>432</v>
      </c>
      <c r="B9" s="855"/>
      <c r="C9" s="855"/>
      <c r="D9" s="855"/>
      <c r="E9" s="855"/>
    </row>
    <row r="10" spans="1:5" ht="12.75">
      <c r="A10" s="855" t="s">
        <v>571</v>
      </c>
      <c r="B10" s="855"/>
      <c r="C10" s="855"/>
      <c r="D10" s="855"/>
      <c r="E10" s="855"/>
    </row>
    <row r="11" spans="1:5" ht="12.75">
      <c r="A11" s="208"/>
      <c r="B11" s="387"/>
      <c r="C11" s="208"/>
      <c r="D11" s="208"/>
      <c r="E11" s="208"/>
    </row>
    <row r="12" spans="1:5" ht="12.75">
      <c r="A12" s="208"/>
      <c r="B12" s="387"/>
      <c r="C12" s="208"/>
      <c r="D12" s="208"/>
      <c r="E12" s="208"/>
    </row>
    <row r="13" spans="1:5" ht="13.5" thickBot="1">
      <c r="A13" s="418"/>
      <c r="B13" s="418"/>
      <c r="C13" s="418"/>
      <c r="D13" s="418"/>
      <c r="E13" s="530" t="s">
        <v>296</v>
      </c>
    </row>
    <row r="14" spans="1:5" ht="12.75">
      <c r="A14" s="894" t="s">
        <v>325</v>
      </c>
      <c r="B14" s="895"/>
      <c r="C14" s="896"/>
      <c r="D14" s="532"/>
      <c r="E14" s="533"/>
    </row>
    <row r="15" spans="1:5" ht="12.75">
      <c r="A15" s="892" t="s">
        <v>62</v>
      </c>
      <c r="B15" s="893" t="s">
        <v>46</v>
      </c>
      <c r="C15" s="893" t="s">
        <v>0</v>
      </c>
      <c r="D15" s="344" t="s">
        <v>110</v>
      </c>
      <c r="E15" s="534" t="s">
        <v>278</v>
      </c>
    </row>
    <row r="16" spans="1:5" ht="13.5" thickBot="1">
      <c r="A16" s="836"/>
      <c r="B16" s="839"/>
      <c r="C16" s="839"/>
      <c r="D16" s="380"/>
      <c r="E16" s="535"/>
    </row>
    <row r="17" spans="1:5" ht="13.5" thickBot="1">
      <c r="A17" s="536">
        <v>1</v>
      </c>
      <c r="B17" s="537">
        <v>2</v>
      </c>
      <c r="C17" s="538">
        <v>3</v>
      </c>
      <c r="D17" s="538">
        <v>4</v>
      </c>
      <c r="E17" s="539">
        <v>5</v>
      </c>
    </row>
    <row r="18" spans="1:5" ht="13.5" thickBot="1">
      <c r="A18" s="600">
        <v>600</v>
      </c>
      <c r="B18" s="601"/>
      <c r="C18" s="598"/>
      <c r="D18" s="602" t="s">
        <v>32</v>
      </c>
      <c r="E18" s="603">
        <f>E19</f>
        <v>8423</v>
      </c>
    </row>
    <row r="19" spans="1:5" ht="12.75">
      <c r="A19" s="599"/>
      <c r="B19" s="541">
        <v>60014</v>
      </c>
      <c r="C19" s="531"/>
      <c r="D19" s="545" t="s">
        <v>33</v>
      </c>
      <c r="E19" s="604">
        <f>E21</f>
        <v>8423</v>
      </c>
    </row>
    <row r="20" spans="1:5" ht="12.75">
      <c r="A20" s="599"/>
      <c r="B20" s="514"/>
      <c r="C20" s="382">
        <v>2310</v>
      </c>
      <c r="D20" s="382" t="s">
        <v>606</v>
      </c>
      <c r="E20" s="605"/>
    </row>
    <row r="21" spans="1:5" ht="12.75">
      <c r="A21" s="599"/>
      <c r="B21" s="514"/>
      <c r="C21" s="382"/>
      <c r="D21" s="382" t="s">
        <v>607</v>
      </c>
      <c r="E21" s="605">
        <v>8423</v>
      </c>
    </row>
    <row r="22" spans="1:5" ht="12.75">
      <c r="A22" s="599"/>
      <c r="B22" s="514"/>
      <c r="C22" s="344"/>
      <c r="D22" s="344"/>
      <c r="E22" s="534"/>
    </row>
    <row r="23" spans="1:5" ht="13.5" thickBot="1">
      <c r="A23" s="504">
        <v>851</v>
      </c>
      <c r="B23" s="512"/>
      <c r="C23" s="484"/>
      <c r="D23" s="274" t="s">
        <v>18</v>
      </c>
      <c r="E23" s="540">
        <f>E24</f>
        <v>35000</v>
      </c>
    </row>
    <row r="24" spans="1:5" ht="12.75">
      <c r="A24" s="506"/>
      <c r="B24" s="541">
        <v>85141</v>
      </c>
      <c r="C24" s="531"/>
      <c r="D24" s="544" t="s">
        <v>573</v>
      </c>
      <c r="E24" s="542">
        <f>E26</f>
        <v>35000</v>
      </c>
    </row>
    <row r="25" spans="1:5" ht="12.75">
      <c r="A25" s="506"/>
      <c r="B25" s="514"/>
      <c r="C25" s="382">
        <v>2310</v>
      </c>
      <c r="D25" s="382" t="s">
        <v>606</v>
      </c>
      <c r="E25" s="543"/>
    </row>
    <row r="26" spans="1:5" ht="12.75">
      <c r="A26" s="506"/>
      <c r="B26" s="514"/>
      <c r="C26" s="382"/>
      <c r="D26" s="382" t="s">
        <v>607</v>
      </c>
      <c r="E26" s="543">
        <v>35000</v>
      </c>
    </row>
    <row r="27" spans="1:5" ht="12.75">
      <c r="A27" s="506"/>
      <c r="B27" s="514"/>
      <c r="C27" s="382"/>
      <c r="D27" s="382"/>
      <c r="E27" s="543"/>
    </row>
    <row r="28" spans="1:5" ht="13.5" thickBot="1">
      <c r="A28" s="504">
        <v>852</v>
      </c>
      <c r="B28" s="512"/>
      <c r="C28" s="497"/>
      <c r="D28" s="497" t="s">
        <v>268</v>
      </c>
      <c r="E28" s="540">
        <f>E33+E29</f>
        <v>759500</v>
      </c>
    </row>
    <row r="29" spans="1:5" ht="12.75">
      <c r="A29" s="488"/>
      <c r="B29" s="541">
        <v>85201</v>
      </c>
      <c r="C29" s="544"/>
      <c r="D29" s="545" t="s">
        <v>26</v>
      </c>
      <c r="E29" s="542">
        <f>E31</f>
        <v>639500</v>
      </c>
    </row>
    <row r="30" spans="1:5" ht="12.75">
      <c r="A30" s="488"/>
      <c r="B30" s="514"/>
      <c r="C30" s="382">
        <v>2310</v>
      </c>
      <c r="D30" s="382" t="s">
        <v>606</v>
      </c>
      <c r="E30" s="543"/>
    </row>
    <row r="31" spans="1:5" ht="12.75">
      <c r="A31" s="488"/>
      <c r="B31" s="514"/>
      <c r="C31" s="382"/>
      <c r="D31" s="382" t="s">
        <v>607</v>
      </c>
      <c r="E31" s="543">
        <v>639500</v>
      </c>
    </row>
    <row r="32" spans="1:5" ht="12.75">
      <c r="A32" s="488"/>
      <c r="B32" s="514"/>
      <c r="C32" s="382"/>
      <c r="D32" s="382"/>
      <c r="E32" s="543"/>
    </row>
    <row r="33" spans="1:5" ht="12.75">
      <c r="A33" s="506"/>
      <c r="B33" s="546">
        <v>85204</v>
      </c>
      <c r="C33" s="547"/>
      <c r="D33" s="547" t="s">
        <v>28</v>
      </c>
      <c r="E33" s="548">
        <f>E35</f>
        <v>120000</v>
      </c>
    </row>
    <row r="34" spans="1:5" ht="12.75">
      <c r="A34" s="549"/>
      <c r="B34" s="240"/>
      <c r="C34" s="344">
        <v>2310</v>
      </c>
      <c r="D34" s="382" t="s">
        <v>606</v>
      </c>
      <c r="E34" s="543"/>
    </row>
    <row r="35" spans="1:5" ht="12.75">
      <c r="A35" s="549"/>
      <c r="B35" s="240"/>
      <c r="C35" s="344"/>
      <c r="D35" s="382" t="s">
        <v>607</v>
      </c>
      <c r="E35" s="543">
        <v>120000</v>
      </c>
    </row>
    <row r="36" spans="1:5" ht="12.75">
      <c r="A36" s="506"/>
      <c r="B36" s="514"/>
      <c r="C36" s="344"/>
      <c r="D36" s="382"/>
      <c r="E36" s="550"/>
    </row>
    <row r="37" spans="1:5" ht="13.5" thickBot="1">
      <c r="A37" s="504">
        <v>854</v>
      </c>
      <c r="B37" s="512"/>
      <c r="C37" s="484"/>
      <c r="D37" s="497" t="s">
        <v>29</v>
      </c>
      <c r="E37" s="540">
        <f>E39</f>
        <v>120000</v>
      </c>
    </row>
    <row r="38" spans="1:5" ht="12.75">
      <c r="A38" s="506"/>
      <c r="B38" s="514">
        <v>85406</v>
      </c>
      <c r="C38" s="344"/>
      <c r="D38" s="382" t="s">
        <v>184</v>
      </c>
      <c r="E38" s="543"/>
    </row>
    <row r="39" spans="1:5" ht="12.75">
      <c r="A39" s="506"/>
      <c r="B39" s="546"/>
      <c r="C39" s="551"/>
      <c r="D39" s="547" t="s">
        <v>322</v>
      </c>
      <c r="E39" s="548">
        <f>E41</f>
        <v>120000</v>
      </c>
    </row>
    <row r="40" spans="1:5" ht="12.75">
      <c r="A40" s="506"/>
      <c r="B40" s="514"/>
      <c r="C40" s="344">
        <v>2310</v>
      </c>
      <c r="D40" s="382" t="s">
        <v>606</v>
      </c>
      <c r="E40" s="543"/>
    </row>
    <row r="41" spans="1:5" ht="12.75">
      <c r="A41" s="506"/>
      <c r="B41" s="514"/>
      <c r="C41" s="344"/>
      <c r="D41" s="382" t="s">
        <v>607</v>
      </c>
      <c r="E41" s="543">
        <v>120000</v>
      </c>
    </row>
    <row r="42" spans="1:5" ht="12.75">
      <c r="A42" s="506"/>
      <c r="B42" s="514"/>
      <c r="C42" s="344"/>
      <c r="D42" s="382"/>
      <c r="E42" s="543"/>
    </row>
    <row r="43" spans="1:5" ht="13.5" thickBot="1">
      <c r="A43" s="504">
        <v>921</v>
      </c>
      <c r="B43" s="512"/>
      <c r="C43" s="484"/>
      <c r="D43" s="497" t="s">
        <v>45</v>
      </c>
      <c r="E43" s="540">
        <f>E44</f>
        <v>35000</v>
      </c>
    </row>
    <row r="44" spans="1:5" ht="12.75">
      <c r="A44" s="506"/>
      <c r="B44" s="546">
        <v>92116</v>
      </c>
      <c r="C44" s="551"/>
      <c r="D44" s="547" t="s">
        <v>252</v>
      </c>
      <c r="E44" s="548">
        <f>E46</f>
        <v>35000</v>
      </c>
    </row>
    <row r="45" spans="1:5" ht="12.75">
      <c r="A45" s="506"/>
      <c r="B45" s="514"/>
      <c r="C45" s="344">
        <v>2310</v>
      </c>
      <c r="D45" s="382" t="s">
        <v>606</v>
      </c>
      <c r="E45" s="543"/>
    </row>
    <row r="46" spans="1:5" ht="13.5" thickBot="1">
      <c r="A46" s="506"/>
      <c r="B46" s="514"/>
      <c r="C46" s="344"/>
      <c r="D46" s="382" t="s">
        <v>607</v>
      </c>
      <c r="E46" s="543">
        <v>35000</v>
      </c>
    </row>
    <row r="47" spans="1:5" ht="12.75">
      <c r="A47" s="552"/>
      <c r="B47" s="553"/>
      <c r="C47" s="554"/>
      <c r="D47" s="555"/>
      <c r="E47" s="556"/>
    </row>
    <row r="48" spans="1:5" ht="12.75">
      <c r="A48" s="216"/>
      <c r="B48" s="65"/>
      <c r="C48" s="65"/>
      <c r="D48" s="461" t="s">
        <v>300</v>
      </c>
      <c r="E48" s="557">
        <f>E43+E37+E28+E23+E18</f>
        <v>957923</v>
      </c>
    </row>
    <row r="49" spans="1:5" ht="13.5" thickBot="1">
      <c r="A49" s="558"/>
      <c r="B49" s="472"/>
      <c r="C49" s="472"/>
      <c r="D49" s="559"/>
      <c r="E49" s="560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0"/>
  <sheetViews>
    <sheetView zoomScale="95" zoomScaleNormal="95" workbookViewId="0" topLeftCell="A1">
      <selection activeCell="C27" sqref="C27"/>
    </sheetView>
  </sheetViews>
  <sheetFormatPr defaultColWidth="9.00390625" defaultRowHeight="12.75"/>
  <cols>
    <col min="1" max="1" width="3.875" style="13" customWidth="1"/>
    <col min="2" max="2" width="5.375" style="13" customWidth="1"/>
    <col min="3" max="3" width="44.625" style="13" customWidth="1"/>
    <col min="4" max="4" width="9.375" style="13" customWidth="1"/>
    <col min="5" max="5" width="9.00390625" style="13" customWidth="1"/>
    <col min="6" max="6" width="9.125" style="13" customWidth="1"/>
    <col min="7" max="7" width="8.375" style="13" customWidth="1"/>
    <col min="8" max="8" width="9.00390625" style="13" customWidth="1"/>
    <col min="9" max="9" width="9.25390625" style="13" customWidth="1"/>
    <col min="10" max="10" width="11.00390625" style="13" customWidth="1"/>
    <col min="11" max="11" width="7.625" style="13" customWidth="1"/>
    <col min="12" max="12" width="7.375" style="13" customWidth="1"/>
    <col min="13" max="13" width="11.625" style="13" customWidth="1"/>
    <col min="14" max="16384" width="9.125" style="13" customWidth="1"/>
  </cols>
  <sheetData>
    <row r="1" spans="11:12" ht="12">
      <c r="K1" s="14" t="s">
        <v>320</v>
      </c>
      <c r="L1" s="14"/>
    </row>
    <row r="2" spans="7:13" ht="12">
      <c r="G2" s="29"/>
      <c r="K2" s="14" t="s">
        <v>302</v>
      </c>
      <c r="L2" s="14"/>
      <c r="M2" s="15"/>
    </row>
    <row r="3" spans="11:13" ht="12">
      <c r="K3" s="14" t="s">
        <v>49</v>
      </c>
      <c r="L3" s="14"/>
      <c r="M3" s="15"/>
    </row>
    <row r="4" spans="11:13" ht="12">
      <c r="K4" s="14" t="s">
        <v>515</v>
      </c>
      <c r="L4" s="14"/>
      <c r="M4" s="15"/>
    </row>
    <row r="5" spans="10:13" ht="12">
      <c r="J5" s="14"/>
      <c r="K5" s="14"/>
      <c r="L5" s="14"/>
      <c r="M5" s="15"/>
    </row>
    <row r="6" spans="10:13" ht="12">
      <c r="J6" s="14"/>
      <c r="K6" s="14"/>
      <c r="L6" s="14"/>
      <c r="M6" s="15"/>
    </row>
    <row r="7" spans="1:13" ht="14.25" customHeight="1">
      <c r="A7" s="855" t="s">
        <v>617</v>
      </c>
      <c r="B7" s="855"/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</row>
    <row r="8" spans="1:13" ht="14.25" customHeight="1">
      <c r="A8" s="906" t="s">
        <v>618</v>
      </c>
      <c r="B8" s="906"/>
      <c r="C8" s="906"/>
      <c r="D8" s="906"/>
      <c r="E8" s="906"/>
      <c r="F8" s="906"/>
      <c r="G8" s="906"/>
      <c r="H8" s="906"/>
      <c r="I8" s="906"/>
      <c r="J8" s="906"/>
      <c r="K8" s="906"/>
      <c r="L8" s="906"/>
      <c r="M8" s="906"/>
    </row>
    <row r="9" spans="1:13" ht="14.25" customHeight="1">
      <c r="A9" s="606"/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</row>
    <row r="10" spans="1:13" ht="14.2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ht="14.2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ht="12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19" t="s">
        <v>296</v>
      </c>
    </row>
    <row r="13" spans="1:13" ht="12.75" customHeight="1">
      <c r="A13" s="298"/>
      <c r="B13" s="299"/>
      <c r="C13" s="615"/>
      <c r="D13" s="616"/>
      <c r="E13" s="900" t="s">
        <v>449</v>
      </c>
      <c r="F13" s="901"/>
      <c r="G13" s="901"/>
      <c r="H13" s="901"/>
      <c r="I13" s="901"/>
      <c r="J13" s="901"/>
      <c r="K13" s="901"/>
      <c r="L13" s="902"/>
      <c r="M13" s="617"/>
    </row>
    <row r="14" spans="1:13" ht="12">
      <c r="A14" s="300"/>
      <c r="B14" s="295"/>
      <c r="C14" s="618"/>
      <c r="D14" s="619" t="s">
        <v>303</v>
      </c>
      <c r="E14" s="620" t="s">
        <v>304</v>
      </c>
      <c r="F14" s="897" t="s">
        <v>448</v>
      </c>
      <c r="G14" s="898"/>
      <c r="H14" s="898"/>
      <c r="I14" s="898"/>
      <c r="J14" s="899"/>
      <c r="K14" s="620"/>
      <c r="L14" s="621"/>
      <c r="M14" s="622" t="s">
        <v>305</v>
      </c>
    </row>
    <row r="15" spans="1:13" ht="11.25">
      <c r="A15" s="643" t="s">
        <v>62</v>
      </c>
      <c r="B15" s="625" t="s">
        <v>46</v>
      </c>
      <c r="C15" s="620" t="s">
        <v>306</v>
      </c>
      <c r="D15" s="620" t="s">
        <v>307</v>
      </c>
      <c r="E15" s="623" t="s">
        <v>308</v>
      </c>
      <c r="F15" s="623" t="s">
        <v>309</v>
      </c>
      <c r="G15" s="620" t="s">
        <v>310</v>
      </c>
      <c r="H15" s="624" t="s">
        <v>311</v>
      </c>
      <c r="I15" s="625" t="s">
        <v>309</v>
      </c>
      <c r="J15" s="624" t="s">
        <v>619</v>
      </c>
      <c r="K15" s="620" t="s">
        <v>544</v>
      </c>
      <c r="L15" s="619" t="s">
        <v>622</v>
      </c>
      <c r="M15" s="622" t="s">
        <v>450</v>
      </c>
    </row>
    <row r="16" spans="1:13" ht="12">
      <c r="A16" s="285"/>
      <c r="B16" s="301"/>
      <c r="C16" s="620" t="s">
        <v>312</v>
      </c>
      <c r="D16" s="620" t="s">
        <v>313</v>
      </c>
      <c r="E16" s="623">
        <v>2006</v>
      </c>
      <c r="F16" s="623" t="s">
        <v>314</v>
      </c>
      <c r="G16" s="620" t="s">
        <v>315</v>
      </c>
      <c r="H16" s="620" t="s">
        <v>316</v>
      </c>
      <c r="I16" s="625" t="s">
        <v>623</v>
      </c>
      <c r="J16" s="620" t="s">
        <v>620</v>
      </c>
      <c r="K16" s="620"/>
      <c r="L16" s="619"/>
      <c r="M16" s="622" t="s">
        <v>317</v>
      </c>
    </row>
    <row r="17" spans="1:13" ht="12.75" thickBot="1">
      <c r="A17" s="99"/>
      <c r="B17" s="302"/>
      <c r="C17" s="626"/>
      <c r="D17" s="653"/>
      <c r="E17" s="626" t="s">
        <v>512</v>
      </c>
      <c r="F17" s="628"/>
      <c r="G17" s="626"/>
      <c r="H17" s="626"/>
      <c r="I17" s="627" t="s">
        <v>624</v>
      </c>
      <c r="J17" s="626" t="s">
        <v>621</v>
      </c>
      <c r="K17" s="626"/>
      <c r="L17" s="628"/>
      <c r="M17" s="629" t="s">
        <v>318</v>
      </c>
    </row>
    <row r="18" spans="1:13" ht="10.5" thickBot="1">
      <c r="A18" s="52">
        <v>1</v>
      </c>
      <c r="B18" s="53">
        <v>2</v>
      </c>
      <c r="C18" s="53">
        <v>3</v>
      </c>
      <c r="D18" s="53">
        <v>4</v>
      </c>
      <c r="E18" s="53">
        <v>5</v>
      </c>
      <c r="F18" s="53">
        <v>6</v>
      </c>
      <c r="G18" s="53">
        <v>7</v>
      </c>
      <c r="H18" s="53">
        <v>8</v>
      </c>
      <c r="I18" s="53">
        <v>9</v>
      </c>
      <c r="J18" s="53">
        <v>10</v>
      </c>
      <c r="K18" s="53">
        <v>11</v>
      </c>
      <c r="L18" s="194">
        <v>12</v>
      </c>
      <c r="M18" s="194">
        <v>13</v>
      </c>
    </row>
    <row r="19" spans="1:13" ht="12">
      <c r="A19" s="637"/>
      <c r="B19" s="638"/>
      <c r="C19" s="633" t="s">
        <v>603</v>
      </c>
      <c r="D19" s="98"/>
      <c r="E19" s="98"/>
      <c r="F19" s="94"/>
      <c r="G19" s="94"/>
      <c r="H19" s="94"/>
      <c r="I19" s="94"/>
      <c r="J19" s="94"/>
      <c r="K19" s="98"/>
      <c r="L19" s="94"/>
      <c r="M19" s="630" t="s">
        <v>482</v>
      </c>
    </row>
    <row r="20" spans="1:13" ht="12">
      <c r="A20" s="637">
        <v>600</v>
      </c>
      <c r="B20" s="638">
        <v>60014</v>
      </c>
      <c r="C20" s="633" t="s">
        <v>604</v>
      </c>
      <c r="D20" s="205">
        <f>E20+K20+L20</f>
        <v>1330547</v>
      </c>
      <c r="E20" s="205">
        <f>SUM(F20+G20+H20+J20)</f>
        <v>1330547</v>
      </c>
      <c r="F20" s="607">
        <f>1916000-585453</f>
        <v>1330547</v>
      </c>
      <c r="G20" s="607">
        <v>0</v>
      </c>
      <c r="H20" s="607">
        <v>0</v>
      </c>
      <c r="I20" s="607">
        <v>0</v>
      </c>
      <c r="J20" s="607">
        <v>0</v>
      </c>
      <c r="K20" s="204">
        <v>0</v>
      </c>
      <c r="L20" s="608">
        <v>0</v>
      </c>
      <c r="M20" s="630" t="s">
        <v>483</v>
      </c>
    </row>
    <row r="21" spans="1:13" ht="12">
      <c r="A21" s="639"/>
      <c r="B21" s="640"/>
      <c r="C21" s="634"/>
      <c r="D21" s="597"/>
      <c r="E21" s="597"/>
      <c r="F21" s="609"/>
      <c r="G21" s="609"/>
      <c r="H21" s="609"/>
      <c r="I21" s="609"/>
      <c r="J21" s="609"/>
      <c r="K21" s="597"/>
      <c r="L21" s="609"/>
      <c r="M21" s="631" t="s">
        <v>482</v>
      </c>
    </row>
    <row r="22" spans="1:13" ht="12">
      <c r="A22" s="641">
        <v>600</v>
      </c>
      <c r="B22" s="642">
        <v>60014</v>
      </c>
      <c r="C22" s="635" t="s">
        <v>605</v>
      </c>
      <c r="D22" s="205">
        <f>E22+K22+L22</f>
        <v>254900</v>
      </c>
      <c r="E22" s="205">
        <f>SUM(F22+G22+H22+J22)</f>
        <v>254900</v>
      </c>
      <c r="F22" s="607">
        <v>254900</v>
      </c>
      <c r="G22" s="607">
        <v>0</v>
      </c>
      <c r="H22" s="607">
        <v>0</v>
      </c>
      <c r="I22" s="607">
        <v>0</v>
      </c>
      <c r="J22" s="607">
        <v>0</v>
      </c>
      <c r="K22" s="205">
        <v>0</v>
      </c>
      <c r="L22" s="607">
        <v>0</v>
      </c>
      <c r="M22" s="632" t="s">
        <v>483</v>
      </c>
    </row>
    <row r="23" spans="1:13" ht="12">
      <c r="A23" s="639"/>
      <c r="B23" s="640"/>
      <c r="C23" s="636" t="s">
        <v>650</v>
      </c>
      <c r="D23" s="597"/>
      <c r="E23" s="597"/>
      <c r="F23" s="609"/>
      <c r="G23" s="609"/>
      <c r="H23" s="609"/>
      <c r="I23" s="609"/>
      <c r="J23" s="609"/>
      <c r="K23" s="597"/>
      <c r="L23" s="609"/>
      <c r="M23" s="631" t="s">
        <v>482</v>
      </c>
    </row>
    <row r="24" spans="1:13" ht="12">
      <c r="A24" s="641">
        <v>600</v>
      </c>
      <c r="B24" s="642">
        <v>60014</v>
      </c>
      <c r="C24" s="635" t="s">
        <v>651</v>
      </c>
      <c r="D24" s="205">
        <f>E24+K24+L24</f>
        <v>62000</v>
      </c>
      <c r="E24" s="205">
        <f>SUM(F24+G24+H24+J24)</f>
        <v>62000</v>
      </c>
      <c r="F24" s="607">
        <v>62000</v>
      </c>
      <c r="G24" s="607">
        <v>0</v>
      </c>
      <c r="H24" s="607">
        <v>0</v>
      </c>
      <c r="I24" s="607">
        <v>0</v>
      </c>
      <c r="J24" s="607">
        <v>0</v>
      </c>
      <c r="K24" s="205">
        <v>0</v>
      </c>
      <c r="L24" s="607">
        <v>0</v>
      </c>
      <c r="M24" s="632" t="s">
        <v>483</v>
      </c>
    </row>
    <row r="25" spans="1:13" ht="12">
      <c r="A25" s="637"/>
      <c r="B25" s="638"/>
      <c r="C25" s="633" t="s">
        <v>652</v>
      </c>
      <c r="D25" s="597"/>
      <c r="E25" s="597"/>
      <c r="F25" s="609"/>
      <c r="G25" s="609"/>
      <c r="H25" s="609"/>
      <c r="I25" s="609"/>
      <c r="J25" s="609"/>
      <c r="K25" s="597"/>
      <c r="L25" s="609"/>
      <c r="M25" s="631" t="s">
        <v>482</v>
      </c>
    </row>
    <row r="26" spans="1:13" ht="12">
      <c r="A26" s="641">
        <v>600</v>
      </c>
      <c r="B26" s="642">
        <v>60014</v>
      </c>
      <c r="C26" s="635" t="s">
        <v>661</v>
      </c>
      <c r="D26" s="205">
        <f>E26+K26+L26</f>
        <v>31000</v>
      </c>
      <c r="E26" s="205">
        <f>SUM(F26+G26+H26+J26)</f>
        <v>31000</v>
      </c>
      <c r="F26" s="607">
        <v>31000</v>
      </c>
      <c r="G26" s="607">
        <v>0</v>
      </c>
      <c r="H26" s="607">
        <v>0</v>
      </c>
      <c r="I26" s="607">
        <v>0</v>
      </c>
      <c r="J26" s="607">
        <v>0</v>
      </c>
      <c r="K26" s="205">
        <v>0</v>
      </c>
      <c r="L26" s="607">
        <v>0</v>
      </c>
      <c r="M26" s="632" t="s">
        <v>483</v>
      </c>
    </row>
    <row r="27" spans="1:13" ht="12">
      <c r="A27" s="637"/>
      <c r="B27" s="638"/>
      <c r="C27" s="633" t="s">
        <v>653</v>
      </c>
      <c r="D27" s="597"/>
      <c r="E27" s="597"/>
      <c r="F27" s="609"/>
      <c r="G27" s="609"/>
      <c r="H27" s="609"/>
      <c r="I27" s="609"/>
      <c r="J27" s="609"/>
      <c r="K27" s="597"/>
      <c r="L27" s="609"/>
      <c r="M27" s="631" t="s">
        <v>482</v>
      </c>
    </row>
    <row r="28" spans="1:13" ht="12">
      <c r="A28" s="637">
        <v>600</v>
      </c>
      <c r="B28" s="638">
        <v>60014</v>
      </c>
      <c r="C28" s="633" t="s">
        <v>654</v>
      </c>
      <c r="D28" s="205">
        <f>E28+K28+L28</f>
        <v>40000</v>
      </c>
      <c r="E28" s="205">
        <f>SUM(F28+G28+H28+J28)</f>
        <v>40000</v>
      </c>
      <c r="F28" s="607">
        <v>40000</v>
      </c>
      <c r="G28" s="607">
        <v>0</v>
      </c>
      <c r="H28" s="607">
        <v>0</v>
      </c>
      <c r="I28" s="607">
        <v>0</v>
      </c>
      <c r="J28" s="607">
        <v>0</v>
      </c>
      <c r="K28" s="205">
        <v>0</v>
      </c>
      <c r="L28" s="607">
        <v>0</v>
      </c>
      <c r="M28" s="632" t="s">
        <v>483</v>
      </c>
    </row>
    <row r="29" spans="1:13" ht="12">
      <c r="A29" s="639"/>
      <c r="B29" s="640"/>
      <c r="C29" s="636" t="s">
        <v>626</v>
      </c>
      <c r="D29" s="610"/>
      <c r="E29" s="610"/>
      <c r="F29" s="611"/>
      <c r="G29" s="611"/>
      <c r="H29" s="611"/>
      <c r="I29" s="611"/>
      <c r="J29" s="611"/>
      <c r="K29" s="610"/>
      <c r="L29" s="611"/>
      <c r="M29" s="631" t="s">
        <v>484</v>
      </c>
    </row>
    <row r="30" spans="1:13" ht="12">
      <c r="A30" s="641">
        <v>750</v>
      </c>
      <c r="B30" s="642">
        <v>75020</v>
      </c>
      <c r="C30" s="635" t="s">
        <v>625</v>
      </c>
      <c r="D30" s="205">
        <f>E30+K30+L30</f>
        <v>70000</v>
      </c>
      <c r="E30" s="205">
        <f>SUM(F30+G30+H30+J30)</f>
        <v>70000</v>
      </c>
      <c r="F30" s="607">
        <v>70000</v>
      </c>
      <c r="G30" s="607">
        <v>0</v>
      </c>
      <c r="H30" s="607">
        <v>0</v>
      </c>
      <c r="I30" s="607">
        <v>0</v>
      </c>
      <c r="J30" s="607">
        <v>0</v>
      </c>
      <c r="K30" s="205">
        <v>0</v>
      </c>
      <c r="L30" s="607">
        <v>0</v>
      </c>
      <c r="M30" s="632" t="s">
        <v>485</v>
      </c>
    </row>
    <row r="31" spans="1:13" ht="12">
      <c r="A31" s="637"/>
      <c r="B31" s="638"/>
      <c r="C31" s="633"/>
      <c r="D31" s="204"/>
      <c r="E31" s="204"/>
      <c r="F31" s="608"/>
      <c r="G31" s="608"/>
      <c r="H31" s="608"/>
      <c r="I31" s="608"/>
      <c r="J31" s="608"/>
      <c r="K31" s="204"/>
      <c r="L31" s="608"/>
      <c r="M31" s="630" t="s">
        <v>484</v>
      </c>
    </row>
    <row r="32" spans="1:13" ht="12">
      <c r="A32" s="641">
        <v>801</v>
      </c>
      <c r="B32" s="642">
        <v>80120</v>
      </c>
      <c r="C32" s="635" t="s">
        <v>580</v>
      </c>
      <c r="D32" s="205">
        <f>E32+K32+L32</f>
        <v>1600000</v>
      </c>
      <c r="E32" s="205">
        <f>SUM(F32+G32+H32+J32)</f>
        <v>1600000</v>
      </c>
      <c r="F32" s="607">
        <v>800000</v>
      </c>
      <c r="G32" s="607">
        <v>0</v>
      </c>
      <c r="H32" s="607">
        <v>800000</v>
      </c>
      <c r="I32" s="607">
        <v>0</v>
      </c>
      <c r="J32" s="607">
        <v>0</v>
      </c>
      <c r="K32" s="205">
        <v>0</v>
      </c>
      <c r="L32" s="607">
        <v>0</v>
      </c>
      <c r="M32" s="632" t="s">
        <v>485</v>
      </c>
    </row>
    <row r="33" spans="1:13" ht="12">
      <c r="A33" s="637"/>
      <c r="B33" s="638"/>
      <c r="C33" s="633"/>
      <c r="D33" s="608"/>
      <c r="E33" s="204"/>
      <c r="F33" s="608"/>
      <c r="G33" s="608"/>
      <c r="H33" s="608"/>
      <c r="I33" s="608"/>
      <c r="J33" s="608"/>
      <c r="K33" s="204"/>
      <c r="L33" s="608"/>
      <c r="M33" s="630" t="s">
        <v>609</v>
      </c>
    </row>
    <row r="34" spans="1:13" ht="12.75" thickBot="1">
      <c r="A34" s="637">
        <v>852</v>
      </c>
      <c r="B34" s="638">
        <v>85202</v>
      </c>
      <c r="C34" s="633" t="s">
        <v>608</v>
      </c>
      <c r="D34" s="205">
        <f>E34+K34+L34</f>
        <v>4390</v>
      </c>
      <c r="E34" s="205">
        <f>SUM(F34+G34+H34+J34)</f>
        <v>4390</v>
      </c>
      <c r="F34" s="607">
        <v>4390</v>
      </c>
      <c r="G34" s="607">
        <v>0</v>
      </c>
      <c r="H34" s="607">
        <v>0</v>
      </c>
      <c r="I34" s="607">
        <v>0</v>
      </c>
      <c r="J34" s="607">
        <v>0</v>
      </c>
      <c r="K34" s="612">
        <v>0</v>
      </c>
      <c r="L34" s="608">
        <v>0</v>
      </c>
      <c r="M34" s="630" t="s">
        <v>610</v>
      </c>
    </row>
    <row r="35" spans="1:13" ht="13.5" thickBot="1">
      <c r="A35" s="903" t="s">
        <v>319</v>
      </c>
      <c r="B35" s="904"/>
      <c r="C35" s="905"/>
      <c r="D35" s="613">
        <f aca="true" t="shared" si="0" ref="D35:L35">SUM(D20:D34)</f>
        <v>3392837</v>
      </c>
      <c r="E35" s="614">
        <f t="shared" si="0"/>
        <v>3392837</v>
      </c>
      <c r="F35" s="613">
        <f t="shared" si="0"/>
        <v>2592837</v>
      </c>
      <c r="G35" s="613">
        <f t="shared" si="0"/>
        <v>0</v>
      </c>
      <c r="H35" s="613">
        <f t="shared" si="0"/>
        <v>800000</v>
      </c>
      <c r="I35" s="613">
        <f t="shared" si="0"/>
        <v>0</v>
      </c>
      <c r="J35" s="613">
        <f t="shared" si="0"/>
        <v>0</v>
      </c>
      <c r="K35" s="613">
        <f t="shared" si="0"/>
        <v>0</v>
      </c>
      <c r="L35" s="613">
        <f t="shared" si="0"/>
        <v>0</v>
      </c>
      <c r="M35" s="241"/>
    </row>
    <row r="36" spans="1:13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179"/>
      <c r="H40" s="9"/>
      <c r="I40" s="9"/>
      <c r="J40" s="179"/>
      <c r="K40" s="179"/>
      <c r="L40" s="179"/>
      <c r="M40" s="9"/>
    </row>
    <row r="41" spans="1:13" ht="12.75">
      <c r="A41" s="9"/>
      <c r="B41" s="9"/>
      <c r="C41" s="9"/>
      <c r="D41" s="9"/>
      <c r="E41" s="9"/>
      <c r="F41" s="9"/>
      <c r="G41" s="9"/>
      <c r="H41" s="179">
        <f>SUM(F35:H35)</f>
        <v>3392837</v>
      </c>
      <c r="I41" s="17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68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68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68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/>
      <c r="B51" s="9"/>
      <c r="C51" s="68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68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68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20"/>
    </row>
    <row r="55" spans="1:13" ht="12.75">
      <c r="A55" s="68"/>
      <c r="B55" s="68"/>
      <c r="C55" s="68"/>
      <c r="D55" s="44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44"/>
      <c r="E56" s="44"/>
      <c r="F56" s="9"/>
      <c r="G56" s="9"/>
      <c r="H56" s="9"/>
      <c r="I56" s="9"/>
      <c r="J56" s="9"/>
      <c r="K56" s="9"/>
      <c r="L56" s="9"/>
      <c r="M56" s="44"/>
    </row>
    <row r="57" spans="1:13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2.75">
      <c r="A59" s="44"/>
      <c r="B59" s="44"/>
      <c r="C59" s="44"/>
      <c r="D59" s="44"/>
      <c r="E59" s="2"/>
      <c r="F59" s="44"/>
      <c r="G59" s="44"/>
      <c r="H59" s="44"/>
      <c r="I59" s="44"/>
      <c r="J59" s="44"/>
      <c r="K59" s="44"/>
      <c r="L59" s="44"/>
      <c r="M59" s="44"/>
    </row>
    <row r="60" spans="1:13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ht="12.75">
      <c r="A61" s="44"/>
      <c r="B61" s="44"/>
      <c r="C61" s="9"/>
      <c r="D61" s="179"/>
      <c r="E61" s="179"/>
      <c r="F61" s="179"/>
      <c r="G61" s="179"/>
      <c r="H61" s="179"/>
      <c r="I61" s="179"/>
      <c r="J61" s="179"/>
      <c r="K61" s="179"/>
      <c r="L61" s="179"/>
      <c r="M61" s="44"/>
    </row>
    <row r="62" spans="1:13" ht="12.75">
      <c r="A62" s="44"/>
      <c r="B62" s="44"/>
      <c r="C62" s="9"/>
      <c r="D62" s="179"/>
      <c r="E62" s="179"/>
      <c r="F62" s="179"/>
      <c r="G62" s="179"/>
      <c r="H62" s="179"/>
      <c r="I62" s="179"/>
      <c r="J62" s="179"/>
      <c r="K62" s="179"/>
      <c r="L62" s="179"/>
      <c r="M62" s="44"/>
    </row>
    <row r="63" spans="1:13" ht="12.75">
      <c r="A63" s="44"/>
      <c r="B63" s="44"/>
      <c r="C63" s="9"/>
      <c r="D63" s="179"/>
      <c r="E63" s="179"/>
      <c r="F63" s="179"/>
      <c r="G63" s="179"/>
      <c r="H63" s="179"/>
      <c r="I63" s="179"/>
      <c r="J63" s="179"/>
      <c r="K63" s="179"/>
      <c r="L63" s="179"/>
      <c r="M63" s="44"/>
    </row>
    <row r="64" spans="1:13" ht="12.75">
      <c r="A64" s="44"/>
      <c r="B64" s="44"/>
      <c r="C64" s="9"/>
      <c r="D64" s="179"/>
      <c r="E64" s="179"/>
      <c r="F64" s="179"/>
      <c r="G64" s="179"/>
      <c r="H64" s="179"/>
      <c r="I64" s="179"/>
      <c r="J64" s="179"/>
      <c r="K64" s="179"/>
      <c r="L64" s="179"/>
      <c r="M64" s="44"/>
    </row>
    <row r="65" spans="1:13" ht="12.75">
      <c r="A65" s="44"/>
      <c r="B65" s="44"/>
      <c r="C65" s="65"/>
      <c r="D65" s="179"/>
      <c r="E65" s="179"/>
      <c r="F65" s="179"/>
      <c r="G65" s="179"/>
      <c r="H65" s="179"/>
      <c r="I65" s="179"/>
      <c r="J65" s="179"/>
      <c r="K65" s="179"/>
      <c r="L65" s="179"/>
      <c r="M65" s="44"/>
    </row>
    <row r="66" spans="1:13" ht="12.75">
      <c r="A66" s="44"/>
      <c r="B66" s="44"/>
      <c r="C66" s="65"/>
      <c r="D66" s="179"/>
      <c r="E66" s="179"/>
      <c r="F66" s="179"/>
      <c r="G66" s="179"/>
      <c r="H66" s="179"/>
      <c r="I66" s="179"/>
      <c r="J66" s="179"/>
      <c r="K66" s="179"/>
      <c r="L66" s="179"/>
      <c r="M66" s="44"/>
    </row>
    <row r="67" spans="1:13" ht="12.75">
      <c r="A67" s="44"/>
      <c r="B67" s="44"/>
      <c r="C67" s="9"/>
      <c r="D67" s="179"/>
      <c r="E67" s="179"/>
      <c r="F67" s="179"/>
      <c r="G67" s="179"/>
      <c r="H67" s="179"/>
      <c r="I67" s="179"/>
      <c r="J67" s="179"/>
      <c r="K67" s="179"/>
      <c r="L67" s="179"/>
      <c r="M67" s="44"/>
    </row>
    <row r="68" spans="1:13" ht="12.75">
      <c r="A68" s="44"/>
      <c r="B68" s="44"/>
      <c r="C68" s="9"/>
      <c r="D68" s="179"/>
      <c r="E68" s="179"/>
      <c r="F68" s="179"/>
      <c r="G68" s="179"/>
      <c r="H68" s="179"/>
      <c r="I68" s="179"/>
      <c r="J68" s="179"/>
      <c r="K68" s="179"/>
      <c r="L68" s="179"/>
      <c r="M68" s="44"/>
    </row>
    <row r="69" spans="1:13" ht="12.75">
      <c r="A69" s="44"/>
      <c r="B69" s="44"/>
      <c r="C69" s="9"/>
      <c r="D69" s="179"/>
      <c r="E69" s="179"/>
      <c r="F69" s="179"/>
      <c r="G69" s="179"/>
      <c r="H69" s="179"/>
      <c r="I69" s="179"/>
      <c r="J69" s="179"/>
      <c r="K69" s="179"/>
      <c r="L69" s="179"/>
      <c r="M69" s="44"/>
    </row>
    <row r="70" spans="1:13" ht="12.75">
      <c r="A70" s="44"/>
      <c r="B70" s="44"/>
      <c r="C70" s="9"/>
      <c r="D70" s="179"/>
      <c r="E70" s="179"/>
      <c r="F70" s="179"/>
      <c r="G70" s="179"/>
      <c r="H70" s="179"/>
      <c r="I70" s="179"/>
      <c r="J70" s="179"/>
      <c r="K70" s="179"/>
      <c r="L70" s="179"/>
      <c r="M70" s="44"/>
    </row>
    <row r="71" spans="1:13" ht="12.75">
      <c r="A71" s="44"/>
      <c r="B71" s="44"/>
      <c r="C71" s="65"/>
      <c r="D71" s="179"/>
      <c r="E71" s="179"/>
      <c r="F71" s="179"/>
      <c r="G71" s="179"/>
      <c r="H71" s="179"/>
      <c r="I71" s="179"/>
      <c r="J71" s="179"/>
      <c r="K71" s="179"/>
      <c r="L71" s="179"/>
      <c r="M71" s="44"/>
    </row>
    <row r="72" spans="1:13" ht="12.75">
      <c r="A72" s="44"/>
      <c r="B72" s="44"/>
      <c r="C72" s="9"/>
      <c r="D72" s="179"/>
      <c r="E72" s="179"/>
      <c r="F72" s="179"/>
      <c r="G72" s="179"/>
      <c r="H72" s="179"/>
      <c r="I72" s="179"/>
      <c r="J72" s="179"/>
      <c r="K72" s="179"/>
      <c r="L72" s="179"/>
      <c r="M72" s="44"/>
    </row>
    <row r="73" spans="1:13" ht="12.75">
      <c r="A73" s="44"/>
      <c r="B73" s="9"/>
      <c r="C73" s="73"/>
      <c r="D73" s="213"/>
      <c r="E73" s="213"/>
      <c r="F73" s="213"/>
      <c r="G73" s="213"/>
      <c r="H73" s="213"/>
      <c r="I73" s="213"/>
      <c r="J73" s="213"/>
      <c r="K73" s="213"/>
      <c r="L73" s="213"/>
      <c r="M73" s="213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ht="12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ht="12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ht="12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ht="12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ht="12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ht="12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ht="12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ht="12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1:13" ht="12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1:13" ht="12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1:13" ht="12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1:13" ht="12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1:13" ht="12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13" ht="12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1:13" ht="12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1:13" ht="12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1:13" ht="12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ht="12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1:13" ht="12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1:13" ht="12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1:13" ht="12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1:13" ht="12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ht="12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ht="12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1:13" ht="12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1:13" ht="12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ht="12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1:13" ht="12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</row>
    <row r="189" spans="1:13" ht="12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</row>
    <row r="190" spans="1:13" ht="12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</row>
  </sheetData>
  <mergeCells count="5">
    <mergeCell ref="F14:J14"/>
    <mergeCell ref="E13:L13"/>
    <mergeCell ref="A35:C35"/>
    <mergeCell ref="A7:M7"/>
    <mergeCell ref="A8:M8"/>
  </mergeCells>
  <printOptions horizontalCentered="1"/>
  <pageMargins left="0.2" right="0.21" top="0.45" bottom="0.61" header="0.44" footer="0.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="125" zoomScaleNormal="125" workbookViewId="0" topLeftCell="A19">
      <selection activeCell="E19" sqref="E19"/>
    </sheetView>
  </sheetViews>
  <sheetFormatPr defaultColWidth="9.00390625" defaultRowHeight="12.75"/>
  <cols>
    <col min="1" max="1" width="6.875" style="13" customWidth="1"/>
    <col min="2" max="2" width="44.125" style="13" customWidth="1"/>
    <col min="3" max="3" width="15.125" style="13" customWidth="1"/>
    <col min="4" max="4" width="15.125" style="13" hidden="1" customWidth="1"/>
    <col min="5" max="5" width="14.875" style="13" customWidth="1"/>
    <col min="6" max="16384" width="9.125" style="13" customWidth="1"/>
  </cols>
  <sheetData>
    <row r="1" spans="3:5" ht="12">
      <c r="C1" s="14" t="s">
        <v>323</v>
      </c>
      <c r="D1" s="14" t="s">
        <v>323</v>
      </c>
      <c r="E1" s="14"/>
    </row>
    <row r="2" spans="2:5" ht="12">
      <c r="B2" s="17"/>
      <c r="C2" s="14" t="s">
        <v>302</v>
      </c>
      <c r="D2" s="14" t="s">
        <v>302</v>
      </c>
      <c r="E2" s="14"/>
    </row>
    <row r="3" spans="2:5" ht="12">
      <c r="B3" s="17"/>
      <c r="C3" s="14" t="s">
        <v>49</v>
      </c>
      <c r="D3" s="14" t="s">
        <v>49</v>
      </c>
      <c r="E3" s="14"/>
    </row>
    <row r="4" spans="2:5" ht="12">
      <c r="B4" s="17"/>
      <c r="C4" s="14" t="s">
        <v>519</v>
      </c>
      <c r="D4" s="14" t="s">
        <v>519</v>
      </c>
      <c r="E4" s="15"/>
    </row>
    <row r="5" spans="2:5" ht="9.75">
      <c r="B5" s="17"/>
      <c r="C5" s="15"/>
      <c r="D5" s="15"/>
      <c r="E5" s="15"/>
    </row>
    <row r="6" spans="2:5" ht="9.75">
      <c r="B6" s="17"/>
      <c r="C6" s="15"/>
      <c r="D6" s="15"/>
      <c r="E6" s="15"/>
    </row>
    <row r="7" spans="2:5" ht="9.75">
      <c r="B7" s="17"/>
      <c r="C7" s="15"/>
      <c r="D7" s="15"/>
      <c r="E7" s="15"/>
    </row>
    <row r="8" spans="3:5" ht="9.75">
      <c r="C8" s="15"/>
      <c r="D8" s="15"/>
      <c r="E8" s="15"/>
    </row>
    <row r="9" spans="1:5" ht="12.75" customHeight="1">
      <c r="A9" s="906" t="s">
        <v>627</v>
      </c>
      <c r="B9" s="906"/>
      <c r="C9" s="906"/>
      <c r="D9" s="906"/>
      <c r="E9" s="906"/>
    </row>
    <row r="10" spans="2:4" ht="9.75">
      <c r="B10" s="17"/>
      <c r="C10" s="126"/>
      <c r="D10" s="126"/>
    </row>
    <row r="11" spans="2:4" ht="9.75">
      <c r="B11" s="17"/>
      <c r="C11" s="78"/>
      <c r="D11" s="78"/>
    </row>
    <row r="12" spans="1:5" ht="10.5" thickBot="1">
      <c r="A12" s="15"/>
      <c r="B12" s="15"/>
      <c r="C12" s="19"/>
      <c r="D12" s="19"/>
      <c r="E12" s="51" t="s">
        <v>324</v>
      </c>
    </row>
    <row r="13" spans="1:5" ht="12.75">
      <c r="A13" s="128"/>
      <c r="B13" s="132"/>
      <c r="C13" s="133" t="s">
        <v>325</v>
      </c>
      <c r="D13" s="133" t="s">
        <v>598</v>
      </c>
      <c r="E13" s="310" t="s">
        <v>326</v>
      </c>
    </row>
    <row r="14" spans="1:5" ht="12.75">
      <c r="A14" s="135" t="s">
        <v>327</v>
      </c>
      <c r="B14" s="3" t="s">
        <v>328</v>
      </c>
      <c r="C14" s="8" t="s">
        <v>329</v>
      </c>
      <c r="D14" s="8" t="s">
        <v>592</v>
      </c>
      <c r="E14" s="400" t="s">
        <v>330</v>
      </c>
    </row>
    <row r="15" spans="1:5" ht="13.5" thickBot="1">
      <c r="A15" s="137"/>
      <c r="B15" s="138"/>
      <c r="C15" s="127" t="s">
        <v>331</v>
      </c>
      <c r="D15" s="127" t="s">
        <v>593</v>
      </c>
      <c r="E15" s="350" t="s">
        <v>543</v>
      </c>
    </row>
    <row r="16" spans="1:5" ht="13.5" thickBot="1">
      <c r="A16" s="20">
        <v>1</v>
      </c>
      <c r="B16" s="119">
        <v>2</v>
      </c>
      <c r="C16" s="119">
        <v>3</v>
      </c>
      <c r="D16" s="119">
        <v>4</v>
      </c>
      <c r="E16" s="120">
        <v>4</v>
      </c>
    </row>
    <row r="17" spans="1:5" ht="12.75">
      <c r="A17" s="74" t="s">
        <v>332</v>
      </c>
      <c r="B17" s="9" t="s">
        <v>333</v>
      </c>
      <c r="C17" s="8"/>
      <c r="D17" s="91">
        <v>32862193</v>
      </c>
      <c r="E17" s="401">
        <f>'Dochody zał.1'!B49</f>
        <v>34023823</v>
      </c>
    </row>
    <row r="18" spans="1:5" ht="12.75">
      <c r="A18" s="140" t="s">
        <v>334</v>
      </c>
      <c r="B18" s="141" t="s">
        <v>335</v>
      </c>
      <c r="C18" s="724"/>
      <c r="D18" s="408">
        <v>34320937</v>
      </c>
      <c r="E18" s="402">
        <v>36218145</v>
      </c>
    </row>
    <row r="19" spans="1:5" ht="12.75">
      <c r="A19" s="140"/>
      <c r="B19" s="141" t="s">
        <v>336</v>
      </c>
      <c r="C19" s="724"/>
      <c r="D19" s="408">
        <f>D17-D18</f>
        <v>-1458744</v>
      </c>
      <c r="E19" s="402">
        <f>E17-E18</f>
        <v>-2194322</v>
      </c>
    </row>
    <row r="20" spans="1:5" ht="13.5" thickBot="1">
      <c r="A20" s="122"/>
      <c r="B20" s="142" t="s">
        <v>337</v>
      </c>
      <c r="C20" s="123"/>
      <c r="D20" s="409">
        <f>D21-D31</f>
        <v>3489592</v>
      </c>
      <c r="E20" s="403">
        <f>E21-E31</f>
        <v>2194322</v>
      </c>
    </row>
    <row r="21" spans="1:5" ht="13.5" thickBot="1">
      <c r="A21" s="143" t="s">
        <v>338</v>
      </c>
      <c r="B21" s="144" t="s">
        <v>339</v>
      </c>
      <c r="C21" s="119"/>
      <c r="D21" s="410">
        <f>SUM(D22:D30)</f>
        <v>3922047</v>
      </c>
      <c r="E21" s="404">
        <f>SUM(E22:E30)</f>
        <v>2868395</v>
      </c>
    </row>
    <row r="22" spans="1:5" ht="12.75">
      <c r="A22" s="71" t="s">
        <v>340</v>
      </c>
      <c r="B22" s="66" t="s">
        <v>341</v>
      </c>
      <c r="C22" s="72" t="s">
        <v>342</v>
      </c>
      <c r="D22" s="90">
        <v>1161405</v>
      </c>
      <c r="E22" s="405">
        <v>800000</v>
      </c>
    </row>
    <row r="23" spans="1:5" ht="12.75">
      <c r="A23" s="71" t="s">
        <v>343</v>
      </c>
      <c r="B23" s="141" t="s">
        <v>344</v>
      </c>
      <c r="C23" s="72" t="s">
        <v>342</v>
      </c>
      <c r="D23" s="90"/>
      <c r="E23" s="405"/>
    </row>
    <row r="24" spans="1:5" ht="25.5">
      <c r="A24" s="645" t="s">
        <v>345</v>
      </c>
      <c r="B24" s="644" t="s">
        <v>628</v>
      </c>
      <c r="C24" s="725" t="s">
        <v>629</v>
      </c>
      <c r="D24" s="646"/>
      <c r="E24" s="647"/>
    </row>
    <row r="25" spans="1:5" ht="12.75">
      <c r="A25" s="71" t="s">
        <v>348</v>
      </c>
      <c r="B25" s="141" t="s">
        <v>346</v>
      </c>
      <c r="C25" s="72" t="s">
        <v>630</v>
      </c>
      <c r="D25" s="90"/>
      <c r="E25" s="405"/>
    </row>
    <row r="26" spans="1:5" ht="12.75">
      <c r="A26" s="71" t="s">
        <v>351</v>
      </c>
      <c r="B26" s="141" t="s">
        <v>349</v>
      </c>
      <c r="C26" s="72" t="s">
        <v>350</v>
      </c>
      <c r="D26" s="90"/>
      <c r="E26" s="405"/>
    </row>
    <row r="27" spans="1:5" ht="12.75">
      <c r="A27" s="71" t="s">
        <v>354</v>
      </c>
      <c r="B27" s="141" t="s">
        <v>352</v>
      </c>
      <c r="C27" s="72" t="s">
        <v>353</v>
      </c>
      <c r="D27" s="90">
        <v>2760642</v>
      </c>
      <c r="E27" s="405">
        <v>2068395</v>
      </c>
    </row>
    <row r="28" spans="1:5" ht="12.75">
      <c r="A28" s="71" t="s">
        <v>356</v>
      </c>
      <c r="B28" s="141" t="s">
        <v>631</v>
      </c>
      <c r="C28" s="72" t="s">
        <v>632</v>
      </c>
      <c r="D28" s="90"/>
      <c r="E28" s="405"/>
    </row>
    <row r="29" spans="1:5" ht="12.75">
      <c r="A29" s="71" t="s">
        <v>383</v>
      </c>
      <c r="B29" s="141" t="s">
        <v>633</v>
      </c>
      <c r="C29" s="72" t="s">
        <v>355</v>
      </c>
      <c r="D29" s="90"/>
      <c r="E29" s="405"/>
    </row>
    <row r="30" spans="1:7" ht="13.5" thickBot="1">
      <c r="A30" s="71" t="s">
        <v>634</v>
      </c>
      <c r="B30" s="142" t="s">
        <v>635</v>
      </c>
      <c r="C30" s="123" t="s">
        <v>347</v>
      </c>
      <c r="D30" s="411"/>
      <c r="E30" s="406"/>
      <c r="G30" s="29"/>
    </row>
    <row r="31" spans="1:5" ht="13.5" thickBot="1">
      <c r="A31" s="143" t="s">
        <v>357</v>
      </c>
      <c r="B31" s="144" t="s">
        <v>358</v>
      </c>
      <c r="C31" s="119"/>
      <c r="D31" s="410">
        <f>SUM(D32:D39)</f>
        <v>432455</v>
      </c>
      <c r="E31" s="404">
        <f>SUM(E32:E39)</f>
        <v>674073</v>
      </c>
    </row>
    <row r="32" spans="1:5" ht="12.75">
      <c r="A32" s="649" t="s">
        <v>340</v>
      </c>
      <c r="B32" s="650" t="s">
        <v>636</v>
      </c>
      <c r="C32" s="726" t="s">
        <v>359</v>
      </c>
      <c r="D32" s="651">
        <v>27457</v>
      </c>
      <c r="E32" s="401">
        <f>97305+425520</f>
        <v>522825</v>
      </c>
    </row>
    <row r="33" spans="1:5" ht="12.75">
      <c r="A33" s="71" t="s">
        <v>343</v>
      </c>
      <c r="B33" s="66" t="s">
        <v>360</v>
      </c>
      <c r="C33" s="72" t="s">
        <v>639</v>
      </c>
      <c r="D33" s="90">
        <v>200000</v>
      </c>
      <c r="E33" s="405"/>
    </row>
    <row r="34" spans="1:5" ht="12.75">
      <c r="A34" s="71" t="s">
        <v>345</v>
      </c>
      <c r="B34" s="141" t="s">
        <v>362</v>
      </c>
      <c r="C34" s="72" t="s">
        <v>359</v>
      </c>
      <c r="D34" s="90">
        <v>204998</v>
      </c>
      <c r="E34" s="405">
        <v>151248</v>
      </c>
    </row>
    <row r="35" spans="1:5" ht="38.25">
      <c r="A35" s="645" t="s">
        <v>348</v>
      </c>
      <c r="B35" s="648" t="s">
        <v>637</v>
      </c>
      <c r="C35" s="725" t="s">
        <v>638</v>
      </c>
      <c r="D35" s="646"/>
      <c r="E35" s="647"/>
    </row>
    <row r="36" spans="1:5" ht="12.75">
      <c r="A36" s="71" t="s">
        <v>351</v>
      </c>
      <c r="B36" s="141" t="s">
        <v>363</v>
      </c>
      <c r="C36" s="72" t="s">
        <v>364</v>
      </c>
      <c r="D36" s="90"/>
      <c r="E36" s="407"/>
    </row>
    <row r="37" spans="1:5" ht="12.75">
      <c r="A37" s="71" t="s">
        <v>354</v>
      </c>
      <c r="B37" s="141" t="s">
        <v>365</v>
      </c>
      <c r="C37" s="72" t="s">
        <v>366</v>
      </c>
      <c r="D37" s="90"/>
      <c r="E37" s="402"/>
    </row>
    <row r="38" spans="1:5" ht="12.75">
      <c r="A38" s="71" t="s">
        <v>356</v>
      </c>
      <c r="B38" s="142" t="s">
        <v>640</v>
      </c>
      <c r="C38" s="8" t="s">
        <v>641</v>
      </c>
      <c r="D38" s="91"/>
      <c r="E38" s="406"/>
    </row>
    <row r="39" spans="1:5" ht="13.5" thickBot="1">
      <c r="A39" s="137" t="s">
        <v>383</v>
      </c>
      <c r="B39" s="145" t="s">
        <v>367</v>
      </c>
      <c r="C39" s="727" t="s">
        <v>361</v>
      </c>
      <c r="D39" s="409"/>
      <c r="E39" s="403"/>
    </row>
    <row r="40" spans="4:5" ht="9.75">
      <c r="D40" s="18"/>
      <c r="E40" s="18"/>
    </row>
    <row r="41" spans="4:5" ht="9.75">
      <c r="D41" s="18"/>
      <c r="E41" s="18"/>
    </row>
    <row r="42" spans="4:5" ht="9.75">
      <c r="D42" s="18"/>
      <c r="E42" s="18"/>
    </row>
    <row r="43" spans="4:5" ht="9.75">
      <c r="D43" s="18"/>
      <c r="E43" s="18"/>
    </row>
    <row r="44" spans="2:5" ht="13.5" thickBot="1">
      <c r="B44" s="47"/>
      <c r="C44" s="47"/>
      <c r="D44" s="412"/>
      <c r="E44" s="199"/>
    </row>
    <row r="45" spans="1:5" ht="25.5">
      <c r="A45" s="226" t="s">
        <v>488</v>
      </c>
      <c r="B45" s="222" t="s">
        <v>495</v>
      </c>
      <c r="C45" s="229" t="s">
        <v>496</v>
      </c>
      <c r="D45" s="396"/>
      <c r="E45" s="397">
        <v>0</v>
      </c>
    </row>
    <row r="46" spans="1:5" ht="25.5">
      <c r="A46" s="227" t="s">
        <v>489</v>
      </c>
      <c r="B46" s="221" t="s">
        <v>494</v>
      </c>
      <c r="C46" s="230" t="s">
        <v>496</v>
      </c>
      <c r="D46" s="398"/>
      <c r="E46" s="399">
        <v>0</v>
      </c>
    </row>
    <row r="47" spans="1:5" ht="25.5">
      <c r="A47" s="227" t="s">
        <v>490</v>
      </c>
      <c r="B47" s="221" t="s">
        <v>491</v>
      </c>
      <c r="C47" s="230" t="s">
        <v>496</v>
      </c>
      <c r="D47" s="394"/>
      <c r="E47" s="223">
        <v>0</v>
      </c>
    </row>
    <row r="48" spans="1:5" ht="25.5" customHeight="1" thickBot="1">
      <c r="A48" s="228" t="s">
        <v>492</v>
      </c>
      <c r="B48" s="224" t="s">
        <v>493</v>
      </c>
      <c r="C48" s="231" t="s">
        <v>496</v>
      </c>
      <c r="D48" s="395"/>
      <c r="E48" s="225">
        <v>0</v>
      </c>
    </row>
    <row r="49" spans="1:5" ht="12.75">
      <c r="A49" s="47"/>
      <c r="B49" s="47"/>
      <c r="C49" s="47"/>
      <c r="D49" s="47"/>
      <c r="E49" s="47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 Magier</cp:lastModifiedBy>
  <cp:lastPrinted>2006-01-30T07:13:13Z</cp:lastPrinted>
  <dcterms:created xsi:type="dcterms:W3CDTF">2003-01-16T13:32:33Z</dcterms:created>
  <dcterms:modified xsi:type="dcterms:W3CDTF">2006-01-30T12:25:19Z</dcterms:modified>
  <cp:category/>
  <cp:version/>
  <cp:contentType/>
  <cp:contentStatus/>
</cp:coreProperties>
</file>