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390" windowWidth="1845" windowHeight="6540" tabRatio="735" activeTab="1"/>
  </bookViews>
  <sheets>
    <sheet name="Dochody-ukł.wykon." sheetId="1" r:id="rId1"/>
    <sheet name="Wydatki wg grup" sheetId="2" r:id="rId2"/>
    <sheet name="WYDATKI ukł.wyk." sheetId="3" r:id="rId3"/>
    <sheet name="Wieloletnie programy 3" sheetId="4" r:id="rId4"/>
    <sheet name="Inwestycje 2007 3a" sheetId="5" r:id="rId5"/>
    <sheet name="Unijne 3b" sheetId="6" r:id="rId6"/>
    <sheet name="Żródła finans." sheetId="7" r:id="rId7"/>
    <sheet name="Doch.i wyd..zlec.zał.5" sheetId="8" r:id="rId8"/>
    <sheet name="Wspolne 6" sheetId="9" r:id="rId9"/>
    <sheet name="adm. rząd 6a" sheetId="10" r:id="rId10"/>
    <sheet name="Gosp. pom." sheetId="11" r:id="rId11"/>
    <sheet name="Dotacje podmiotowe" sheetId="12" r:id="rId12"/>
    <sheet name="Stowarzyszenia 10" sheetId="13" r:id="rId13"/>
    <sheet name="PFOŚiGW" sheetId="14" r:id="rId14"/>
    <sheet name="PFGZGiK" sheetId="15" r:id="rId15"/>
    <sheet name="Prognoza dł. 8" sheetId="16" r:id="rId16"/>
    <sheet name="Sytuacja finans." sheetId="17" r:id="rId17"/>
  </sheets>
  <externalReferences>
    <externalReference r:id="rId20"/>
  </externalReferences>
  <definedNames>
    <definedName name="_xlnm.Print_Area" localSheetId="7">'Doch.i wyd..zlec.zał.5'!$A$1:$G$174</definedName>
    <definedName name="_xlnm.Print_Area" localSheetId="0">'Dochody-ukł.wykon.'!$A$1:$I$242</definedName>
    <definedName name="_xlnm.Print_Area" localSheetId="11">'Dotacje podmiotowe'!$A$1:$G$34</definedName>
    <definedName name="_xlnm.Print_Area" localSheetId="10">'Gosp. pom.'!$A$1:$K$18</definedName>
    <definedName name="_xlnm.Print_Area" localSheetId="4">'Inwestycje 2007 3a'!$A$1:$L$27</definedName>
    <definedName name="_xlnm.Print_Area" localSheetId="14">'PFGZGiK'!$A$1:$E$28</definedName>
    <definedName name="_xlnm.Print_Area" localSheetId="15">'Prognoza dł. 8'!$A$1:$AA$34</definedName>
    <definedName name="_xlnm.Print_Area" localSheetId="2">'WYDATKI ukł.wyk.'!$A$1:$G$628</definedName>
    <definedName name="_xlnm.Print_Area" localSheetId="1">'Wydatki wg grup'!$A$1:$M$106</definedName>
    <definedName name="_xlnm.Print_Titles" localSheetId="7">'Doch.i wyd..zlec.zał.5'!$18:$18</definedName>
    <definedName name="_xlnm.Print_Titles" localSheetId="0">'Dochody-ukł.wykon.'!$11:$11</definedName>
    <definedName name="_xlnm.Print_Titles" localSheetId="15">'Prognoza dł. 8'!$A:$A</definedName>
    <definedName name="_xlnm.Print_Titles" localSheetId="16">'Sytuacja finans.'!$A:$A</definedName>
    <definedName name="_xlnm.Print_Titles" localSheetId="8">'Wspolne 6'!$13:$13</definedName>
    <definedName name="_xlnm.Print_Titles" localSheetId="2">'WYDATKI ukł.wyk.'!$13:$13</definedName>
    <definedName name="_xlnm.Print_Titles" localSheetId="1">'Wydatki wg grup'!$11:$11</definedName>
  </definedNames>
  <calcPr fullCalcOnLoad="1"/>
</workbook>
</file>

<file path=xl/sharedStrings.xml><?xml version="1.0" encoding="utf-8"?>
<sst xmlns="http://schemas.openxmlformats.org/spreadsheetml/2006/main" count="1875" uniqueCount="776">
  <si>
    <t>Przebudowa dr.pow.nr.1103N Bielnik Drugi - Jegłownik Gronowo Elbląskie - Stare Dolno - Powodowo -Wysoka od km. 21+048 do km 23+248 o dł 2,2 km</t>
  </si>
  <si>
    <t>Przebudowa drogi powiatowej nr 1101N na odcinku drogi 1100N Nowakowo-Kępa Rybacka-Bielnik II</t>
  </si>
  <si>
    <t>Przebudowa drogi powiatowej nr 1162N na odcinku Godkowo-Ząbrowiec</t>
  </si>
  <si>
    <t>Odnowa nawierzchni drogi powiatowej nr 1150N na odcinku Węzina-Dłużyna o dłg. 2,676 km i drogi nr 1151N odc. Dłużyna-Krosno o dłg. 5,183</t>
  </si>
  <si>
    <t>Odnowa nawierzchni drogi powiatowej Nr 1120N na odcinku Oleśno-Gronowo Elbląskie o dł. 1,5 km</t>
  </si>
  <si>
    <t>Gospodarki Zasobem Geodezyjnym i Kartograficznym</t>
  </si>
  <si>
    <t>dotacje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</si>
  <si>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</si>
  <si>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</si>
  <si>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</si>
  <si>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</si>
  <si>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</si>
  <si>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</si>
  <si>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</si>
  <si>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</si>
  <si>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</si>
  <si>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</si>
  <si>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</si>
  <si>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</si>
  <si>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</si>
  <si>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</si>
  <si>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 xml:space="preserve">§ 944 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</si>
  <si>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</si>
  <si>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</si>
  <si>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</si>
  <si>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</si>
  <si>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</si>
  <si>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</si>
  <si>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</si>
  <si>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</si>
  <si>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</si>
  <si>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</si>
  <si>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</si>
  <si>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z tego źródła finansowania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</si>
  <si>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</si>
  <si>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</si>
  <si>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</si>
  <si>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</si>
  <si>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010</t>
  </si>
  <si>
    <t>Rolnictwo i łowiectwo</t>
  </si>
  <si>
    <t>Prace geodezyjno-urządzeniowe na potrzeby rolnictwa</t>
  </si>
  <si>
    <t>01005</t>
  </si>
  <si>
    <t>01095</t>
  </si>
  <si>
    <t>Pozostała działalność</t>
  </si>
  <si>
    <t>020</t>
  </si>
  <si>
    <t>Leśnictwo</t>
  </si>
  <si>
    <t>02001</t>
  </si>
  <si>
    <t>Nadzór na gospodarką leśną</t>
  </si>
  <si>
    <t>02002</t>
  </si>
  <si>
    <t>Transport i łączność</t>
  </si>
  <si>
    <t>Drogi publiczne powiatowe</t>
  </si>
  <si>
    <t>Załącznik nr 1</t>
  </si>
  <si>
    <t>do Uchwały Nr .............</t>
  </si>
  <si>
    <t>Zarządu Powiatu w Elblągu</t>
  </si>
  <si>
    <t>Dz.</t>
  </si>
  <si>
    <t xml:space="preserve">W y s z c z e g ó l n i e n i e </t>
  </si>
  <si>
    <t>4300</t>
  </si>
  <si>
    <t>Zakup usług pozostałych</t>
  </si>
  <si>
    <t>8550</t>
  </si>
  <si>
    <t>Różne rozliczenia finansowe</t>
  </si>
  <si>
    <t xml:space="preserve">Różne wydatki na rzecz osób fizycznych </t>
  </si>
  <si>
    <t>Dotacje celowe na zadania bieżące wg porozumień między jst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</si>
  <si>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</si>
  <si>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</si>
  <si>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</si>
  <si>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</si>
  <si>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</si>
  <si>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</si>
  <si>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</si>
  <si>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</si>
  <si>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</si>
  <si>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</si>
  <si>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</si>
  <si>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telekom. tel. komórkowej</t>
  </si>
  <si>
    <t>Opłaty z tytułu zakupu usług telekom. tel. stacjonarnej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</si>
  <si>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</si>
  <si>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</si>
  <si>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</si>
  <si>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</si>
  <si>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j.s.t.</t>
  </si>
  <si>
    <t>Opłaty na rzecz budżetu państwa</t>
  </si>
  <si>
    <t>Opłaty na rzecz budżetów jednostek samorządu terytorialnego</t>
  </si>
  <si>
    <t>Podatek od towarów i usług</t>
  </si>
  <si>
    <t>Pozostałe odsetki</t>
  </si>
  <si>
    <t>Wydatki inwestycyjne jednostek budżetowych</t>
  </si>
  <si>
    <t>Wydatki na zakupy inwestycyjne jednostek budżetowych</t>
  </si>
  <si>
    <t>Turystyka</t>
  </si>
  <si>
    <t>Zadania w zakresie upowszechniania turystyki</t>
  </si>
  <si>
    <t>2830</t>
  </si>
  <si>
    <t>Dotacja celowa z budżetu na finansowanie lub dofinansowanie</t>
  </si>
  <si>
    <t>zad.zlec.do realizacji pozost.jedn.nie zalicznym do sekt.fin.publ.</t>
  </si>
  <si>
    <t>4210</t>
  </si>
  <si>
    <t>Gospodarka mieszkaniowa</t>
  </si>
  <si>
    <t>Gospodarka gruntami i nieruchomościami</t>
  </si>
  <si>
    <t>4480</t>
  </si>
  <si>
    <t>4700</t>
  </si>
  <si>
    <t>Szkolenia pracowników niebęd. człon. korpusu sł. cyw.</t>
  </si>
  <si>
    <t>Działalność usługowa</t>
  </si>
  <si>
    <t>Prace geodezyjne i kartograficzne (nieinwestycyjne)</t>
  </si>
  <si>
    <t>Opracowania geodezyjne i kartograficzne</t>
  </si>
  <si>
    <t>Nadzór budowlany</t>
  </si>
  <si>
    <t>Opłaty czynszowe za pomieszczenia biurowe</t>
  </si>
  <si>
    <t>Wydatki na zakupy inwestycyjne</t>
  </si>
  <si>
    <t>Administracja publiczna</t>
  </si>
  <si>
    <t>Urzędy wojewódzkie</t>
  </si>
  <si>
    <t>Zakup materiałów papierniczych do sprzętu drukarskiego i urządzeń kserograficznych</t>
  </si>
  <si>
    <t>Zakup akcesoriów komputerowych, w tym programów i licencji</t>
  </si>
  <si>
    <t>Rady powiatów</t>
  </si>
  <si>
    <t>Różne wydatki na rzecz osób fizycznych</t>
  </si>
  <si>
    <t>Podróże służbowe zagraniczne</t>
  </si>
  <si>
    <t>Starostwa powiatowe</t>
  </si>
  <si>
    <t>Opłaty za usługi internetowe</t>
  </si>
  <si>
    <t>Opłaty z tytułu zakupu usług telekom. tel. Komórkowej</t>
  </si>
  <si>
    <t>Wydatki na zakupy inwestycyjne jednostek budżet.</t>
  </si>
  <si>
    <t>Komisje poborowe</t>
  </si>
  <si>
    <t>Bezpieczeństwo publiczne i ochrona przeciwpożar.</t>
  </si>
  <si>
    <t>Obsługa długu publicznego</t>
  </si>
  <si>
    <t>Obsługa papierów wartościowych, kredytów i pożyczek</t>
  </si>
  <si>
    <t>Odsetki i dyskonta od papierów wart.oraz pożyczek</t>
  </si>
  <si>
    <t>Różne rozliczenia</t>
  </si>
  <si>
    <t>Rezerwy ogólne i celowe</t>
  </si>
  <si>
    <t>Rezerwy</t>
  </si>
  <si>
    <t>Oświata i wychowanie</t>
  </si>
  <si>
    <t>Szkoły podstawowe</t>
  </si>
  <si>
    <t>Zakup pomocy naukowych,dydaktycznych i książek</t>
  </si>
  <si>
    <t>Gimnazja</t>
  </si>
  <si>
    <t>Zakup pomocy naukowych, dydaktycznych i książek</t>
  </si>
  <si>
    <t>Licea ogólnokształcące</t>
  </si>
  <si>
    <t>Szkoły zawodowe</t>
  </si>
  <si>
    <t>Dokształcanie i doskonalenie nauczycieli</t>
  </si>
  <si>
    <t>Dotacja celowa z budżetu na fin.lub dofin.zadań zleconych</t>
  </si>
  <si>
    <t>do realizacji stowarzyszeniom</t>
  </si>
  <si>
    <t>Ochrona zdrowia</t>
  </si>
  <si>
    <t>Dotacje celowe na zadania bieżące wg porozumień</t>
  </si>
  <si>
    <t>Programy polityki zdrowotnej</t>
  </si>
  <si>
    <t xml:space="preserve">Składki na ubezpieczenia zdrowotne </t>
  </si>
  <si>
    <t>4130</t>
  </si>
  <si>
    <t>Składki na ubezpieczenia zdrowotne</t>
  </si>
  <si>
    <t>Pomoc społeczna</t>
  </si>
  <si>
    <t>Placówki opiekuńczo-wychowawcze</t>
  </si>
  <si>
    <t>Świadczenia społeczne</t>
  </si>
  <si>
    <t>Zakup środków żywności</t>
  </si>
  <si>
    <t>Domy pomocy społecznej</t>
  </si>
  <si>
    <t>Zakup usług obejmujących wykonanie ekspertyz, analiz i opinii</t>
  </si>
  <si>
    <t>Opłaty na rzecz budżetów jednostek samorząd.terytorial.</t>
  </si>
  <si>
    <t>Ośrodki wsparcia</t>
  </si>
  <si>
    <t>Zakup leków</t>
  </si>
  <si>
    <t>Rodziny zastępcze</t>
  </si>
  <si>
    <t>Powiatowe centra pomocy rodzinie</t>
  </si>
  <si>
    <t>Jednostki specjalist.poradnictwa, mieszkania chronione</t>
  </si>
  <si>
    <t>4260</t>
  </si>
  <si>
    <t>4270</t>
  </si>
  <si>
    <t>Pozostałe zadania w zakresie polityki społecznej</t>
  </si>
  <si>
    <t>Zespoły ds. orzekania o niepełnosprawności</t>
  </si>
  <si>
    <t>Powiatowe urzędy pracy</t>
  </si>
  <si>
    <t>Edukacyjna opieka wychowawcza</t>
  </si>
  <si>
    <t>Świetlice szkolne</t>
  </si>
  <si>
    <t>Poradnie psychol.-pedagog.oraz in.porad.spec.</t>
  </si>
  <si>
    <t>Internaty i bursy szkolne</t>
  </si>
  <si>
    <t>podatek od towarów i usług</t>
  </si>
  <si>
    <t>Pomoc materialna dla uczniów</t>
  </si>
  <si>
    <t>Stypendia oraz inne formy pomocy dla uczniów</t>
  </si>
  <si>
    <t>Młodzieżowe ośrodki wychowawcze</t>
  </si>
  <si>
    <t>Kultura i ochrona dziedzictwa narodowego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</si>
  <si>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</si>
  <si>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</si>
  <si>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</si>
  <si>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</si>
  <si>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</si>
  <si>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WYDATKI OGÓŁEM</t>
  </si>
  <si>
    <t>płace</t>
  </si>
  <si>
    <t>dług</t>
  </si>
  <si>
    <t>rzeczowe</t>
  </si>
  <si>
    <t>majątkowe</t>
  </si>
  <si>
    <t>9.</t>
  </si>
  <si>
    <t>10.</t>
  </si>
  <si>
    <t>11.</t>
  </si>
  <si>
    <t>Planowane dochody</t>
  </si>
  <si>
    <t>Nadwyżka / Deficyt   I - II</t>
  </si>
  <si>
    <t>Finansowanie   III -  IV</t>
  </si>
  <si>
    <t>Rady Powiatu w Elblągu</t>
  </si>
  <si>
    <t xml:space="preserve"> w złotych</t>
  </si>
  <si>
    <t>Klasyfikacja</t>
  </si>
  <si>
    <t>X</t>
  </si>
  <si>
    <t>12.</t>
  </si>
  <si>
    <t>80120</t>
  </si>
  <si>
    <t>80130</t>
  </si>
  <si>
    <t>80146</t>
  </si>
  <si>
    <t>80195</t>
  </si>
  <si>
    <t>80197</t>
  </si>
  <si>
    <t xml:space="preserve">Pomoc społeczna </t>
  </si>
  <si>
    <t>85202</t>
  </si>
  <si>
    <t>Domu pomocy społecznej</t>
  </si>
  <si>
    <t>85203</t>
  </si>
  <si>
    <t>85204</t>
  </si>
  <si>
    <t>85218</t>
  </si>
  <si>
    <t>85220</t>
  </si>
  <si>
    <t>Wpływy z usług</t>
  </si>
  <si>
    <t>Przelewy redystrybucyjne</t>
  </si>
  <si>
    <t>Odsetki bankowe</t>
  </si>
  <si>
    <t>Szkolenia pracowników niebędących członkami korpusu służby cywilnej</t>
  </si>
  <si>
    <t>Zakup materiałów papierniczych do sprzętu drukarskiego i urządzeń kserograficznyvh</t>
  </si>
  <si>
    <t>0830</t>
  </si>
  <si>
    <t>0920</t>
  </si>
  <si>
    <t>1</t>
  </si>
  <si>
    <t>2</t>
  </si>
  <si>
    <t>do uchwały Nr ...............</t>
  </si>
  <si>
    <t xml:space="preserve">      w złotych</t>
  </si>
  <si>
    <t>2110</t>
  </si>
  <si>
    <t>Dotacje celowe otrzymane z budżetu państwa  na</t>
  </si>
  <si>
    <t xml:space="preserve">zad. bieżące z zakresu adm.rząd. oraz inne zad.zlecone   </t>
  </si>
  <si>
    <t>0750</t>
  </si>
  <si>
    <t>Dochody z najmu i dzierżawy składników majątkowych</t>
  </si>
  <si>
    <t>Skarbu Państwa lub j.s.t.i innych umów</t>
  </si>
  <si>
    <t>Gospodarka leśna</t>
  </si>
  <si>
    <t>Środki otrzymane od pozostałych jedn.sekt.finansów publ.</t>
  </si>
  <si>
    <t>0690</t>
  </si>
  <si>
    <t>Wpływy z różnych opłat</t>
  </si>
  <si>
    <t>0970</t>
  </si>
  <si>
    <t>Wpływy z różnych dochodów</t>
  </si>
  <si>
    <t>2310</t>
  </si>
  <si>
    <t>Dotacje celowe otrzymane z gminy na zadania bieżące</t>
  </si>
  <si>
    <t>realizowane na podstwie porozumień między j.s.t.</t>
  </si>
  <si>
    <t>0470</t>
  </si>
  <si>
    <t>Wpływy z opłat za zarząd, użytkowanie i użytkowanie</t>
  </si>
  <si>
    <t>wieczyste nieruchomości</t>
  </si>
  <si>
    <t>0770</t>
  </si>
  <si>
    <t>Wpłaty z tyt.odpłatnego nabycia pr. własności nieruchom.</t>
  </si>
  <si>
    <t>0910</t>
  </si>
  <si>
    <t>Odsetki od nieterminowych wpłat z tyt. podatków i opłat</t>
  </si>
  <si>
    <t xml:space="preserve">zad.bieżące z zakresu adm.rząd. oraz inne zad.zlecone   </t>
  </si>
  <si>
    <t>2360</t>
  </si>
  <si>
    <t xml:space="preserve">Dochody j.s.t. zw. z real. zadań z zakresu adm.rządowej </t>
  </si>
  <si>
    <t>oraz innych zadań zleconych ustawami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</si>
  <si>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</si>
  <si>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</si>
  <si>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</si>
  <si>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0420</t>
  </si>
  <si>
    <t xml:space="preserve">Wpływy z opłaty komunikacyjnej </t>
  </si>
  <si>
    <t>0840</t>
  </si>
  <si>
    <t>Wpływy ze sprzedaży wyrobów</t>
  </si>
  <si>
    <t>Odsetki od nieterminowych wpłat z tytułu podatków i opłat</t>
  </si>
  <si>
    <t>0960</t>
  </si>
  <si>
    <t xml:space="preserve">zad.bieżące z zakresu adm.rząd. oraz inne zad. zlecone  </t>
  </si>
  <si>
    <t>Dochody od osób prawnych, od osób fizycznych i od</t>
  </si>
  <si>
    <t>innych jednostek nieposiadających osob. prawnej</t>
  </si>
  <si>
    <t>Udziały powiatów w podatkach stanowiących dochód</t>
  </si>
  <si>
    <t>budżetu państwa</t>
  </si>
  <si>
    <t>0010</t>
  </si>
  <si>
    <t>Podatek dochodowy od osób fizycznych</t>
  </si>
  <si>
    <t xml:space="preserve">Część oświatowa subwencji ogólnej dla j.s.t. </t>
  </si>
  <si>
    <t>Subwencje ogólne z budżetu państwa</t>
  </si>
  <si>
    <t>Część wyrównawcza subwencji ogólnej dla powiatów</t>
  </si>
  <si>
    <t>Część równoważąca subwencji ogólnej dla powiatów</t>
  </si>
  <si>
    <t>2920</t>
  </si>
  <si>
    <t>Otrzymane spadki, zapisy i darowizny w postaci pieniężnej</t>
  </si>
  <si>
    <t xml:space="preserve">Dotacje celowe otrzymane z budżetu państwa na  </t>
  </si>
  <si>
    <t>realizację bieżących zadań własnych powiatu</t>
  </si>
  <si>
    <t>2380</t>
  </si>
  <si>
    <t>Wpłata do budżetu części zysku przez gosp.pomoc.</t>
  </si>
  <si>
    <t>realizowane na podstawie porozumień między j.s.t.</t>
  </si>
  <si>
    <t>Przeciwdziałanie alkoholizmowi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</si>
  <si>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</si>
  <si>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</si>
  <si>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</si>
  <si>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dla osób nie objętych obowiązkiem ubezp. zdrowotnego</t>
  </si>
  <si>
    <t>Jednostki specjal.poradnictwa, mieszkania chronione</t>
  </si>
  <si>
    <t>Zespoły d/s orzekania o niepełnosprawności</t>
  </si>
  <si>
    <t>Państwowy Fundusz Rehabilitacji Osób Niepełnosprawnych</t>
  </si>
  <si>
    <t>DOCHODY OGÓŁEM</t>
  </si>
  <si>
    <t xml:space="preserve"> - pozostałe dochody</t>
  </si>
  <si>
    <t>Załącznik nr 3</t>
  </si>
  <si>
    <t>Rady Powiatu w Elbląg</t>
  </si>
  <si>
    <t>Załącznik nr 3a</t>
  </si>
  <si>
    <t>do uchwały Nr.............</t>
  </si>
  <si>
    <t>Załącznik nr 5</t>
  </si>
  <si>
    <t>do uchwały nr.........</t>
  </si>
  <si>
    <t>do uchwały nr ...........</t>
  </si>
  <si>
    <t>Załącznik nr 11</t>
  </si>
  <si>
    <t>do uchwały nr..........</t>
  </si>
  <si>
    <t>Załącznik nr 12</t>
  </si>
  <si>
    <t>Załącznik nr 2</t>
  </si>
  <si>
    <t>do uchwały Nr.........</t>
  </si>
  <si>
    <t>Przychody ogółem, w tym:</t>
  </si>
  <si>
    <t>Wydatki ogółem, w tym:</t>
  </si>
  <si>
    <t>Wydatki bieżące, z tego:</t>
  </si>
  <si>
    <t>Wydatki majątkowe, z tego:</t>
  </si>
  <si>
    <t>Załącznik nr 6</t>
  </si>
  <si>
    <t>do uchwały Nr ................</t>
  </si>
  <si>
    <t xml:space="preserve">Dochody i wydatki związane z realizacją zadań z zakresu administracji </t>
  </si>
  <si>
    <t>W y s z c z e g ó l n i e n i e</t>
  </si>
  <si>
    <t>Prace geodez.-urządzeniowe na potrzeby rolnictwa</t>
  </si>
  <si>
    <t>Dot.cel.otrz.z budż.pań.na zad.bież.z zakr.adm.rząd.</t>
  </si>
  <si>
    <t>Skladki na Fundusz Pracy</t>
  </si>
  <si>
    <t>Opłaty z tytułu zakupu usług telekom. tel. stacjonarn.</t>
  </si>
  <si>
    <t>4430</t>
  </si>
  <si>
    <t>4440</t>
  </si>
  <si>
    <t>Odpisy na zakładowy fund.świadczeń socjalnych</t>
  </si>
  <si>
    <t>4350</t>
  </si>
  <si>
    <t>4370</t>
  </si>
  <si>
    <t>Opłaty z tytułu zakupu usług telekom. tel. stacjon.</t>
  </si>
  <si>
    <t>4410</t>
  </si>
  <si>
    <t>Szkolenia pracowników niebęd. człon. kor. sł. cyw.</t>
  </si>
  <si>
    <t>4740</t>
  </si>
  <si>
    <t>Zakup mater. papier. do sprzętu druk. i urządz. kser.</t>
  </si>
  <si>
    <t>4750</t>
  </si>
  <si>
    <t>Zakup akcesoriów komput., w tym programów i licen.</t>
  </si>
  <si>
    <t>3030</t>
  </si>
  <si>
    <t>Opłaty z tytułu zakupu usług telekom. tel. Stacjon.</t>
  </si>
  <si>
    <t>Zakup materiałów pap. do sprz. drukar. i urządz kser.</t>
  </si>
  <si>
    <t>Składki na ubezp.zdr.oraz świad.dla os.nie obj.ubezp.zdr.</t>
  </si>
  <si>
    <t>Dodatkowe wynagrodzenie roczne</t>
  </si>
  <si>
    <t>Szkolenia pracowników niebęd. człon. korp. sł. cyw.</t>
  </si>
  <si>
    <t>Zakup materiałów pap. do sprz. drukar. i urządz. kser.</t>
  </si>
  <si>
    <t>Dochody i wydatki ogółem, z tego:</t>
  </si>
  <si>
    <t>a) Wydatki bieżące, w tym:</t>
  </si>
  <si>
    <t>- świadczenia społeczne § 3110</t>
  </si>
  <si>
    <t>b) Wydatki majątkowe § 6....</t>
  </si>
  <si>
    <t>do uchwały Nr .............</t>
  </si>
  <si>
    <t>Dochody i wydatki związane z realizacją zadań</t>
  </si>
  <si>
    <t>realizowanych na podstawie porozumień (umów) między</t>
  </si>
  <si>
    <t xml:space="preserve">  w złotych</t>
  </si>
  <si>
    <t>N a z w a</t>
  </si>
  <si>
    <t xml:space="preserve">Dotacje celowe otrzymane z gminy na zadania bieżące </t>
  </si>
  <si>
    <t>Składki na ubepieczenie społeczne</t>
  </si>
  <si>
    <t>Zakup materiałów papier. do sprz. druk. i urządzeń ksero.</t>
  </si>
  <si>
    <t>Dotacje celowe przekazane gminie na zadania bieżące real.</t>
  </si>
  <si>
    <t>na podst. porozumień między jednostkami samorządu ter.</t>
  </si>
  <si>
    <t xml:space="preserve"> - dotacje</t>
  </si>
  <si>
    <t xml:space="preserve">Dotacje celowe na zadania własne powiatu </t>
  </si>
  <si>
    <t xml:space="preserve">realizowane przez podmioty należące i nienależące </t>
  </si>
  <si>
    <t>Lp</t>
  </si>
  <si>
    <t>Razem, w tym:</t>
  </si>
  <si>
    <t>Zlot ekologiczny "Powitanie wiosny"</t>
  </si>
  <si>
    <t>"Aktywizowanie społeczności lokalnej powiatu elbląskiego poprzez wspieranie organizacji pozarządowych z terenu powiatu"</t>
  </si>
  <si>
    <t>Ogólnopolski Plener Plastyczny "Bliżej natury"</t>
  </si>
  <si>
    <t>Ogólnopolski Przegląd Kultury Mniejszości Narodowej "Integracje"</t>
  </si>
  <si>
    <t>Regionalny Festiwal Piosenki Ukraińskiej</t>
  </si>
  <si>
    <t>Powiatowe Igrzyska Młodzieży Szkolnej</t>
  </si>
  <si>
    <t>Powiatowe Mistrzostwa Gimnazjów "Gimnazjada"</t>
  </si>
  <si>
    <t>Powiatowe Mistrzostwa Szkół Ponadgimnazjalnych "Licealiada"</t>
  </si>
  <si>
    <t>Organizacja zajęć sportowo-rekreacyjnych dla dzieci i młodzieży z Uczniowskich Klubów Sportowych Powiatu Elbląskiego</t>
  </si>
  <si>
    <t>Organizacja uczestnictwa reprezentacji powiatu dzieci i młodzieży szkolnej w imprezach sportowych na szczeblu wojewódzkim, ogólnopolskim i międzynarodowym</t>
  </si>
  <si>
    <t>Mistrzostwa Polski Wiejskich Szkół Podstawowych w Halowej Piłce Nożnej</t>
  </si>
  <si>
    <t>Turnieje ogólnopolskie unihokeja dzieci i młodzieży w Elblągu</t>
  </si>
  <si>
    <t>Turniej Koszykówki o Puchar Starosty Elbląskiego z okazji Dnia Niepodległości</t>
  </si>
  <si>
    <t>Edukacja młodzieży z zakresu ratownictwa wodnego i bezpieczeństwa nad akwenami</t>
  </si>
  <si>
    <t>Otwarte mistrzostwa powiatu elbląskiego w biegu na orientację</t>
  </si>
  <si>
    <t>Powiatowa Olimpiada Sportowa Przedszkolaków</t>
  </si>
  <si>
    <t>Ogólnopolskie zawody w trójboju sportowym</t>
  </si>
  <si>
    <t>Międzynarodowy rodzinny turniej w rzucie podkową o puchar Starosty Elbląskiego</t>
  </si>
  <si>
    <t>Przygotowanie i udział reprezentacji powiatu elbląskiego w Ogólnopolskiej Spartakiadzie Młodzieży i Mistrzostwach Polski w lekkiej atletyce osób niepełnosprawnych</t>
  </si>
  <si>
    <t xml:space="preserve"> OGÓŁEM  KWOTA  DOTACJI</t>
  </si>
  <si>
    <t>Budowa bazy rekreacyjno-biwakowej przy pochylni Buczyniec, gm. Pasłęk</t>
  </si>
  <si>
    <t>Dotacje celowe otrzymane od samorządu województwa na</t>
  </si>
  <si>
    <t>zadania bieżące real. na pods. poroz. (umów) między j.s.t.</t>
  </si>
  <si>
    <t>Walka z patologiami realizacja programu "Bezpieczna szkoła"</t>
  </si>
  <si>
    <t>2010 r.</t>
  </si>
  <si>
    <t xml:space="preserve">rządowej i innych zadań zleconych odrębnymi ustawami </t>
  </si>
  <si>
    <t>Załącznik nr 8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</si>
  <si>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</si>
  <si>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</si>
  <si>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</si>
  <si>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</si>
  <si>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</si>
  <si>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</si>
  <si>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</si>
  <si>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</si>
  <si>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</si>
  <si>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</si>
  <si>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</si>
  <si>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</si>
  <si>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</si>
  <si>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</si>
  <si>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</si>
  <si>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</si>
  <si>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</si>
  <si>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</si>
  <si>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</si>
  <si>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</si>
  <si>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</si>
  <si>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</si>
  <si>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</si>
  <si>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</si>
  <si>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</si>
  <si>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</si>
  <si>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</si>
  <si>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</si>
  <si>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</si>
  <si>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</si>
  <si>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</si>
  <si>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</si>
  <si>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</si>
  <si>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</si>
  <si>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</si>
  <si>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</si>
  <si>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</si>
  <si>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</si>
  <si>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</si>
  <si>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</si>
  <si>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</si>
  <si>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</si>
  <si>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</si>
  <si>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</si>
  <si>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</si>
  <si>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</si>
  <si>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</si>
  <si>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</si>
  <si>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</si>
  <si>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</si>
  <si>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</si>
  <si>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</si>
  <si>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</si>
  <si>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</si>
  <si>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</si>
  <si>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</si>
  <si>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</si>
  <si>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</si>
  <si>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</si>
  <si>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</si>
  <si>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</si>
  <si>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</si>
  <si>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</si>
  <si>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</si>
  <si>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</si>
  <si>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</si>
  <si>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</si>
  <si>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</si>
  <si>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</si>
  <si>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</si>
  <si>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z tego:</t>
  </si>
  <si>
    <t>Dotacje</t>
  </si>
  <si>
    <t>Ogółem wydatki</t>
  </si>
  <si>
    <t>Wydatki
z tytułu poręczeń
i gwarancji</t>
  </si>
  <si>
    <t>Wydatki osobowe nie zaliczane do wynagrodzeń</t>
  </si>
  <si>
    <t>Wynagrodzenie bezosobowe</t>
  </si>
  <si>
    <t>zad.zlec.do real. pozost.jedn.nie zal. do sekt.fin.publ.</t>
  </si>
  <si>
    <t>Opłaty z tytułu zakupu usług telekom. tel. stacjonar.</t>
  </si>
  <si>
    <t>Zmiany</t>
  </si>
  <si>
    <t>Składki na ubezpieczenia zdrowotne oraz świadczenia dla</t>
  </si>
  <si>
    <t>osób nieobjętych obowiązkiem ubezpieczenia zdrowotnego</t>
  </si>
  <si>
    <t>4360</t>
  </si>
  <si>
    <t>4510</t>
  </si>
  <si>
    <t>Środki na dofinansowanie własnych zadań bieżących gmin</t>
  </si>
  <si>
    <t>powiatów, samorządów województw, pozyskane z in. źródeł</t>
  </si>
  <si>
    <t>Szkolenie pracowników nie będących członkami korpusu służby cywilnej</t>
  </si>
  <si>
    <t>Skarbu Państwa, jst lub innych jednostek zaliczanych do sekt.</t>
  </si>
  <si>
    <t>Plan po zmianach</t>
  </si>
  <si>
    <t>Plan na 2007 przed zmianą</t>
  </si>
  <si>
    <t>2700</t>
  </si>
  <si>
    <t>Otrzymane spadki, zapisy, darowizny w postaci pieniężnej</t>
  </si>
  <si>
    <t>0020</t>
  </si>
  <si>
    <t>Podatek dochodowy od osób prawnych</t>
  </si>
  <si>
    <t>4530</t>
  </si>
  <si>
    <t>Zakup leków, wyrobów medycznych i produktów biobójczych</t>
  </si>
  <si>
    <t>Opłaty za administrowanie i czynsze za budynki, lokale i pomieszczenia garażowe</t>
  </si>
  <si>
    <t>Opłaty za admin. i czynsze za budynki, lokale i pomie.</t>
  </si>
  <si>
    <t>%                 (6:5)</t>
  </si>
  <si>
    <t xml:space="preserve">PW  za 2007 r. </t>
  </si>
  <si>
    <t>Plan na 2008 r.</t>
  </si>
  <si>
    <t>Plan dochodów budżetu powiatu elbląskiego na 2008 r.</t>
  </si>
  <si>
    <t>%                 (5/4)</t>
  </si>
  <si>
    <t>Wydatki budżetu powiatu na  2008 r.</t>
  </si>
  <si>
    <t>Plan wydatków budżetu powiatu elbląskiego na 2008 rok</t>
  </si>
  <si>
    <t>1. Dochody bieżące</t>
  </si>
  <si>
    <t>2. Dochody majątkowe</t>
  </si>
  <si>
    <t xml:space="preserve"> - dochody z tytułu przekształcenia prawa użytkowania </t>
  </si>
  <si>
    <r>
      <t xml:space="preserve">rok budżetowy 2008 </t>
    </r>
    <r>
      <rPr>
        <b/>
        <sz val="10"/>
        <rFont val="Arial CE"/>
        <family val="0"/>
      </rPr>
      <t>(8+9+10+11)</t>
    </r>
  </si>
  <si>
    <t>w 2008 roku</t>
  </si>
  <si>
    <t>jednostkami samorządu terytorialnego  w 2008 r.</t>
  </si>
  <si>
    <t xml:space="preserve"> oraz dochodów i wydatków rachunków dochodów własnych jednostek budżetowych na 2008 r.</t>
  </si>
  <si>
    <t xml:space="preserve"> do sektora finansów publicznych w 2008 r. </t>
  </si>
  <si>
    <t>na 2008 rok</t>
  </si>
  <si>
    <t xml:space="preserve"> - udziały w podatku dochodowym - § 0010, 0020</t>
  </si>
  <si>
    <t xml:space="preserve"> - subwencje - § 2920</t>
  </si>
  <si>
    <t xml:space="preserve"> - dotacje i środki otrzymane na inwestycje - § 6220, 6410, 6430, 6610</t>
  </si>
  <si>
    <t xml:space="preserve"> - dotacje na zadania własne - § 2130</t>
  </si>
  <si>
    <t xml:space="preserve"> - dotacje na zadania zlecone - § 2110</t>
  </si>
  <si>
    <t>Kwota
2008 r.</t>
  </si>
  <si>
    <t>PW w 2007 r.</t>
  </si>
  <si>
    <t>Szkolenia pracowników korpusu służby cywilnej</t>
  </si>
  <si>
    <t>4550</t>
  </si>
  <si>
    <t xml:space="preserve"> - dochody ze sprzedaży majątku - § 0870, 0770</t>
  </si>
  <si>
    <t xml:space="preserve">   wieczystego w prawo własności - § 0760</t>
  </si>
  <si>
    <t>2120</t>
  </si>
  <si>
    <t>Dotacje celowe otrzymane z budżetu państwa na zadania</t>
  </si>
  <si>
    <t xml:space="preserve">bieżące realizowane przez powiat na pods. porozum. z org. adm. pub. </t>
  </si>
  <si>
    <t xml:space="preserve"> - dotacje na zadania wg porozumień z org. admin. rządowej - § 2120</t>
  </si>
  <si>
    <t>Rehabilitacja zawodowa i społeczna osób niepełnosprawnych</t>
  </si>
  <si>
    <t>Dotacja podmiotowa z budżetu dla jednostek niezaliczanych</t>
  </si>
  <si>
    <t>do sektora finansów publicznych</t>
  </si>
  <si>
    <t>85311</t>
  </si>
  <si>
    <t>Pokrycie ujemnego wyniku finansowego i pzyjętych zobow.</t>
  </si>
  <si>
    <t>po zlikwidowanych i przekszt. jed. zalicz. do sek. fin. pub.</t>
  </si>
  <si>
    <t>Wpływy z tyt. przekształc. prawa użytk. wiecz. w prawo własności</t>
  </si>
  <si>
    <t>0760</t>
  </si>
  <si>
    <t>Zakup pomocy naukowych i książek</t>
  </si>
  <si>
    <t>2330</t>
  </si>
  <si>
    <t>Dotacja podmiotowa z budżetu dla niepublicznej</t>
  </si>
  <si>
    <t>jednostki systemu oświaty</t>
  </si>
  <si>
    <t>Wynagro-
dzenia i pochodne od wynagrodzeń</t>
  </si>
  <si>
    <t>Przychody i rozchody budżetu w 2008 r.</t>
  </si>
  <si>
    <t>4170</t>
  </si>
  <si>
    <t>Sport dla wszystkich dzieci "Puchar ferii"</t>
  </si>
  <si>
    <t>Powiatowa inauguracja sportowego roku szkolnego 2008/2009</t>
  </si>
  <si>
    <t>Festiwal Zdrowia  "Intergracje" w Pasłęku</t>
  </si>
  <si>
    <t>Dotacje podmiotowe  w 2008 r.</t>
  </si>
  <si>
    <t>Nazwa instytucji</t>
  </si>
  <si>
    <t>Uzupełniające Liceum Ogólnokształcące dla Dorosłych w Jegłowniku</t>
  </si>
  <si>
    <t>Zadania inwestycyjne w 2008 r.</t>
  </si>
  <si>
    <t>rok budżetowy 2008 (8+9+10+11)</t>
  </si>
  <si>
    <t>Warsztat Terapii Zajęciowej w Milejewie</t>
  </si>
  <si>
    <t>Zakład Aktywności Zawodowej w Kamionku Wielkim</t>
  </si>
  <si>
    <t>Warsztat Terapii Zajęciowej we Władysławowie</t>
  </si>
  <si>
    <t>Warsztat Terapii Zajęciowej w Tolkmicku</t>
  </si>
  <si>
    <t>Ogółem dotacje:</t>
  </si>
  <si>
    <t>Rehabilitacj zawodowa i społeczna osób niepełnosprawnych</t>
  </si>
  <si>
    <t>Liceum Ogólnokształcące dla Dorosłych w Jegłowniku</t>
  </si>
  <si>
    <t>Liceum Ogólnokształcące dla Dorosłych w Młynarach</t>
  </si>
  <si>
    <t>Uzupełniające Liceum Ogólnokształcące dla Dorosłych w Młynarach</t>
  </si>
  <si>
    <t>Zarząd Dróg Powiatowych</t>
  </si>
  <si>
    <t>Przebudowa drogi powiatowej Nr 1185N Jelonki-Sliwice-Rychliki-Gołutowo na odc. Jelonki-Sliwice o dł. 4,545 km, Gm. Rychliki</t>
  </si>
  <si>
    <t>Przebudowa drogi powiatowej nr 1185 Rychliki-Gołutowo na odc. O dł. 4,265 km, gm Rychliki</t>
  </si>
  <si>
    <t>Odnowa nawierzchni drogi powiatowej nr 1146N na  na odc. Droga wojewódzka nr 503 - Chojnowo-Pogrodzie o dł. 4,442 km</t>
  </si>
  <si>
    <t>Poprawa świadczenia usług dla ludności poprzez zapewnienie szerokopasmowego dostępu do internetu drogą radiową</t>
  </si>
  <si>
    <t>Budowa oczyszczalni ścieków</t>
  </si>
  <si>
    <t>Starostwo Powiatowe</t>
  </si>
  <si>
    <t>Dom Pomocy Społecznej Władysławowo</t>
  </si>
  <si>
    <t>Załącznik nr 7</t>
  </si>
  <si>
    <t>Załącznik nr 13</t>
  </si>
  <si>
    <t>do Uchwały Nr ...............</t>
  </si>
  <si>
    <t>Prognoza kwoty długu powiatu elbląskiego</t>
  </si>
  <si>
    <t>Przewidywany stan na koniec roku</t>
  </si>
  <si>
    <t>Rodzaj</t>
  </si>
  <si>
    <t>Wykonanie</t>
  </si>
  <si>
    <t>L.p.</t>
  </si>
  <si>
    <t>zadłużenia</t>
  </si>
  <si>
    <t>na koniec</t>
  </si>
  <si>
    <t>31.12.2005 r.</t>
  </si>
  <si>
    <t>w 2006 r.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</si>
  <si>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</si>
  <si>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</si>
  <si>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</si>
  <si>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</si>
  <si>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</si>
  <si>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</si>
  <si>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</si>
  <si>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</si>
  <si>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</si>
  <si>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</si>
  <si>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</si>
  <si>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Procentowy (%) udział długu w dochodach</t>
  </si>
  <si>
    <t>do uchwały Nr...........</t>
  </si>
  <si>
    <t>Prognozowana sytuacja finansowa powiatu w latach spłaty długu</t>
  </si>
  <si>
    <t>Lata spłaty kredytu/pożyczki</t>
  </si>
  <si>
    <t>2008 r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</si>
  <si>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</si>
  <si>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</si>
  <si>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</si>
  <si>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</si>
  <si>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</si>
  <si>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</si>
  <si>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</si>
  <si>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</si>
  <si>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</si>
  <si>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</si>
  <si>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</si>
  <si>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</si>
  <si>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</si>
  <si>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</si>
  <si>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</si>
  <si>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</si>
  <si>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</si>
  <si>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</si>
  <si>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</si>
  <si>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</si>
  <si>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</si>
  <si>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</si>
  <si>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</si>
  <si>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</si>
  <si>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</si>
  <si>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</si>
  <si>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</si>
  <si>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</si>
  <si>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</si>
  <si>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</si>
  <si>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</si>
  <si>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</si>
  <si>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</si>
  <si>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</si>
  <si>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</si>
  <si>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</si>
  <si>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</si>
  <si>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</si>
  <si>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</si>
  <si>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E.</t>
  </si>
  <si>
    <t>Wartość udzielonych pożyczek</t>
  </si>
  <si>
    <t>Wynik (I - II)</t>
  </si>
  <si>
    <t>V.</t>
  </si>
  <si>
    <t>Planowana łączna kwota długu, w tym:</t>
  </si>
  <si>
    <t>Dług zaciągnięty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</si>
  <si>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</si>
  <si>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</si>
  <si>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</si>
  <si>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</si>
  <si>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</si>
  <si>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</si>
  <si>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</si>
  <si>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</si>
  <si>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Limity wydatków na wieloletnie programy inwestycyjne w latach 2008 - 2013</t>
  </si>
  <si>
    <t>13.</t>
  </si>
  <si>
    <t>Zakup pomocy naukowych dydaktycznych i książek</t>
  </si>
  <si>
    <t>- wynagrodzenia i pochodne od wynagrodzeń</t>
  </si>
  <si>
    <t>Powiatowy Festyn Licealny</t>
  </si>
  <si>
    <t>Załącznik nr 4</t>
  </si>
  <si>
    <t>Załącznik  nr 9</t>
  </si>
  <si>
    <t>Załącznik nr 10</t>
  </si>
  <si>
    <t>Dom Dziecka Marwica</t>
  </si>
  <si>
    <t>Kompleksowe zabezpieczenie sprzętowe sieci komputerowej, zakup komputerów i oprogramowania</t>
  </si>
  <si>
    <t xml:space="preserve">Przebudowa dr.pow.nr.1119N Karczowiska Górne Marwica na odc. Stankowo - Marwica od km 17+923 do km 22+423, gm Rychliki </t>
  </si>
  <si>
    <t xml:space="preserve">Przebudowa dr.pow.nr.1145N Milejewo - Majewo - Nowe Monasterzysko - Młynary  na odc. o dł.11,418 km, od km 0+000 do km 11+418 </t>
  </si>
  <si>
    <t>Dochody</t>
  </si>
  <si>
    <t>do przekaz.</t>
  </si>
  <si>
    <t>do budżetu</t>
  </si>
  <si>
    <t>państwa</t>
  </si>
  <si>
    <t>Doch. budżetu pańs. związ. z realiz. zadań zlec j.s.t.</t>
  </si>
  <si>
    <t>2350</t>
  </si>
  <si>
    <t>Zakup skrapiarki</t>
  </si>
  <si>
    <t>Zakup patelni elektrycznej</t>
  </si>
  <si>
    <t xml:space="preserve">Zakup samochodu ciężarowego </t>
  </si>
  <si>
    <t>Zakup rębaka</t>
  </si>
  <si>
    <t>Zakup nawigacji</t>
  </si>
  <si>
    <t>Melioracje wodne</t>
  </si>
  <si>
    <t>01008</t>
  </si>
  <si>
    <t>Zarządzanie kryzysowe</t>
  </si>
  <si>
    <t>2. Zakład Obsługi Powiatowego Zasobu Geodezyjnego i Kartograficznego w Elblągu</t>
  </si>
  <si>
    <t>1.Gospodarstwo Pomocnicze "Pólko" przy Zespole Szkół Ekonomicznych i Technicznych w Pasłęku</t>
  </si>
  <si>
    <t>Rozliczenia z tytułu poręczeń i gwarancji udzielonych przez</t>
  </si>
  <si>
    <t>Skarb Państwa lub j.s.t.</t>
  </si>
  <si>
    <t>Wypłaty z tytułu gwarancji i poręczeń</t>
  </si>
  <si>
    <t>z dnia .................... 2008 r.</t>
  </si>
  <si>
    <t>z dnia ........................ 2008 r.</t>
  </si>
  <si>
    <t xml:space="preserve">Podatek od towarów i usług </t>
  </si>
  <si>
    <t>Wynagrodzenia osobowe członków korpusu służby cywil.</t>
  </si>
  <si>
    <t>Wynagrodzenia osobowe członków korpusu służby cyw.</t>
  </si>
  <si>
    <t>2708</t>
  </si>
  <si>
    <t>Wpływy z róznych dochodów</t>
  </si>
  <si>
    <t>6060</t>
  </si>
  <si>
    <t>Wykonanie w 2007</t>
  </si>
  <si>
    <t>Wykonanie w 2007 r.</t>
  </si>
  <si>
    <t>z dnia...............2008 r.</t>
  </si>
  <si>
    <t>z dnia .............2008 r.</t>
  </si>
  <si>
    <t>z dnia................2008 r.</t>
  </si>
  <si>
    <t>z dnia...........2008 r.</t>
  </si>
  <si>
    <t>z dnia ................. 2008 r.</t>
  </si>
  <si>
    <t>1. Porozumienia</t>
  </si>
  <si>
    <t>z dnia ..................... 2008 r.</t>
  </si>
  <si>
    <t>z dnia...................2008 r.</t>
  </si>
  <si>
    <t xml:space="preserve">z dnia ................... 2008 r. </t>
  </si>
  <si>
    <t>Plan przed zmianą</t>
  </si>
  <si>
    <t>do uchwały Nr 3</t>
  </si>
  <si>
    <t>z dnia..............2008 r.</t>
  </si>
  <si>
    <t xml:space="preserve">z dnia ...................... 2008 r. </t>
  </si>
  <si>
    <t>Rezerwa</t>
  </si>
  <si>
    <t>2130</t>
  </si>
  <si>
    <t>Wpływy ze zwrotów dotacji wykorzystanych niezgodnie z przeznacz.</t>
  </si>
  <si>
    <t>lub pobranych w nadmiernej wysokości</t>
  </si>
  <si>
    <t>,</t>
  </si>
  <si>
    <t>Dokształcanie i doskonalenie zawodowe</t>
  </si>
  <si>
    <t>Zakup usług obejmujących tłumaczenia</t>
  </si>
  <si>
    <t>85233</t>
  </si>
  <si>
    <t>6630</t>
  </si>
  <si>
    <t xml:space="preserve">Dotacje celowe przekazane do samorządu województwa na </t>
  </si>
  <si>
    <t>inwestycje i zakupy inwestycyjne realizowane na podstawie</t>
  </si>
  <si>
    <t>14.</t>
  </si>
  <si>
    <t>Znakowanie turystyczne regionu Warmii i Mazur 2008-2009</t>
  </si>
  <si>
    <t>umów/porozumień między j.s.t.</t>
  </si>
  <si>
    <t>15.</t>
  </si>
  <si>
    <t>Budowa kompleksu boisk sportowych przy Zespole Szkół Ekonomicznych i Technicznych w Pasłęku w ramach projektu pn. "Moje boisko Orlik 2012"</t>
  </si>
  <si>
    <t>Zakup na rzecz Powiatu Elbląskiego działek na modernizację drogi powiatowej Nr 1103N Kępki-Kazimierzowo, obręb Janowo, gm. Elbląg</t>
  </si>
  <si>
    <t>6260</t>
  </si>
  <si>
    <t xml:space="preserve">Dotacje otrzymane z funduszy celowych na finansowanie lub </t>
  </si>
  <si>
    <t>dofinansowanie kosztów realizacji inwestycji i zakupów inwestycyjnych</t>
  </si>
  <si>
    <t>jednostek sektora finansów publicznych</t>
  </si>
  <si>
    <t>Dotacje cel. otrzym. od sam. wojew. na zadania bieżące</t>
  </si>
  <si>
    <t>realizow. na podst. porozumień między j.s.t.</t>
  </si>
  <si>
    <t>Straż Graniczna</t>
  </si>
  <si>
    <t>Wpłaty jednostek na fundusz celowy</t>
  </si>
  <si>
    <t>Rózne opłaty i składki</t>
  </si>
  <si>
    <t>Wpływy ze sprzedaży składników majątkowych</t>
  </si>
  <si>
    <t xml:space="preserve">Środki na dofinansowanie własnych zadań bieżących </t>
  </si>
  <si>
    <t>powiatów pozyskane z innych źródeł</t>
  </si>
  <si>
    <t>2440</t>
  </si>
  <si>
    <t>bieżacych jednostek sektora finansów publicznych</t>
  </si>
  <si>
    <t>Dotacje otrzymane z funduszy celowych na realizację zadań</t>
  </si>
  <si>
    <t xml:space="preserve">75406 </t>
  </si>
  <si>
    <t>Straż graniczna</t>
  </si>
  <si>
    <t>Środki na dofinansowanie własnych zadań bieżących powiatów</t>
  </si>
  <si>
    <t>pozyskane z innych źródeł</t>
  </si>
  <si>
    <t>Starostwo Powiatowe, koordynator ZSEiT Pasłęk</t>
  </si>
  <si>
    <t>Dotacje celowe przekazane do samorządu województwa</t>
  </si>
  <si>
    <t>na zadania bieżące realizowane na podstawie porozumień</t>
  </si>
  <si>
    <t>(umów) między j.s.t.</t>
  </si>
  <si>
    <t>Dotacje celowe przekazane do samorządu województwa na</t>
  </si>
  <si>
    <t>Przebudowa drogi powiatowej nr 1103N Kazimierzowo-Wikrowo od km 3+643 do km 5+543 i remont (odnowa nawierzchni) na odcinku Gronowo Elbląskie-Stare Dolno od km 17+000 do km 28+781</t>
  </si>
  <si>
    <t>kosztów realizacji inwestycji i zakupów inwestycyjnych</t>
  </si>
  <si>
    <t>innych jednostek sektora finansów publicznych</t>
  </si>
  <si>
    <t>Dotacje celowe z budżetu na finansowanie lub dofinansow.</t>
  </si>
  <si>
    <t>Szpitale ogólne</t>
  </si>
  <si>
    <t>85111</t>
  </si>
  <si>
    <t>16.</t>
  </si>
  <si>
    <t>Samodzielny Publiczny Zakład Opieki Zdrowotnej Pasłęk</t>
  </si>
  <si>
    <t>6430</t>
  </si>
  <si>
    <t xml:space="preserve">Dotacje celowe otrzymane z budżetu państwa na realizację </t>
  </si>
  <si>
    <t>inwestycji i zakupów inwestycyjnych własnych powiatu</t>
  </si>
  <si>
    <t xml:space="preserve"> Ucyfrowienie pracowni RTG w ramach projektu z Regionalnego Programu Operacyjnego Warmia i Mazury na lata 2007-2013 pn. "Wysoki poziom zabezpieczenia i dostępności medycznej i opiekuńczej"</t>
  </si>
  <si>
    <t xml:space="preserve"> - dotacje na zadania bieżące wg porozumień/umów - § 2310, 2320, 2330,</t>
  </si>
  <si>
    <t>Dotacje celowe otrzymane z budżetu państwa na realizację inwest.</t>
  </si>
  <si>
    <t>i zakupów inwestycyjnych własnych powiatu</t>
  </si>
  <si>
    <t>Koszty postepowania sądowego i prokuratorskiego</t>
  </si>
  <si>
    <t>Dotacje celowe otrzymane z budżetu państwa na zadania bieżące</t>
  </si>
  <si>
    <t>realizowane przez powiat na podstwie poroz. z organem adm rządowej</t>
  </si>
  <si>
    <t>6639</t>
  </si>
  <si>
    <t>85295</t>
  </si>
  <si>
    <t>4610</t>
  </si>
  <si>
    <t>Dom Pomocy Społecznej we Władysławowie</t>
  </si>
  <si>
    <t xml:space="preserve">Dochody i wydatki związane z realizacją zadań bieżących </t>
  </si>
  <si>
    <t xml:space="preserve"> realizowanych na podstawie porozumień z organami </t>
  </si>
  <si>
    <t>real. na podst. porozumień z organami administracji rządowej</t>
  </si>
  <si>
    <t xml:space="preserve"> administracji rządowej w 2008 roku</t>
  </si>
  <si>
    <t>Wynagrodzeni i pochodne od wynagrodzen</t>
  </si>
  <si>
    <t>do uchwały nr........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</si>
  <si>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</si>
  <si>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</si>
  <si>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</si>
  <si>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</si>
  <si>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</si>
  <si>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</si>
  <si>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</si>
  <si>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</si>
  <si>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</si>
  <si>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</si>
  <si>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</si>
  <si>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</si>
  <si>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</si>
  <si>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</si>
  <si>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</si>
  <si>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</si>
  <si>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</si>
  <si>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</si>
  <si>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</si>
  <si>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</si>
  <si>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</si>
  <si>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</si>
  <si>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</si>
  <si>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</si>
  <si>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</si>
  <si>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</si>
  <si>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2. Turystyka</t>
  </si>
  <si>
    <t>Regionalny Program Operacyjny Warmii i Mazur na lata 2007-2013</t>
  </si>
  <si>
    <t>2.1. Wzrost potencjału turystycznego</t>
  </si>
  <si>
    <t>Poddziałanie:</t>
  </si>
  <si>
    <t>2.1.4. Publiczna infrastruktura turystyczna i okołoturystyczna</t>
  </si>
  <si>
    <t>Znakowanie turystyczne regionu Warmii i Mazur</t>
  </si>
  <si>
    <t>dz. 630, rozdz.63003, § 6639</t>
  </si>
  <si>
    <t>z tego: 2008 r.</t>
  </si>
  <si>
    <t>20010 r.</t>
  </si>
  <si>
    <t>2011 r.***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</si>
  <si>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</si>
  <si>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</si>
  <si>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</si>
  <si>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Załącznik nr 3b</t>
  </si>
  <si>
    <t>Załącznik nr 6a</t>
  </si>
  <si>
    <t>Wykonanie zabudowy wewnętrznej patio w celu utworzenia sali rekreacyjno-terapeutycznej</t>
  </si>
  <si>
    <t>*** rok 2011 do wykorzystania fakultatywnego</t>
  </si>
  <si>
    <t>0870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</si>
</sst>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_ ;\-#,##0.00\ "/>
    <numFmt numFmtId="170" formatCode="0.0"/>
    <numFmt numFmtId="171" formatCode="#,##0.00\ _z_ł"/>
    <numFmt numFmtId="172" formatCode="#,##0\ _z_ł"/>
    <numFmt numFmtId="173" formatCode="0;[Red]0"/>
    <numFmt numFmtId="174" formatCode="00\-000"/>
    <numFmt numFmtId="175" formatCode="0.0%"/>
    <numFmt numFmtId="176" formatCode="0.000"/>
    <numFmt numFmtId="177" formatCode="0.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15]d\ mmmm\ yyyy"/>
  </numFmts>
  <fonts count="7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0.5"/>
      <name val="Arial CE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9" fillId="0" borderId="0">
      <alignment/>
      <protection/>
    </xf>
    <xf numFmtId="0" fontId="64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0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vertical="top" wrapText="1"/>
    </xf>
    <xf numFmtId="0" fontId="0" fillId="0" borderId="20" xfId="0" applyFont="1" applyFill="1" applyBorder="1" applyAlignment="1">
      <alignment/>
    </xf>
    <xf numFmtId="49" fontId="11" fillId="0" borderId="21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3" fontId="11" fillId="0" borderId="21" xfId="0" applyNumberFormat="1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0" fillId="0" borderId="22" xfId="0" applyFont="1" applyFill="1" applyBorder="1" applyAlignment="1">
      <alignment/>
    </xf>
    <xf numFmtId="3" fontId="11" fillId="0" borderId="10" xfId="0" applyNumberFormat="1" applyFont="1" applyBorder="1" applyAlignment="1">
      <alignment vertical="top" wrapText="1"/>
    </xf>
    <xf numFmtId="0" fontId="4" fillId="0" borderId="23" xfId="0" applyFont="1" applyFill="1" applyBorder="1" applyAlignment="1">
      <alignment/>
    </xf>
    <xf numFmtId="49" fontId="11" fillId="0" borderId="24" xfId="0" applyNumberFormat="1" applyFont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3" fontId="11" fillId="0" borderId="17" xfId="0" applyNumberFormat="1" applyFont="1" applyBorder="1" applyAlignment="1">
      <alignment vertical="top" wrapText="1"/>
    </xf>
    <xf numFmtId="3" fontId="14" fillId="0" borderId="24" xfId="0" applyNumberFormat="1" applyFont="1" applyBorder="1" applyAlignment="1">
      <alignment vertical="top" wrapText="1"/>
    </xf>
    <xf numFmtId="3" fontId="14" fillId="0" borderId="19" xfId="0" applyNumberFormat="1" applyFont="1" applyBorder="1" applyAlignment="1">
      <alignment vertical="top" wrapText="1"/>
    </xf>
    <xf numFmtId="0" fontId="4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1" fillId="0" borderId="2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4" fillId="0" borderId="19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0" fontId="0" fillId="0" borderId="32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3" fontId="20" fillId="0" borderId="0" xfId="0" applyNumberFormat="1" applyFont="1" applyFill="1" applyAlignment="1">
      <alignment/>
    </xf>
    <xf numFmtId="49" fontId="4" fillId="0" borderId="33" xfId="0" applyNumberFormat="1" applyFont="1" applyFill="1" applyBorder="1" applyAlignment="1">
      <alignment horizontal="center"/>
    </xf>
    <xf numFmtId="0" fontId="22" fillId="0" borderId="36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3" fontId="11" fillId="0" borderId="15" xfId="0" applyNumberFormat="1" applyFont="1" applyBorder="1" applyAlignment="1">
      <alignment vertical="top" wrapText="1"/>
    </xf>
    <xf numFmtId="49" fontId="0" fillId="0" borderId="26" xfId="0" applyNumberFormat="1" applyFont="1" applyFill="1" applyBorder="1" applyAlignment="1">
      <alignment horizontal="center"/>
    </xf>
    <xf numFmtId="3" fontId="11" fillId="0" borderId="26" xfId="0" applyNumberFormat="1" applyFont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11" fillId="0" borderId="15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3" fontId="4" fillId="0" borderId="40" xfId="0" applyNumberFormat="1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11" fillId="0" borderId="41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0" fillId="0" borderId="25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20" fillId="0" borderId="0" xfId="0" applyFont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4" fillId="0" borderId="23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49" fontId="11" fillId="0" borderId="17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0" fillId="0" borderId="22" xfId="0" applyFont="1" applyFill="1" applyBorder="1" applyAlignment="1">
      <alignment wrapText="1"/>
    </xf>
    <xf numFmtId="0" fontId="0" fillId="0" borderId="48" xfId="0" applyFont="1" applyFill="1" applyBorder="1" applyAlignment="1">
      <alignment/>
    </xf>
    <xf numFmtId="0" fontId="15" fillId="0" borderId="46" xfId="0" applyFont="1" applyBorder="1" applyAlignment="1">
      <alignment horizontal="center" vertical="center" wrapText="1"/>
    </xf>
    <xf numFmtId="3" fontId="14" fillId="0" borderId="52" xfId="0" applyNumberFormat="1" applyFont="1" applyBorder="1" applyAlignment="1">
      <alignment vertical="top" wrapText="1"/>
    </xf>
    <xf numFmtId="0" fontId="11" fillId="0" borderId="53" xfId="0" applyFont="1" applyBorder="1" applyAlignment="1">
      <alignment vertical="top" wrapText="1"/>
    </xf>
    <xf numFmtId="0" fontId="11" fillId="0" borderId="51" xfId="0" applyFont="1" applyBorder="1" applyAlignment="1">
      <alignment vertical="top" wrapText="1"/>
    </xf>
    <xf numFmtId="0" fontId="11" fillId="0" borderId="54" xfId="0" applyFont="1" applyBorder="1" applyAlignment="1">
      <alignment vertical="top" wrapText="1"/>
    </xf>
    <xf numFmtId="3" fontId="14" fillId="0" borderId="40" xfId="0" applyNumberFormat="1" applyFont="1" applyBorder="1" applyAlignment="1">
      <alignment vertical="top" wrapText="1"/>
    </xf>
    <xf numFmtId="3" fontId="11" fillId="0" borderId="53" xfId="0" applyNumberFormat="1" applyFont="1" applyBorder="1" applyAlignment="1">
      <alignment vertical="top" wrapText="1"/>
    </xf>
    <xf numFmtId="3" fontId="11" fillId="0" borderId="51" xfId="0" applyNumberFormat="1" applyFont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3" fontId="11" fillId="0" borderId="55" xfId="0" applyNumberFormat="1" applyFont="1" applyBorder="1" applyAlignment="1">
      <alignment vertical="top" wrapText="1"/>
    </xf>
    <xf numFmtId="3" fontId="14" fillId="0" borderId="56" xfId="0" applyNumberFormat="1" applyFont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3" fontId="22" fillId="0" borderId="57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2" fillId="0" borderId="34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3" fontId="7" fillId="0" borderId="5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3" fontId="7" fillId="0" borderId="37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23" fillId="0" borderId="36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9" xfId="0" applyNumberFormat="1" applyFont="1" applyFill="1" applyBorder="1" applyAlignment="1">
      <alignment/>
    </xf>
    <xf numFmtId="0" fontId="22" fillId="0" borderId="36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/>
    </xf>
    <xf numFmtId="49" fontId="22" fillId="0" borderId="34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22" fillId="0" borderId="59" xfId="0" applyFont="1" applyFill="1" applyBorder="1" applyAlignment="1">
      <alignment horizontal="center"/>
    </xf>
    <xf numFmtId="0" fontId="7" fillId="0" borderId="59" xfId="0" applyFont="1" applyFill="1" applyBorder="1" applyAlignment="1">
      <alignment/>
    </xf>
    <xf numFmtId="0" fontId="22" fillId="0" borderId="2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3" fontId="7" fillId="0" borderId="57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3" fontId="7" fillId="0" borderId="60" xfId="0" applyNumberFormat="1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22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3" fontId="22" fillId="0" borderId="24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0" fontId="22" fillId="0" borderId="26" xfId="0" applyFont="1" applyFill="1" applyBorder="1" applyAlignment="1">
      <alignment/>
    </xf>
    <xf numFmtId="49" fontId="7" fillId="0" borderId="33" xfId="0" applyNumberFormat="1" applyFont="1" applyFill="1" applyBorder="1" applyAlignment="1" quotePrefix="1">
      <alignment horizontal="center"/>
    </xf>
    <xf numFmtId="3" fontId="22" fillId="0" borderId="37" xfId="0" applyNumberFormat="1" applyFont="1" applyFill="1" applyBorder="1" applyAlignment="1">
      <alignment/>
    </xf>
    <xf numFmtId="0" fontId="24" fillId="0" borderId="26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0" fontId="22" fillId="0" borderId="61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 vertical="top" wrapText="1"/>
    </xf>
    <xf numFmtId="0" fontId="11" fillId="0" borderId="32" xfId="0" applyFont="1" applyBorder="1" applyAlignment="1">
      <alignment vertical="top" wrapText="1"/>
    </xf>
    <xf numFmtId="49" fontId="11" fillId="0" borderId="26" xfId="0" applyNumberFormat="1" applyFont="1" applyBorder="1" applyAlignment="1">
      <alignment horizontal="center" vertical="top" wrapText="1"/>
    </xf>
    <xf numFmtId="49" fontId="14" fillId="0" borderId="24" xfId="0" applyNumberFormat="1" applyFont="1" applyBorder="1" applyAlignment="1">
      <alignment horizontal="center" vertical="top" wrapText="1"/>
    </xf>
    <xf numFmtId="3" fontId="14" fillId="0" borderId="24" xfId="0" applyNumberFormat="1" applyFont="1" applyBorder="1" applyAlignment="1">
      <alignment vertical="top" wrapText="1"/>
    </xf>
    <xf numFmtId="3" fontId="14" fillId="0" borderId="40" xfId="0" applyNumberFormat="1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49" fontId="14" fillId="0" borderId="2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52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0" fillId="0" borderId="0" xfId="0" applyFont="1" applyFill="1" applyAlignment="1">
      <alignment horizontal="right"/>
    </xf>
    <xf numFmtId="0" fontId="9" fillId="33" borderId="32" xfId="0" applyFont="1" applyFill="1" applyBorder="1" applyAlignment="1">
      <alignment/>
    </xf>
    <xf numFmtId="0" fontId="9" fillId="33" borderId="59" xfId="0" applyFont="1" applyFill="1" applyBorder="1" applyAlignment="1">
      <alignment/>
    </xf>
    <xf numFmtId="0" fontId="9" fillId="33" borderId="64" xfId="0" applyFont="1" applyFill="1" applyBorder="1" applyAlignment="1">
      <alignment/>
    </xf>
    <xf numFmtId="0" fontId="9" fillId="33" borderId="60" xfId="0" applyFont="1" applyFill="1" applyBorder="1" applyAlignment="1">
      <alignment horizontal="center"/>
    </xf>
    <xf numFmtId="0" fontId="9" fillId="33" borderId="65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54" xfId="0" applyFont="1" applyFill="1" applyBorder="1" applyAlignment="1">
      <alignment horizontal="center"/>
    </xf>
    <xf numFmtId="0" fontId="9" fillId="33" borderId="16" xfId="0" applyFont="1" applyFill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3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4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3" fontId="4" fillId="0" borderId="24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/>
    </xf>
    <xf numFmtId="3" fontId="0" fillId="0" borderId="17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right"/>
    </xf>
    <xf numFmtId="0" fontId="4" fillId="33" borderId="28" xfId="0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0" fontId="0" fillId="33" borderId="66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53" xfId="0" applyNumberFormat="1" applyFont="1" applyFill="1" applyBorder="1" applyAlignment="1">
      <alignment/>
    </xf>
    <xf numFmtId="49" fontId="0" fillId="33" borderId="34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3" fontId="0" fillId="33" borderId="54" xfId="0" applyNumberFormat="1" applyFont="1" applyFill="1" applyBorder="1" applyAlignment="1">
      <alignment/>
    </xf>
    <xf numFmtId="49" fontId="0" fillId="33" borderId="46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/>
    </xf>
    <xf numFmtId="3" fontId="7" fillId="0" borderId="68" xfId="0" applyNumberFormat="1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8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69" xfId="0" applyNumberFormat="1" applyFont="1" applyBorder="1" applyAlignment="1">
      <alignment/>
    </xf>
    <xf numFmtId="0" fontId="22" fillId="0" borderId="26" xfId="0" applyFont="1" applyBorder="1" applyAlignment="1">
      <alignment horizontal="center"/>
    </xf>
    <xf numFmtId="3" fontId="7" fillId="0" borderId="26" xfId="0" applyNumberFormat="1" applyFont="1" applyBorder="1" applyAlignment="1">
      <alignment/>
    </xf>
    <xf numFmtId="3" fontId="22" fillId="0" borderId="68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68" xfId="0" applyNumberFormat="1" applyFont="1" applyBorder="1" applyAlignment="1">
      <alignment/>
    </xf>
    <xf numFmtId="0" fontId="22" fillId="0" borderId="36" xfId="0" applyFont="1" applyBorder="1" applyAlignment="1">
      <alignment/>
    </xf>
    <xf numFmtId="3" fontId="22" fillId="0" borderId="26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70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71" xfId="0" applyNumberFormat="1" applyFon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3" fontId="7" fillId="0" borderId="54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22" fillId="0" borderId="31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22" fillId="0" borderId="28" xfId="0" applyFont="1" applyBorder="1" applyAlignment="1">
      <alignment/>
    </xf>
    <xf numFmtId="0" fontId="22" fillId="0" borderId="30" xfId="0" applyFont="1" applyBorder="1" applyAlignment="1">
      <alignment horizontal="center"/>
    </xf>
    <xf numFmtId="3" fontId="22" fillId="0" borderId="29" xfId="0" applyNumberFormat="1" applyFont="1" applyBorder="1" applyAlignment="1">
      <alignment/>
    </xf>
    <xf numFmtId="3" fontId="22" fillId="0" borderId="67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0" fillId="33" borderId="55" xfId="0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5" fillId="33" borderId="32" xfId="0" applyFont="1" applyFill="1" applyBorder="1" applyAlignment="1">
      <alignment/>
    </xf>
    <xf numFmtId="0" fontId="25" fillId="33" borderId="59" xfId="0" applyFont="1" applyFill="1" applyBorder="1" applyAlignment="1">
      <alignment/>
    </xf>
    <xf numFmtId="0" fontId="25" fillId="33" borderId="64" xfId="0" applyFont="1" applyFill="1" applyBorder="1" applyAlignment="1">
      <alignment/>
    </xf>
    <xf numFmtId="0" fontId="25" fillId="33" borderId="65" xfId="0" applyFont="1" applyFill="1" applyBorder="1" applyAlignment="1">
      <alignment/>
    </xf>
    <xf numFmtId="0" fontId="25" fillId="33" borderId="34" xfId="0" applyFont="1" applyFill="1" applyBorder="1" applyAlignment="1">
      <alignment horizontal="center"/>
    </xf>
    <xf numFmtId="0" fontId="25" fillId="33" borderId="26" xfId="0" applyFont="1" applyFill="1" applyBorder="1" applyAlignment="1">
      <alignment horizontal="center"/>
    </xf>
    <xf numFmtId="0" fontId="25" fillId="33" borderId="36" xfId="0" applyFont="1" applyFill="1" applyBorder="1" applyAlignment="1">
      <alignment horizontal="center"/>
    </xf>
    <xf numFmtId="0" fontId="25" fillId="33" borderId="54" xfId="0" applyFont="1" applyFill="1" applyBorder="1" applyAlignment="1">
      <alignment horizontal="center"/>
    </xf>
    <xf numFmtId="0" fontId="25" fillId="33" borderId="16" xfId="0" applyFont="1" applyFill="1" applyBorder="1" applyAlignment="1">
      <alignment/>
    </xf>
    <xf numFmtId="0" fontId="25" fillId="33" borderId="24" xfId="0" applyFont="1" applyFill="1" applyBorder="1" applyAlignment="1">
      <alignment/>
    </xf>
    <xf numFmtId="0" fontId="25" fillId="33" borderId="33" xfId="0" applyFont="1" applyFill="1" applyBorder="1" applyAlignment="1">
      <alignment/>
    </xf>
    <xf numFmtId="0" fontId="25" fillId="33" borderId="40" xfId="0" applyFont="1" applyFill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" fillId="0" borderId="56" xfId="0" applyFont="1" applyBorder="1" applyAlignment="1">
      <alignment/>
    </xf>
    <xf numFmtId="3" fontId="2" fillId="0" borderId="52" xfId="0" applyNumberFormat="1" applyFont="1" applyBorder="1" applyAlignment="1">
      <alignment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7" fillId="33" borderId="26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3" fontId="7" fillId="33" borderId="26" xfId="0" applyNumberFormat="1" applyFont="1" applyFill="1" applyBorder="1" applyAlignment="1">
      <alignment horizontal="right"/>
    </xf>
    <xf numFmtId="3" fontId="7" fillId="33" borderId="24" xfId="0" applyNumberFormat="1" applyFont="1" applyFill="1" applyBorder="1" applyAlignment="1">
      <alignment horizontal="right"/>
    </xf>
    <xf numFmtId="3" fontId="7" fillId="33" borderId="21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/>
    </xf>
    <xf numFmtId="0" fontId="7" fillId="0" borderId="54" xfId="0" applyFont="1" applyBorder="1" applyAlignment="1">
      <alignment horizontal="center" vertical="center"/>
    </xf>
    <xf numFmtId="3" fontId="7" fillId="0" borderId="2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/>
    </xf>
    <xf numFmtId="0" fontId="18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3" fontId="0" fillId="0" borderId="74" xfId="0" applyNumberFormat="1" applyFont="1" applyBorder="1" applyAlignment="1">
      <alignment horizontal="right" vertical="center"/>
    </xf>
    <xf numFmtId="3" fontId="0" fillId="0" borderId="74" xfId="0" applyNumberFormat="1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0" fillId="0" borderId="59" xfId="0" applyFont="1" applyFill="1" applyBorder="1" applyAlignment="1">
      <alignment horizontal="center"/>
    </xf>
    <xf numFmtId="0" fontId="20" fillId="0" borderId="26" xfId="0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9" fillId="0" borderId="7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3" fontId="7" fillId="0" borderId="75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/>
    </xf>
    <xf numFmtId="3" fontId="0" fillId="0" borderId="51" xfId="0" applyNumberForma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49" fontId="7" fillId="0" borderId="38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3" fontId="0" fillId="0" borderId="35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center"/>
    </xf>
    <xf numFmtId="3" fontId="7" fillId="0" borderId="10" xfId="0" applyNumberFormat="1" applyFont="1" applyFill="1" applyBorder="1" applyAlignment="1">
      <alignment vertical="center"/>
    </xf>
    <xf numFmtId="0" fontId="15" fillId="0" borderId="5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9" fontId="14" fillId="0" borderId="19" xfId="0" applyNumberFormat="1" applyFont="1" applyBorder="1" applyAlignment="1">
      <alignment vertical="top" wrapText="1"/>
    </xf>
    <xf numFmtId="9" fontId="11" fillId="0" borderId="21" xfId="0" applyNumberFormat="1" applyFont="1" applyBorder="1" applyAlignment="1">
      <alignment vertical="top" wrapText="1"/>
    </xf>
    <xf numFmtId="9" fontId="11" fillId="0" borderId="10" xfId="0" applyNumberFormat="1" applyFont="1" applyBorder="1" applyAlignment="1">
      <alignment vertical="top" wrapText="1"/>
    </xf>
    <xf numFmtId="9" fontId="14" fillId="0" borderId="15" xfId="0" applyNumberFormat="1" applyFont="1" applyBorder="1" applyAlignment="1">
      <alignment vertical="top" wrapText="1"/>
    </xf>
    <xf numFmtId="9" fontId="14" fillId="0" borderId="24" xfId="0" applyNumberFormat="1" applyFont="1" applyBorder="1" applyAlignment="1">
      <alignment vertical="top" wrapText="1"/>
    </xf>
    <xf numFmtId="9" fontId="4" fillId="0" borderId="24" xfId="0" applyNumberFormat="1" applyFont="1" applyFill="1" applyBorder="1" applyAlignment="1">
      <alignment/>
    </xf>
    <xf numFmtId="9" fontId="11" fillId="0" borderId="26" xfId="0" applyNumberFormat="1" applyFont="1" applyBorder="1" applyAlignment="1">
      <alignment vertical="top" wrapText="1"/>
    </xf>
    <xf numFmtId="9" fontId="14" fillId="0" borderId="24" xfId="0" applyNumberFormat="1" applyFont="1" applyBorder="1" applyAlignment="1">
      <alignment vertical="top" wrapText="1"/>
    </xf>
    <xf numFmtId="9" fontId="11" fillId="0" borderId="14" xfId="0" applyNumberFormat="1" applyFont="1" applyBorder="1" applyAlignment="1">
      <alignment vertical="top" wrapText="1"/>
    </xf>
    <xf numFmtId="9" fontId="11" fillId="0" borderId="17" xfId="0" applyNumberFormat="1" applyFont="1" applyBorder="1" applyAlignment="1">
      <alignment vertical="top" wrapText="1"/>
    </xf>
    <xf numFmtId="9" fontId="14" fillId="0" borderId="26" xfId="0" applyNumberFormat="1" applyFont="1" applyBorder="1" applyAlignment="1">
      <alignment vertical="top" wrapText="1"/>
    </xf>
    <xf numFmtId="9" fontId="11" fillId="0" borderId="59" xfId="0" applyNumberFormat="1" applyFont="1" applyBorder="1" applyAlignment="1">
      <alignment vertical="top" wrapText="1"/>
    </xf>
    <xf numFmtId="9" fontId="14" fillId="0" borderId="10" xfId="0" applyNumberFormat="1" applyFont="1" applyBorder="1" applyAlignment="1">
      <alignment vertical="top" wrapText="1"/>
    </xf>
    <xf numFmtId="3" fontId="0" fillId="0" borderId="21" xfId="0" applyNumberFormat="1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0" fontId="20" fillId="0" borderId="54" xfId="0" applyFont="1" applyFill="1" applyBorder="1" applyAlignment="1">
      <alignment/>
    </xf>
    <xf numFmtId="3" fontId="4" fillId="0" borderId="54" xfId="0" applyNumberFormat="1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14" fillId="0" borderId="66" xfId="0" applyFont="1" applyBorder="1" applyAlignment="1">
      <alignment vertical="top" wrapText="1"/>
    </xf>
    <xf numFmtId="9" fontId="14" fillId="0" borderId="21" xfId="0" applyNumberFormat="1" applyFont="1" applyBorder="1" applyAlignment="1">
      <alignment vertical="top" wrapText="1"/>
    </xf>
    <xf numFmtId="0" fontId="0" fillId="0" borderId="21" xfId="0" applyFont="1" applyFill="1" applyBorder="1" applyAlignment="1">
      <alignment/>
    </xf>
    <xf numFmtId="0" fontId="14" fillId="33" borderId="48" xfId="0" applyFont="1" applyFill="1" applyBorder="1" applyAlignment="1">
      <alignment horizontal="center" vertical="center" wrapText="1"/>
    </xf>
    <xf numFmtId="3" fontId="14" fillId="0" borderId="52" xfId="0" applyNumberFormat="1" applyFont="1" applyBorder="1" applyAlignment="1">
      <alignment horizontal="center" vertical="center" wrapText="1"/>
    </xf>
    <xf numFmtId="3" fontId="4" fillId="33" borderId="40" xfId="0" applyNumberFormat="1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68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3" fontId="7" fillId="0" borderId="71" xfId="0" applyNumberFormat="1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2" fillId="0" borderId="29" xfId="0" applyFont="1" applyBorder="1" applyAlignment="1">
      <alignment horizontal="left"/>
    </xf>
    <xf numFmtId="3" fontId="22" fillId="0" borderId="67" xfId="0" applyNumberFormat="1" applyFont="1" applyBorder="1" applyAlignment="1">
      <alignment horizontal="right"/>
    </xf>
    <xf numFmtId="0" fontId="22" fillId="0" borderId="21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3" fontId="22" fillId="0" borderId="69" xfId="0" applyNumberFormat="1" applyFont="1" applyBorder="1" applyAlignment="1">
      <alignment horizontal="right"/>
    </xf>
    <xf numFmtId="0" fontId="22" fillId="0" borderId="1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3" fontId="22" fillId="0" borderId="7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30" xfId="0" applyFont="1" applyBorder="1" applyAlignment="1">
      <alignment/>
    </xf>
    <xf numFmtId="3" fontId="22" fillId="0" borderId="30" xfId="0" applyNumberFormat="1" applyFont="1" applyBorder="1" applyAlignment="1">
      <alignment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7" fillId="33" borderId="32" xfId="0" applyFont="1" applyFill="1" applyBorder="1" applyAlignment="1">
      <alignment/>
    </xf>
    <xf numFmtId="0" fontId="7" fillId="33" borderId="6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7" fillId="33" borderId="69" xfId="0" applyFont="1" applyFill="1" applyBorder="1" applyAlignment="1">
      <alignment horizontal="center"/>
    </xf>
    <xf numFmtId="0" fontId="7" fillId="33" borderId="34" xfId="0" applyFont="1" applyFill="1" applyBorder="1" applyAlignment="1">
      <alignment/>
    </xf>
    <xf numFmtId="0" fontId="7" fillId="33" borderId="37" xfId="0" applyFont="1" applyFill="1" applyBorder="1" applyAlignment="1">
      <alignment horizontal="centerContinuous"/>
    </xf>
    <xf numFmtId="0" fontId="7" fillId="33" borderId="37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76" xfId="0" applyFont="1" applyFill="1" applyBorder="1" applyAlignment="1">
      <alignment/>
    </xf>
    <xf numFmtId="0" fontId="7" fillId="33" borderId="77" xfId="0" applyFont="1" applyFill="1" applyBorder="1" applyAlignment="1">
      <alignment/>
    </xf>
    <xf numFmtId="0" fontId="7" fillId="33" borderId="34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33" borderId="68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68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0" fontId="7" fillId="33" borderId="57" xfId="0" applyFont="1" applyFill="1" applyBorder="1" applyAlignment="1">
      <alignment horizontal="centerContinuous"/>
    </xf>
    <xf numFmtId="0" fontId="7" fillId="33" borderId="57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71" xfId="0" applyFont="1" applyFill="1" applyBorder="1" applyAlignment="1">
      <alignment/>
    </xf>
    <xf numFmtId="0" fontId="9" fillId="0" borderId="28" xfId="0" applyFont="1" applyBorder="1" applyAlignment="1">
      <alignment horizontal="centerContinuous"/>
    </xf>
    <xf numFmtId="0" fontId="9" fillId="0" borderId="58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0" xfId="0" applyFont="1" applyAlignment="1">
      <alignment/>
    </xf>
    <xf numFmtId="0" fontId="0" fillId="0" borderId="32" xfId="0" applyFont="1" applyBorder="1" applyAlignment="1">
      <alignment horizontal="centerContinuous"/>
    </xf>
    <xf numFmtId="0" fontId="7" fillId="0" borderId="37" xfId="0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54" xfId="0" applyNumberFormat="1" applyFont="1" applyBorder="1" applyAlignment="1">
      <alignment/>
    </xf>
    <xf numFmtId="0" fontId="0" fillId="0" borderId="42" xfId="0" applyFont="1" applyBorder="1" applyAlignment="1">
      <alignment horizontal="centerContinuous"/>
    </xf>
    <xf numFmtId="0" fontId="7" fillId="0" borderId="48" xfId="0" applyFont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34" xfId="0" applyFont="1" applyBorder="1" applyAlignment="1">
      <alignment horizontal="centerContinuous"/>
    </xf>
    <xf numFmtId="3" fontId="7" fillId="0" borderId="54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51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 horizontal="right"/>
    </xf>
    <xf numFmtId="0" fontId="7" fillId="0" borderId="27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 horizontal="right"/>
    </xf>
    <xf numFmtId="3" fontId="7" fillId="0" borderId="27" xfId="0" applyNumberFormat="1" applyFont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55" xfId="0" applyNumberFormat="1" applyFont="1" applyFill="1" applyBorder="1" applyAlignment="1">
      <alignment horizontal="right"/>
    </xf>
    <xf numFmtId="0" fontId="0" fillId="0" borderId="63" xfId="0" applyFont="1" applyBorder="1" applyAlignment="1">
      <alignment horizontal="centerContinuous"/>
    </xf>
    <xf numFmtId="0" fontId="7" fillId="0" borderId="50" xfId="0" applyFont="1" applyBorder="1" applyAlignment="1">
      <alignment/>
    </xf>
    <xf numFmtId="3" fontId="7" fillId="0" borderId="50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Continuous"/>
    </xf>
    <xf numFmtId="0" fontId="7" fillId="0" borderId="29" xfId="0" applyFont="1" applyBorder="1" applyAlignment="1">
      <alignment/>
    </xf>
    <xf numFmtId="170" fontId="7" fillId="0" borderId="29" xfId="0" applyNumberFormat="1" applyFont="1" applyFill="1" applyBorder="1" applyAlignment="1">
      <alignment horizontal="center"/>
    </xf>
    <xf numFmtId="170" fontId="7" fillId="0" borderId="29" xfId="0" applyNumberFormat="1" applyFont="1" applyBorder="1" applyAlignment="1">
      <alignment horizontal="center"/>
    </xf>
    <xf numFmtId="170" fontId="7" fillId="0" borderId="72" xfId="0" applyNumberFormat="1" applyFont="1" applyBorder="1" applyAlignment="1">
      <alignment horizontal="center"/>
    </xf>
    <xf numFmtId="170" fontId="7" fillId="0" borderId="58" xfId="0" applyNumberFormat="1" applyFont="1" applyBorder="1" applyAlignment="1">
      <alignment horizontal="center"/>
    </xf>
    <xf numFmtId="170" fontId="7" fillId="0" borderId="31" xfId="0" applyNumberFormat="1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33" borderId="78" xfId="0" applyFont="1" applyFill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top"/>
    </xf>
    <xf numFmtId="0" fontId="26" fillId="0" borderId="80" xfId="0" applyFont="1" applyBorder="1" applyAlignment="1">
      <alignment vertical="center"/>
    </xf>
    <xf numFmtId="3" fontId="4" fillId="0" borderId="80" xfId="0" applyNumberFormat="1" applyFont="1" applyBorder="1" applyAlignment="1">
      <alignment vertical="center"/>
    </xf>
    <xf numFmtId="0" fontId="4" fillId="0" borderId="81" xfId="0" applyFont="1" applyBorder="1" applyAlignment="1">
      <alignment horizontal="center" vertical="top"/>
    </xf>
    <xf numFmtId="0" fontId="0" fillId="0" borderId="81" xfId="0" applyBorder="1" applyAlignment="1">
      <alignment vertical="center"/>
    </xf>
    <xf numFmtId="3" fontId="0" fillId="0" borderId="81" xfId="0" applyNumberFormat="1" applyBorder="1" applyAlignment="1">
      <alignment vertical="center"/>
    </xf>
    <xf numFmtId="3" fontId="0" fillId="0" borderId="81" xfId="0" applyNumberFormat="1" applyFill="1" applyBorder="1" applyAlignment="1">
      <alignment vertical="center"/>
    </xf>
    <xf numFmtId="0" fontId="0" fillId="0" borderId="80" xfId="0" applyBorder="1" applyAlignment="1">
      <alignment vertical="center"/>
    </xf>
    <xf numFmtId="3" fontId="0" fillId="0" borderId="80" xfId="0" applyNumberForma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26" fillId="0" borderId="81" xfId="0" applyFont="1" applyBorder="1" applyAlignment="1">
      <alignment vertical="center"/>
    </xf>
    <xf numFmtId="3" fontId="4" fillId="0" borderId="81" xfId="0" applyNumberFormat="1" applyFont="1" applyBorder="1" applyAlignment="1">
      <alignment vertical="center"/>
    </xf>
    <xf numFmtId="0" fontId="0" fillId="0" borderId="81" xfId="0" applyBorder="1" applyAlignment="1">
      <alignment vertical="center" wrapText="1"/>
    </xf>
    <xf numFmtId="170" fontId="4" fillId="0" borderId="81" xfId="0" applyNumberFormat="1" applyFont="1" applyBorder="1" applyAlignment="1">
      <alignment vertical="center"/>
    </xf>
    <xf numFmtId="0" fontId="26" fillId="0" borderId="81" xfId="0" applyFont="1" applyBorder="1" applyAlignment="1">
      <alignment vertical="center" wrapText="1"/>
    </xf>
    <xf numFmtId="0" fontId="4" fillId="0" borderId="82" xfId="0" applyFont="1" applyBorder="1" applyAlignment="1">
      <alignment horizontal="center" vertical="top"/>
    </xf>
    <xf numFmtId="0" fontId="26" fillId="0" borderId="83" xfId="0" applyFont="1" applyBorder="1" applyAlignment="1">
      <alignment vertical="center" wrapText="1"/>
    </xf>
    <xf numFmtId="0" fontId="20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3" fontId="22" fillId="0" borderId="34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69" xfId="0" applyFont="1" applyBorder="1" applyAlignment="1">
      <alignment horizontal="center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39" xfId="0" applyNumberFormat="1" applyFont="1" applyBorder="1" applyAlignment="1">
      <alignment horizontal="right"/>
    </xf>
    <xf numFmtId="0" fontId="0" fillId="0" borderId="17" xfId="0" applyFill="1" applyBorder="1" applyAlignment="1">
      <alignment horizontal="left" vertical="center" wrapText="1" indent="2"/>
    </xf>
    <xf numFmtId="3" fontId="0" fillId="0" borderId="1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5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 indent="2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84" xfId="0" applyNumberFormat="1" applyFill="1" applyBorder="1" applyAlignment="1">
      <alignment horizontal="center" vertical="center"/>
    </xf>
    <xf numFmtId="0" fontId="25" fillId="0" borderId="21" xfId="0" applyFont="1" applyFill="1" applyBorder="1" applyAlignment="1">
      <alignment/>
    </xf>
    <xf numFmtId="3" fontId="25" fillId="0" borderId="53" xfId="0" applyNumberFormat="1" applyFont="1" applyFill="1" applyBorder="1" applyAlignment="1">
      <alignment/>
    </xf>
    <xf numFmtId="0" fontId="25" fillId="0" borderId="26" xfId="0" applyFont="1" applyFill="1" applyBorder="1" applyAlignment="1">
      <alignment/>
    </xf>
    <xf numFmtId="3" fontId="25" fillId="0" borderId="5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0" fontId="25" fillId="0" borderId="17" xfId="0" applyFont="1" applyFill="1" applyBorder="1" applyAlignment="1">
      <alignment wrapText="1" shrinkToFit="1"/>
    </xf>
    <xf numFmtId="3" fontId="25" fillId="0" borderId="55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5" fillId="0" borderId="85" xfId="0" applyNumberFormat="1" applyFont="1" applyFill="1" applyBorder="1" applyAlignment="1">
      <alignment/>
    </xf>
    <xf numFmtId="3" fontId="25" fillId="0" borderId="68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3" fontId="25" fillId="0" borderId="70" xfId="0" applyNumberFormat="1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3" fontId="25" fillId="0" borderId="77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48" xfId="0" applyFont="1" applyFill="1" applyBorder="1" applyAlignment="1">
      <alignment/>
    </xf>
    <xf numFmtId="0" fontId="25" fillId="0" borderId="48" xfId="0" applyFont="1" applyFill="1" applyBorder="1" applyAlignment="1">
      <alignment wrapText="1"/>
    </xf>
    <xf numFmtId="0" fontId="25" fillId="0" borderId="37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3" fontId="2" fillId="0" borderId="40" xfId="0" applyNumberFormat="1" applyFont="1" applyFill="1" applyBorder="1" applyAlignment="1">
      <alignment horizontal="right"/>
    </xf>
    <xf numFmtId="0" fontId="9" fillId="33" borderId="57" xfId="0" applyFont="1" applyFill="1" applyBorder="1" applyAlignment="1">
      <alignment horizontal="center"/>
    </xf>
    <xf numFmtId="0" fontId="20" fillId="0" borderId="4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58" xfId="0" applyFont="1" applyFill="1" applyBorder="1" applyAlignment="1">
      <alignment horizontal="center" vertical="center" shrinkToFit="1"/>
    </xf>
    <xf numFmtId="3" fontId="4" fillId="0" borderId="57" xfId="0" applyNumberFormat="1" applyFont="1" applyFill="1" applyBorder="1" applyAlignment="1">
      <alignment horizontal="right"/>
    </xf>
    <xf numFmtId="3" fontId="0" fillId="0" borderId="27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3" fontId="0" fillId="0" borderId="37" xfId="0" applyNumberFormat="1" applyBorder="1" applyAlignment="1">
      <alignment vertical="center"/>
    </xf>
    <xf numFmtId="3" fontId="0" fillId="0" borderId="7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3" fontId="22" fillId="0" borderId="54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3" fontId="22" fillId="0" borderId="40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3" fontId="22" fillId="0" borderId="40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0" fontId="7" fillId="0" borderId="54" xfId="0" applyFont="1" applyFill="1" applyBorder="1" applyAlignment="1">
      <alignment/>
    </xf>
    <xf numFmtId="3" fontId="7" fillId="0" borderId="40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/>
    </xf>
    <xf numFmtId="3" fontId="22" fillId="0" borderId="31" xfId="0" applyNumberFormat="1" applyFont="1" applyFill="1" applyBorder="1" applyAlignment="1">
      <alignment horizontal="right" vertical="center"/>
    </xf>
    <xf numFmtId="3" fontId="7" fillId="33" borderId="53" xfId="0" applyNumberFormat="1" applyFont="1" applyFill="1" applyBorder="1" applyAlignment="1">
      <alignment horizontal="right" vertical="center"/>
    </xf>
    <xf numFmtId="3" fontId="7" fillId="33" borderId="54" xfId="0" applyNumberFormat="1" applyFont="1" applyFill="1" applyBorder="1" applyAlignment="1">
      <alignment horizontal="right" vertical="center"/>
    </xf>
    <xf numFmtId="3" fontId="7" fillId="33" borderId="39" xfId="0" applyNumberFormat="1" applyFont="1" applyFill="1" applyBorder="1" applyAlignment="1">
      <alignment horizontal="right"/>
    </xf>
    <xf numFmtId="3" fontId="7" fillId="33" borderId="54" xfId="0" applyNumberFormat="1" applyFont="1" applyFill="1" applyBorder="1" applyAlignment="1">
      <alignment horizontal="right"/>
    </xf>
    <xf numFmtId="3" fontId="7" fillId="33" borderId="40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0" fontId="14" fillId="33" borderId="17" xfId="0" applyFont="1" applyFill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3" fontId="11" fillId="0" borderId="21" xfId="0" applyNumberFormat="1" applyFont="1" applyBorder="1" applyAlignment="1">
      <alignment vertical="top" wrapText="1"/>
    </xf>
    <xf numFmtId="3" fontId="7" fillId="33" borderId="40" xfId="0" applyNumberFormat="1" applyFont="1" applyFill="1" applyBorder="1" applyAlignment="1">
      <alignment horizontal="right" vertical="center"/>
    </xf>
    <xf numFmtId="0" fontId="20" fillId="0" borderId="36" xfId="0" applyFont="1" applyFill="1" applyBorder="1" applyAlignment="1">
      <alignment/>
    </xf>
    <xf numFmtId="3" fontId="20" fillId="0" borderId="37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 horizontal="center" vertical="center" shrinkToFit="1"/>
    </xf>
    <xf numFmtId="3" fontId="20" fillId="0" borderId="65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/>
    </xf>
    <xf numFmtId="49" fontId="7" fillId="0" borderId="37" xfId="0" applyNumberFormat="1" applyFont="1" applyFill="1" applyBorder="1" applyAlignment="1">
      <alignment/>
    </xf>
    <xf numFmtId="49" fontId="7" fillId="0" borderId="26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54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49" fontId="7" fillId="0" borderId="33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/>
    </xf>
    <xf numFmtId="0" fontId="0" fillId="0" borderId="23" xfId="0" applyBorder="1" applyAlignment="1">
      <alignment vertical="center"/>
    </xf>
    <xf numFmtId="3" fontId="7" fillId="34" borderId="21" xfId="0" applyNumberFormat="1" applyFont="1" applyFill="1" applyBorder="1" applyAlignment="1">
      <alignment horizontal="right" vertical="center"/>
    </xf>
    <xf numFmtId="3" fontId="7" fillId="34" borderId="26" xfId="0" applyNumberFormat="1" applyFont="1" applyFill="1" applyBorder="1" applyAlignment="1">
      <alignment horizontal="right" vertical="center"/>
    </xf>
    <xf numFmtId="3" fontId="7" fillId="34" borderId="21" xfId="0" applyNumberFormat="1" applyFont="1" applyFill="1" applyBorder="1" applyAlignment="1">
      <alignment horizontal="right"/>
    </xf>
    <xf numFmtId="3" fontId="7" fillId="34" borderId="26" xfId="0" applyNumberFormat="1" applyFont="1" applyFill="1" applyBorder="1" applyAlignment="1">
      <alignment horizontal="right"/>
    </xf>
    <xf numFmtId="3" fontId="7" fillId="34" borderId="24" xfId="0" applyNumberFormat="1" applyFont="1" applyFill="1" applyBorder="1" applyAlignment="1">
      <alignment horizontal="right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61" xfId="0" applyBorder="1" applyAlignment="1">
      <alignment vertical="center"/>
    </xf>
    <xf numFmtId="170" fontId="0" fillId="0" borderId="38" xfId="0" applyNumberFormat="1" applyBorder="1" applyAlignment="1">
      <alignment vertical="center"/>
    </xf>
    <xf numFmtId="170" fontId="0" fillId="0" borderId="43" xfId="0" applyNumberFormat="1" applyBorder="1" applyAlignment="1">
      <alignment vertical="center"/>
    </xf>
    <xf numFmtId="170" fontId="0" fillId="0" borderId="56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0" fillId="0" borderId="26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3" fontId="7" fillId="0" borderId="37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8" xfId="0" applyFont="1" applyFill="1" applyBorder="1" applyAlignment="1">
      <alignment/>
    </xf>
    <xf numFmtId="3" fontId="7" fillId="0" borderId="21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wrapText="1"/>
    </xf>
    <xf numFmtId="9" fontId="11" fillId="0" borderId="15" xfId="0" applyNumberFormat="1" applyFont="1" applyBorder="1" applyAlignment="1">
      <alignment vertical="top" wrapText="1"/>
    </xf>
    <xf numFmtId="0" fontId="0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0" fontId="22" fillId="0" borderId="33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3" fontId="7" fillId="0" borderId="70" xfId="0" applyNumberFormat="1" applyFont="1" applyBorder="1" applyAlignment="1">
      <alignment horizontal="right" vertical="center"/>
    </xf>
    <xf numFmtId="3" fontId="22" fillId="0" borderId="71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 wrapText="1"/>
    </xf>
    <xf numFmtId="3" fontId="28" fillId="0" borderId="19" xfId="0" applyNumberFormat="1" applyFont="1" applyBorder="1" applyAlignment="1">
      <alignment vertical="center"/>
    </xf>
    <xf numFmtId="3" fontId="7" fillId="0" borderId="37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right" vertical="center"/>
    </xf>
    <xf numFmtId="3" fontId="7" fillId="0" borderId="69" xfId="0" applyNumberFormat="1" applyFont="1" applyBorder="1" applyAlignment="1">
      <alignment horizontal="right" vertical="center"/>
    </xf>
    <xf numFmtId="3" fontId="22" fillId="0" borderId="33" xfId="0" applyNumberFormat="1" applyFont="1" applyBorder="1" applyAlignment="1">
      <alignment horizontal="right" vertical="center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49" fontId="7" fillId="0" borderId="35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66" xfId="0" applyFont="1" applyFill="1" applyBorder="1" applyAlignment="1">
      <alignment horizontal="center"/>
    </xf>
    <xf numFmtId="3" fontId="14" fillId="0" borderId="19" xfId="0" applyNumberFormat="1" applyFont="1" applyFill="1" applyBorder="1" applyAlignment="1">
      <alignment vertical="top" wrapText="1"/>
    </xf>
    <xf numFmtId="3" fontId="11" fillId="0" borderId="26" xfId="0" applyNumberFormat="1" applyFont="1" applyFill="1" applyBorder="1" applyAlignment="1">
      <alignment vertical="top" wrapText="1"/>
    </xf>
    <xf numFmtId="3" fontId="14" fillId="0" borderId="24" xfId="0" applyNumberFormat="1" applyFont="1" applyFill="1" applyBorder="1" applyAlignment="1">
      <alignment vertical="top" wrapText="1"/>
    </xf>
    <xf numFmtId="3" fontId="11" fillId="0" borderId="76" xfId="0" applyNumberFormat="1" applyFont="1" applyFill="1" applyBorder="1" applyAlignment="1">
      <alignment vertical="top" wrapText="1"/>
    </xf>
    <xf numFmtId="3" fontId="11" fillId="0" borderId="21" xfId="0" applyNumberFormat="1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3" fontId="11" fillId="0" borderId="10" xfId="0" applyNumberFormat="1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3" fontId="14" fillId="0" borderId="24" xfId="0" applyNumberFormat="1" applyFont="1" applyFill="1" applyBorder="1" applyAlignment="1">
      <alignment vertical="top" wrapText="1"/>
    </xf>
    <xf numFmtId="3" fontId="11" fillId="0" borderId="17" xfId="0" applyNumberFormat="1" applyFont="1" applyFill="1" applyBorder="1" applyAlignment="1">
      <alignment vertical="top" wrapText="1"/>
    </xf>
    <xf numFmtId="3" fontId="11" fillId="0" borderId="15" xfId="0" applyNumberFormat="1" applyFont="1" applyFill="1" applyBorder="1" applyAlignment="1">
      <alignment vertical="top" wrapText="1"/>
    </xf>
    <xf numFmtId="3" fontId="11" fillId="0" borderId="21" xfId="0" applyNumberFormat="1" applyFont="1" applyFill="1" applyBorder="1" applyAlignment="1">
      <alignment vertical="top" wrapText="1"/>
    </xf>
    <xf numFmtId="3" fontId="14" fillId="0" borderId="56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vertical="top" wrapText="1"/>
    </xf>
    <xf numFmtId="3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3" fontId="0" fillId="35" borderId="26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39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22" fillId="0" borderId="16" xfId="0" applyFont="1" applyBorder="1" applyAlignment="1">
      <alignment horizontal="center"/>
    </xf>
    <xf numFmtId="0" fontId="22" fillId="0" borderId="24" xfId="0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7" fillId="0" borderId="53" xfId="0" applyNumberFormat="1" applyFont="1" applyBorder="1" applyAlignment="1">
      <alignment/>
    </xf>
    <xf numFmtId="0" fontId="7" fillId="0" borderId="54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30" fillId="0" borderId="0" xfId="52" applyFont="1">
      <alignment/>
      <protection/>
    </xf>
    <xf numFmtId="0" fontId="31" fillId="0" borderId="0" xfId="52" applyFont="1">
      <alignment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33" fillId="33" borderId="51" xfId="52" applyFont="1" applyFill="1" applyBorder="1" applyAlignment="1">
      <alignment horizontal="center" vertical="center" wrapText="1"/>
      <protection/>
    </xf>
    <xf numFmtId="0" fontId="34" fillId="0" borderId="42" xfId="52" applyFont="1" applyBorder="1" applyAlignment="1">
      <alignment horizontal="center" vertical="center"/>
      <protection/>
    </xf>
    <xf numFmtId="0" fontId="34" fillId="0" borderId="10" xfId="52" applyFont="1" applyBorder="1" applyAlignment="1">
      <alignment horizontal="center" vertical="center"/>
      <protection/>
    </xf>
    <xf numFmtId="0" fontId="34" fillId="0" borderId="51" xfId="52" applyFont="1" applyBorder="1" applyAlignment="1">
      <alignment horizontal="center" vertical="center"/>
      <protection/>
    </xf>
    <xf numFmtId="3" fontId="33" fillId="0" borderId="19" xfId="52" applyNumberFormat="1" applyFont="1" applyBorder="1">
      <alignment/>
      <protection/>
    </xf>
    <xf numFmtId="0" fontId="33" fillId="0" borderId="0" xfId="52" applyFont="1">
      <alignment/>
      <protection/>
    </xf>
    <xf numFmtId="0" fontId="30" fillId="0" borderId="14" xfId="52" applyFont="1" applyBorder="1">
      <alignment/>
      <protection/>
    </xf>
    <xf numFmtId="0" fontId="30" fillId="0" borderId="12" xfId="52" applyFont="1" applyBorder="1">
      <alignment/>
      <protection/>
    </xf>
    <xf numFmtId="3" fontId="30" fillId="0" borderId="14" xfId="52" applyNumberFormat="1" applyFont="1" applyBorder="1">
      <alignment/>
      <protection/>
    </xf>
    <xf numFmtId="3" fontId="30" fillId="0" borderId="14" xfId="52" applyNumberFormat="1" applyFont="1" applyBorder="1" applyAlignment="1">
      <alignment/>
      <protection/>
    </xf>
    <xf numFmtId="3" fontId="30" fillId="0" borderId="84" xfId="52" applyNumberFormat="1" applyFont="1" applyBorder="1" applyAlignment="1">
      <alignment/>
      <protection/>
    </xf>
    <xf numFmtId="0" fontId="30" fillId="0" borderId="37" xfId="52" applyFont="1" applyBorder="1" applyAlignment="1">
      <alignment horizontal="left" vertical="center"/>
      <protection/>
    </xf>
    <xf numFmtId="3" fontId="30" fillId="0" borderId="12" xfId="52" applyNumberFormat="1" applyFont="1" applyBorder="1">
      <alignment/>
      <protection/>
    </xf>
    <xf numFmtId="3" fontId="30" fillId="0" borderId="12" xfId="52" applyNumberFormat="1" applyFont="1" applyBorder="1" applyAlignment="1">
      <alignment/>
      <protection/>
    </xf>
    <xf numFmtId="3" fontId="30" fillId="0" borderId="88" xfId="52" applyNumberFormat="1" applyFont="1" applyBorder="1" applyAlignment="1">
      <alignment/>
      <protection/>
    </xf>
    <xf numFmtId="0" fontId="30" fillId="0" borderId="74" xfId="52" applyFont="1" applyBorder="1">
      <alignment/>
      <protection/>
    </xf>
    <xf numFmtId="3" fontId="30" fillId="0" borderId="74" xfId="52" applyNumberFormat="1" applyFont="1" applyBorder="1">
      <alignment/>
      <protection/>
    </xf>
    <xf numFmtId="3" fontId="30" fillId="0" borderId="74" xfId="52" applyNumberFormat="1" applyFont="1" applyBorder="1" applyAlignment="1">
      <alignment/>
      <protection/>
    </xf>
    <xf numFmtId="3" fontId="30" fillId="0" borderId="89" xfId="52" applyNumberFormat="1" applyFont="1" applyBorder="1" applyAlignment="1">
      <alignment/>
      <protection/>
    </xf>
    <xf numFmtId="0" fontId="30" fillId="0" borderId="90" xfId="52" applyFont="1" applyBorder="1">
      <alignment/>
      <protection/>
    </xf>
    <xf numFmtId="0" fontId="33" fillId="0" borderId="78" xfId="52" applyFont="1" applyBorder="1" applyAlignment="1">
      <alignment horizontal="center"/>
      <protection/>
    </xf>
    <xf numFmtId="0" fontId="33" fillId="0" borderId="28" xfId="52" applyFont="1" applyBorder="1">
      <alignment/>
      <protection/>
    </xf>
    <xf numFmtId="3" fontId="33" fillId="0" borderId="29" xfId="52" applyNumberFormat="1" applyFont="1" applyBorder="1">
      <alignment/>
      <protection/>
    </xf>
    <xf numFmtId="0" fontId="30" fillId="0" borderId="0" xfId="52" applyFont="1" applyBorder="1" applyAlignment="1">
      <alignment horizontal="left" vertical="center"/>
      <protection/>
    </xf>
    <xf numFmtId="0" fontId="30" fillId="0" borderId="68" xfId="52" applyFont="1" applyBorder="1" applyAlignment="1">
      <alignment horizontal="left" vertical="center"/>
      <protection/>
    </xf>
    <xf numFmtId="3" fontId="30" fillId="0" borderId="10" xfId="52" applyNumberFormat="1" applyFont="1" applyBorder="1">
      <alignment/>
      <protection/>
    </xf>
    <xf numFmtId="3" fontId="30" fillId="0" borderId="51" xfId="52" applyNumberFormat="1" applyFont="1" applyBorder="1">
      <alignment/>
      <protection/>
    </xf>
    <xf numFmtId="0" fontId="35" fillId="0" borderId="0" xfId="52" applyFont="1">
      <alignment/>
      <protection/>
    </xf>
    <xf numFmtId="0" fontId="30" fillId="0" borderId="10" xfId="52" applyFont="1" applyBorder="1">
      <alignment/>
      <protection/>
    </xf>
    <xf numFmtId="2" fontId="7" fillId="0" borderId="26" xfId="0" applyNumberFormat="1" applyFont="1" applyFill="1" applyBorder="1" applyAlignment="1">
      <alignment/>
    </xf>
    <xf numFmtId="49" fontId="7" fillId="33" borderId="61" xfId="0" applyNumberFormat="1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7" fillId="33" borderId="91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7" fillId="33" borderId="62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49" fontId="7" fillId="33" borderId="62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49" fontId="7" fillId="33" borderId="61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33" borderId="92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22" fillId="0" borderId="93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3" fontId="7" fillId="33" borderId="86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3" fontId="7" fillId="33" borderId="23" xfId="0" applyNumberFormat="1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4" fillId="0" borderId="9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/>
    </xf>
    <xf numFmtId="0" fontId="4" fillId="0" borderId="95" xfId="0" applyFont="1" applyBorder="1" applyAlignment="1">
      <alignment horizontal="left" vertical="center"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49" fontId="14" fillId="33" borderId="59" xfId="0" applyNumberFormat="1" applyFont="1" applyFill="1" applyBorder="1" applyAlignment="1">
      <alignment horizontal="center" vertical="center" wrapText="1"/>
    </xf>
    <xf numFmtId="49" fontId="14" fillId="33" borderId="26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0" fontId="14" fillId="0" borderId="94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66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51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0" fillId="33" borderId="65" xfId="0" applyNumberFormat="1" applyFont="1" applyFill="1" applyBorder="1" applyAlignment="1">
      <alignment horizontal="center" vertical="center" wrapText="1"/>
    </xf>
    <xf numFmtId="49" fontId="0" fillId="33" borderId="54" xfId="0" applyNumberFormat="1" applyFont="1" applyFill="1" applyBorder="1" applyAlignment="1">
      <alignment horizontal="center" vertical="center" wrapText="1"/>
    </xf>
    <xf numFmtId="49" fontId="0" fillId="33" borderId="40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8" fillId="0" borderId="94" xfId="0" applyFont="1" applyBorder="1" applyAlignment="1">
      <alignment horizontal="left" vertical="center"/>
    </xf>
    <xf numFmtId="0" fontId="28" fillId="0" borderId="95" xfId="0" applyFont="1" applyBorder="1" applyAlignment="1">
      <alignment horizontal="left" vertical="center"/>
    </xf>
    <xf numFmtId="0" fontId="28" fillId="0" borderId="56" xfId="0" applyFont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30" fillId="0" borderId="41" xfId="52" applyFont="1" applyBorder="1" applyAlignment="1">
      <alignment horizontal="center" vertical="center"/>
      <protection/>
    </xf>
    <xf numFmtId="0" fontId="30" fillId="0" borderId="45" xfId="52" applyFont="1" applyBorder="1" applyAlignment="1">
      <alignment horizontal="center" vertical="center"/>
      <protection/>
    </xf>
    <xf numFmtId="0" fontId="30" fillId="0" borderId="73" xfId="52" applyFont="1" applyBorder="1" applyAlignment="1">
      <alignment horizontal="center" vertical="center"/>
      <protection/>
    </xf>
    <xf numFmtId="0" fontId="30" fillId="0" borderId="22" xfId="52" applyFont="1" applyBorder="1" applyAlignment="1">
      <alignment horizontal="center"/>
      <protection/>
    </xf>
    <xf numFmtId="0" fontId="30" fillId="0" borderId="43" xfId="52" applyFont="1" applyBorder="1" applyAlignment="1">
      <alignment horizontal="center"/>
      <protection/>
    </xf>
    <xf numFmtId="0" fontId="30" fillId="0" borderId="50" xfId="52" applyFont="1" applyBorder="1" applyAlignment="1">
      <alignment horizontal="left" vertical="center"/>
      <protection/>
    </xf>
    <xf numFmtId="0" fontId="30" fillId="0" borderId="96" xfId="52" applyFont="1" applyBorder="1" applyAlignment="1">
      <alignment horizontal="left" vertical="center"/>
      <protection/>
    </xf>
    <xf numFmtId="0" fontId="30" fillId="0" borderId="37" xfId="52" applyFont="1" applyBorder="1" applyAlignment="1">
      <alignment horizontal="left" vertical="center"/>
      <protection/>
    </xf>
    <xf numFmtId="0" fontId="30" fillId="0" borderId="36" xfId="52" applyFont="1" applyBorder="1" applyAlignment="1">
      <alignment horizontal="left" vertical="center"/>
      <protection/>
    </xf>
    <xf numFmtId="0" fontId="30" fillId="0" borderId="57" xfId="52" applyFont="1" applyBorder="1" applyAlignment="1">
      <alignment horizontal="left" vertical="center"/>
      <protection/>
    </xf>
    <xf numFmtId="0" fontId="30" fillId="0" borderId="33" xfId="52" applyFont="1" applyBorder="1" applyAlignment="1">
      <alignment horizontal="left" vertical="center"/>
      <protection/>
    </xf>
    <xf numFmtId="0" fontId="33" fillId="0" borderId="18" xfId="52" applyFont="1" applyBorder="1" applyAlignment="1">
      <alignment horizontal="center"/>
      <protection/>
    </xf>
    <xf numFmtId="0" fontId="33" fillId="0" borderId="19" xfId="52" applyFont="1" applyBorder="1" applyAlignment="1">
      <alignment horizontal="center"/>
      <protection/>
    </xf>
    <xf numFmtId="0" fontId="33" fillId="0" borderId="97" xfId="52" applyFont="1" applyBorder="1" applyAlignment="1">
      <alignment horizontal="center"/>
      <protection/>
    </xf>
    <xf numFmtId="0" fontId="33" fillId="0" borderId="56" xfId="52" applyFont="1" applyBorder="1" applyAlignment="1">
      <alignment horizontal="center"/>
      <protection/>
    </xf>
    <xf numFmtId="0" fontId="35" fillId="0" borderId="0" xfId="52" applyFont="1" applyAlignment="1">
      <alignment horizontal="left"/>
      <protection/>
    </xf>
    <xf numFmtId="0" fontId="33" fillId="0" borderId="29" xfId="52" applyFont="1" applyBorder="1" applyAlignment="1">
      <alignment horizontal="center"/>
      <protection/>
    </xf>
    <xf numFmtId="0" fontId="33" fillId="33" borderId="10" xfId="52" applyFont="1" applyFill="1" applyBorder="1" applyAlignment="1">
      <alignment horizontal="center" vertical="center"/>
      <protection/>
    </xf>
    <xf numFmtId="0" fontId="33" fillId="33" borderId="51" xfId="52" applyFont="1" applyFill="1" applyBorder="1" applyAlignment="1">
      <alignment horizontal="center" vertical="center"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33" fillId="33" borderId="51" xfId="52" applyFont="1" applyFill="1" applyBorder="1" applyAlignment="1">
      <alignment horizontal="center" vertical="center" wrapText="1"/>
      <protection/>
    </xf>
    <xf numFmtId="0" fontId="32" fillId="0" borderId="0" xfId="52" applyFont="1" applyAlignment="1">
      <alignment horizontal="center"/>
      <protection/>
    </xf>
    <xf numFmtId="0" fontId="33" fillId="33" borderId="32" xfId="52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3" fillId="33" borderId="59" xfId="52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3" fillId="33" borderId="59" xfId="52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3" fillId="33" borderId="21" xfId="52" applyFont="1" applyFill="1" applyBorder="1" applyAlignment="1">
      <alignment horizontal="center" vertical="center"/>
      <protection/>
    </xf>
    <xf numFmtId="0" fontId="33" fillId="33" borderId="53" xfId="52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33" borderId="5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0" borderId="93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67" xfId="0" applyBorder="1" applyAlignment="1">
      <alignment/>
    </xf>
    <xf numFmtId="0" fontId="7" fillId="33" borderId="6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92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3" borderId="4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3" borderId="7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33" borderId="7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3" borderId="93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3" borderId="98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wy%20folder%20(2)\Za&#322;&#261;czniki%20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-ukł.wykon."/>
      <sheetName val="Wydatki wg grup"/>
      <sheetName val="WYDATKI ukł.wyk."/>
      <sheetName val="Wieloletnie programy"/>
      <sheetName val="Inwestycje 2007"/>
      <sheetName val="Projekty unijne (2)"/>
      <sheetName val="Żródła finans."/>
      <sheetName val="Doch.i wyd..zlec.zał.3"/>
      <sheetName val="Doch. i wyd. adm.-4a"/>
      <sheetName val="Wspolne 232-4"/>
      <sheetName val="Gosp. pom."/>
      <sheetName val="Stowarzyszenia 10"/>
      <sheetName val="PFOŚiGW"/>
      <sheetName val="PFGZGiK"/>
      <sheetName val="Prognoza dł. 8"/>
      <sheetName val="Sytuacja finans."/>
      <sheetName val="Dotacje podmiotowe"/>
    </sheetNames>
    <sheetDataSet>
      <sheetData sheetId="15">
        <row r="29">
          <cell r="J29">
            <v>400000</v>
          </cell>
          <cell r="K29">
            <v>400000</v>
          </cell>
          <cell r="L29">
            <v>400000</v>
          </cell>
          <cell r="M29">
            <v>400000</v>
          </cell>
          <cell r="N29">
            <v>400000</v>
          </cell>
          <cell r="O29">
            <v>400000</v>
          </cell>
          <cell r="P29">
            <v>400000</v>
          </cell>
          <cell r="Q29">
            <v>400000</v>
          </cell>
          <cell r="R29">
            <v>400000</v>
          </cell>
          <cell r="S29">
            <v>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4"/>
  <sheetViews>
    <sheetView view="pageBreakPreview" zoomScaleSheetLayoutView="100" zoomScalePageLayoutView="0" workbookViewId="0" topLeftCell="A217">
      <selection activeCell="D14" sqref="D14"/>
    </sheetView>
  </sheetViews>
  <sheetFormatPr defaultColWidth="9.00390625" defaultRowHeight="12.75"/>
  <cols>
    <col min="1" max="1" width="4.00390625" style="208" bestFit="1" customWidth="1"/>
    <col min="2" max="2" width="7.00390625" style="191" bestFit="1" customWidth="1"/>
    <col min="3" max="3" width="6.00390625" style="259" bestFit="1" customWidth="1"/>
    <col min="4" max="4" width="52.00390625" style="191" customWidth="1"/>
    <col min="5" max="5" width="9.75390625" style="191" hidden="1" customWidth="1"/>
    <col min="6" max="6" width="9.75390625" style="191" customWidth="1"/>
    <col min="7" max="7" width="7.25390625" style="435" hidden="1" customWidth="1"/>
    <col min="8" max="8" width="10.125" style="191" customWidth="1"/>
    <col min="9" max="9" width="11.00390625" style="191" customWidth="1"/>
    <col min="10" max="16384" width="9.125" style="191" customWidth="1"/>
  </cols>
  <sheetData>
    <row r="1" spans="1:7" ht="12.75">
      <c r="A1" s="79"/>
      <c r="B1" s="189"/>
      <c r="C1" s="190"/>
      <c r="D1" s="189"/>
      <c r="E1" s="79"/>
      <c r="F1" s="79" t="s">
        <v>51</v>
      </c>
      <c r="G1" s="219"/>
    </row>
    <row r="2" spans="1:7" ht="12.75">
      <c r="A2" s="79"/>
      <c r="B2" s="189"/>
      <c r="C2" s="190"/>
      <c r="D2" s="189"/>
      <c r="E2" s="79"/>
      <c r="F2" s="79" t="s">
        <v>206</v>
      </c>
      <c r="G2" s="219"/>
    </row>
    <row r="3" spans="1:7" ht="12.75">
      <c r="A3" s="79"/>
      <c r="B3" s="189"/>
      <c r="C3" s="190"/>
      <c r="D3" s="189"/>
      <c r="E3" s="79"/>
      <c r="F3" s="79" t="s">
        <v>180</v>
      </c>
      <c r="G3" s="219"/>
    </row>
    <row r="4" spans="1:7" ht="12.75">
      <c r="A4" s="79"/>
      <c r="B4" s="189"/>
      <c r="C4" s="190"/>
      <c r="D4" s="189"/>
      <c r="E4" s="79"/>
      <c r="F4" s="79" t="s">
        <v>640</v>
      </c>
      <c r="G4" s="219"/>
    </row>
    <row r="5" spans="1:4" ht="18" customHeight="1">
      <c r="A5" s="79"/>
      <c r="B5" s="189"/>
      <c r="C5" s="190"/>
      <c r="D5" s="189"/>
    </row>
    <row r="6" spans="1:7" ht="17.25" customHeight="1">
      <c r="A6" s="890" t="s">
        <v>460</v>
      </c>
      <c r="B6" s="890"/>
      <c r="C6" s="890"/>
      <c r="D6" s="890"/>
      <c r="E6" s="890"/>
      <c r="F6" s="890"/>
      <c r="G6" s="890"/>
    </row>
    <row r="7" spans="1:7" ht="13.5" thickBot="1">
      <c r="A7" s="891" t="s">
        <v>207</v>
      </c>
      <c r="B7" s="891"/>
      <c r="C7" s="891"/>
      <c r="D7" s="891"/>
      <c r="E7" s="891"/>
      <c r="F7" s="891"/>
      <c r="G7" s="891"/>
    </row>
    <row r="8" spans="1:9" ht="14.25" customHeight="1">
      <c r="A8" s="901" t="s">
        <v>54</v>
      </c>
      <c r="B8" s="904" t="s">
        <v>399</v>
      </c>
      <c r="C8" s="904" t="s">
        <v>364</v>
      </c>
      <c r="D8" s="904" t="s">
        <v>55</v>
      </c>
      <c r="E8" s="907" t="s">
        <v>458</v>
      </c>
      <c r="F8" s="895" t="s">
        <v>459</v>
      </c>
      <c r="G8" s="898" t="s">
        <v>457</v>
      </c>
      <c r="H8" s="910" t="s">
        <v>438</v>
      </c>
      <c r="I8" s="913" t="s">
        <v>447</v>
      </c>
    </row>
    <row r="9" spans="1:9" s="192" customFormat="1" ht="12.75" customHeight="1">
      <c r="A9" s="902"/>
      <c r="B9" s="905"/>
      <c r="C9" s="905"/>
      <c r="D9" s="905"/>
      <c r="E9" s="908"/>
      <c r="F9" s="896"/>
      <c r="G9" s="899"/>
      <c r="H9" s="911"/>
      <c r="I9" s="914"/>
    </row>
    <row r="10" spans="1:9" s="192" customFormat="1" ht="12.75" customHeight="1" thickBot="1">
      <c r="A10" s="903"/>
      <c r="B10" s="906"/>
      <c r="C10" s="906"/>
      <c r="D10" s="906"/>
      <c r="E10" s="909"/>
      <c r="F10" s="897"/>
      <c r="G10" s="900"/>
      <c r="H10" s="912"/>
      <c r="I10" s="915"/>
    </row>
    <row r="11" spans="1:9" ht="9" customHeight="1" thickBot="1">
      <c r="A11" s="193">
        <v>1</v>
      </c>
      <c r="B11" s="194">
        <v>2</v>
      </c>
      <c r="C11" s="194">
        <v>3</v>
      </c>
      <c r="D11" s="194">
        <v>4</v>
      </c>
      <c r="E11" s="193">
        <v>5</v>
      </c>
      <c r="F11" s="194">
        <v>5</v>
      </c>
      <c r="G11" s="447">
        <v>7</v>
      </c>
      <c r="H11" s="195">
        <v>6</v>
      </c>
      <c r="I11" s="682">
        <v>7</v>
      </c>
    </row>
    <row r="12" spans="1:9" s="201" customFormat="1" ht="24" customHeight="1" thickBot="1">
      <c r="A12" s="196" t="s">
        <v>38</v>
      </c>
      <c r="B12" s="197"/>
      <c r="C12" s="197"/>
      <c r="D12" s="198" t="s">
        <v>39</v>
      </c>
      <c r="E12" s="199">
        <f>E13+E17</f>
        <v>85536</v>
      </c>
      <c r="F12" s="200">
        <f>F13+F17</f>
        <v>85536</v>
      </c>
      <c r="G12" s="200">
        <f>G13+G17</f>
        <v>100</v>
      </c>
      <c r="H12" s="200">
        <f>H13+H17</f>
        <v>0</v>
      </c>
      <c r="I12" s="683">
        <f>I13+I17</f>
        <v>85536</v>
      </c>
    </row>
    <row r="13" spans="1:9" ht="13.5" thickBot="1">
      <c r="A13" s="202"/>
      <c r="B13" s="203" t="s">
        <v>41</v>
      </c>
      <c r="C13" s="204"/>
      <c r="D13" s="205" t="s">
        <v>40</v>
      </c>
      <c r="E13" s="206">
        <f>E14</f>
        <v>13000</v>
      </c>
      <c r="F13" s="207">
        <f>F14</f>
        <v>13000</v>
      </c>
      <c r="G13" s="207"/>
      <c r="H13" s="207">
        <f>H14</f>
        <v>0</v>
      </c>
      <c r="I13" s="684">
        <f>I14</f>
        <v>13000</v>
      </c>
    </row>
    <row r="14" spans="1:9" ht="13.5" customHeight="1">
      <c r="A14" s="202"/>
      <c r="B14" s="209"/>
      <c r="C14" s="210" t="s">
        <v>208</v>
      </c>
      <c r="D14" s="109" t="s">
        <v>209</v>
      </c>
      <c r="E14" s="212">
        <v>13000</v>
      </c>
      <c r="F14" s="212">
        <v>13000</v>
      </c>
      <c r="G14" s="219">
        <f>F14/E14*100</f>
        <v>100</v>
      </c>
      <c r="H14" s="212"/>
      <c r="I14" s="576">
        <f>F14+H14</f>
        <v>13000</v>
      </c>
    </row>
    <row r="15" spans="1:9" ht="13.5" customHeight="1">
      <c r="A15" s="202"/>
      <c r="B15" s="209"/>
      <c r="C15" s="210"/>
      <c r="D15" s="213" t="s">
        <v>210</v>
      </c>
      <c r="E15" s="211"/>
      <c r="F15" s="212"/>
      <c r="G15" s="219"/>
      <c r="H15" s="212"/>
      <c r="I15" s="576"/>
    </row>
    <row r="16" spans="1:9" ht="12" customHeight="1">
      <c r="A16" s="202"/>
      <c r="B16" s="209"/>
      <c r="C16" s="210"/>
      <c r="D16" s="214"/>
      <c r="E16" s="211"/>
      <c r="F16" s="212"/>
      <c r="G16" s="219"/>
      <c r="H16" s="212"/>
      <c r="I16" s="576"/>
    </row>
    <row r="17" spans="1:9" ht="13.5" customHeight="1" thickBot="1">
      <c r="A17" s="202"/>
      <c r="B17" s="215" t="s">
        <v>42</v>
      </c>
      <c r="C17" s="216"/>
      <c r="D17" s="217" t="s">
        <v>43</v>
      </c>
      <c r="E17" s="218">
        <f>E18</f>
        <v>72536</v>
      </c>
      <c r="F17" s="212">
        <f>F18</f>
        <v>72536</v>
      </c>
      <c r="G17" s="236">
        <f>G18</f>
        <v>100</v>
      </c>
      <c r="H17" s="212">
        <f>H18</f>
        <v>0</v>
      </c>
      <c r="I17" s="576">
        <f>I18</f>
        <v>72536</v>
      </c>
    </row>
    <row r="18" spans="1:9" ht="13.5" customHeight="1">
      <c r="A18" s="202"/>
      <c r="B18" s="209"/>
      <c r="C18" s="210" t="s">
        <v>211</v>
      </c>
      <c r="D18" s="109" t="s">
        <v>212</v>
      </c>
      <c r="E18" s="220">
        <v>72536</v>
      </c>
      <c r="F18" s="220">
        <v>72536</v>
      </c>
      <c r="G18" s="219">
        <f>F18/E18*100</f>
        <v>100</v>
      </c>
      <c r="H18" s="220"/>
      <c r="I18" s="685">
        <f>F18+H18</f>
        <v>72536</v>
      </c>
    </row>
    <row r="19" spans="1:9" ht="13.5" customHeight="1">
      <c r="A19" s="202"/>
      <c r="B19" s="209"/>
      <c r="C19" s="210"/>
      <c r="D19" s="109" t="s">
        <v>213</v>
      </c>
      <c r="E19" s="219"/>
      <c r="F19" s="212"/>
      <c r="G19" s="219"/>
      <c r="H19" s="212"/>
      <c r="I19" s="576"/>
    </row>
    <row r="20" spans="1:9" ht="12" customHeight="1">
      <c r="A20" s="202"/>
      <c r="B20" s="221"/>
      <c r="C20" s="221"/>
      <c r="D20" s="209"/>
      <c r="E20" s="211"/>
      <c r="F20" s="212"/>
      <c r="G20" s="219"/>
      <c r="H20" s="212"/>
      <c r="I20" s="576"/>
    </row>
    <row r="21" spans="1:9" s="201" customFormat="1" ht="13.5" thickBot="1">
      <c r="A21" s="196" t="s">
        <v>44</v>
      </c>
      <c r="B21" s="197"/>
      <c r="C21" s="197"/>
      <c r="D21" s="108" t="s">
        <v>45</v>
      </c>
      <c r="E21" s="199">
        <f>E22</f>
        <v>188635</v>
      </c>
      <c r="F21" s="222">
        <f>F22</f>
        <v>188635</v>
      </c>
      <c r="G21" s="222">
        <f>G22</f>
        <v>100</v>
      </c>
      <c r="H21" s="222">
        <f>H22</f>
        <v>0</v>
      </c>
      <c r="I21" s="686">
        <f>I22</f>
        <v>188635</v>
      </c>
    </row>
    <row r="22" spans="1:9" ht="13.5" thickBot="1">
      <c r="A22" s="223"/>
      <c r="B22" s="203" t="s">
        <v>46</v>
      </c>
      <c r="C22" s="224"/>
      <c r="D22" s="225" t="s">
        <v>214</v>
      </c>
      <c r="E22" s="206">
        <f>SUM(E23)</f>
        <v>188635</v>
      </c>
      <c r="F22" s="212">
        <f>SUM(F23)</f>
        <v>188635</v>
      </c>
      <c r="G22" s="207">
        <f>SUM(G23)</f>
        <v>100</v>
      </c>
      <c r="H22" s="212">
        <f>SUM(H23)</f>
        <v>0</v>
      </c>
      <c r="I22" s="576">
        <f>SUM(I23)</f>
        <v>188635</v>
      </c>
    </row>
    <row r="23" spans="1:9" ht="12.75" customHeight="1">
      <c r="A23" s="223"/>
      <c r="B23" s="226"/>
      <c r="C23" s="209">
        <v>2460</v>
      </c>
      <c r="D23" s="227" t="s">
        <v>215</v>
      </c>
      <c r="E23" s="211">
        <v>188635</v>
      </c>
      <c r="F23" s="220">
        <v>188635</v>
      </c>
      <c r="G23" s="219">
        <f>F23/E23*100</f>
        <v>100</v>
      </c>
      <c r="H23" s="220"/>
      <c r="I23" s="685">
        <f>F23+H23</f>
        <v>188635</v>
      </c>
    </row>
    <row r="24" spans="1:9" ht="12.75" customHeight="1">
      <c r="A24" s="223"/>
      <c r="B24" s="228"/>
      <c r="C24" s="209"/>
      <c r="D24" s="214"/>
      <c r="E24" s="211"/>
      <c r="F24" s="212"/>
      <c r="G24" s="219"/>
      <c r="H24" s="212"/>
      <c r="I24" s="576"/>
    </row>
    <row r="25" spans="1:9" s="201" customFormat="1" ht="13.5" thickBot="1">
      <c r="A25" s="229">
        <v>600</v>
      </c>
      <c r="B25" s="197"/>
      <c r="C25" s="230"/>
      <c r="D25" s="108" t="s">
        <v>49</v>
      </c>
      <c r="E25" s="199">
        <f>E26</f>
        <v>241971</v>
      </c>
      <c r="F25" s="222">
        <f>SUM(F26)</f>
        <v>241971</v>
      </c>
      <c r="G25" s="222">
        <f>SUM(G26)</f>
        <v>300</v>
      </c>
      <c r="H25" s="222">
        <f>SUM(H26)</f>
        <v>0</v>
      </c>
      <c r="I25" s="686">
        <f>SUM(I26)</f>
        <v>241971</v>
      </c>
    </row>
    <row r="26" spans="1:9" ht="13.5" thickBot="1">
      <c r="A26" s="231"/>
      <c r="B26" s="232">
        <v>60014</v>
      </c>
      <c r="C26" s="233"/>
      <c r="D26" s="225" t="s">
        <v>50</v>
      </c>
      <c r="E26" s="206">
        <f>SUM(E27:E30)</f>
        <v>241971</v>
      </c>
      <c r="F26" s="207">
        <f>SUM(F27:F30)</f>
        <v>241971</v>
      </c>
      <c r="G26" s="207">
        <f>SUM(G27:G30)</f>
        <v>300</v>
      </c>
      <c r="H26" s="207">
        <f>SUM(H27:H30)</f>
        <v>0</v>
      </c>
      <c r="I26" s="684">
        <f>SUM(I27:I30)</f>
        <v>241971</v>
      </c>
    </row>
    <row r="27" spans="1:9" ht="12.75">
      <c r="A27" s="231"/>
      <c r="B27" s="209"/>
      <c r="C27" s="210" t="s">
        <v>216</v>
      </c>
      <c r="D27" s="109" t="s">
        <v>217</v>
      </c>
      <c r="E27" s="212">
        <v>204193</v>
      </c>
      <c r="F27" s="212">
        <v>204193</v>
      </c>
      <c r="G27" s="219">
        <f>F27/E27*100</f>
        <v>100</v>
      </c>
      <c r="H27" s="212"/>
      <c r="I27" s="576">
        <f>F27+H27</f>
        <v>204193</v>
      </c>
    </row>
    <row r="28" spans="1:9" ht="12.75" customHeight="1">
      <c r="A28" s="231"/>
      <c r="B28" s="221"/>
      <c r="C28" s="210" t="s">
        <v>211</v>
      </c>
      <c r="D28" s="109" t="s">
        <v>212</v>
      </c>
      <c r="E28" s="212">
        <v>18000</v>
      </c>
      <c r="F28" s="212">
        <v>18000</v>
      </c>
      <c r="G28" s="219">
        <f>F28/E28*100</f>
        <v>100</v>
      </c>
      <c r="H28" s="212"/>
      <c r="I28" s="576">
        <f>F28+H28</f>
        <v>18000</v>
      </c>
    </row>
    <row r="29" spans="1:9" ht="12.75" customHeight="1">
      <c r="A29" s="231"/>
      <c r="B29" s="221"/>
      <c r="C29" s="210"/>
      <c r="D29" s="109" t="s">
        <v>213</v>
      </c>
      <c r="E29" s="211"/>
      <c r="F29" s="212"/>
      <c r="G29" s="219"/>
      <c r="H29" s="212"/>
      <c r="I29" s="576"/>
    </row>
    <row r="30" spans="1:9" ht="12.75" customHeight="1">
      <c r="A30" s="231"/>
      <c r="B30" s="221"/>
      <c r="C30" s="210" t="s">
        <v>218</v>
      </c>
      <c r="D30" s="79" t="s">
        <v>219</v>
      </c>
      <c r="E30" s="212">
        <v>19778</v>
      </c>
      <c r="F30" s="212">
        <v>19778</v>
      </c>
      <c r="G30" s="219">
        <f>F30/E30*100</f>
        <v>100</v>
      </c>
      <c r="H30" s="212"/>
      <c r="I30" s="576">
        <f>F30+H30</f>
        <v>19778</v>
      </c>
    </row>
    <row r="31" spans="1:9" ht="12.75">
      <c r="A31" s="231"/>
      <c r="B31" s="221"/>
      <c r="C31" s="210"/>
      <c r="D31" s="109"/>
      <c r="E31" s="211"/>
      <c r="F31" s="212"/>
      <c r="G31" s="219"/>
      <c r="H31" s="212"/>
      <c r="I31" s="576"/>
    </row>
    <row r="32" spans="1:9" s="201" customFormat="1" ht="13.5" thickBot="1">
      <c r="A32" s="229">
        <v>700</v>
      </c>
      <c r="B32" s="197"/>
      <c r="C32" s="197"/>
      <c r="D32" s="108" t="s">
        <v>92</v>
      </c>
      <c r="E32" s="199">
        <f>E33</f>
        <v>1534309</v>
      </c>
      <c r="F32" s="222">
        <f>F33</f>
        <v>1534309</v>
      </c>
      <c r="G32" s="222" t="e">
        <f>G33</f>
        <v>#DIV/0!</v>
      </c>
      <c r="H32" s="222">
        <f>H33</f>
        <v>9000</v>
      </c>
      <c r="I32" s="686">
        <f>I33</f>
        <v>1543309</v>
      </c>
    </row>
    <row r="33" spans="1:9" ht="13.5" thickBot="1">
      <c r="A33" s="231"/>
      <c r="B33" s="232">
        <v>70005</v>
      </c>
      <c r="C33" s="204"/>
      <c r="D33" s="225" t="s">
        <v>93</v>
      </c>
      <c r="E33" s="206">
        <f>SUM(E34:E45)</f>
        <v>1534309</v>
      </c>
      <c r="F33" s="207">
        <f>SUM(F34:F45)</f>
        <v>1534309</v>
      </c>
      <c r="G33" s="207" t="e">
        <f>SUM(G34:G45)</f>
        <v>#DIV/0!</v>
      </c>
      <c r="H33" s="207">
        <f>SUM(H34:H45)</f>
        <v>9000</v>
      </c>
      <c r="I33" s="684">
        <f>SUM(I34:I45)</f>
        <v>1543309</v>
      </c>
    </row>
    <row r="34" spans="1:9" ht="12.75">
      <c r="A34" s="231"/>
      <c r="B34" s="209"/>
      <c r="C34" s="210" t="s">
        <v>223</v>
      </c>
      <c r="D34" s="109" t="s">
        <v>224</v>
      </c>
      <c r="E34" s="212">
        <v>7000</v>
      </c>
      <c r="F34" s="212">
        <v>7000</v>
      </c>
      <c r="G34" s="219">
        <f>F34/E34*100</f>
        <v>100</v>
      </c>
      <c r="H34" s="212"/>
      <c r="I34" s="576">
        <f>F34+H34</f>
        <v>7000</v>
      </c>
    </row>
    <row r="35" spans="1:9" ht="12.75">
      <c r="A35" s="231"/>
      <c r="B35" s="209"/>
      <c r="C35" s="210"/>
      <c r="D35" s="109" t="s">
        <v>225</v>
      </c>
      <c r="E35" s="237"/>
      <c r="F35" s="212"/>
      <c r="G35" s="219"/>
      <c r="H35" s="212"/>
      <c r="I35" s="576"/>
    </row>
    <row r="36" spans="1:9" ht="12.75">
      <c r="A36" s="231"/>
      <c r="B36" s="209"/>
      <c r="C36" s="210" t="s">
        <v>216</v>
      </c>
      <c r="D36" s="109" t="s">
        <v>217</v>
      </c>
      <c r="E36" s="212">
        <v>1000</v>
      </c>
      <c r="F36" s="212">
        <v>1000</v>
      </c>
      <c r="G36" s="219">
        <f aca="true" t="shared" si="0" ref="G36:G44">F36/E36*100</f>
        <v>100</v>
      </c>
      <c r="H36" s="212"/>
      <c r="I36" s="576">
        <f aca="true" t="shared" si="1" ref="I36:I42">F36+H36</f>
        <v>1000</v>
      </c>
    </row>
    <row r="37" spans="1:9" ht="12.75">
      <c r="A37" s="231"/>
      <c r="B37" s="209"/>
      <c r="C37" s="210" t="s">
        <v>211</v>
      </c>
      <c r="D37" s="109" t="s">
        <v>212</v>
      </c>
      <c r="E37" s="212">
        <v>107009</v>
      </c>
      <c r="F37" s="212">
        <v>107009</v>
      </c>
      <c r="G37" s="219">
        <f t="shared" si="0"/>
        <v>100</v>
      </c>
      <c r="H37" s="212">
        <v>9000</v>
      </c>
      <c r="I37" s="576">
        <f t="shared" si="1"/>
        <v>116009</v>
      </c>
    </row>
    <row r="38" spans="1:9" ht="12.75">
      <c r="A38" s="231"/>
      <c r="B38" s="209"/>
      <c r="C38" s="209"/>
      <c r="D38" s="109" t="s">
        <v>213</v>
      </c>
      <c r="E38" s="211"/>
      <c r="F38" s="212"/>
      <c r="G38" s="219"/>
      <c r="H38" s="212"/>
      <c r="I38" s="576"/>
    </row>
    <row r="39" spans="1:9" ht="12.75">
      <c r="A39" s="231"/>
      <c r="B39" s="209"/>
      <c r="C39" s="210" t="s">
        <v>495</v>
      </c>
      <c r="D39" s="109" t="s">
        <v>494</v>
      </c>
      <c r="E39" s="211">
        <v>0</v>
      </c>
      <c r="F39" s="212">
        <v>0</v>
      </c>
      <c r="G39" s="219"/>
      <c r="H39" s="212"/>
      <c r="I39" s="576">
        <f t="shared" si="1"/>
        <v>0</v>
      </c>
    </row>
    <row r="40" spans="1:9" ht="12.75">
      <c r="A40" s="231"/>
      <c r="B40" s="209"/>
      <c r="C40" s="210" t="s">
        <v>226</v>
      </c>
      <c r="D40" s="109" t="s">
        <v>227</v>
      </c>
      <c r="E40" s="212">
        <v>1267300</v>
      </c>
      <c r="F40" s="212">
        <v>1267300</v>
      </c>
      <c r="G40" s="219">
        <f t="shared" si="0"/>
        <v>100</v>
      </c>
      <c r="H40" s="212"/>
      <c r="I40" s="576">
        <f t="shared" si="1"/>
        <v>1267300</v>
      </c>
    </row>
    <row r="41" spans="1:9" ht="12.75">
      <c r="A41" s="231"/>
      <c r="B41" s="209"/>
      <c r="C41" s="210" t="s">
        <v>228</v>
      </c>
      <c r="D41" s="109" t="s">
        <v>229</v>
      </c>
      <c r="E41" s="212">
        <v>0</v>
      </c>
      <c r="F41" s="212">
        <v>0</v>
      </c>
      <c r="G41" s="219" t="e">
        <f t="shared" si="0"/>
        <v>#DIV/0!</v>
      </c>
      <c r="H41" s="212"/>
      <c r="I41" s="576">
        <f t="shared" si="1"/>
        <v>0</v>
      </c>
    </row>
    <row r="42" spans="1:9" ht="12.75">
      <c r="A42" s="231"/>
      <c r="B42" s="209"/>
      <c r="C42" s="210" t="s">
        <v>208</v>
      </c>
      <c r="D42" s="109" t="s">
        <v>209</v>
      </c>
      <c r="E42" s="212">
        <v>58000</v>
      </c>
      <c r="F42" s="212">
        <v>58000</v>
      </c>
      <c r="G42" s="219">
        <f t="shared" si="0"/>
        <v>100</v>
      </c>
      <c r="H42" s="212"/>
      <c r="I42" s="576">
        <f t="shared" si="1"/>
        <v>58000</v>
      </c>
    </row>
    <row r="43" spans="1:9" ht="12.75">
      <c r="A43" s="231"/>
      <c r="B43" s="209"/>
      <c r="C43" s="210"/>
      <c r="D43" s="213" t="s">
        <v>230</v>
      </c>
      <c r="E43" s="211"/>
      <c r="F43" s="212"/>
      <c r="G43" s="219"/>
      <c r="H43" s="212"/>
      <c r="I43" s="576"/>
    </row>
    <row r="44" spans="1:9" ht="12.75">
      <c r="A44" s="231"/>
      <c r="B44" s="209"/>
      <c r="C44" s="210" t="s">
        <v>231</v>
      </c>
      <c r="D44" s="109" t="s">
        <v>232</v>
      </c>
      <c r="E44" s="212">
        <v>94000</v>
      </c>
      <c r="F44" s="212">
        <v>94000</v>
      </c>
      <c r="G44" s="219">
        <f t="shared" si="0"/>
        <v>100</v>
      </c>
      <c r="H44" s="212"/>
      <c r="I44" s="576">
        <f>F44+H44</f>
        <v>94000</v>
      </c>
    </row>
    <row r="45" spans="1:9" ht="12.75">
      <c r="A45" s="231"/>
      <c r="B45" s="209"/>
      <c r="C45" s="210"/>
      <c r="D45" s="109" t="s">
        <v>233</v>
      </c>
      <c r="E45" s="237"/>
      <c r="F45" s="212"/>
      <c r="G45" s="219"/>
      <c r="H45" s="212"/>
      <c r="I45" s="576"/>
    </row>
    <row r="46" spans="1:9" ht="12.75">
      <c r="A46" s="231"/>
      <c r="B46" s="209"/>
      <c r="C46" s="210"/>
      <c r="D46" s="109"/>
      <c r="E46" s="211"/>
      <c r="F46" s="212"/>
      <c r="G46" s="219"/>
      <c r="H46" s="212"/>
      <c r="I46" s="576"/>
    </row>
    <row r="47" spans="1:9" s="201" customFormat="1" ht="13.5" thickBot="1">
      <c r="A47" s="229">
        <v>710</v>
      </c>
      <c r="B47" s="197"/>
      <c r="C47" s="230"/>
      <c r="D47" s="108" t="s">
        <v>97</v>
      </c>
      <c r="E47" s="199">
        <f>E48+E52+E56</f>
        <v>341042</v>
      </c>
      <c r="F47" s="200">
        <f>F48+F52+F56</f>
        <v>341042</v>
      </c>
      <c r="G47" s="200">
        <f>G48+G52+G56</f>
        <v>300</v>
      </c>
      <c r="H47" s="200">
        <f>H48+H52+H56</f>
        <v>4331</v>
      </c>
      <c r="I47" s="683">
        <f>I48+I52+I56</f>
        <v>345373</v>
      </c>
    </row>
    <row r="48" spans="1:9" ht="13.5" thickBot="1">
      <c r="A48" s="231"/>
      <c r="B48" s="232">
        <v>71013</v>
      </c>
      <c r="C48" s="233"/>
      <c r="D48" s="225" t="s">
        <v>234</v>
      </c>
      <c r="E48" s="206">
        <f>E49</f>
        <v>40000</v>
      </c>
      <c r="F48" s="207">
        <f>F49</f>
        <v>40000</v>
      </c>
      <c r="G48" s="207">
        <f>G49</f>
        <v>100</v>
      </c>
      <c r="H48" s="207">
        <f>H49</f>
        <v>0</v>
      </c>
      <c r="I48" s="684">
        <f>I49</f>
        <v>40000</v>
      </c>
    </row>
    <row r="49" spans="1:9" ht="12.75">
      <c r="A49" s="231"/>
      <c r="B49" s="209"/>
      <c r="C49" s="210" t="s">
        <v>208</v>
      </c>
      <c r="D49" s="109" t="s">
        <v>209</v>
      </c>
      <c r="E49" s="211">
        <v>40000</v>
      </c>
      <c r="F49" s="212">
        <v>40000</v>
      </c>
      <c r="G49" s="219">
        <f>F49/E49*100</f>
        <v>100</v>
      </c>
      <c r="H49" s="212"/>
      <c r="I49" s="576">
        <f>F49+H49</f>
        <v>40000</v>
      </c>
    </row>
    <row r="50" spans="1:9" ht="12.75">
      <c r="A50" s="231"/>
      <c r="B50" s="209"/>
      <c r="C50" s="210"/>
      <c r="D50" s="109" t="s">
        <v>235</v>
      </c>
      <c r="E50" s="211"/>
      <c r="F50" s="212"/>
      <c r="G50" s="219"/>
      <c r="H50" s="212"/>
      <c r="I50" s="576"/>
    </row>
    <row r="51" spans="1:9" ht="12.75">
      <c r="A51" s="231"/>
      <c r="B51" s="209"/>
      <c r="C51" s="210"/>
      <c r="D51" s="109"/>
      <c r="E51" s="211"/>
      <c r="F51" s="212"/>
      <c r="G51" s="219"/>
      <c r="H51" s="212"/>
      <c r="I51" s="576"/>
    </row>
    <row r="52" spans="1:9" ht="15" customHeight="1" thickBot="1">
      <c r="A52" s="231"/>
      <c r="B52" s="234">
        <v>71014</v>
      </c>
      <c r="C52" s="216"/>
      <c r="D52" s="217" t="s">
        <v>99</v>
      </c>
      <c r="E52" s="235">
        <f>E53</f>
        <v>14000</v>
      </c>
      <c r="F52" s="212">
        <f>F53</f>
        <v>14000</v>
      </c>
      <c r="G52" s="236">
        <f>G53</f>
        <v>100</v>
      </c>
      <c r="H52" s="212">
        <f>H53</f>
        <v>0</v>
      </c>
      <c r="I52" s="576">
        <f>I53</f>
        <v>14000</v>
      </c>
    </row>
    <row r="53" spans="1:9" ht="15" customHeight="1">
      <c r="A53" s="231"/>
      <c r="B53" s="209"/>
      <c r="C53" s="210" t="s">
        <v>208</v>
      </c>
      <c r="D53" s="109" t="s">
        <v>209</v>
      </c>
      <c r="E53" s="220">
        <v>14000</v>
      </c>
      <c r="F53" s="220">
        <v>14000</v>
      </c>
      <c r="G53" s="219">
        <f>F53/E53*100</f>
        <v>100</v>
      </c>
      <c r="H53" s="220"/>
      <c r="I53" s="685">
        <f>F53+H53</f>
        <v>14000</v>
      </c>
    </row>
    <row r="54" spans="1:9" ht="15" customHeight="1">
      <c r="A54" s="231"/>
      <c r="B54" s="209"/>
      <c r="C54" s="210"/>
      <c r="D54" s="109" t="s">
        <v>235</v>
      </c>
      <c r="E54" s="211"/>
      <c r="F54" s="212"/>
      <c r="G54" s="219"/>
      <c r="H54" s="212"/>
      <c r="I54" s="576"/>
    </row>
    <row r="55" spans="1:9" ht="15" customHeight="1">
      <c r="A55" s="231"/>
      <c r="B55" s="209"/>
      <c r="C55" s="210"/>
      <c r="D55" s="109"/>
      <c r="E55" s="211"/>
      <c r="F55" s="212"/>
      <c r="G55" s="219"/>
      <c r="H55" s="212"/>
      <c r="I55" s="576"/>
    </row>
    <row r="56" spans="1:9" ht="15" customHeight="1" thickBot="1">
      <c r="A56" s="231"/>
      <c r="B56" s="234">
        <v>71015</v>
      </c>
      <c r="C56" s="238"/>
      <c r="D56" s="217" t="s">
        <v>100</v>
      </c>
      <c r="E56" s="235">
        <f>SUM(E57:E58)</f>
        <v>287042</v>
      </c>
      <c r="F56" s="236">
        <f>SUM(F57:F58)</f>
        <v>287042</v>
      </c>
      <c r="G56" s="236">
        <f>SUM(G57:G58)</f>
        <v>100</v>
      </c>
      <c r="H56" s="236">
        <f>SUM(H57:H58)</f>
        <v>4331</v>
      </c>
      <c r="I56" s="687">
        <f>SUM(I57:I58)</f>
        <v>291373</v>
      </c>
    </row>
    <row r="57" spans="1:9" ht="15" customHeight="1">
      <c r="A57" s="231"/>
      <c r="B57" s="209"/>
      <c r="C57" s="209">
        <v>2110</v>
      </c>
      <c r="D57" s="227" t="s">
        <v>209</v>
      </c>
      <c r="E57" s="212">
        <v>287042</v>
      </c>
      <c r="F57" s="212">
        <v>287042</v>
      </c>
      <c r="G57" s="219">
        <f>F57/E57*100</f>
        <v>100</v>
      </c>
      <c r="H57" s="212">
        <v>4331</v>
      </c>
      <c r="I57" s="576">
        <f>F57+H57</f>
        <v>291373</v>
      </c>
    </row>
    <row r="58" spans="1:9" ht="15" customHeight="1">
      <c r="A58" s="231"/>
      <c r="B58" s="209"/>
      <c r="C58" s="209"/>
      <c r="D58" s="213" t="s">
        <v>236</v>
      </c>
      <c r="E58" s="211"/>
      <c r="F58" s="212"/>
      <c r="G58" s="219"/>
      <c r="H58" s="212"/>
      <c r="I58" s="576"/>
    </row>
    <row r="59" spans="1:9" ht="15" customHeight="1">
      <c r="A59" s="231"/>
      <c r="B59" s="209"/>
      <c r="C59" s="210"/>
      <c r="D59" s="109"/>
      <c r="E59" s="211"/>
      <c r="F59" s="212"/>
      <c r="G59" s="219"/>
      <c r="H59" s="212"/>
      <c r="I59" s="576"/>
    </row>
    <row r="60" spans="1:9" s="201" customFormat="1" ht="15" customHeight="1" thickBot="1">
      <c r="A60" s="229">
        <v>750</v>
      </c>
      <c r="B60" s="197"/>
      <c r="C60" s="197"/>
      <c r="D60" s="108" t="s">
        <v>103</v>
      </c>
      <c r="E60" s="199">
        <f>E61+E65+E76+E80</f>
        <v>1226710</v>
      </c>
      <c r="F60" s="222">
        <f>F61+F65+F76+F80</f>
        <v>1226710</v>
      </c>
      <c r="G60" s="222">
        <f>G61+G65+G76+G80</f>
        <v>1100</v>
      </c>
      <c r="H60" s="222">
        <f>H61+H65+H76+H80</f>
        <v>0</v>
      </c>
      <c r="I60" s="686">
        <f>I61+I65+I76+I80</f>
        <v>1226710</v>
      </c>
    </row>
    <row r="61" spans="1:9" ht="15" customHeight="1" thickBot="1">
      <c r="A61" s="231"/>
      <c r="B61" s="232">
        <v>75011</v>
      </c>
      <c r="C61" s="204"/>
      <c r="D61" s="225" t="s">
        <v>104</v>
      </c>
      <c r="E61" s="206">
        <f>E62</f>
        <v>154533</v>
      </c>
      <c r="F61" s="207">
        <f>F62</f>
        <v>154533</v>
      </c>
      <c r="G61" s="207">
        <f>G62</f>
        <v>100</v>
      </c>
      <c r="H61" s="207">
        <f>H62</f>
        <v>0</v>
      </c>
      <c r="I61" s="684">
        <f>I62</f>
        <v>154533</v>
      </c>
    </row>
    <row r="62" spans="1:9" ht="15" customHeight="1">
      <c r="A62" s="231"/>
      <c r="B62" s="209"/>
      <c r="C62" s="209">
        <v>2110</v>
      </c>
      <c r="D62" s="109" t="s">
        <v>209</v>
      </c>
      <c r="E62" s="212">
        <v>154533</v>
      </c>
      <c r="F62" s="212">
        <v>154533</v>
      </c>
      <c r="G62" s="219">
        <f>F62/E62*100</f>
        <v>100</v>
      </c>
      <c r="H62" s="212"/>
      <c r="I62" s="576">
        <f>F62+H62</f>
        <v>154533</v>
      </c>
    </row>
    <row r="63" spans="1:9" ht="15" customHeight="1">
      <c r="A63" s="231"/>
      <c r="B63" s="209"/>
      <c r="C63" s="209"/>
      <c r="D63" s="109" t="s">
        <v>235</v>
      </c>
      <c r="E63" s="211"/>
      <c r="F63" s="212"/>
      <c r="G63" s="219"/>
      <c r="H63" s="212"/>
      <c r="I63" s="576"/>
    </row>
    <row r="64" spans="1:9" ht="15" customHeight="1">
      <c r="A64" s="231"/>
      <c r="B64" s="209"/>
      <c r="C64" s="209"/>
      <c r="D64" s="109"/>
      <c r="E64" s="211"/>
      <c r="F64" s="212"/>
      <c r="G64" s="219"/>
      <c r="H64" s="212"/>
      <c r="I64" s="576"/>
    </row>
    <row r="65" spans="1:9" ht="15" customHeight="1" thickBot="1">
      <c r="A65" s="231"/>
      <c r="B65" s="234">
        <v>75020</v>
      </c>
      <c r="C65" s="238"/>
      <c r="D65" s="217" t="s">
        <v>110</v>
      </c>
      <c r="E65" s="235">
        <f>SUM(E66:E74)</f>
        <v>1035177</v>
      </c>
      <c r="F65" s="212">
        <f>SUM(F66:F74)</f>
        <v>1035177</v>
      </c>
      <c r="G65" s="236">
        <f>SUM(G66:G74)</f>
        <v>800</v>
      </c>
      <c r="H65" s="212">
        <f>SUM(H66:H74)</f>
        <v>0</v>
      </c>
      <c r="I65" s="576">
        <f>SUM(I66:I74)</f>
        <v>1035177</v>
      </c>
    </row>
    <row r="66" spans="1:9" ht="15" customHeight="1">
      <c r="A66" s="231"/>
      <c r="B66" s="209"/>
      <c r="C66" s="210" t="s">
        <v>237</v>
      </c>
      <c r="D66" s="109" t="s">
        <v>238</v>
      </c>
      <c r="E66" s="220">
        <v>950000</v>
      </c>
      <c r="F66" s="220">
        <v>950000</v>
      </c>
      <c r="G66" s="219">
        <f>F66/E66*100</f>
        <v>100</v>
      </c>
      <c r="H66" s="220"/>
      <c r="I66" s="685">
        <f>F66+H66</f>
        <v>950000</v>
      </c>
    </row>
    <row r="67" spans="1:9" ht="15" customHeight="1">
      <c r="A67" s="231"/>
      <c r="B67" s="209"/>
      <c r="C67" s="210" t="s">
        <v>216</v>
      </c>
      <c r="D67" s="109" t="s">
        <v>217</v>
      </c>
      <c r="E67" s="211">
        <v>2215</v>
      </c>
      <c r="F67" s="212">
        <v>2215</v>
      </c>
      <c r="G67" s="219">
        <f aca="true" t="shared" si="2" ref="G67:G74">F67/E67*100</f>
        <v>100</v>
      </c>
      <c r="H67" s="212"/>
      <c r="I67" s="576">
        <f aca="true" t="shared" si="3" ref="I67:I74">F67+H67</f>
        <v>2215</v>
      </c>
    </row>
    <row r="68" spans="1:9" ht="15" customHeight="1">
      <c r="A68" s="231"/>
      <c r="B68" s="209"/>
      <c r="C68" s="210" t="s">
        <v>211</v>
      </c>
      <c r="D68" s="109" t="s">
        <v>212</v>
      </c>
      <c r="E68" s="211">
        <v>6000</v>
      </c>
      <c r="F68" s="212">
        <v>6000</v>
      </c>
      <c r="G68" s="219">
        <f t="shared" si="2"/>
        <v>100</v>
      </c>
      <c r="H68" s="212"/>
      <c r="I68" s="576">
        <f t="shared" si="3"/>
        <v>6000</v>
      </c>
    </row>
    <row r="69" spans="1:9" ht="15" customHeight="1">
      <c r="A69" s="231"/>
      <c r="B69" s="209"/>
      <c r="C69" s="210"/>
      <c r="D69" s="109" t="s">
        <v>213</v>
      </c>
      <c r="E69" s="211"/>
      <c r="F69" s="212"/>
      <c r="G69" s="219"/>
      <c r="H69" s="212"/>
      <c r="I69" s="576"/>
    </row>
    <row r="70" spans="1:9" ht="15" customHeight="1">
      <c r="A70" s="231"/>
      <c r="B70" s="209"/>
      <c r="C70" s="210" t="s">
        <v>202</v>
      </c>
      <c r="D70" s="109" t="s">
        <v>197</v>
      </c>
      <c r="E70" s="211">
        <v>9500</v>
      </c>
      <c r="F70" s="212">
        <v>9500</v>
      </c>
      <c r="G70" s="219">
        <f t="shared" si="2"/>
        <v>100</v>
      </c>
      <c r="H70" s="212"/>
      <c r="I70" s="576">
        <f t="shared" si="3"/>
        <v>9500</v>
      </c>
    </row>
    <row r="71" spans="1:9" ht="15" customHeight="1">
      <c r="A71" s="231"/>
      <c r="B71" s="209"/>
      <c r="C71" s="210" t="s">
        <v>239</v>
      </c>
      <c r="D71" s="109" t="s">
        <v>240</v>
      </c>
      <c r="E71" s="211">
        <v>4012</v>
      </c>
      <c r="F71" s="212">
        <v>4012</v>
      </c>
      <c r="G71" s="219">
        <f t="shared" si="2"/>
        <v>100</v>
      </c>
      <c r="H71" s="212"/>
      <c r="I71" s="576">
        <f t="shared" si="3"/>
        <v>4012</v>
      </c>
    </row>
    <row r="72" spans="1:9" ht="15" customHeight="1">
      <c r="A72" s="231"/>
      <c r="B72" s="209"/>
      <c r="C72" s="210" t="s">
        <v>228</v>
      </c>
      <c r="D72" s="109" t="s">
        <v>241</v>
      </c>
      <c r="E72" s="211">
        <v>500</v>
      </c>
      <c r="F72" s="212">
        <v>500</v>
      </c>
      <c r="G72" s="219">
        <f t="shared" si="2"/>
        <v>100</v>
      </c>
      <c r="H72" s="212"/>
      <c r="I72" s="576">
        <f t="shared" si="3"/>
        <v>500</v>
      </c>
    </row>
    <row r="73" spans="1:9" ht="15" customHeight="1">
      <c r="A73" s="231"/>
      <c r="B73" s="209"/>
      <c r="C73" s="210" t="s">
        <v>242</v>
      </c>
      <c r="D73" s="109" t="s">
        <v>450</v>
      </c>
      <c r="E73" s="211">
        <v>950</v>
      </c>
      <c r="F73" s="212">
        <v>950</v>
      </c>
      <c r="G73" s="219">
        <f t="shared" si="2"/>
        <v>100</v>
      </c>
      <c r="H73" s="212"/>
      <c r="I73" s="576">
        <f t="shared" si="3"/>
        <v>950</v>
      </c>
    </row>
    <row r="74" spans="1:9" ht="15" customHeight="1">
      <c r="A74" s="231"/>
      <c r="B74" s="209"/>
      <c r="C74" s="210" t="s">
        <v>218</v>
      </c>
      <c r="D74" s="109" t="s">
        <v>219</v>
      </c>
      <c r="E74" s="211">
        <v>62000</v>
      </c>
      <c r="F74" s="212">
        <v>62000</v>
      </c>
      <c r="G74" s="219">
        <f t="shared" si="2"/>
        <v>100</v>
      </c>
      <c r="H74" s="212"/>
      <c r="I74" s="576">
        <f t="shared" si="3"/>
        <v>62000</v>
      </c>
    </row>
    <row r="75" spans="1:9" ht="15" customHeight="1">
      <c r="A75" s="231"/>
      <c r="B75" s="209"/>
      <c r="C75" s="209"/>
      <c r="D75" s="209"/>
      <c r="E75" s="211"/>
      <c r="F75" s="212"/>
      <c r="G75" s="219"/>
      <c r="H75" s="212"/>
      <c r="I75" s="576"/>
    </row>
    <row r="76" spans="1:9" ht="15" customHeight="1" thickBot="1">
      <c r="A76" s="231"/>
      <c r="B76" s="234">
        <v>75045</v>
      </c>
      <c r="C76" s="238"/>
      <c r="D76" s="217" t="s">
        <v>114</v>
      </c>
      <c r="E76" s="235">
        <f>E77</f>
        <v>17000</v>
      </c>
      <c r="F76" s="236">
        <f>F77</f>
        <v>17000</v>
      </c>
      <c r="G76" s="236">
        <f>G77</f>
        <v>100</v>
      </c>
      <c r="H76" s="236">
        <f>H77</f>
        <v>0</v>
      </c>
      <c r="I76" s="687">
        <f>I77</f>
        <v>17000</v>
      </c>
    </row>
    <row r="77" spans="1:9" ht="15" customHeight="1">
      <c r="A77" s="231"/>
      <c r="B77" s="209"/>
      <c r="C77" s="209">
        <v>2110</v>
      </c>
      <c r="D77" s="109" t="s">
        <v>209</v>
      </c>
      <c r="E77" s="212">
        <v>17000</v>
      </c>
      <c r="F77" s="212">
        <v>17000</v>
      </c>
      <c r="G77" s="219">
        <f>F77/E77*100</f>
        <v>100</v>
      </c>
      <c r="H77" s="212"/>
      <c r="I77" s="576">
        <f>F77+H77</f>
        <v>17000</v>
      </c>
    </row>
    <row r="78" spans="1:9" ht="15" customHeight="1">
      <c r="A78" s="231"/>
      <c r="B78" s="209"/>
      <c r="C78" s="209"/>
      <c r="D78" s="109" t="s">
        <v>243</v>
      </c>
      <c r="E78" s="211"/>
      <c r="F78" s="212"/>
      <c r="G78" s="219"/>
      <c r="H78" s="212"/>
      <c r="I78" s="576"/>
    </row>
    <row r="79" spans="1:9" ht="15" customHeight="1">
      <c r="A79" s="231"/>
      <c r="B79" s="209"/>
      <c r="C79" s="209"/>
      <c r="D79" s="109"/>
      <c r="E79" s="219"/>
      <c r="F79" s="212"/>
      <c r="G79" s="219"/>
      <c r="H79" s="212"/>
      <c r="I79" s="576"/>
    </row>
    <row r="80" spans="1:9" ht="15" customHeight="1" thickBot="1">
      <c r="A80" s="231"/>
      <c r="B80" s="234">
        <v>75095</v>
      </c>
      <c r="C80" s="238"/>
      <c r="D80" s="217" t="s">
        <v>43</v>
      </c>
      <c r="E80" s="218">
        <f>E81</f>
        <v>20000</v>
      </c>
      <c r="F80" s="236">
        <f>F81</f>
        <v>20000</v>
      </c>
      <c r="G80" s="236">
        <f>G81</f>
        <v>100</v>
      </c>
      <c r="H80" s="236">
        <f>H81</f>
        <v>0</v>
      </c>
      <c r="I80" s="687">
        <f>I81</f>
        <v>20000</v>
      </c>
    </row>
    <row r="81" spans="1:9" ht="15" customHeight="1">
      <c r="A81" s="231"/>
      <c r="B81" s="209"/>
      <c r="C81" s="210" t="s">
        <v>218</v>
      </c>
      <c r="D81" s="109" t="s">
        <v>219</v>
      </c>
      <c r="E81" s="219">
        <v>20000</v>
      </c>
      <c r="F81" s="212">
        <v>20000</v>
      </c>
      <c r="G81" s="219">
        <f>F81/E81*100</f>
        <v>100</v>
      </c>
      <c r="H81" s="212"/>
      <c r="I81" s="576">
        <f>F81+H81</f>
        <v>20000</v>
      </c>
    </row>
    <row r="82" spans="1:9" ht="15" customHeight="1">
      <c r="A82" s="231"/>
      <c r="B82" s="209"/>
      <c r="C82" s="210"/>
      <c r="D82" s="214"/>
      <c r="E82" s="219"/>
      <c r="F82" s="212"/>
      <c r="G82" s="219"/>
      <c r="H82" s="212"/>
      <c r="I82" s="576"/>
    </row>
    <row r="83" spans="1:9" ht="15" customHeight="1">
      <c r="A83" s="202">
        <v>756</v>
      </c>
      <c r="B83" s="209"/>
      <c r="C83" s="210"/>
      <c r="D83" s="107" t="s">
        <v>244</v>
      </c>
      <c r="E83" s="211"/>
      <c r="F83" s="212"/>
      <c r="G83" s="219"/>
      <c r="H83" s="212"/>
      <c r="I83" s="576"/>
    </row>
    <row r="84" spans="1:9" s="201" customFormat="1" ht="15" customHeight="1" thickBot="1">
      <c r="A84" s="229"/>
      <c r="B84" s="197"/>
      <c r="C84" s="197"/>
      <c r="D84" s="108" t="s">
        <v>245</v>
      </c>
      <c r="E84" s="199">
        <f>E85</f>
        <v>3934498</v>
      </c>
      <c r="F84" s="200">
        <f>F85</f>
        <v>3934498</v>
      </c>
      <c r="G84" s="222">
        <f>G85</f>
        <v>100</v>
      </c>
      <c r="H84" s="200">
        <f>H85</f>
        <v>0</v>
      </c>
      <c r="I84" s="683">
        <f>I85</f>
        <v>3934498</v>
      </c>
    </row>
    <row r="85" spans="1:9" ht="15" customHeight="1">
      <c r="A85" s="231"/>
      <c r="B85" s="209">
        <v>75622</v>
      </c>
      <c r="C85" s="209"/>
      <c r="D85" s="109" t="s">
        <v>246</v>
      </c>
      <c r="E85" s="239">
        <f>E87+E88</f>
        <v>3934498</v>
      </c>
      <c r="F85" s="220">
        <f>SUM(F87:F88)</f>
        <v>3934498</v>
      </c>
      <c r="G85" s="219">
        <f>F85/E85*100</f>
        <v>100</v>
      </c>
      <c r="H85" s="220">
        <f>SUM(H87:H88)</f>
        <v>0</v>
      </c>
      <c r="I85" s="685">
        <f>SUM(I87:I88)</f>
        <v>3934498</v>
      </c>
    </row>
    <row r="86" spans="1:9" ht="15" customHeight="1" thickBot="1">
      <c r="A86" s="231"/>
      <c r="B86" s="238"/>
      <c r="C86" s="238"/>
      <c r="D86" s="217" t="s">
        <v>247</v>
      </c>
      <c r="E86" s="240"/>
      <c r="F86" s="241"/>
      <c r="G86" s="218"/>
      <c r="H86" s="241"/>
      <c r="I86" s="688"/>
    </row>
    <row r="87" spans="1:9" ht="15" customHeight="1">
      <c r="A87" s="231"/>
      <c r="B87" s="209"/>
      <c r="C87" s="210" t="s">
        <v>248</v>
      </c>
      <c r="D87" s="109" t="s">
        <v>249</v>
      </c>
      <c r="E87" s="212">
        <v>3834498</v>
      </c>
      <c r="F87" s="212">
        <v>3834498</v>
      </c>
      <c r="G87" s="219">
        <f>F87/E87*100</f>
        <v>100</v>
      </c>
      <c r="H87" s="212"/>
      <c r="I87" s="576">
        <f>F87+H87</f>
        <v>3834498</v>
      </c>
    </row>
    <row r="88" spans="1:9" ht="15" customHeight="1">
      <c r="A88" s="231"/>
      <c r="B88" s="209"/>
      <c r="C88" s="210" t="s">
        <v>451</v>
      </c>
      <c r="D88" s="109" t="s">
        <v>452</v>
      </c>
      <c r="E88" s="211">
        <v>100000</v>
      </c>
      <c r="F88" s="212">
        <v>100000</v>
      </c>
      <c r="G88" s="219">
        <f>F88/E88*100</f>
        <v>100</v>
      </c>
      <c r="H88" s="212"/>
      <c r="I88" s="576">
        <f>F88+H88</f>
        <v>100000</v>
      </c>
    </row>
    <row r="89" spans="1:9" ht="15" customHeight="1">
      <c r="A89" s="231"/>
      <c r="B89" s="209"/>
      <c r="C89" s="210"/>
      <c r="D89" s="109"/>
      <c r="E89" s="211"/>
      <c r="F89" s="212"/>
      <c r="G89" s="219"/>
      <c r="H89" s="212"/>
      <c r="I89" s="576"/>
    </row>
    <row r="90" spans="1:9" s="201" customFormat="1" ht="15" customHeight="1" thickBot="1">
      <c r="A90" s="229">
        <v>758</v>
      </c>
      <c r="B90" s="197"/>
      <c r="C90" s="197"/>
      <c r="D90" s="108" t="s">
        <v>119</v>
      </c>
      <c r="E90" s="200">
        <f>E91+E94+E97+E101</f>
        <v>19995147</v>
      </c>
      <c r="F90" s="200">
        <f>F91+F94+F97+F101</f>
        <v>20370404</v>
      </c>
      <c r="G90" s="200">
        <f>G91+G94+G97+G101</f>
        <v>403.39121624051853</v>
      </c>
      <c r="H90" s="200">
        <f>H91+H94+H97+H101</f>
        <v>56416</v>
      </c>
      <c r="I90" s="683">
        <f>I91+I94+I97+I101</f>
        <v>20426820</v>
      </c>
    </row>
    <row r="91" spans="1:9" ht="15" customHeight="1" thickBot="1">
      <c r="A91" s="231"/>
      <c r="B91" s="232">
        <v>75801</v>
      </c>
      <c r="C91" s="204"/>
      <c r="D91" s="225" t="s">
        <v>250</v>
      </c>
      <c r="E91" s="206">
        <f>E92</f>
        <v>11065558</v>
      </c>
      <c r="F91" s="207">
        <f>F92</f>
        <v>11440815</v>
      </c>
      <c r="G91" s="207">
        <f>G92</f>
        <v>103.39121624051855</v>
      </c>
      <c r="H91" s="207">
        <f>H92</f>
        <v>0</v>
      </c>
      <c r="I91" s="684">
        <f>I92</f>
        <v>11440815</v>
      </c>
    </row>
    <row r="92" spans="1:9" ht="15" customHeight="1">
      <c r="A92" s="231"/>
      <c r="B92" s="209"/>
      <c r="C92" s="209">
        <v>2920</v>
      </c>
      <c r="D92" s="109" t="s">
        <v>251</v>
      </c>
      <c r="E92" s="212">
        <v>11065558</v>
      </c>
      <c r="F92" s="212">
        <v>11440815</v>
      </c>
      <c r="G92" s="219">
        <f>F92/E92*100</f>
        <v>103.39121624051855</v>
      </c>
      <c r="H92" s="212"/>
      <c r="I92" s="576">
        <f>F92+H92</f>
        <v>11440815</v>
      </c>
    </row>
    <row r="93" spans="1:9" ht="15" customHeight="1">
      <c r="A93" s="231"/>
      <c r="B93" s="209"/>
      <c r="C93" s="209"/>
      <c r="D93" s="214"/>
      <c r="E93" s="211"/>
      <c r="F93" s="212"/>
      <c r="G93" s="219"/>
      <c r="H93" s="212"/>
      <c r="I93" s="576"/>
    </row>
    <row r="94" spans="1:9" ht="15" customHeight="1" thickBot="1">
      <c r="A94" s="231"/>
      <c r="B94" s="234">
        <v>75803</v>
      </c>
      <c r="C94" s="238"/>
      <c r="D94" s="217" t="s">
        <v>252</v>
      </c>
      <c r="E94" s="235">
        <f>E95</f>
        <v>5552280</v>
      </c>
      <c r="F94" s="236">
        <f>F95</f>
        <v>5552280</v>
      </c>
      <c r="G94" s="236">
        <f>G95</f>
        <v>100</v>
      </c>
      <c r="H94" s="236">
        <f>H95</f>
        <v>0</v>
      </c>
      <c r="I94" s="687">
        <f>I95</f>
        <v>5552280</v>
      </c>
    </row>
    <row r="95" spans="1:9" ht="15" customHeight="1">
      <c r="A95" s="231"/>
      <c r="B95" s="209"/>
      <c r="C95" s="209">
        <v>2920</v>
      </c>
      <c r="D95" s="109" t="s">
        <v>251</v>
      </c>
      <c r="E95" s="212">
        <v>5552280</v>
      </c>
      <c r="F95" s="212">
        <v>5552280</v>
      </c>
      <c r="G95" s="219">
        <f>F95/E95*100</f>
        <v>100</v>
      </c>
      <c r="H95" s="212"/>
      <c r="I95" s="576">
        <f>F95+H95</f>
        <v>5552280</v>
      </c>
    </row>
    <row r="96" spans="1:9" ht="15" customHeight="1">
      <c r="A96" s="231"/>
      <c r="B96" s="209"/>
      <c r="C96" s="209"/>
      <c r="D96" s="214"/>
      <c r="E96" s="211"/>
      <c r="F96" s="212"/>
      <c r="G96" s="219"/>
      <c r="H96" s="212"/>
      <c r="I96" s="576"/>
    </row>
    <row r="97" spans="1:9" ht="15" customHeight="1" thickBot="1">
      <c r="A97" s="231"/>
      <c r="B97" s="234">
        <v>75814</v>
      </c>
      <c r="C97" s="216"/>
      <c r="D97" s="217" t="s">
        <v>59</v>
      </c>
      <c r="E97" s="212">
        <f>E98+E99</f>
        <v>214085</v>
      </c>
      <c r="F97" s="212">
        <f>F98+F99</f>
        <v>214085</v>
      </c>
      <c r="G97" s="236">
        <f>G98</f>
        <v>100</v>
      </c>
      <c r="H97" s="212">
        <f>H98+H99</f>
        <v>56416</v>
      </c>
      <c r="I97" s="576">
        <f>I98+I99</f>
        <v>270501</v>
      </c>
    </row>
    <row r="98" spans="1:9" ht="15" customHeight="1">
      <c r="A98" s="231"/>
      <c r="B98" s="209"/>
      <c r="C98" s="210" t="s">
        <v>203</v>
      </c>
      <c r="D98" s="109" t="s">
        <v>83</v>
      </c>
      <c r="E98" s="220">
        <v>174785</v>
      </c>
      <c r="F98" s="220">
        <v>174785</v>
      </c>
      <c r="G98" s="219">
        <f>F98/E98*100</f>
        <v>100</v>
      </c>
      <c r="H98" s="220">
        <f>216+200+56000</f>
        <v>56416</v>
      </c>
      <c r="I98" s="685">
        <f>F98+H98</f>
        <v>231201</v>
      </c>
    </row>
    <row r="99" spans="1:9" ht="15" customHeight="1">
      <c r="A99" s="231"/>
      <c r="B99" s="209"/>
      <c r="C99" s="246" t="s">
        <v>218</v>
      </c>
      <c r="D99" s="213" t="s">
        <v>646</v>
      </c>
      <c r="E99" s="212">
        <v>39300</v>
      </c>
      <c r="F99" s="212">
        <v>39300</v>
      </c>
      <c r="G99" s="219"/>
      <c r="H99" s="212"/>
      <c r="I99" s="576">
        <f>F99+H99</f>
        <v>39300</v>
      </c>
    </row>
    <row r="100" spans="1:9" ht="15" customHeight="1">
      <c r="A100" s="231"/>
      <c r="B100" s="209"/>
      <c r="C100" s="210"/>
      <c r="D100" s="214"/>
      <c r="E100" s="211"/>
      <c r="F100" s="212"/>
      <c r="G100" s="219"/>
      <c r="H100" s="212"/>
      <c r="I100" s="576"/>
    </row>
    <row r="101" spans="1:9" ht="15" customHeight="1" thickBot="1">
      <c r="A101" s="231"/>
      <c r="B101" s="234">
        <v>75832</v>
      </c>
      <c r="C101" s="216"/>
      <c r="D101" s="217" t="s">
        <v>253</v>
      </c>
      <c r="E101" s="235">
        <f>E102</f>
        <v>3163224</v>
      </c>
      <c r="F101" s="236">
        <f>F102</f>
        <v>3163224</v>
      </c>
      <c r="G101" s="236">
        <f>G102</f>
        <v>100</v>
      </c>
      <c r="H101" s="236">
        <f>H102</f>
        <v>0</v>
      </c>
      <c r="I101" s="687">
        <f>I102</f>
        <v>3163224</v>
      </c>
    </row>
    <row r="102" spans="1:9" ht="15" customHeight="1">
      <c r="A102" s="231"/>
      <c r="B102" s="209"/>
      <c r="C102" s="210" t="s">
        <v>254</v>
      </c>
      <c r="D102" s="227" t="s">
        <v>251</v>
      </c>
      <c r="E102" s="212">
        <v>3163224</v>
      </c>
      <c r="F102" s="212">
        <v>3163224</v>
      </c>
      <c r="G102" s="219">
        <f>F102/E102*100</f>
        <v>100</v>
      </c>
      <c r="H102" s="212"/>
      <c r="I102" s="576">
        <f>F102+H102</f>
        <v>3163224</v>
      </c>
    </row>
    <row r="103" spans="1:9" ht="15" customHeight="1">
      <c r="A103" s="231"/>
      <c r="B103" s="209"/>
      <c r="C103" s="210"/>
      <c r="D103" s="214"/>
      <c r="E103" s="211"/>
      <c r="F103" s="212"/>
      <c r="G103" s="219"/>
      <c r="H103" s="212"/>
      <c r="I103" s="576"/>
    </row>
    <row r="104" spans="1:9" s="201" customFormat="1" ht="15" customHeight="1" thickBot="1">
      <c r="A104" s="229">
        <v>801</v>
      </c>
      <c r="B104" s="242"/>
      <c r="C104" s="242"/>
      <c r="D104" s="243" t="s">
        <v>122</v>
      </c>
      <c r="E104" s="244">
        <f>E105+E125+E109+E118</f>
        <v>87804</v>
      </c>
      <c r="F104" s="244">
        <f>F105+F125+F109+F118</f>
        <v>87804</v>
      </c>
      <c r="G104" s="244">
        <f>G105+G125+G109+G118</f>
        <v>200</v>
      </c>
      <c r="H104" s="244">
        <f>H105+H125+H109+H118</f>
        <v>63269</v>
      </c>
      <c r="I104" s="244">
        <f>I105+I125+I109+I118</f>
        <v>151073</v>
      </c>
    </row>
    <row r="105" spans="1:9" ht="15" customHeight="1" thickBot="1">
      <c r="A105" s="202"/>
      <c r="B105" s="234">
        <v>80120</v>
      </c>
      <c r="C105" s="234"/>
      <c r="D105" s="241" t="s">
        <v>127</v>
      </c>
      <c r="E105" s="236">
        <f>SUM(E106:E107)</f>
        <v>7413</v>
      </c>
      <c r="F105" s="236">
        <f>SUM(F106:F107)</f>
        <v>7413</v>
      </c>
      <c r="G105" s="236">
        <f>SUM(G106:G106)</f>
        <v>100</v>
      </c>
      <c r="H105" s="236">
        <f>SUM(H106:H107)</f>
        <v>640</v>
      </c>
      <c r="I105" s="687">
        <f>SUM(I106:I107)</f>
        <v>8053</v>
      </c>
    </row>
    <row r="106" spans="1:9" ht="15" customHeight="1">
      <c r="A106" s="202"/>
      <c r="B106" s="245"/>
      <c r="C106" s="246" t="s">
        <v>202</v>
      </c>
      <c r="D106" s="213" t="s">
        <v>197</v>
      </c>
      <c r="E106" s="212">
        <v>1070</v>
      </c>
      <c r="F106" s="212">
        <v>1070</v>
      </c>
      <c r="G106" s="219">
        <f>F106/E106*100</f>
        <v>100</v>
      </c>
      <c r="H106" s="212">
        <v>640</v>
      </c>
      <c r="I106" s="576">
        <f>F106+H106</f>
        <v>1710</v>
      </c>
    </row>
    <row r="107" spans="1:9" ht="15" customHeight="1">
      <c r="A107" s="202"/>
      <c r="B107" s="245"/>
      <c r="C107" s="246" t="s">
        <v>218</v>
      </c>
      <c r="D107" s="213" t="s">
        <v>646</v>
      </c>
      <c r="E107" s="212">
        <v>6343</v>
      </c>
      <c r="F107" s="212">
        <v>6343</v>
      </c>
      <c r="G107" s="219"/>
      <c r="H107" s="212"/>
      <c r="I107" s="576">
        <f>F107+H107</f>
        <v>6343</v>
      </c>
    </row>
    <row r="108" spans="1:9" ht="15" customHeight="1">
      <c r="A108" s="202"/>
      <c r="B108" s="245"/>
      <c r="C108" s="228"/>
      <c r="D108" s="247"/>
      <c r="E108" s="211"/>
      <c r="F108" s="212"/>
      <c r="G108" s="219"/>
      <c r="H108" s="212"/>
      <c r="I108" s="576"/>
    </row>
    <row r="109" spans="1:9" ht="15" customHeight="1" thickBot="1">
      <c r="A109" s="202"/>
      <c r="B109" s="728">
        <v>80130</v>
      </c>
      <c r="C109" s="729"/>
      <c r="D109" s="730" t="s">
        <v>128</v>
      </c>
      <c r="E109" s="731">
        <f>E110+E112+E113+E115</f>
        <v>37127</v>
      </c>
      <c r="F109" s="731">
        <f>F110+F112+F113+F115+F114</f>
        <v>37127</v>
      </c>
      <c r="G109" s="732"/>
      <c r="H109" s="731">
        <f>H110+H112+H113+H115+H114</f>
        <v>53580</v>
      </c>
      <c r="I109" s="733">
        <f>I110+I112+I113+I115+I114</f>
        <v>90707</v>
      </c>
    </row>
    <row r="110" spans="1:9" ht="15" customHeight="1">
      <c r="A110" s="202"/>
      <c r="B110" s="209"/>
      <c r="C110" s="722" t="s">
        <v>211</v>
      </c>
      <c r="D110" s="109" t="s">
        <v>212</v>
      </c>
      <c r="E110" s="719">
        <v>18557</v>
      </c>
      <c r="F110" s="719">
        <v>18557</v>
      </c>
      <c r="G110" s="720"/>
      <c r="H110" s="719"/>
      <c r="I110" s="721">
        <f>F110+H110</f>
        <v>18557</v>
      </c>
    </row>
    <row r="111" spans="1:9" ht="15" customHeight="1">
      <c r="A111" s="202"/>
      <c r="B111" s="209"/>
      <c r="C111" s="722"/>
      <c r="D111" s="109" t="s">
        <v>213</v>
      </c>
      <c r="E111" s="724"/>
      <c r="F111" s="719"/>
      <c r="G111" s="720"/>
      <c r="H111" s="719"/>
      <c r="I111" s="721"/>
    </row>
    <row r="112" spans="1:9" ht="15" customHeight="1">
      <c r="A112" s="202"/>
      <c r="B112" s="209"/>
      <c r="C112" s="246" t="s">
        <v>202</v>
      </c>
      <c r="D112" s="213" t="s">
        <v>197</v>
      </c>
      <c r="E112" s="719">
        <v>11574</v>
      </c>
      <c r="F112" s="719">
        <v>11574</v>
      </c>
      <c r="G112" s="720"/>
      <c r="H112" s="719"/>
      <c r="I112" s="721">
        <f>F112+H112</f>
        <v>11574</v>
      </c>
    </row>
    <row r="113" spans="1:9" ht="15" customHeight="1">
      <c r="A113" s="202"/>
      <c r="B113" s="209"/>
      <c r="C113" s="246" t="s">
        <v>239</v>
      </c>
      <c r="D113" s="871" t="s">
        <v>240</v>
      </c>
      <c r="E113" s="719">
        <v>728</v>
      </c>
      <c r="F113" s="719">
        <v>728</v>
      </c>
      <c r="G113" s="720"/>
      <c r="H113" s="719"/>
      <c r="I113" s="721">
        <f>F113+H113</f>
        <v>728</v>
      </c>
    </row>
    <row r="114" spans="1:9" ht="15" customHeight="1">
      <c r="A114" s="202"/>
      <c r="B114" s="209"/>
      <c r="C114" s="246" t="s">
        <v>775</v>
      </c>
      <c r="D114" s="871" t="s">
        <v>689</v>
      </c>
      <c r="E114" s="719"/>
      <c r="F114" s="719">
        <v>0</v>
      </c>
      <c r="G114" s="720"/>
      <c r="H114" s="719">
        <v>53580</v>
      </c>
      <c r="I114" s="721">
        <f>F114+H114</f>
        <v>53580</v>
      </c>
    </row>
    <row r="115" spans="1:9" ht="15" customHeight="1">
      <c r="A115" s="202"/>
      <c r="B115" s="209"/>
      <c r="C115" s="246" t="s">
        <v>449</v>
      </c>
      <c r="D115" s="871" t="s">
        <v>690</v>
      </c>
      <c r="E115" s="719">
        <v>6268</v>
      </c>
      <c r="F115" s="719">
        <v>6268</v>
      </c>
      <c r="G115" s="720"/>
      <c r="H115" s="719"/>
      <c r="I115" s="721">
        <f>F115+H115</f>
        <v>6268</v>
      </c>
    </row>
    <row r="116" spans="1:9" ht="15" customHeight="1">
      <c r="A116" s="202"/>
      <c r="B116" s="209"/>
      <c r="C116" s="246"/>
      <c r="D116" s="871" t="s">
        <v>691</v>
      </c>
      <c r="E116" s="724"/>
      <c r="F116" s="719"/>
      <c r="G116" s="720"/>
      <c r="H116" s="719"/>
      <c r="I116" s="721"/>
    </row>
    <row r="117" spans="1:9" ht="15" customHeight="1">
      <c r="A117" s="202"/>
      <c r="B117" s="209"/>
      <c r="C117" s="722"/>
      <c r="D117" s="723"/>
      <c r="E117" s="724"/>
      <c r="F117" s="725"/>
      <c r="G117" s="726"/>
      <c r="H117" s="725"/>
      <c r="I117" s="727"/>
    </row>
    <row r="118" spans="1:9" ht="15" customHeight="1" thickBot="1">
      <c r="A118" s="202"/>
      <c r="B118" s="234">
        <v>80195</v>
      </c>
      <c r="C118" s="734"/>
      <c r="D118" s="735" t="s">
        <v>43</v>
      </c>
      <c r="E118" s="731">
        <f>E122+E119</f>
        <v>18264</v>
      </c>
      <c r="F118" s="731">
        <f>F122+F119+F120</f>
        <v>18264</v>
      </c>
      <c r="G118" s="732"/>
      <c r="H118" s="731">
        <f>H122+H119+H120</f>
        <v>9049</v>
      </c>
      <c r="I118" s="733">
        <f>I122+I119+I120</f>
        <v>27313</v>
      </c>
    </row>
    <row r="119" spans="1:9" ht="15" customHeight="1">
      <c r="A119" s="202"/>
      <c r="B119" s="209"/>
      <c r="C119" s="722" t="s">
        <v>218</v>
      </c>
      <c r="D119" s="213" t="s">
        <v>646</v>
      </c>
      <c r="E119" s="719">
        <v>9450</v>
      </c>
      <c r="F119" s="719">
        <v>9450</v>
      </c>
      <c r="G119" s="720"/>
      <c r="H119" s="719"/>
      <c r="I119" s="721">
        <f>F119+H119</f>
        <v>9450</v>
      </c>
    </row>
    <row r="120" spans="1:9" ht="15" customHeight="1">
      <c r="A120" s="202"/>
      <c r="B120" s="209"/>
      <c r="C120" s="210" t="s">
        <v>664</v>
      </c>
      <c r="D120" s="109" t="s">
        <v>256</v>
      </c>
      <c r="E120" s="719"/>
      <c r="F120" s="719">
        <v>0</v>
      </c>
      <c r="G120" s="720"/>
      <c r="H120" s="719">
        <v>9049</v>
      </c>
      <c r="I120" s="721">
        <f>F120+H120</f>
        <v>9049</v>
      </c>
    </row>
    <row r="121" spans="1:9" ht="15" customHeight="1">
      <c r="A121" s="202"/>
      <c r="B121" s="209"/>
      <c r="C121" s="210"/>
      <c r="D121" s="109" t="s">
        <v>257</v>
      </c>
      <c r="E121" s="719"/>
      <c r="F121" s="719"/>
      <c r="G121" s="720"/>
      <c r="H121" s="719"/>
      <c r="I121" s="721"/>
    </row>
    <row r="122" spans="1:9" ht="15" customHeight="1">
      <c r="A122" s="202"/>
      <c r="B122" s="209"/>
      <c r="C122" s="722" t="s">
        <v>645</v>
      </c>
      <c r="D122" s="109" t="s">
        <v>443</v>
      </c>
      <c r="E122" s="719">
        <v>8814</v>
      </c>
      <c r="F122" s="719">
        <v>8814</v>
      </c>
      <c r="G122" s="720"/>
      <c r="H122" s="719"/>
      <c r="I122" s="721">
        <f>F122+H122</f>
        <v>8814</v>
      </c>
    </row>
    <row r="123" spans="1:9" ht="15" customHeight="1">
      <c r="A123" s="202"/>
      <c r="B123" s="209"/>
      <c r="C123" s="722"/>
      <c r="D123" s="109" t="s">
        <v>444</v>
      </c>
      <c r="E123" s="724"/>
      <c r="F123" s="719"/>
      <c r="G123" s="720"/>
      <c r="H123" s="719"/>
      <c r="I123" s="721"/>
    </row>
    <row r="124" spans="1:9" ht="15" customHeight="1">
      <c r="A124" s="202"/>
      <c r="B124" s="209"/>
      <c r="C124" s="722"/>
      <c r="D124" s="109"/>
      <c r="E124" s="724"/>
      <c r="F124" s="725"/>
      <c r="G124" s="726"/>
      <c r="H124" s="725"/>
      <c r="I124" s="727"/>
    </row>
    <row r="125" spans="1:9" ht="15" customHeight="1" thickBot="1">
      <c r="A125" s="231"/>
      <c r="B125" s="216" t="s">
        <v>189</v>
      </c>
      <c r="C125" s="248"/>
      <c r="D125" s="217" t="s">
        <v>374</v>
      </c>
      <c r="E125" s="235">
        <f>E126</f>
        <v>25000</v>
      </c>
      <c r="F125" s="236">
        <f>F126</f>
        <v>25000</v>
      </c>
      <c r="G125" s="236">
        <f>G126</f>
        <v>100</v>
      </c>
      <c r="H125" s="236">
        <f>H126</f>
        <v>0</v>
      </c>
      <c r="I125" s="687">
        <f>I126</f>
        <v>25000</v>
      </c>
    </row>
    <row r="126" spans="1:9" ht="15" customHeight="1">
      <c r="A126" s="231"/>
      <c r="B126" s="210"/>
      <c r="C126" s="210" t="s">
        <v>258</v>
      </c>
      <c r="D126" s="109" t="s">
        <v>259</v>
      </c>
      <c r="E126" s="212">
        <v>25000</v>
      </c>
      <c r="F126" s="212">
        <v>25000</v>
      </c>
      <c r="G126" s="219">
        <f>F126/E126*100</f>
        <v>100</v>
      </c>
      <c r="H126" s="212"/>
      <c r="I126" s="576">
        <f>F126+H126</f>
        <v>25000</v>
      </c>
    </row>
    <row r="127" spans="1:9" ht="15" customHeight="1">
      <c r="A127" s="231"/>
      <c r="B127" s="210"/>
      <c r="C127" s="210"/>
      <c r="D127" s="109"/>
      <c r="E127" s="211"/>
      <c r="F127" s="212"/>
      <c r="G127" s="219"/>
      <c r="H127" s="212"/>
      <c r="I127" s="576"/>
    </row>
    <row r="128" spans="1:9" s="201" customFormat="1" ht="15" customHeight="1" thickBot="1">
      <c r="A128" s="229">
        <v>851</v>
      </c>
      <c r="B128" s="197"/>
      <c r="C128" s="197"/>
      <c r="D128" s="108" t="s">
        <v>132</v>
      </c>
      <c r="E128" s="222">
        <f>E134+E130</f>
        <v>50039</v>
      </c>
      <c r="F128" s="222">
        <f>F134+F130</f>
        <v>50039</v>
      </c>
      <c r="G128" s="222" t="e">
        <f>G134+G130+#REF!</f>
        <v>#REF!</v>
      </c>
      <c r="H128" s="222">
        <f>H134+H130</f>
        <v>0</v>
      </c>
      <c r="I128" s="686">
        <f>I134+I130</f>
        <v>50039</v>
      </c>
    </row>
    <row r="129" spans="1:9" s="201" customFormat="1" ht="15" customHeight="1">
      <c r="A129" s="202"/>
      <c r="B129" s="245"/>
      <c r="C129" s="209"/>
      <c r="D129" s="109"/>
      <c r="E129" s="211"/>
      <c r="F129" s="212"/>
      <c r="G129" s="212"/>
      <c r="H129" s="212"/>
      <c r="I129" s="576"/>
    </row>
    <row r="130" spans="1:9" ht="15" customHeight="1" thickBot="1">
      <c r="A130" s="202"/>
      <c r="B130" s="234">
        <v>85154</v>
      </c>
      <c r="C130" s="197"/>
      <c r="D130" s="217" t="s">
        <v>261</v>
      </c>
      <c r="E130" s="235">
        <f>E131</f>
        <v>10000</v>
      </c>
      <c r="F130" s="236">
        <f>F131</f>
        <v>10000</v>
      </c>
      <c r="G130" s="236">
        <f>G131</f>
        <v>100</v>
      </c>
      <c r="H130" s="236">
        <f>H131</f>
        <v>0</v>
      </c>
      <c r="I130" s="687">
        <f>I131</f>
        <v>10000</v>
      </c>
    </row>
    <row r="131" spans="1:9" ht="15" customHeight="1">
      <c r="A131" s="202"/>
      <c r="B131" s="221"/>
      <c r="C131" s="209">
        <v>2330</v>
      </c>
      <c r="D131" s="109" t="s">
        <v>262</v>
      </c>
      <c r="E131" s="212">
        <v>10000</v>
      </c>
      <c r="F131" s="212">
        <v>10000</v>
      </c>
      <c r="G131" s="219">
        <f>F131/E131*100</f>
        <v>100</v>
      </c>
      <c r="H131" s="212"/>
      <c r="I131" s="576">
        <f>F131+H131</f>
        <v>10000</v>
      </c>
    </row>
    <row r="132" spans="1:9" ht="15" customHeight="1">
      <c r="A132" s="202"/>
      <c r="B132" s="228"/>
      <c r="C132" s="209"/>
      <c r="D132" s="109" t="s">
        <v>263</v>
      </c>
      <c r="E132" s="249"/>
      <c r="F132" s="200"/>
      <c r="G132" s="219"/>
      <c r="H132" s="200"/>
      <c r="I132" s="683"/>
    </row>
    <row r="133" spans="1:9" ht="15" customHeight="1">
      <c r="A133" s="202"/>
      <c r="B133" s="221"/>
      <c r="C133" s="209"/>
      <c r="D133" s="214"/>
      <c r="E133" s="249"/>
      <c r="F133" s="200"/>
      <c r="G133" s="219"/>
      <c r="H133" s="200"/>
      <c r="I133" s="683"/>
    </row>
    <row r="134" spans="1:9" ht="15" customHeight="1">
      <c r="A134" s="202"/>
      <c r="B134" s="209">
        <v>85156</v>
      </c>
      <c r="C134" s="250"/>
      <c r="D134" s="213" t="s">
        <v>264</v>
      </c>
      <c r="E134" s="211">
        <f>E136</f>
        <v>40039</v>
      </c>
      <c r="F134" s="212">
        <v>40039</v>
      </c>
      <c r="G134" s="212">
        <f>G136</f>
        <v>100</v>
      </c>
      <c r="H134" s="212">
        <f>H136</f>
        <v>0</v>
      </c>
      <c r="I134" s="576">
        <f>I136</f>
        <v>40039</v>
      </c>
    </row>
    <row r="135" spans="1:9" ht="15" customHeight="1" thickBot="1">
      <c r="A135" s="202"/>
      <c r="B135" s="234"/>
      <c r="C135" s="251"/>
      <c r="D135" s="217" t="s">
        <v>265</v>
      </c>
      <c r="E135" s="235"/>
      <c r="F135" s="212"/>
      <c r="G135" s="218"/>
      <c r="H135" s="212"/>
      <c r="I135" s="576"/>
    </row>
    <row r="136" spans="1:9" ht="15" customHeight="1">
      <c r="A136" s="202"/>
      <c r="B136" s="221"/>
      <c r="C136" s="209">
        <v>2110</v>
      </c>
      <c r="D136" s="109" t="s">
        <v>209</v>
      </c>
      <c r="E136" s="220">
        <v>40039</v>
      </c>
      <c r="F136" s="220">
        <v>40039</v>
      </c>
      <c r="G136" s="219">
        <f>F136/E136*100</f>
        <v>100</v>
      </c>
      <c r="H136" s="220"/>
      <c r="I136" s="685">
        <f>F136+H136</f>
        <v>40039</v>
      </c>
    </row>
    <row r="137" spans="1:9" ht="15" customHeight="1">
      <c r="A137" s="202"/>
      <c r="B137" s="221"/>
      <c r="C137" s="209"/>
      <c r="D137" s="213" t="s">
        <v>235</v>
      </c>
      <c r="E137" s="249"/>
      <c r="F137" s="200"/>
      <c r="G137" s="219"/>
      <c r="H137" s="200"/>
      <c r="I137" s="683"/>
    </row>
    <row r="138" spans="1:9" ht="15" customHeight="1">
      <c r="A138" s="202"/>
      <c r="B138" s="221"/>
      <c r="C138" s="209"/>
      <c r="D138" s="109"/>
      <c r="E138" s="211"/>
      <c r="F138" s="212"/>
      <c r="G138" s="219"/>
      <c r="H138" s="212"/>
      <c r="I138" s="576"/>
    </row>
    <row r="139" spans="1:9" s="201" customFormat="1" ht="15" customHeight="1" thickBot="1">
      <c r="A139" s="229">
        <v>852</v>
      </c>
      <c r="B139" s="197"/>
      <c r="C139" s="197"/>
      <c r="D139" s="243" t="s">
        <v>138</v>
      </c>
      <c r="E139" s="199">
        <f>E140+E156+E169+E173+E180+E165</f>
        <v>5526887</v>
      </c>
      <c r="F139" s="199">
        <f>F140+F156+F169+F173+F180+F165+F183</f>
        <v>5522002</v>
      </c>
      <c r="G139" s="222" t="e">
        <f>G140+G156+G169+G173+G180+G165+#REF!</f>
        <v>#DIV/0!</v>
      </c>
      <c r="H139" s="222">
        <f>H140+H156+H169+H173+H180+H165+H183</f>
        <v>136263</v>
      </c>
      <c r="I139" s="686">
        <f>I140+I156+I169+I173+I180+I165+I183</f>
        <v>5658265</v>
      </c>
    </row>
    <row r="140" spans="1:9" ht="15" customHeight="1" thickBot="1">
      <c r="A140" s="231"/>
      <c r="B140" s="232">
        <v>85201</v>
      </c>
      <c r="C140" s="232"/>
      <c r="D140" s="217" t="s">
        <v>139</v>
      </c>
      <c r="E140" s="252">
        <f>SUM(E141:E152)</f>
        <v>500992</v>
      </c>
      <c r="F140" s="252">
        <f>SUM(F141:F152)</f>
        <v>500992</v>
      </c>
      <c r="G140" s="252" t="e">
        <f>SUM(G141:G148)</f>
        <v>#DIV/0!</v>
      </c>
      <c r="H140" s="252">
        <f>SUM(H141:H152)</f>
        <v>7780</v>
      </c>
      <c r="I140" s="690">
        <f>SUM(I141:I152)</f>
        <v>508772</v>
      </c>
    </row>
    <row r="141" spans="1:9" ht="15" customHeight="1">
      <c r="A141" s="231"/>
      <c r="B141" s="209"/>
      <c r="C141" s="210" t="s">
        <v>242</v>
      </c>
      <c r="D141" s="109" t="s">
        <v>255</v>
      </c>
      <c r="E141" s="212">
        <v>23300</v>
      </c>
      <c r="F141" s="212">
        <v>23300</v>
      </c>
      <c r="G141" s="219">
        <f>F141/E141*100</f>
        <v>100</v>
      </c>
      <c r="H141" s="212">
        <v>7780</v>
      </c>
      <c r="I141" s="576">
        <f>F141+H141</f>
        <v>31080</v>
      </c>
    </row>
    <row r="142" spans="1:9" ht="15" customHeight="1">
      <c r="A142" s="231"/>
      <c r="B142" s="209"/>
      <c r="C142" s="210" t="s">
        <v>218</v>
      </c>
      <c r="D142" s="109" t="s">
        <v>219</v>
      </c>
      <c r="E142" s="211"/>
      <c r="F142" s="212"/>
      <c r="G142" s="219" t="e">
        <f>F142/E142*100</f>
        <v>#DIV/0!</v>
      </c>
      <c r="H142" s="212"/>
      <c r="I142" s="576">
        <f>F142+H142</f>
        <v>0</v>
      </c>
    </row>
    <row r="143" spans="1:9" ht="15" customHeight="1">
      <c r="A143" s="231"/>
      <c r="B143" s="209"/>
      <c r="C143" s="210" t="s">
        <v>484</v>
      </c>
      <c r="D143" s="109" t="s">
        <v>485</v>
      </c>
      <c r="E143" s="211"/>
      <c r="F143" s="212"/>
      <c r="G143" s="219"/>
      <c r="H143" s="212"/>
      <c r="I143" s="576">
        <f>F143+H143</f>
        <v>0</v>
      </c>
    </row>
    <row r="144" spans="1:9" ht="15" customHeight="1">
      <c r="A144" s="231"/>
      <c r="B144" s="209"/>
      <c r="C144" s="210"/>
      <c r="D144" s="109" t="s">
        <v>486</v>
      </c>
      <c r="E144" s="211"/>
      <c r="F144" s="212"/>
      <c r="G144" s="219"/>
      <c r="H144" s="212"/>
      <c r="I144" s="576"/>
    </row>
    <row r="145" spans="1:9" ht="15" customHeight="1">
      <c r="A145" s="231"/>
      <c r="B145" s="209"/>
      <c r="C145" s="210" t="s">
        <v>664</v>
      </c>
      <c r="D145" s="109" t="s">
        <v>256</v>
      </c>
      <c r="E145" s="212">
        <v>18540</v>
      </c>
      <c r="F145" s="212">
        <v>18540</v>
      </c>
      <c r="G145" s="219"/>
      <c r="H145" s="212"/>
      <c r="I145" s="576">
        <f>F145+H145</f>
        <v>18540</v>
      </c>
    </row>
    <row r="146" spans="1:9" ht="15" customHeight="1">
      <c r="A146" s="231"/>
      <c r="B146" s="209"/>
      <c r="C146" s="210"/>
      <c r="D146" s="109" t="s">
        <v>257</v>
      </c>
      <c r="E146" s="211"/>
      <c r="F146" s="212"/>
      <c r="G146" s="219"/>
      <c r="H146" s="212"/>
      <c r="I146" s="576"/>
    </row>
    <row r="147" spans="1:9" ht="15" customHeight="1">
      <c r="A147" s="231"/>
      <c r="B147" s="209"/>
      <c r="C147" s="210" t="s">
        <v>220</v>
      </c>
      <c r="D147" s="79" t="s">
        <v>221</v>
      </c>
      <c r="E147" s="212">
        <v>380552</v>
      </c>
      <c r="F147" s="212">
        <v>380552</v>
      </c>
      <c r="G147" s="219">
        <f>F147/E147*100</f>
        <v>100</v>
      </c>
      <c r="H147" s="212"/>
      <c r="I147" s="576">
        <f>F147+H147</f>
        <v>380552</v>
      </c>
    </row>
    <row r="148" spans="1:9" ht="15" customHeight="1">
      <c r="A148" s="231"/>
      <c r="B148" s="209"/>
      <c r="C148" s="210"/>
      <c r="D148" s="213" t="s">
        <v>222</v>
      </c>
      <c r="E148" s="211"/>
      <c r="F148" s="212"/>
      <c r="G148" s="219"/>
      <c r="H148" s="212"/>
      <c r="I148" s="576"/>
    </row>
    <row r="149" spans="1:9" ht="15" customHeight="1">
      <c r="A149" s="231"/>
      <c r="B149" s="209"/>
      <c r="C149" s="210" t="s">
        <v>680</v>
      </c>
      <c r="D149" s="109" t="s">
        <v>681</v>
      </c>
      <c r="E149" s="212">
        <v>40000</v>
      </c>
      <c r="F149" s="212">
        <v>40000</v>
      </c>
      <c r="G149" s="219"/>
      <c r="H149" s="212"/>
      <c r="I149" s="576">
        <f>F149+H149</f>
        <v>40000</v>
      </c>
    </row>
    <row r="150" spans="1:9" ht="15" customHeight="1">
      <c r="A150" s="231"/>
      <c r="B150" s="209"/>
      <c r="C150" s="210"/>
      <c r="D150" s="109" t="s">
        <v>682</v>
      </c>
      <c r="E150" s="211"/>
      <c r="F150" s="212"/>
      <c r="G150" s="219"/>
      <c r="H150" s="212"/>
      <c r="I150" s="576"/>
    </row>
    <row r="151" spans="1:9" ht="15" customHeight="1">
      <c r="A151" s="231"/>
      <c r="B151" s="209"/>
      <c r="C151" s="210"/>
      <c r="D151" s="109" t="s">
        <v>683</v>
      </c>
      <c r="E151" s="211"/>
      <c r="F151" s="212"/>
      <c r="G151" s="219"/>
      <c r="H151" s="212"/>
      <c r="I151" s="576"/>
    </row>
    <row r="152" spans="1:9" ht="15" customHeight="1">
      <c r="A152" s="231"/>
      <c r="B152" s="209"/>
      <c r="C152" s="210" t="s">
        <v>712</v>
      </c>
      <c r="D152" s="109" t="s">
        <v>713</v>
      </c>
      <c r="E152" s="212">
        <v>38600</v>
      </c>
      <c r="F152" s="212">
        <v>38600</v>
      </c>
      <c r="G152" s="219"/>
      <c r="H152" s="212"/>
      <c r="I152" s="576">
        <f>F152+H152</f>
        <v>38600</v>
      </c>
    </row>
    <row r="153" spans="1:9" ht="15" customHeight="1">
      <c r="A153" s="231"/>
      <c r="B153" s="209"/>
      <c r="C153" s="210"/>
      <c r="D153" s="109" t="s">
        <v>714</v>
      </c>
      <c r="E153" s="211"/>
      <c r="F153" s="212"/>
      <c r="G153" s="219"/>
      <c r="H153" s="212"/>
      <c r="I153" s="576"/>
    </row>
    <row r="154" spans="1:9" ht="15" customHeight="1">
      <c r="A154" s="231"/>
      <c r="B154" s="209"/>
      <c r="C154" s="210"/>
      <c r="D154" s="109"/>
      <c r="E154" s="211"/>
      <c r="F154" s="212"/>
      <c r="G154" s="219"/>
      <c r="H154" s="212"/>
      <c r="I154" s="576"/>
    </row>
    <row r="155" spans="1:9" ht="15" customHeight="1">
      <c r="A155" s="231"/>
      <c r="B155" s="209"/>
      <c r="C155" s="209"/>
      <c r="D155" s="214"/>
      <c r="E155" s="211"/>
      <c r="F155" s="212"/>
      <c r="G155" s="219"/>
      <c r="H155" s="212"/>
      <c r="I155" s="576"/>
    </row>
    <row r="156" spans="1:9" ht="15" customHeight="1" thickBot="1">
      <c r="A156" s="231"/>
      <c r="B156" s="234">
        <v>85202</v>
      </c>
      <c r="C156" s="238"/>
      <c r="D156" s="217" t="s">
        <v>142</v>
      </c>
      <c r="E156" s="235">
        <f>SUM(E157:E160)</f>
        <v>4590400</v>
      </c>
      <c r="F156" s="236">
        <f>SUM(F157:F162)</f>
        <v>4590400</v>
      </c>
      <c r="G156" s="236">
        <f>SUM(G157:G160)</f>
        <v>300</v>
      </c>
      <c r="H156" s="236">
        <f>SUM(H157:H162)</f>
        <v>81483</v>
      </c>
      <c r="I156" s="687">
        <f>SUM(I157:I162)</f>
        <v>4671883</v>
      </c>
    </row>
    <row r="157" spans="1:9" ht="15" customHeight="1">
      <c r="A157" s="231"/>
      <c r="B157" s="209"/>
      <c r="C157" s="210" t="s">
        <v>202</v>
      </c>
      <c r="D157" s="109" t="s">
        <v>197</v>
      </c>
      <c r="E157" s="212">
        <v>2373446</v>
      </c>
      <c r="F157" s="212">
        <v>2373446</v>
      </c>
      <c r="G157" s="219">
        <f>F157/E157*100</f>
        <v>100</v>
      </c>
      <c r="H157" s="212"/>
      <c r="I157" s="576">
        <f>F157+H157</f>
        <v>2373446</v>
      </c>
    </row>
    <row r="158" spans="1:9" ht="15" customHeight="1">
      <c r="A158" s="231"/>
      <c r="B158" s="209"/>
      <c r="C158" s="210" t="s">
        <v>775</v>
      </c>
      <c r="D158" s="109" t="s">
        <v>689</v>
      </c>
      <c r="E158" s="212"/>
      <c r="F158" s="212">
        <v>0</v>
      </c>
      <c r="G158" s="219"/>
      <c r="H158" s="212">
        <v>750</v>
      </c>
      <c r="I158" s="576">
        <f>F158+H158</f>
        <v>750</v>
      </c>
    </row>
    <row r="159" spans="1:9" ht="15" customHeight="1">
      <c r="A159" s="231"/>
      <c r="B159" s="209"/>
      <c r="C159" s="210" t="s">
        <v>218</v>
      </c>
      <c r="D159" s="109" t="s">
        <v>219</v>
      </c>
      <c r="E159" s="212">
        <v>174694</v>
      </c>
      <c r="F159" s="212">
        <v>174694</v>
      </c>
      <c r="G159" s="219">
        <f>F159/E159*100</f>
        <v>100</v>
      </c>
      <c r="H159" s="212">
        <v>5733</v>
      </c>
      <c r="I159" s="576">
        <f>F159+H159</f>
        <v>180427</v>
      </c>
    </row>
    <row r="160" spans="1:9" ht="15" customHeight="1">
      <c r="A160" s="231"/>
      <c r="B160" s="209"/>
      <c r="C160" s="209">
        <v>2130</v>
      </c>
      <c r="D160" s="109" t="s">
        <v>256</v>
      </c>
      <c r="E160" s="212">
        <v>2042260</v>
      </c>
      <c r="F160" s="212">
        <v>2042260</v>
      </c>
      <c r="G160" s="219">
        <f>F160/E160*100</f>
        <v>100</v>
      </c>
      <c r="H160" s="212"/>
      <c r="I160" s="576">
        <f>F160+H160</f>
        <v>2042260</v>
      </c>
    </row>
    <row r="161" spans="1:9" ht="15" customHeight="1">
      <c r="A161" s="231"/>
      <c r="B161" s="209"/>
      <c r="C161" s="209"/>
      <c r="D161" s="109" t="s">
        <v>257</v>
      </c>
      <c r="E161" s="237"/>
      <c r="F161" s="212"/>
      <c r="G161" s="219"/>
      <c r="H161" s="212"/>
      <c r="I161" s="576"/>
    </row>
    <row r="162" spans="1:9" ht="15" customHeight="1">
      <c r="A162" s="231"/>
      <c r="B162" s="209"/>
      <c r="C162" s="209">
        <v>6430</v>
      </c>
      <c r="D162" s="109" t="s">
        <v>717</v>
      </c>
      <c r="E162" s="237"/>
      <c r="F162" s="212">
        <v>0</v>
      </c>
      <c r="G162" s="219"/>
      <c r="H162" s="212">
        <v>75000</v>
      </c>
      <c r="I162" s="576">
        <f>F162+H162</f>
        <v>75000</v>
      </c>
    </row>
    <row r="163" spans="1:9" ht="15" customHeight="1">
      <c r="A163" s="231"/>
      <c r="B163" s="209"/>
      <c r="C163" s="209"/>
      <c r="D163" s="109" t="s">
        <v>718</v>
      </c>
      <c r="E163" s="237"/>
      <c r="F163" s="213"/>
      <c r="G163" s="219"/>
      <c r="H163" s="213"/>
      <c r="I163" s="691"/>
    </row>
    <row r="164" spans="1:9" ht="12.75">
      <c r="A164" s="231"/>
      <c r="B164" s="209"/>
      <c r="C164" s="209"/>
      <c r="D164" s="214"/>
      <c r="E164" s="237"/>
      <c r="F164" s="213"/>
      <c r="G164" s="219"/>
      <c r="H164" s="213"/>
      <c r="I164" s="691"/>
    </row>
    <row r="165" spans="1:9" ht="13.5" thickBot="1">
      <c r="A165" s="231"/>
      <c r="B165" s="234">
        <v>85203</v>
      </c>
      <c r="C165" s="238"/>
      <c r="D165" s="217" t="s">
        <v>145</v>
      </c>
      <c r="E165" s="253">
        <f>SUM(E166:E166)</f>
        <v>341462</v>
      </c>
      <c r="F165" s="256">
        <f>SUM(F166:F167)</f>
        <v>336577</v>
      </c>
      <c r="G165" s="256">
        <f>SUM(G166:G166)</f>
        <v>98.56938693031728</v>
      </c>
      <c r="H165" s="256">
        <f>SUM(H166:H167)</f>
        <v>0</v>
      </c>
      <c r="I165" s="692">
        <f>SUM(I166:I167)</f>
        <v>336577</v>
      </c>
    </row>
    <row r="166" spans="1:9" ht="12.75">
      <c r="A166" s="231"/>
      <c r="B166" s="209"/>
      <c r="C166" s="209">
        <v>2110</v>
      </c>
      <c r="D166" s="213" t="s">
        <v>209</v>
      </c>
      <c r="E166" s="212">
        <v>341462</v>
      </c>
      <c r="F166" s="212">
        <v>336577</v>
      </c>
      <c r="G166" s="219">
        <f>F166/E166*100</f>
        <v>98.56938693031728</v>
      </c>
      <c r="H166" s="212"/>
      <c r="I166" s="576">
        <f>F166+H166</f>
        <v>336577</v>
      </c>
    </row>
    <row r="167" spans="1:9" ht="12.75" customHeight="1">
      <c r="A167" s="231"/>
      <c r="B167" s="209"/>
      <c r="C167" s="209"/>
      <c r="D167" s="213" t="s">
        <v>236</v>
      </c>
      <c r="E167" s="211"/>
      <c r="F167" s="212"/>
      <c r="G167" s="219"/>
      <c r="H167" s="212"/>
      <c r="I167" s="576"/>
    </row>
    <row r="168" spans="1:9" ht="12.75" customHeight="1">
      <c r="A168" s="231"/>
      <c r="B168" s="209"/>
      <c r="C168" s="209"/>
      <c r="D168" s="109"/>
      <c r="E168" s="211"/>
      <c r="F168" s="212"/>
      <c r="G168" s="219"/>
      <c r="H168" s="212"/>
      <c r="I168" s="576"/>
    </row>
    <row r="169" spans="1:9" ht="13.5" thickBot="1">
      <c r="A169" s="231"/>
      <c r="B169" s="234">
        <v>85204</v>
      </c>
      <c r="C169" s="238"/>
      <c r="D169" s="217" t="s">
        <v>147</v>
      </c>
      <c r="E169" s="235">
        <f>SUM(E170:E170)</f>
        <v>72200</v>
      </c>
      <c r="F169" s="236">
        <f>SUM(F170:F170)</f>
        <v>72200</v>
      </c>
      <c r="G169" s="236">
        <f>SUM(G170:G170)</f>
        <v>100</v>
      </c>
      <c r="H169" s="236">
        <f>SUM(H170:H170)</f>
        <v>0</v>
      </c>
      <c r="I169" s="687">
        <f>SUM(I170:I170)</f>
        <v>72200</v>
      </c>
    </row>
    <row r="170" spans="1:9" ht="12.75">
      <c r="A170" s="231"/>
      <c r="B170" s="209"/>
      <c r="C170" s="210" t="s">
        <v>220</v>
      </c>
      <c r="D170" s="79" t="s">
        <v>221</v>
      </c>
      <c r="E170" s="212">
        <v>72200</v>
      </c>
      <c r="F170" s="212">
        <v>72200</v>
      </c>
      <c r="G170" s="219">
        <f>F170/E170*100</f>
        <v>100</v>
      </c>
      <c r="H170" s="212"/>
      <c r="I170" s="576">
        <f>F170+H170</f>
        <v>72200</v>
      </c>
    </row>
    <row r="171" spans="1:9" ht="12.75">
      <c r="A171" s="231"/>
      <c r="B171" s="209"/>
      <c r="C171" s="210"/>
      <c r="D171" s="213" t="s">
        <v>222</v>
      </c>
      <c r="E171" s="211"/>
      <c r="F171" s="212"/>
      <c r="G171" s="219"/>
      <c r="H171" s="212"/>
      <c r="I171" s="576"/>
    </row>
    <row r="172" spans="1:9" ht="12.75" customHeight="1">
      <c r="A172" s="231"/>
      <c r="B172" s="209"/>
      <c r="C172" s="210"/>
      <c r="D172" s="109"/>
      <c r="E172" s="211"/>
      <c r="F172" s="212"/>
      <c r="G172" s="219"/>
      <c r="H172" s="212"/>
      <c r="I172" s="576"/>
    </row>
    <row r="173" spans="1:9" ht="13.5" thickBot="1">
      <c r="A173" s="231"/>
      <c r="B173" s="234">
        <v>85218</v>
      </c>
      <c r="C173" s="238"/>
      <c r="D173" s="217" t="s">
        <v>148</v>
      </c>
      <c r="E173" s="236">
        <f>SUM(E174:E177)</f>
        <v>12500</v>
      </c>
      <c r="F173" s="212">
        <f>SUM(F174:F177)</f>
        <v>12500</v>
      </c>
      <c r="G173" s="236">
        <f>SUM(G174:G176)</f>
        <v>200</v>
      </c>
      <c r="H173" s="212">
        <f>SUM(H174:H177)</f>
        <v>0</v>
      </c>
      <c r="I173" s="576">
        <f>SUM(I174:I177)</f>
        <v>12500</v>
      </c>
    </row>
    <row r="174" spans="1:9" ht="12.75">
      <c r="A174" s="231"/>
      <c r="B174" s="209"/>
      <c r="C174" s="210" t="s">
        <v>218</v>
      </c>
      <c r="D174" s="109" t="s">
        <v>219</v>
      </c>
      <c r="E174" s="211">
        <v>5000</v>
      </c>
      <c r="F174" s="220">
        <v>5000</v>
      </c>
      <c r="G174" s="219">
        <f>F174/E174*100</f>
        <v>100</v>
      </c>
      <c r="H174" s="220"/>
      <c r="I174" s="685">
        <f>F174+H174</f>
        <v>5000</v>
      </c>
    </row>
    <row r="175" spans="1:9" ht="12.75">
      <c r="A175" s="231"/>
      <c r="B175" s="209"/>
      <c r="C175" s="209">
        <v>2110</v>
      </c>
      <c r="D175" s="213" t="s">
        <v>209</v>
      </c>
      <c r="E175" s="212">
        <v>6000</v>
      </c>
      <c r="F175" s="212">
        <v>6000</v>
      </c>
      <c r="G175" s="219">
        <f>F175/E175*100</f>
        <v>100</v>
      </c>
      <c r="H175" s="212"/>
      <c r="I175" s="576">
        <f>F175+H175</f>
        <v>6000</v>
      </c>
    </row>
    <row r="176" spans="1:9" ht="12.75">
      <c r="A176" s="231"/>
      <c r="B176" s="209"/>
      <c r="C176" s="209"/>
      <c r="D176" s="213" t="s">
        <v>236</v>
      </c>
      <c r="E176" s="211"/>
      <c r="F176" s="212"/>
      <c r="G176" s="219"/>
      <c r="H176" s="212"/>
      <c r="I176" s="576"/>
    </row>
    <row r="177" spans="1:9" ht="12.75">
      <c r="A177" s="231"/>
      <c r="B177" s="209"/>
      <c r="C177" s="209">
        <v>2130</v>
      </c>
      <c r="D177" s="109" t="s">
        <v>256</v>
      </c>
      <c r="E177" s="212">
        <v>1500</v>
      </c>
      <c r="F177" s="212">
        <v>1500</v>
      </c>
      <c r="G177" s="219"/>
      <c r="H177" s="212"/>
      <c r="I177" s="576">
        <f>F177+H177</f>
        <v>1500</v>
      </c>
    </row>
    <row r="178" spans="1:9" ht="12.75">
      <c r="A178" s="231"/>
      <c r="B178" s="209"/>
      <c r="C178" s="209"/>
      <c r="D178" s="109" t="s">
        <v>257</v>
      </c>
      <c r="E178" s="211"/>
      <c r="F178" s="212"/>
      <c r="G178" s="219"/>
      <c r="H178" s="212"/>
      <c r="I178" s="576"/>
    </row>
    <row r="179" spans="1:9" ht="12.75">
      <c r="A179" s="231"/>
      <c r="B179" s="209"/>
      <c r="C179" s="209"/>
      <c r="D179" s="109"/>
      <c r="E179" s="211"/>
      <c r="F179" s="212"/>
      <c r="G179" s="219"/>
      <c r="H179" s="212"/>
      <c r="I179" s="576"/>
    </row>
    <row r="180" spans="1:9" ht="14.25" customHeight="1" thickBot="1">
      <c r="A180" s="231"/>
      <c r="B180" s="234">
        <v>85220</v>
      </c>
      <c r="C180" s="238"/>
      <c r="D180" s="217" t="s">
        <v>266</v>
      </c>
      <c r="E180" s="235">
        <f>E181</f>
        <v>9333</v>
      </c>
      <c r="F180" s="236">
        <f>F181</f>
        <v>9333</v>
      </c>
      <c r="G180" s="236">
        <f>G181</f>
        <v>100</v>
      </c>
      <c r="H180" s="236">
        <f>H181</f>
        <v>0</v>
      </c>
      <c r="I180" s="687">
        <f>I181</f>
        <v>9333</v>
      </c>
    </row>
    <row r="181" spans="1:9" ht="14.25" customHeight="1">
      <c r="A181" s="231"/>
      <c r="B181" s="209"/>
      <c r="C181" s="210" t="s">
        <v>202</v>
      </c>
      <c r="D181" s="109" t="s">
        <v>197</v>
      </c>
      <c r="E181" s="212">
        <v>9333</v>
      </c>
      <c r="F181" s="212">
        <v>9333</v>
      </c>
      <c r="G181" s="219">
        <f>F181/E181*100</f>
        <v>100</v>
      </c>
      <c r="H181" s="212"/>
      <c r="I181" s="576">
        <f>F181+H181</f>
        <v>9333</v>
      </c>
    </row>
    <row r="182" spans="1:9" ht="14.25" customHeight="1">
      <c r="A182" s="231"/>
      <c r="B182" s="209"/>
      <c r="C182" s="210"/>
      <c r="D182" s="109"/>
      <c r="E182" s="211"/>
      <c r="F182" s="212"/>
      <c r="G182" s="219"/>
      <c r="H182" s="212"/>
      <c r="I182" s="576"/>
    </row>
    <row r="183" spans="1:9" ht="14.25" customHeight="1" thickBot="1">
      <c r="A183" s="231"/>
      <c r="B183" s="234">
        <v>85295</v>
      </c>
      <c r="C183" s="216"/>
      <c r="D183" s="217" t="s">
        <v>43</v>
      </c>
      <c r="E183" s="235"/>
      <c r="F183" s="236">
        <f>F185</f>
        <v>0</v>
      </c>
      <c r="G183" s="218"/>
      <c r="H183" s="236">
        <f>H185</f>
        <v>47000</v>
      </c>
      <c r="I183" s="687">
        <f>I185</f>
        <v>47000</v>
      </c>
    </row>
    <row r="184" spans="1:9" ht="14.25" customHeight="1">
      <c r="A184" s="231"/>
      <c r="B184" s="209"/>
      <c r="C184" s="210" t="s">
        <v>484</v>
      </c>
      <c r="D184" s="109" t="s">
        <v>720</v>
      </c>
      <c r="E184" s="211"/>
      <c r="F184" s="212"/>
      <c r="G184" s="219"/>
      <c r="H184" s="212"/>
      <c r="I184" s="576"/>
    </row>
    <row r="185" spans="1:9" ht="14.25" customHeight="1">
      <c r="A185" s="231"/>
      <c r="B185" s="209"/>
      <c r="C185" s="210"/>
      <c r="D185" s="109" t="s">
        <v>721</v>
      </c>
      <c r="E185" s="211"/>
      <c r="F185" s="212">
        <v>0</v>
      </c>
      <c r="G185" s="219"/>
      <c r="H185" s="212">
        <v>47000</v>
      </c>
      <c r="I185" s="576">
        <f>F185+H185</f>
        <v>47000</v>
      </c>
    </row>
    <row r="186" spans="1:9" ht="14.25" customHeight="1">
      <c r="A186" s="231"/>
      <c r="B186" s="209"/>
      <c r="C186" s="209"/>
      <c r="D186" s="109"/>
      <c r="E186" s="211"/>
      <c r="F186" s="212"/>
      <c r="G186" s="219"/>
      <c r="H186" s="212"/>
      <c r="I186" s="576"/>
    </row>
    <row r="187" spans="1:9" s="201" customFormat="1" ht="13.5" thickBot="1">
      <c r="A187" s="229">
        <v>853</v>
      </c>
      <c r="B187" s="242"/>
      <c r="C187" s="197"/>
      <c r="D187" s="108" t="s">
        <v>152</v>
      </c>
      <c r="E187" s="244">
        <f>E192+E196+E188</f>
        <v>438075</v>
      </c>
      <c r="F187" s="244">
        <f>F192+F196+F188</f>
        <v>438075</v>
      </c>
      <c r="G187" s="244" t="e">
        <f>G192+G196+#REF!</f>
        <v>#REF!</v>
      </c>
      <c r="H187" s="244">
        <f>H192+H196+H188</f>
        <v>7001</v>
      </c>
      <c r="I187" s="689">
        <f>I192+I196+I188</f>
        <v>445076</v>
      </c>
    </row>
    <row r="188" spans="1:9" s="201" customFormat="1" ht="12.75">
      <c r="A188" s="202"/>
      <c r="B188" s="763">
        <v>85311</v>
      </c>
      <c r="C188" s="764"/>
      <c r="D188" s="765" t="s">
        <v>488</v>
      </c>
      <c r="E188" s="766">
        <f>E189</f>
        <v>1823</v>
      </c>
      <c r="F188" s="766">
        <f>F189</f>
        <v>1823</v>
      </c>
      <c r="G188" s="766"/>
      <c r="H188" s="766">
        <f>H189</f>
        <v>0</v>
      </c>
      <c r="I188" s="767">
        <f>I189</f>
        <v>1823</v>
      </c>
    </row>
    <row r="189" spans="1:9" s="201" customFormat="1" ht="12.75">
      <c r="A189" s="202"/>
      <c r="B189" s="757"/>
      <c r="C189" s="758">
        <v>2910</v>
      </c>
      <c r="D189" s="759" t="s">
        <v>665</v>
      </c>
      <c r="E189" s="761">
        <v>1823</v>
      </c>
      <c r="F189" s="761">
        <v>1823</v>
      </c>
      <c r="G189" s="761"/>
      <c r="H189" s="761"/>
      <c r="I189" s="762">
        <f>F189+H189</f>
        <v>1823</v>
      </c>
    </row>
    <row r="190" spans="1:9" s="201" customFormat="1" ht="12.75">
      <c r="A190" s="202"/>
      <c r="B190" s="757"/>
      <c r="C190" s="758"/>
      <c r="D190" s="759" t="s">
        <v>666</v>
      </c>
      <c r="E190" s="760"/>
      <c r="F190" s="761"/>
      <c r="G190" s="761"/>
      <c r="H190" s="761"/>
      <c r="I190" s="762" t="s">
        <v>667</v>
      </c>
    </row>
    <row r="191" spans="1:9" s="201" customFormat="1" ht="12.75">
      <c r="A191" s="202"/>
      <c r="B191" s="757"/>
      <c r="C191" s="758"/>
      <c r="D191" s="759"/>
      <c r="E191" s="760"/>
      <c r="F191" s="761"/>
      <c r="G191" s="761"/>
      <c r="H191" s="761"/>
      <c r="I191" s="762"/>
    </row>
    <row r="192" spans="1:9" ht="13.5" thickBot="1">
      <c r="A192" s="231"/>
      <c r="B192" s="238">
        <v>85321</v>
      </c>
      <c r="C192" s="238"/>
      <c r="D192" s="217" t="s">
        <v>267</v>
      </c>
      <c r="E192" s="235">
        <f>E193</f>
        <v>391252</v>
      </c>
      <c r="F192" s="236">
        <f>F193</f>
        <v>391252</v>
      </c>
      <c r="G192" s="236">
        <f>G193</f>
        <v>100</v>
      </c>
      <c r="H192" s="236">
        <f>H193</f>
        <v>0</v>
      </c>
      <c r="I192" s="687">
        <f>I193</f>
        <v>391252</v>
      </c>
    </row>
    <row r="193" spans="1:9" ht="12.75">
      <c r="A193" s="231"/>
      <c r="B193" s="209"/>
      <c r="C193" s="209">
        <v>2110</v>
      </c>
      <c r="D193" s="109" t="s">
        <v>209</v>
      </c>
      <c r="E193" s="212">
        <v>391252</v>
      </c>
      <c r="F193" s="212">
        <v>391252</v>
      </c>
      <c r="G193" s="219">
        <f>F193/E193*100</f>
        <v>100</v>
      </c>
      <c r="H193" s="212"/>
      <c r="I193" s="576">
        <f>F193+H193</f>
        <v>391252</v>
      </c>
    </row>
    <row r="194" spans="1:9" ht="12.75">
      <c r="A194" s="231"/>
      <c r="B194" s="209"/>
      <c r="C194" s="209"/>
      <c r="D194" s="213" t="s">
        <v>235</v>
      </c>
      <c r="E194" s="211"/>
      <c r="F194" s="212"/>
      <c r="G194" s="219"/>
      <c r="H194" s="212"/>
      <c r="I194" s="576"/>
    </row>
    <row r="195" spans="1:9" ht="12.75">
      <c r="A195" s="231"/>
      <c r="B195" s="209"/>
      <c r="C195" s="209"/>
      <c r="D195" s="214"/>
      <c r="E195" s="211"/>
      <c r="F195" s="212"/>
      <c r="G195" s="219"/>
      <c r="H195" s="212"/>
      <c r="I195" s="576"/>
    </row>
    <row r="196" spans="1:9" ht="13.5" thickBot="1">
      <c r="A196" s="231"/>
      <c r="B196" s="238">
        <v>85324</v>
      </c>
      <c r="C196" s="238"/>
      <c r="D196" s="217" t="s">
        <v>268</v>
      </c>
      <c r="E196" s="235">
        <f>SUM(E197:E197)</f>
        <v>45000</v>
      </c>
      <c r="F196" s="212">
        <f>SUM(F197:F197)</f>
        <v>45000</v>
      </c>
      <c r="G196" s="236">
        <f>SUM(G197:G197)</f>
        <v>100</v>
      </c>
      <c r="H196" s="212">
        <f>SUM(H197:H197)</f>
        <v>7001</v>
      </c>
      <c r="I196" s="576">
        <f>SUM(I197:I197)</f>
        <v>52001</v>
      </c>
    </row>
    <row r="197" spans="1:9" ht="12.75">
      <c r="A197" s="231"/>
      <c r="B197" s="209"/>
      <c r="C197" s="210" t="s">
        <v>218</v>
      </c>
      <c r="D197" s="109" t="s">
        <v>219</v>
      </c>
      <c r="E197" s="211">
        <v>45000</v>
      </c>
      <c r="F197" s="220">
        <v>45000</v>
      </c>
      <c r="G197" s="219">
        <f>F197/E197*100</f>
        <v>100</v>
      </c>
      <c r="H197" s="220">
        <v>7001</v>
      </c>
      <c r="I197" s="685">
        <f>F197+H197</f>
        <v>52001</v>
      </c>
    </row>
    <row r="198" spans="1:9" ht="12.75">
      <c r="A198" s="231"/>
      <c r="B198" s="209"/>
      <c r="C198" s="210"/>
      <c r="D198" s="214"/>
      <c r="E198" s="211"/>
      <c r="F198" s="212"/>
      <c r="G198" s="219"/>
      <c r="H198" s="212"/>
      <c r="I198" s="576"/>
    </row>
    <row r="199" spans="1:9" ht="12.75">
      <c r="A199" s="231"/>
      <c r="B199" s="209"/>
      <c r="C199" s="210"/>
      <c r="D199" s="213"/>
      <c r="E199" s="211"/>
      <c r="F199" s="212"/>
      <c r="G199" s="219"/>
      <c r="H199" s="212"/>
      <c r="I199" s="576"/>
    </row>
    <row r="200" spans="1:9" s="201" customFormat="1" ht="14.25" customHeight="1" thickBot="1">
      <c r="A200" s="254">
        <v>854</v>
      </c>
      <c r="B200" s="242"/>
      <c r="C200" s="242"/>
      <c r="D200" s="243" t="s">
        <v>155</v>
      </c>
      <c r="E200" s="244">
        <f>E201+E210+E206</f>
        <v>158303</v>
      </c>
      <c r="F200" s="244">
        <f>F201+F210+F206</f>
        <v>158303</v>
      </c>
      <c r="G200" s="244" t="e">
        <f>G201+#REF!+G210+#REF!</f>
        <v>#REF!</v>
      </c>
      <c r="H200" s="244">
        <f>H201+H210+H206</f>
        <v>0</v>
      </c>
      <c r="I200" s="689">
        <f>I201+I210+I206</f>
        <v>158303</v>
      </c>
    </row>
    <row r="201" spans="1:9" ht="14.25" customHeight="1" thickBot="1">
      <c r="A201" s="255"/>
      <c r="B201" s="234">
        <v>85410</v>
      </c>
      <c r="C201" s="234"/>
      <c r="D201" s="241" t="s">
        <v>158</v>
      </c>
      <c r="E201" s="235">
        <f>E202+E203</f>
        <v>90053</v>
      </c>
      <c r="F201" s="236">
        <f>F202+F203</f>
        <v>90053</v>
      </c>
      <c r="G201" s="236">
        <f>G202</f>
        <v>100</v>
      </c>
      <c r="H201" s="236">
        <f>H202+H203</f>
        <v>0</v>
      </c>
      <c r="I201" s="687">
        <f>I202+I203</f>
        <v>90053</v>
      </c>
    </row>
    <row r="202" spans="1:9" ht="14.25" customHeight="1">
      <c r="A202" s="255"/>
      <c r="B202" s="228"/>
      <c r="C202" s="246" t="s">
        <v>202</v>
      </c>
      <c r="D202" s="213" t="s">
        <v>197</v>
      </c>
      <c r="E202" s="212">
        <v>83065</v>
      </c>
      <c r="F202" s="212">
        <v>83065</v>
      </c>
      <c r="G202" s="219">
        <f>F202/E202*100</f>
        <v>100</v>
      </c>
      <c r="H202" s="212"/>
      <c r="I202" s="576">
        <f>F202+H202</f>
        <v>83065</v>
      </c>
    </row>
    <row r="203" spans="1:9" ht="14.25" customHeight="1">
      <c r="A203" s="255"/>
      <c r="B203" s="228"/>
      <c r="C203" s="210" t="s">
        <v>449</v>
      </c>
      <c r="D203" s="109" t="s">
        <v>443</v>
      </c>
      <c r="E203" s="212">
        <v>6988</v>
      </c>
      <c r="F203" s="212">
        <v>6988</v>
      </c>
      <c r="G203" s="219"/>
      <c r="H203" s="212"/>
      <c r="I203" s="576">
        <f>F203+H203</f>
        <v>6988</v>
      </c>
    </row>
    <row r="204" spans="1:9" ht="14.25" customHeight="1">
      <c r="A204" s="255"/>
      <c r="B204" s="228"/>
      <c r="C204" s="210"/>
      <c r="D204" s="109" t="s">
        <v>444</v>
      </c>
      <c r="E204" s="211"/>
      <c r="F204" s="212"/>
      <c r="G204" s="219"/>
      <c r="H204" s="212"/>
      <c r="I204" s="576"/>
    </row>
    <row r="205" spans="1:9" ht="14.25" customHeight="1">
      <c r="A205" s="255"/>
      <c r="B205" s="228"/>
      <c r="C205" s="245"/>
      <c r="D205" s="213"/>
      <c r="E205" s="211"/>
      <c r="F205" s="212"/>
      <c r="G205" s="219"/>
      <c r="H205" s="212"/>
      <c r="I205" s="576"/>
    </row>
    <row r="206" spans="1:9" ht="14.25" customHeight="1">
      <c r="A206" s="255"/>
      <c r="B206" s="786">
        <v>85415</v>
      </c>
      <c r="C206" s="787"/>
      <c r="D206" s="788" t="s">
        <v>160</v>
      </c>
      <c r="E206" s="789">
        <f>E207</f>
        <v>20000</v>
      </c>
      <c r="F206" s="789">
        <f>F207</f>
        <v>20000</v>
      </c>
      <c r="G206" s="790"/>
      <c r="H206" s="789">
        <f>H207</f>
        <v>0</v>
      </c>
      <c r="I206" s="791">
        <f>I207</f>
        <v>20000</v>
      </c>
    </row>
    <row r="207" spans="1:9" ht="14.25" customHeight="1">
      <c r="A207" s="255"/>
      <c r="B207" s="757"/>
      <c r="C207" s="758">
        <v>2130</v>
      </c>
      <c r="D207" s="109" t="s">
        <v>256</v>
      </c>
      <c r="E207" s="719">
        <v>20000</v>
      </c>
      <c r="F207" s="719">
        <v>20000</v>
      </c>
      <c r="G207" s="720"/>
      <c r="H207" s="719"/>
      <c r="I207" s="721">
        <f>F207+H207</f>
        <v>20000</v>
      </c>
    </row>
    <row r="208" spans="1:9" ht="14.25" customHeight="1">
      <c r="A208" s="255"/>
      <c r="B208" s="757"/>
      <c r="C208" s="758"/>
      <c r="D208" s="109" t="s">
        <v>257</v>
      </c>
      <c r="E208" s="785"/>
      <c r="F208" s="719"/>
      <c r="G208" s="720"/>
      <c r="H208" s="719"/>
      <c r="I208" s="721"/>
    </row>
    <row r="209" spans="1:9" ht="14.25" customHeight="1">
      <c r="A209" s="255"/>
      <c r="B209" s="757"/>
      <c r="C209" s="758"/>
      <c r="D209" s="759"/>
      <c r="E209" s="785"/>
      <c r="F209" s="719"/>
      <c r="G209" s="720"/>
      <c r="H209" s="719"/>
      <c r="I209" s="721"/>
    </row>
    <row r="210" spans="1:9" ht="14.25" customHeight="1" thickBot="1">
      <c r="A210" s="255"/>
      <c r="B210" s="234">
        <v>85420</v>
      </c>
      <c r="C210" s="238"/>
      <c r="D210" s="217" t="s">
        <v>162</v>
      </c>
      <c r="E210" s="236">
        <f>SUM(E211:E215)</f>
        <v>48250</v>
      </c>
      <c r="F210" s="236">
        <f>SUM(F211:F215)</f>
        <v>48250</v>
      </c>
      <c r="G210" s="236">
        <f>SUM(G212:G214)</f>
        <v>200</v>
      </c>
      <c r="H210" s="236">
        <f>SUM(H211:H215)</f>
        <v>0</v>
      </c>
      <c r="I210" s="687">
        <f>SUM(I211:I215)</f>
        <v>48250</v>
      </c>
    </row>
    <row r="211" spans="1:9" ht="14.25" customHeight="1">
      <c r="A211" s="255"/>
      <c r="B211" s="245"/>
      <c r="C211" s="210" t="s">
        <v>216</v>
      </c>
      <c r="D211" s="109" t="s">
        <v>217</v>
      </c>
      <c r="E211" s="212">
        <v>250</v>
      </c>
      <c r="F211" s="212">
        <v>250</v>
      </c>
      <c r="G211" s="219"/>
      <c r="H211" s="212"/>
      <c r="I211" s="576">
        <f>F211+H211</f>
        <v>250</v>
      </c>
    </row>
    <row r="212" spans="1:9" ht="14.25" customHeight="1">
      <c r="A212" s="255"/>
      <c r="B212" s="245"/>
      <c r="C212" s="210" t="s">
        <v>211</v>
      </c>
      <c r="D212" s="454" t="s">
        <v>212</v>
      </c>
      <c r="E212" s="211">
        <v>18000</v>
      </c>
      <c r="F212" s="212">
        <v>18000</v>
      </c>
      <c r="G212" s="219">
        <f>F212/E212*100</f>
        <v>100</v>
      </c>
      <c r="H212" s="212"/>
      <c r="I212" s="576">
        <f>F212+H212</f>
        <v>18000</v>
      </c>
    </row>
    <row r="213" spans="1:9" ht="14.25" customHeight="1">
      <c r="A213" s="255"/>
      <c r="B213" s="245"/>
      <c r="C213" s="210"/>
      <c r="D213" s="454" t="s">
        <v>446</v>
      </c>
      <c r="E213" s="211"/>
      <c r="F213" s="212"/>
      <c r="G213" s="219"/>
      <c r="H213" s="212"/>
      <c r="I213" s="576"/>
    </row>
    <row r="214" spans="1:9" ht="14.25" customHeight="1">
      <c r="A214" s="255"/>
      <c r="B214" s="228"/>
      <c r="C214" s="210" t="s">
        <v>202</v>
      </c>
      <c r="D214" s="109" t="s">
        <v>197</v>
      </c>
      <c r="E214" s="211">
        <v>29000</v>
      </c>
      <c r="F214" s="212">
        <v>29000</v>
      </c>
      <c r="G214" s="219">
        <f>F214/E214*100</f>
        <v>100</v>
      </c>
      <c r="H214" s="212"/>
      <c r="I214" s="576">
        <f>F214+H214</f>
        <v>29000</v>
      </c>
    </row>
    <row r="215" spans="1:9" ht="14.25" customHeight="1">
      <c r="A215" s="255"/>
      <c r="B215" s="228"/>
      <c r="C215" s="210" t="s">
        <v>242</v>
      </c>
      <c r="D215" s="109" t="s">
        <v>255</v>
      </c>
      <c r="E215" s="212">
        <v>1000</v>
      </c>
      <c r="F215" s="212">
        <v>1000</v>
      </c>
      <c r="G215" s="219"/>
      <c r="H215" s="212"/>
      <c r="I215" s="576">
        <f>F215+H215</f>
        <v>1000</v>
      </c>
    </row>
    <row r="216" spans="1:9" ht="14.25" customHeight="1">
      <c r="A216" s="255"/>
      <c r="B216" s="228"/>
      <c r="C216" s="210"/>
      <c r="D216" s="109"/>
      <c r="E216" s="211"/>
      <c r="F216" s="212"/>
      <c r="G216" s="219"/>
      <c r="H216" s="212"/>
      <c r="I216" s="576"/>
    </row>
    <row r="217" spans="1:9" ht="14.25" customHeight="1" thickBot="1">
      <c r="A217" s="254">
        <v>921</v>
      </c>
      <c r="B217" s="242"/>
      <c r="C217" s="230"/>
      <c r="D217" s="108" t="s">
        <v>163</v>
      </c>
      <c r="E217" s="222">
        <f>E218+E222</f>
        <v>37135</v>
      </c>
      <c r="F217" s="222">
        <f>F218+F222</f>
        <v>37135</v>
      </c>
      <c r="G217" s="219"/>
      <c r="H217" s="222">
        <f>H218+H222</f>
        <v>0</v>
      </c>
      <c r="I217" s="686">
        <f>I218+I222</f>
        <v>37135</v>
      </c>
    </row>
    <row r="218" spans="1:9" ht="14.25" customHeight="1">
      <c r="A218" s="255"/>
      <c r="B218" s="448">
        <v>92116</v>
      </c>
      <c r="C218" s="461"/>
      <c r="D218" s="449" t="s">
        <v>165</v>
      </c>
      <c r="E218" s="450">
        <f>E219</f>
        <v>0</v>
      </c>
      <c r="F218" s="451">
        <f>F219</f>
        <v>0</v>
      </c>
      <c r="G218" s="219"/>
      <c r="H218" s="451">
        <f>H219</f>
        <v>0</v>
      </c>
      <c r="I218" s="693">
        <f>I219</f>
        <v>0</v>
      </c>
    </row>
    <row r="219" spans="1:9" ht="14.25" customHeight="1">
      <c r="A219" s="255"/>
      <c r="B219" s="228"/>
      <c r="C219" s="210" t="s">
        <v>497</v>
      </c>
      <c r="D219" s="109" t="s">
        <v>354</v>
      </c>
      <c r="E219" s="211">
        <v>0</v>
      </c>
      <c r="F219" s="212">
        <v>0</v>
      </c>
      <c r="G219" s="219"/>
      <c r="H219" s="212"/>
      <c r="I219" s="576">
        <f>F219+H219</f>
        <v>0</v>
      </c>
    </row>
    <row r="220" spans="1:9" ht="14.25" customHeight="1">
      <c r="A220" s="255"/>
      <c r="B220" s="228"/>
      <c r="C220" s="210"/>
      <c r="D220" s="109" t="s">
        <v>355</v>
      </c>
      <c r="E220" s="211"/>
      <c r="F220" s="212"/>
      <c r="G220" s="219"/>
      <c r="H220" s="212"/>
      <c r="I220" s="576"/>
    </row>
    <row r="221" spans="1:9" ht="14.25" customHeight="1">
      <c r="A221" s="255"/>
      <c r="B221" s="228"/>
      <c r="C221" s="210"/>
      <c r="D221" s="109"/>
      <c r="E221" s="211"/>
      <c r="F221" s="212"/>
      <c r="G221" s="219"/>
      <c r="H221" s="212"/>
      <c r="I221" s="576"/>
    </row>
    <row r="222" spans="1:9" ht="14.25" customHeight="1">
      <c r="A222" s="255"/>
      <c r="B222" s="786">
        <v>92195</v>
      </c>
      <c r="C222" s="803"/>
      <c r="D222" s="788" t="s">
        <v>43</v>
      </c>
      <c r="E222" s="789">
        <f>SUM(E223:E225)</f>
        <v>37135</v>
      </c>
      <c r="F222" s="789">
        <f>SUM(F223:F225)</f>
        <v>37135</v>
      </c>
      <c r="G222" s="789">
        <f>SUM(G223:G225)</f>
        <v>0</v>
      </c>
      <c r="H222" s="789">
        <f>SUM(H223:H225)</f>
        <v>0</v>
      </c>
      <c r="I222" s="791">
        <f>SUM(I223:I225)</f>
        <v>37135</v>
      </c>
    </row>
    <row r="223" spans="1:9" ht="14.25" customHeight="1">
      <c r="A223" s="255"/>
      <c r="B223" s="757"/>
      <c r="C223" s="722" t="s">
        <v>692</v>
      </c>
      <c r="D223" s="759" t="s">
        <v>694</v>
      </c>
      <c r="E223" s="719">
        <v>22135</v>
      </c>
      <c r="F223" s="719">
        <v>22135</v>
      </c>
      <c r="G223" s="720"/>
      <c r="H223" s="719"/>
      <c r="I223" s="721">
        <f>F223+H223</f>
        <v>22135</v>
      </c>
    </row>
    <row r="224" spans="1:9" ht="14.25" customHeight="1">
      <c r="A224" s="255"/>
      <c r="B224" s="757"/>
      <c r="C224" s="722"/>
      <c r="D224" s="759" t="s">
        <v>693</v>
      </c>
      <c r="E224" s="785"/>
      <c r="F224" s="719"/>
      <c r="G224" s="720"/>
      <c r="H224" s="719"/>
      <c r="I224" s="721"/>
    </row>
    <row r="225" spans="1:9" ht="14.25" customHeight="1">
      <c r="A225" s="255"/>
      <c r="B225" s="757"/>
      <c r="C225" s="722" t="s">
        <v>449</v>
      </c>
      <c r="D225" s="759" t="s">
        <v>697</v>
      </c>
      <c r="E225" s="719">
        <v>15000</v>
      </c>
      <c r="F225" s="719">
        <v>15000</v>
      </c>
      <c r="G225" s="720"/>
      <c r="H225" s="719"/>
      <c r="I225" s="721">
        <f>F225+H225</f>
        <v>15000</v>
      </c>
    </row>
    <row r="226" spans="1:9" ht="14.25" customHeight="1">
      <c r="A226" s="255"/>
      <c r="B226" s="757"/>
      <c r="C226" s="722"/>
      <c r="D226" s="759" t="s">
        <v>698</v>
      </c>
      <c r="E226" s="785"/>
      <c r="F226" s="719"/>
      <c r="G226" s="720"/>
      <c r="H226" s="719"/>
      <c r="I226" s="721"/>
    </row>
    <row r="227" spans="1:9" ht="14.25" customHeight="1">
      <c r="A227" s="255"/>
      <c r="B227" s="757"/>
      <c r="C227" s="722"/>
      <c r="D227" s="759"/>
      <c r="E227" s="785"/>
      <c r="F227" s="719"/>
      <c r="G227" s="720"/>
      <c r="H227" s="719"/>
      <c r="I227" s="721"/>
    </row>
    <row r="228" spans="1:9" ht="13.5" customHeight="1" thickBot="1">
      <c r="A228" s="255"/>
      <c r="B228" s="757"/>
      <c r="C228" s="722"/>
      <c r="D228" s="759"/>
      <c r="E228" s="785"/>
      <c r="F228" s="719"/>
      <c r="G228" s="720"/>
      <c r="H228" s="719"/>
      <c r="I228" s="721"/>
    </row>
    <row r="229" spans="1:9" s="201" customFormat="1" ht="13.5" thickBot="1">
      <c r="A229" s="892" t="s">
        <v>269</v>
      </c>
      <c r="B229" s="893"/>
      <c r="C229" s="893"/>
      <c r="D229" s="894"/>
      <c r="E229" s="257">
        <f>E200+E187+E139+E128+E104+E90+E84+E60+E47+E32+E25+E21+E12+E217</f>
        <v>33846091</v>
      </c>
      <c r="F229" s="257">
        <f>F200+F187+F139+F128+F104+F90+F84+F60+F47+F32+F25+F21+F12+F217</f>
        <v>34216463</v>
      </c>
      <c r="G229" s="257" t="e">
        <f>G200+G187+G139+G128+G104+G90+G84+G60+G47+G32+G25+G21+G12+#REF!+#REF!+#REF!</f>
        <v>#REF!</v>
      </c>
      <c r="H229" s="257">
        <f>H200+H187+H139+H128+H104+H90+H84+H60+H47+H32+H25+H21+H12+H217</f>
        <v>276280</v>
      </c>
      <c r="I229" s="694">
        <f>I200+I187+I139+I128+I104+I90+I84+I60+I47+I32+I25+I21+I12+I217</f>
        <v>34492743</v>
      </c>
    </row>
    <row r="230" spans="1:9" s="201" customFormat="1" ht="12.75">
      <c r="A230" s="887" t="s">
        <v>464</v>
      </c>
      <c r="B230" s="888"/>
      <c r="C230" s="888"/>
      <c r="D230" s="889"/>
      <c r="E230" s="418">
        <f>SUM(E231:E237)</f>
        <v>32500191</v>
      </c>
      <c r="F230" s="418">
        <f>SUM(F231:F237)</f>
        <v>32870563</v>
      </c>
      <c r="G230" s="418" t="e">
        <f>SUM(G231:G233)</f>
        <v>#REF!</v>
      </c>
      <c r="H230" s="737">
        <f>SUM(H231:H237)</f>
        <v>200530</v>
      </c>
      <c r="I230" s="695">
        <f>SUM(I231:I237)</f>
        <v>33071093</v>
      </c>
    </row>
    <row r="231" spans="1:9" s="201" customFormat="1" ht="12.75">
      <c r="A231" s="881" t="s">
        <v>473</v>
      </c>
      <c r="B231" s="882"/>
      <c r="C231" s="882"/>
      <c r="D231" s="883"/>
      <c r="E231" s="413">
        <f>E87+E88</f>
        <v>3934498</v>
      </c>
      <c r="F231" s="413">
        <f>F87+F88</f>
        <v>3934498</v>
      </c>
      <c r="G231" s="413">
        <f>G87+G88</f>
        <v>200</v>
      </c>
      <c r="H231" s="738">
        <f>H87+H88</f>
        <v>0</v>
      </c>
      <c r="I231" s="696">
        <f>F231+H231</f>
        <v>3934498</v>
      </c>
    </row>
    <row r="232" spans="1:9" s="201" customFormat="1" ht="12.75">
      <c r="A232" s="881" t="s">
        <v>474</v>
      </c>
      <c r="B232" s="882"/>
      <c r="C232" s="882"/>
      <c r="D232" s="883"/>
      <c r="E232" s="413">
        <f>E92+E95+E102</f>
        <v>19781062</v>
      </c>
      <c r="F232" s="413">
        <f>F92+F95+F102</f>
        <v>20156319</v>
      </c>
      <c r="G232" s="413" t="e">
        <f>G40+G37+G34+G28+G18+G212+#REF!+#REF!+#REF!+G68</f>
        <v>#REF!</v>
      </c>
      <c r="H232" s="738">
        <f>H92+H95+H102</f>
        <v>0</v>
      </c>
      <c r="I232" s="696">
        <f>F232+H232</f>
        <v>20156319</v>
      </c>
    </row>
    <row r="233" spans="1:9" s="201" customFormat="1" ht="12.75">
      <c r="A233" s="881" t="s">
        <v>477</v>
      </c>
      <c r="B233" s="882"/>
      <c r="C233" s="882"/>
      <c r="D233" s="883"/>
      <c r="E233" s="413">
        <f>E14+E42+E49+E53+E57+E62+E77+E136+E175+E193+E166</f>
        <v>1362328</v>
      </c>
      <c r="F233" s="413">
        <f>F14+F42+F49+F53+F57+F62+F77+F136+F175+F193+F166</f>
        <v>1357443</v>
      </c>
      <c r="G233" s="413" t="e">
        <f>G229-G231-G232-G238-#REF!-#REF!</f>
        <v>#REF!</v>
      </c>
      <c r="H233" s="738">
        <f>H14+H42+H49+H53+H57+H62+H77+H136+H175+H193+H166</f>
        <v>4331</v>
      </c>
      <c r="I233" s="696">
        <f>F233+H233</f>
        <v>1361774</v>
      </c>
    </row>
    <row r="234" spans="1:9" s="201" customFormat="1" ht="12.75">
      <c r="A234" s="881" t="s">
        <v>476</v>
      </c>
      <c r="B234" s="882"/>
      <c r="C234" s="882"/>
      <c r="D234" s="883"/>
      <c r="E234" s="413">
        <f>E160+E145+E177+E207</f>
        <v>2082300</v>
      </c>
      <c r="F234" s="413">
        <f>F160+F145+F177+F207+F120</f>
        <v>2082300</v>
      </c>
      <c r="G234" s="413">
        <f>G160+G145+G177+G207+G120</f>
        <v>100</v>
      </c>
      <c r="H234" s="413">
        <f>H160+H145+H177+H207+H120</f>
        <v>9049</v>
      </c>
      <c r="I234" s="696">
        <f>I160+I145+I177+I207+I120</f>
        <v>2091349</v>
      </c>
    </row>
    <row r="235" spans="1:9" s="201" customFormat="1" ht="12.75">
      <c r="A235" s="881" t="s">
        <v>716</v>
      </c>
      <c r="B235" s="882"/>
      <c r="C235" s="882"/>
      <c r="D235" s="883"/>
      <c r="E235" s="413">
        <f>E131+E147+E170+E219</f>
        <v>462752</v>
      </c>
      <c r="F235" s="413">
        <f>F131+F147+F170+F219</f>
        <v>462752</v>
      </c>
      <c r="G235" s="413" t="e">
        <f>G231-G233-G234-G240-#REF!-#REF!</f>
        <v>#REF!</v>
      </c>
      <c r="H235" s="738">
        <f>H131+H147+H170+H219</f>
        <v>0</v>
      </c>
      <c r="I235" s="696">
        <f>F235+H235</f>
        <v>462752</v>
      </c>
    </row>
    <row r="236" spans="1:9" s="201" customFormat="1" ht="12.75">
      <c r="A236" s="881" t="s">
        <v>487</v>
      </c>
      <c r="B236" s="882"/>
      <c r="C236" s="882"/>
      <c r="D236" s="883"/>
      <c r="E236" s="413">
        <f>E143</f>
        <v>0</v>
      </c>
      <c r="F236" s="413">
        <f>F143+F185</f>
        <v>0</v>
      </c>
      <c r="G236" s="413">
        <f>G143+G185</f>
        <v>0</v>
      </c>
      <c r="H236" s="413">
        <f>H143+H185</f>
        <v>47000</v>
      </c>
      <c r="I236" s="696">
        <f>F236+H236</f>
        <v>47000</v>
      </c>
    </row>
    <row r="237" spans="1:9" s="201" customFormat="1" ht="13.5" thickBot="1">
      <c r="A237" s="884" t="s">
        <v>270</v>
      </c>
      <c r="B237" s="885"/>
      <c r="C237" s="885"/>
      <c r="D237" s="886"/>
      <c r="E237" s="413">
        <f>E229-E231-E232-E233-E234-E235-E238-E236</f>
        <v>4877251</v>
      </c>
      <c r="F237" s="413">
        <f>F229-F231-F232-F233-F234-F235-F238-F236</f>
        <v>4877251</v>
      </c>
      <c r="G237" s="413" t="e">
        <f>G229-G231-G232-G233-G234-G235-G238-G236</f>
        <v>#REF!</v>
      </c>
      <c r="H237" s="413">
        <f>H229-H231-H232-H233-H234-H235-H238-H236</f>
        <v>140150</v>
      </c>
      <c r="I237" s="705">
        <f>I229-I231-I232-I233-I234-I235-I238-I236</f>
        <v>5017401</v>
      </c>
    </row>
    <row r="238" spans="1:9" ht="12.75">
      <c r="A238" s="875" t="s">
        <v>465</v>
      </c>
      <c r="B238" s="876"/>
      <c r="C238" s="876"/>
      <c r="D238" s="877"/>
      <c r="E238" s="414">
        <f>SUM(E239:E242)</f>
        <v>1345900</v>
      </c>
      <c r="F238" s="414">
        <f>SUM(F239:F242)</f>
        <v>1345900</v>
      </c>
      <c r="G238" s="414" t="e">
        <f>SUM(G239:G242)</f>
        <v>#REF!</v>
      </c>
      <c r="H238" s="739">
        <f>SUM(H239:H242)</f>
        <v>75750</v>
      </c>
      <c r="I238" s="696">
        <f>F238+H238</f>
        <v>1421650</v>
      </c>
    </row>
    <row r="239" spans="1:9" ht="12.75">
      <c r="A239" s="878" t="s">
        <v>475</v>
      </c>
      <c r="B239" s="879"/>
      <c r="C239" s="879"/>
      <c r="D239" s="880"/>
      <c r="E239" s="415">
        <f>E149+E152</f>
        <v>78600</v>
      </c>
      <c r="F239" s="415">
        <f>F149+F152+F162</f>
        <v>78600</v>
      </c>
      <c r="G239" s="415">
        <f>G149+G152+G162</f>
        <v>0</v>
      </c>
      <c r="H239" s="415">
        <f>H149+H152+H162</f>
        <v>75000</v>
      </c>
      <c r="I239" s="697">
        <f>I149+I152+I162</f>
        <v>153600</v>
      </c>
    </row>
    <row r="240" spans="1:9" ht="12.75">
      <c r="A240" s="878" t="s">
        <v>482</v>
      </c>
      <c r="B240" s="879"/>
      <c r="C240" s="879"/>
      <c r="D240" s="880"/>
      <c r="E240" s="416">
        <f>E40</f>
        <v>1267300</v>
      </c>
      <c r="F240" s="416">
        <f>F40+F158</f>
        <v>1267300</v>
      </c>
      <c r="G240" s="416">
        <f>G40+G158</f>
        <v>100</v>
      </c>
      <c r="H240" s="416">
        <f>H40+H158</f>
        <v>750</v>
      </c>
      <c r="I240" s="698">
        <f>F240+H240</f>
        <v>1268050</v>
      </c>
    </row>
    <row r="241" spans="1:9" ht="12.75">
      <c r="A241" s="878" t="s">
        <v>466</v>
      </c>
      <c r="B241" s="879"/>
      <c r="C241" s="879"/>
      <c r="D241" s="880"/>
      <c r="E241" s="416">
        <v>0</v>
      </c>
      <c r="F241" s="416">
        <v>0</v>
      </c>
      <c r="G241" s="416" t="e">
        <f>G170+G131+G147+#REF!+#REF!+#REF!+#REF!+#REF!+#REF!</f>
        <v>#REF!</v>
      </c>
      <c r="H241" s="740">
        <v>0</v>
      </c>
      <c r="I241" s="698">
        <f>F241+H241</f>
        <v>0</v>
      </c>
    </row>
    <row r="242" spans="1:9" ht="13.5" thickBot="1">
      <c r="A242" s="872" t="s">
        <v>483</v>
      </c>
      <c r="B242" s="873"/>
      <c r="C242" s="873"/>
      <c r="D242" s="874"/>
      <c r="E242" s="417"/>
      <c r="F242" s="417"/>
      <c r="G242" s="417"/>
      <c r="H242" s="741"/>
      <c r="I242" s="699"/>
    </row>
    <row r="243" spans="1:5" ht="12.75">
      <c r="A243" s="81"/>
      <c r="B243" s="81"/>
      <c r="C243" s="123"/>
      <c r="D243" s="81"/>
      <c r="E243" s="81"/>
    </row>
    <row r="244" spans="1:5" ht="12.75">
      <c r="A244" s="81"/>
      <c r="B244" s="81"/>
      <c r="C244" s="123"/>
      <c r="D244" s="81"/>
      <c r="E244" s="81"/>
    </row>
    <row r="245" spans="1:5" ht="12.75">
      <c r="A245" s="81"/>
      <c r="B245" s="81"/>
      <c r="C245" s="123"/>
      <c r="D245" s="81"/>
      <c r="E245" s="80"/>
    </row>
    <row r="246" spans="1:5" ht="12.75">
      <c r="A246" s="81"/>
      <c r="B246" s="81"/>
      <c r="C246" s="123"/>
      <c r="D246" s="81"/>
      <c r="E246" s="81"/>
    </row>
    <row r="247" spans="1:5" ht="12.75">
      <c r="A247" s="81"/>
      <c r="B247" s="81"/>
      <c r="C247" s="123"/>
      <c r="D247" s="81"/>
      <c r="E247" s="81"/>
    </row>
    <row r="248" spans="1:5" ht="12.75">
      <c r="A248" s="81"/>
      <c r="B248" s="81"/>
      <c r="C248" s="123"/>
      <c r="D248" s="81"/>
      <c r="E248" s="81"/>
    </row>
    <row r="249" spans="1:5" ht="12.75">
      <c r="A249" s="81"/>
      <c r="B249" s="81"/>
      <c r="C249" s="123"/>
      <c r="D249" s="81"/>
      <c r="E249" s="81"/>
    </row>
    <row r="250" spans="1:5" ht="12.75">
      <c r="A250" s="81"/>
      <c r="B250" s="81"/>
      <c r="C250" s="123"/>
      <c r="D250" s="81"/>
      <c r="E250" s="81"/>
    </row>
    <row r="251" spans="1:5" ht="12.75">
      <c r="A251" s="81"/>
      <c r="B251" s="81"/>
      <c r="C251" s="123"/>
      <c r="D251" s="81"/>
      <c r="E251" s="81"/>
    </row>
    <row r="252" spans="1:5" ht="12.75">
      <c r="A252" s="81"/>
      <c r="B252" s="81"/>
      <c r="C252" s="123"/>
      <c r="D252" s="81"/>
      <c r="E252" s="81"/>
    </row>
    <row r="253" spans="1:5" ht="12.75">
      <c r="A253" s="81"/>
      <c r="B253" s="81"/>
      <c r="C253" s="123"/>
      <c r="D253" s="81"/>
      <c r="E253" s="81"/>
    </row>
    <row r="254" spans="1:5" ht="12.75">
      <c r="A254" s="81"/>
      <c r="B254" s="81"/>
      <c r="C254" s="123"/>
      <c r="D254" s="81"/>
      <c r="E254" s="81"/>
    </row>
    <row r="255" spans="1:5" ht="12.75">
      <c r="A255" s="81"/>
      <c r="B255" s="81"/>
      <c r="C255" s="123"/>
      <c r="D255" s="81"/>
      <c r="E255" s="81"/>
    </row>
    <row r="256" spans="1:5" ht="12.75">
      <c r="A256" s="81"/>
      <c r="B256" s="81"/>
      <c r="C256" s="123"/>
      <c r="D256" s="81"/>
      <c r="E256" s="81"/>
    </row>
    <row r="257" spans="1:5" ht="12.75">
      <c r="A257" s="81"/>
      <c r="B257" s="81"/>
      <c r="C257" s="123"/>
      <c r="D257" s="81"/>
      <c r="E257" s="81"/>
    </row>
    <row r="258" spans="1:5" ht="12.75">
      <c r="A258" s="81"/>
      <c r="B258" s="81"/>
      <c r="C258" s="123"/>
      <c r="D258" s="81"/>
      <c r="E258" s="81"/>
    </row>
    <row r="259" spans="1:5" ht="12.75">
      <c r="A259" s="81"/>
      <c r="B259" s="81"/>
      <c r="C259" s="123"/>
      <c r="D259" s="81"/>
      <c r="E259" s="81"/>
    </row>
    <row r="260" spans="1:5" ht="12.75">
      <c r="A260" s="81"/>
      <c r="B260" s="81"/>
      <c r="C260" s="123"/>
      <c r="D260" s="81"/>
      <c r="E260" s="81"/>
    </row>
    <row r="261" spans="1:5" ht="12.75">
      <c r="A261" s="81"/>
      <c r="B261" s="81"/>
      <c r="C261" s="123"/>
      <c r="D261" s="81"/>
      <c r="E261" s="81"/>
    </row>
    <row r="262" spans="1:5" ht="12.75">
      <c r="A262" s="81"/>
      <c r="B262" s="81"/>
      <c r="C262" s="123"/>
      <c r="D262" s="81"/>
      <c r="E262" s="81"/>
    </row>
    <row r="263" spans="1:5" ht="12.75">
      <c r="A263" s="81"/>
      <c r="B263" s="81"/>
      <c r="C263" s="123"/>
      <c r="D263" s="81"/>
      <c r="E263" s="81"/>
    </row>
    <row r="264" spans="1:5" ht="12.75">
      <c r="A264" s="81"/>
      <c r="B264" s="81"/>
      <c r="C264" s="123"/>
      <c r="D264" s="81"/>
      <c r="E264" s="81"/>
    </row>
    <row r="265" spans="1:5" ht="12.75">
      <c r="A265" s="81"/>
      <c r="B265" s="81"/>
      <c r="C265" s="123"/>
      <c r="D265" s="81"/>
      <c r="E265" s="81"/>
    </row>
    <row r="266" spans="1:5" ht="12.75">
      <c r="A266" s="81"/>
      <c r="B266" s="81"/>
      <c r="C266" s="123"/>
      <c r="D266" s="81"/>
      <c r="E266" s="81"/>
    </row>
    <row r="267" spans="1:5" ht="12.75">
      <c r="A267" s="81"/>
      <c r="B267" s="81"/>
      <c r="C267" s="123"/>
      <c r="D267" s="81"/>
      <c r="E267" s="81"/>
    </row>
    <row r="268" spans="1:5" ht="12.75">
      <c r="A268" s="81"/>
      <c r="B268" s="81"/>
      <c r="C268" s="123"/>
      <c r="D268" s="81"/>
      <c r="E268" s="81"/>
    </row>
    <row r="269" spans="1:5" ht="12.75">
      <c r="A269" s="81"/>
      <c r="B269" s="81"/>
      <c r="C269" s="123"/>
      <c r="D269" s="81"/>
      <c r="E269" s="81"/>
    </row>
    <row r="270" spans="1:5" ht="12.75">
      <c r="A270" s="81"/>
      <c r="B270" s="81"/>
      <c r="C270" s="123"/>
      <c r="D270" s="81"/>
      <c r="E270" s="81"/>
    </row>
    <row r="271" spans="1:5" ht="12.75">
      <c r="A271" s="81"/>
      <c r="B271" s="81"/>
      <c r="C271" s="123"/>
      <c r="D271" s="81"/>
      <c r="E271" s="81"/>
    </row>
    <row r="272" spans="1:5" ht="12.75">
      <c r="A272" s="81"/>
      <c r="B272" s="81"/>
      <c r="C272" s="123"/>
      <c r="D272" s="81"/>
      <c r="E272" s="81"/>
    </row>
    <row r="273" spans="1:5" ht="12.75">
      <c r="A273" s="81"/>
      <c r="B273" s="81"/>
      <c r="C273" s="123"/>
      <c r="D273" s="81"/>
      <c r="E273" s="81"/>
    </row>
    <row r="274" spans="1:5" ht="12.75">
      <c r="A274" s="81"/>
      <c r="B274" s="81"/>
      <c r="C274" s="123"/>
      <c r="D274" s="81"/>
      <c r="E274" s="81"/>
    </row>
    <row r="275" spans="1:5" ht="12.75">
      <c r="A275" s="81"/>
      <c r="B275" s="81"/>
      <c r="C275" s="123"/>
      <c r="D275" s="81"/>
      <c r="E275" s="81"/>
    </row>
    <row r="276" spans="1:5" ht="12.75">
      <c r="A276" s="81"/>
      <c r="B276" s="81"/>
      <c r="C276" s="123"/>
      <c r="D276" s="81"/>
      <c r="E276" s="81"/>
    </row>
    <row r="277" spans="1:5" ht="12.75">
      <c r="A277" s="81"/>
      <c r="B277" s="81"/>
      <c r="C277" s="123"/>
      <c r="D277" s="81"/>
      <c r="E277" s="81"/>
    </row>
    <row r="278" spans="1:5" ht="12.75">
      <c r="A278" s="81"/>
      <c r="B278" s="81"/>
      <c r="C278" s="123"/>
      <c r="D278" s="81"/>
      <c r="E278" s="81"/>
    </row>
    <row r="279" spans="1:5" ht="12.75">
      <c r="A279" s="81"/>
      <c r="B279" s="81"/>
      <c r="C279" s="123"/>
      <c r="D279" s="81"/>
      <c r="E279" s="81"/>
    </row>
    <row r="280" spans="1:5" ht="12.75">
      <c r="A280" s="81"/>
      <c r="B280" s="81"/>
      <c r="C280" s="123"/>
      <c r="D280" s="81"/>
      <c r="E280" s="81"/>
    </row>
    <row r="281" spans="1:5" ht="12.75">
      <c r="A281" s="81"/>
      <c r="B281" s="81"/>
      <c r="C281" s="123"/>
      <c r="D281" s="81"/>
      <c r="E281" s="81"/>
    </row>
    <row r="282" spans="1:5" ht="12.75">
      <c r="A282" s="81"/>
      <c r="B282" s="81"/>
      <c r="C282" s="123"/>
      <c r="D282" s="81"/>
      <c r="E282" s="81"/>
    </row>
    <row r="283" spans="1:5" ht="12.75">
      <c r="A283" s="81"/>
      <c r="B283" s="81"/>
      <c r="C283" s="123"/>
      <c r="D283" s="81"/>
      <c r="E283" s="81"/>
    </row>
    <row r="284" spans="1:5" ht="12.75">
      <c r="A284" s="81"/>
      <c r="B284" s="81"/>
      <c r="C284" s="123"/>
      <c r="D284" s="81"/>
      <c r="E284" s="81"/>
    </row>
    <row r="285" spans="1:5" ht="12.75">
      <c r="A285" s="81"/>
      <c r="B285" s="81"/>
      <c r="C285" s="123"/>
      <c r="D285" s="81"/>
      <c r="E285" s="81"/>
    </row>
    <row r="286" spans="1:5" ht="12.75">
      <c r="A286" s="81"/>
      <c r="B286" s="81"/>
      <c r="C286" s="123"/>
      <c r="D286" s="81"/>
      <c r="E286" s="81"/>
    </row>
    <row r="287" spans="1:5" ht="12.75">
      <c r="A287" s="81"/>
      <c r="B287" s="81"/>
      <c r="C287" s="123"/>
      <c r="D287" s="81"/>
      <c r="E287" s="81"/>
    </row>
    <row r="288" spans="1:5" ht="12.75">
      <c r="A288" s="81"/>
      <c r="B288" s="81"/>
      <c r="C288" s="123"/>
      <c r="D288" s="81"/>
      <c r="E288" s="81"/>
    </row>
    <row r="289" spans="1:5" ht="12.75">
      <c r="A289" s="81"/>
      <c r="B289" s="81"/>
      <c r="C289" s="123"/>
      <c r="D289" s="81"/>
      <c r="E289" s="81"/>
    </row>
    <row r="290" spans="1:5" ht="12.75">
      <c r="A290" s="81"/>
      <c r="B290" s="81"/>
      <c r="C290" s="123"/>
      <c r="D290" s="81"/>
      <c r="E290" s="81"/>
    </row>
    <row r="291" spans="1:5" ht="12.75">
      <c r="A291" s="81"/>
      <c r="B291" s="81"/>
      <c r="C291" s="123"/>
      <c r="D291" s="81"/>
      <c r="E291" s="81"/>
    </row>
    <row r="292" spans="1:5" ht="12.75">
      <c r="A292" s="81"/>
      <c r="B292" s="81"/>
      <c r="C292" s="123"/>
      <c r="D292" s="81"/>
      <c r="E292" s="81"/>
    </row>
    <row r="293" spans="1:5" ht="12.75">
      <c r="A293" s="81"/>
      <c r="B293" s="81"/>
      <c r="C293" s="123"/>
      <c r="D293" s="81"/>
      <c r="E293" s="81"/>
    </row>
    <row r="294" spans="1:5" ht="12.75">
      <c r="A294" s="81"/>
      <c r="B294" s="81"/>
      <c r="C294" s="123"/>
      <c r="D294" s="81"/>
      <c r="E294" s="81"/>
    </row>
    <row r="295" spans="1:5" ht="12.75">
      <c r="A295" s="81"/>
      <c r="B295" s="81"/>
      <c r="C295" s="123"/>
      <c r="D295" s="81"/>
      <c r="E295" s="81"/>
    </row>
    <row r="296" spans="1:5" ht="12.75">
      <c r="A296" s="81"/>
      <c r="B296" s="81"/>
      <c r="C296" s="123"/>
      <c r="D296" s="81"/>
      <c r="E296" s="81"/>
    </row>
    <row r="297" spans="1:5" ht="12.75">
      <c r="A297" s="81"/>
      <c r="B297" s="81"/>
      <c r="C297" s="123"/>
      <c r="D297" s="81"/>
      <c r="E297" s="81"/>
    </row>
    <row r="298" spans="1:5" ht="12.75">
      <c r="A298" s="81"/>
      <c r="B298" s="81"/>
      <c r="C298" s="123"/>
      <c r="D298" s="81"/>
      <c r="E298" s="81"/>
    </row>
    <row r="299" spans="1:5" ht="12.75">
      <c r="A299" s="81"/>
      <c r="B299" s="81"/>
      <c r="C299" s="123"/>
      <c r="D299" s="81"/>
      <c r="E299" s="81"/>
    </row>
    <row r="300" spans="1:5" ht="12.75">
      <c r="A300" s="81"/>
      <c r="B300" s="81"/>
      <c r="C300" s="123"/>
      <c r="D300" s="81"/>
      <c r="E300" s="81"/>
    </row>
    <row r="301" spans="1:5" ht="12.75">
      <c r="A301" s="81"/>
      <c r="B301" s="81"/>
      <c r="C301" s="123"/>
      <c r="D301" s="81"/>
      <c r="E301" s="81"/>
    </row>
    <row r="302" spans="1:5" ht="12.75">
      <c r="A302" s="81"/>
      <c r="B302" s="81"/>
      <c r="C302" s="123"/>
      <c r="D302" s="81"/>
      <c r="E302" s="81"/>
    </row>
    <row r="303" spans="1:5" ht="12.75">
      <c r="A303" s="81"/>
      <c r="B303" s="81"/>
      <c r="C303" s="123"/>
      <c r="D303" s="81"/>
      <c r="E303" s="81"/>
    </row>
    <row r="304" spans="1:5" ht="12.75">
      <c r="A304" s="81"/>
      <c r="B304" s="81"/>
      <c r="C304" s="123"/>
      <c r="D304" s="81"/>
      <c r="E304" s="81"/>
    </row>
    <row r="305" spans="1:5" ht="12.75">
      <c r="A305" s="81"/>
      <c r="B305" s="81"/>
      <c r="C305" s="123"/>
      <c r="D305" s="81"/>
      <c r="E305" s="81"/>
    </row>
    <row r="306" spans="1:5" ht="12.75">
      <c r="A306" s="81"/>
      <c r="B306" s="81"/>
      <c r="C306" s="123"/>
      <c r="D306" s="81"/>
      <c r="E306" s="81"/>
    </row>
    <row r="307" spans="1:5" ht="12.75">
      <c r="A307" s="81"/>
      <c r="B307" s="81"/>
      <c r="C307" s="123"/>
      <c r="D307" s="81"/>
      <c r="E307" s="81"/>
    </row>
    <row r="308" spans="1:5" ht="12.75">
      <c r="A308" s="81"/>
      <c r="B308" s="81"/>
      <c r="C308" s="123"/>
      <c r="D308" s="81"/>
      <c r="E308" s="81"/>
    </row>
    <row r="309" spans="1:5" ht="12.75">
      <c r="A309" s="81"/>
      <c r="B309" s="81"/>
      <c r="C309" s="123"/>
      <c r="D309" s="81"/>
      <c r="E309" s="81"/>
    </row>
    <row r="310" spans="1:5" ht="12.75">
      <c r="A310" s="81"/>
      <c r="B310" s="81"/>
      <c r="C310" s="123"/>
      <c r="D310" s="81"/>
      <c r="E310" s="81"/>
    </row>
    <row r="311" spans="1:5" ht="12.75">
      <c r="A311" s="81"/>
      <c r="B311" s="81"/>
      <c r="C311" s="123"/>
      <c r="D311" s="81"/>
      <c r="E311" s="81"/>
    </row>
    <row r="312" spans="1:5" ht="12.75">
      <c r="A312" s="81"/>
      <c r="B312" s="81"/>
      <c r="C312" s="123"/>
      <c r="D312" s="81"/>
      <c r="E312" s="81"/>
    </row>
    <row r="313" spans="1:5" ht="12.75">
      <c r="A313" s="81"/>
      <c r="B313" s="81"/>
      <c r="C313" s="123"/>
      <c r="D313" s="81"/>
      <c r="E313" s="81"/>
    </row>
    <row r="314" spans="1:5" ht="12.75">
      <c r="A314" s="81"/>
      <c r="B314" s="81"/>
      <c r="C314" s="123"/>
      <c r="D314" s="81"/>
      <c r="E314" s="81"/>
    </row>
    <row r="315" spans="1:5" ht="12.75">
      <c r="A315" s="81"/>
      <c r="B315" s="81"/>
      <c r="C315" s="123"/>
      <c r="D315" s="81"/>
      <c r="E315" s="81"/>
    </row>
    <row r="316" spans="1:5" ht="12.75">
      <c r="A316" s="81"/>
      <c r="B316" s="81"/>
      <c r="C316" s="123"/>
      <c r="D316" s="81"/>
      <c r="E316" s="81"/>
    </row>
    <row r="317" spans="1:5" ht="12.75">
      <c r="A317" s="81"/>
      <c r="B317" s="81"/>
      <c r="C317" s="123"/>
      <c r="D317" s="81"/>
      <c r="E317" s="81"/>
    </row>
    <row r="318" spans="1:5" ht="12.75">
      <c r="A318" s="81"/>
      <c r="B318" s="81"/>
      <c r="C318" s="123"/>
      <c r="D318" s="81"/>
      <c r="E318" s="81"/>
    </row>
    <row r="319" spans="1:5" ht="12.75">
      <c r="A319" s="81"/>
      <c r="B319" s="81"/>
      <c r="C319" s="123"/>
      <c r="D319" s="81"/>
      <c r="E319" s="81"/>
    </row>
    <row r="320" spans="1:5" ht="12.75">
      <c r="A320" s="81"/>
      <c r="B320" s="81"/>
      <c r="C320" s="123"/>
      <c r="D320" s="81"/>
      <c r="E320" s="81"/>
    </row>
    <row r="321" spans="1:5" ht="12.75">
      <c r="A321" s="81"/>
      <c r="B321" s="81"/>
      <c r="C321" s="123"/>
      <c r="D321" s="81"/>
      <c r="E321" s="81"/>
    </row>
    <row r="322" spans="1:5" ht="12.75">
      <c r="A322" s="81"/>
      <c r="B322" s="81"/>
      <c r="C322" s="123"/>
      <c r="D322" s="81"/>
      <c r="E322" s="81"/>
    </row>
    <row r="323" spans="1:5" ht="12.75">
      <c r="A323" s="81"/>
      <c r="B323" s="81"/>
      <c r="C323" s="123"/>
      <c r="D323" s="81"/>
      <c r="E323" s="81"/>
    </row>
    <row r="324" spans="1:5" ht="12.75">
      <c r="A324" s="81"/>
      <c r="B324" s="81"/>
      <c r="C324" s="123"/>
      <c r="D324" s="81"/>
      <c r="E324" s="81"/>
    </row>
    <row r="325" spans="1:5" ht="12.75">
      <c r="A325" s="81"/>
      <c r="B325" s="81"/>
      <c r="C325" s="123"/>
      <c r="D325" s="81"/>
      <c r="E325" s="81"/>
    </row>
    <row r="326" spans="1:5" ht="12.75">
      <c r="A326" s="81"/>
      <c r="B326" s="81"/>
      <c r="C326" s="123"/>
      <c r="D326" s="81"/>
      <c r="E326" s="81"/>
    </row>
    <row r="327" spans="1:5" ht="12.75">
      <c r="A327" s="81"/>
      <c r="B327" s="81"/>
      <c r="C327" s="123"/>
      <c r="D327" s="81"/>
      <c r="E327" s="81"/>
    </row>
    <row r="328" spans="1:5" ht="12.75">
      <c r="A328" s="81"/>
      <c r="B328" s="81"/>
      <c r="C328" s="123"/>
      <c r="D328" s="81"/>
      <c r="E328" s="81"/>
    </row>
    <row r="329" spans="1:5" ht="12.75">
      <c r="A329" s="81"/>
      <c r="B329" s="81"/>
      <c r="C329" s="123"/>
      <c r="D329" s="81"/>
      <c r="E329" s="81"/>
    </row>
    <row r="330" spans="1:5" ht="12.75">
      <c r="A330" s="81"/>
      <c r="B330" s="81"/>
      <c r="C330" s="123"/>
      <c r="D330" s="81"/>
      <c r="E330" s="81"/>
    </row>
    <row r="331" spans="1:5" ht="12.75">
      <c r="A331" s="81"/>
      <c r="B331" s="81"/>
      <c r="C331" s="123"/>
      <c r="D331" s="81"/>
      <c r="E331" s="81"/>
    </row>
    <row r="332" spans="1:5" ht="12.75">
      <c r="A332" s="81"/>
      <c r="B332" s="81"/>
      <c r="C332" s="123"/>
      <c r="D332" s="81"/>
      <c r="E332" s="81"/>
    </row>
    <row r="333" spans="1:5" ht="12.75">
      <c r="A333" s="81"/>
      <c r="B333" s="81"/>
      <c r="C333" s="123"/>
      <c r="D333" s="81"/>
      <c r="E333" s="81"/>
    </row>
    <row r="334" spans="1:5" ht="12.75">
      <c r="A334" s="81"/>
      <c r="B334" s="81"/>
      <c r="C334" s="123"/>
      <c r="D334" s="81"/>
      <c r="E334" s="81"/>
    </row>
    <row r="335" spans="1:5" ht="12.75">
      <c r="A335" s="81"/>
      <c r="B335" s="81"/>
      <c r="C335" s="123"/>
      <c r="D335" s="81"/>
      <c r="E335" s="81"/>
    </row>
    <row r="336" spans="1:5" ht="12.75">
      <c r="A336" s="81"/>
      <c r="B336" s="81"/>
      <c r="C336" s="123"/>
      <c r="D336" s="81"/>
      <c r="E336" s="81"/>
    </row>
    <row r="337" spans="1:5" ht="12.75">
      <c r="A337" s="81"/>
      <c r="B337" s="81"/>
      <c r="C337" s="123"/>
      <c r="D337" s="81"/>
      <c r="E337" s="81"/>
    </row>
    <row r="338" spans="1:5" ht="12.75">
      <c r="A338" s="81"/>
      <c r="B338" s="81"/>
      <c r="C338" s="123"/>
      <c r="D338" s="81"/>
      <c r="E338" s="81"/>
    </row>
    <row r="339" spans="1:5" ht="12.75">
      <c r="A339" s="81"/>
      <c r="B339" s="81"/>
      <c r="C339" s="123"/>
      <c r="D339" s="81"/>
      <c r="E339" s="81"/>
    </row>
    <row r="340" spans="1:5" ht="12.75">
      <c r="A340" s="81"/>
      <c r="B340" s="81"/>
      <c r="C340" s="123"/>
      <c r="D340" s="81"/>
      <c r="E340" s="81"/>
    </row>
    <row r="341" spans="1:5" ht="12.75">
      <c r="A341" s="81"/>
      <c r="B341" s="81"/>
      <c r="C341" s="123"/>
      <c r="D341" s="81"/>
      <c r="E341" s="81"/>
    </row>
    <row r="342" spans="1:5" ht="12.75">
      <c r="A342" s="81"/>
      <c r="B342" s="81"/>
      <c r="C342" s="123"/>
      <c r="D342" s="81"/>
      <c r="E342" s="81"/>
    </row>
    <row r="343" spans="1:5" ht="12.75">
      <c r="A343" s="81"/>
      <c r="B343" s="81"/>
      <c r="C343" s="123"/>
      <c r="D343" s="81"/>
      <c r="E343" s="81"/>
    </row>
    <row r="344" spans="1:5" ht="12.75">
      <c r="A344" s="81"/>
      <c r="B344" s="81"/>
      <c r="C344" s="123"/>
      <c r="D344" s="81"/>
      <c r="E344" s="81"/>
    </row>
    <row r="345" spans="1:5" ht="12.75">
      <c r="A345" s="81"/>
      <c r="B345" s="81"/>
      <c r="C345" s="123"/>
      <c r="D345" s="81"/>
      <c r="E345" s="81"/>
    </row>
    <row r="346" spans="1:5" ht="12.75">
      <c r="A346" s="81"/>
      <c r="B346" s="81"/>
      <c r="C346" s="123"/>
      <c r="D346" s="81"/>
      <c r="E346" s="81"/>
    </row>
    <row r="347" spans="1:5" ht="12.75">
      <c r="A347" s="81"/>
      <c r="B347" s="81"/>
      <c r="C347" s="123"/>
      <c r="D347" s="81"/>
      <c r="E347" s="81"/>
    </row>
    <row r="348" spans="1:5" ht="12.75">
      <c r="A348" s="81"/>
      <c r="B348" s="81"/>
      <c r="C348" s="123"/>
      <c r="D348" s="81"/>
      <c r="E348" s="81"/>
    </row>
    <row r="349" spans="1:5" ht="12.75">
      <c r="A349" s="81"/>
      <c r="B349" s="81"/>
      <c r="C349" s="123"/>
      <c r="D349" s="81"/>
      <c r="E349" s="81"/>
    </row>
    <row r="350" spans="1:5" ht="12.75">
      <c r="A350" s="81"/>
      <c r="B350" s="81"/>
      <c r="C350" s="123"/>
      <c r="D350" s="81"/>
      <c r="E350" s="81"/>
    </row>
    <row r="351" spans="1:5" ht="12.75">
      <c r="A351" s="81"/>
      <c r="B351" s="81"/>
      <c r="C351" s="123"/>
      <c r="D351" s="81"/>
      <c r="E351" s="81"/>
    </row>
    <row r="352" spans="1:5" ht="12.75">
      <c r="A352" s="81"/>
      <c r="B352" s="81"/>
      <c r="C352" s="123"/>
      <c r="D352" s="81"/>
      <c r="E352" s="81"/>
    </row>
    <row r="353" spans="1:5" ht="12.75">
      <c r="A353" s="81"/>
      <c r="B353" s="81"/>
      <c r="C353" s="123"/>
      <c r="D353" s="81"/>
      <c r="E353" s="81"/>
    </row>
    <row r="354" spans="1:5" ht="12.75">
      <c r="A354" s="81"/>
      <c r="B354" s="81"/>
      <c r="C354" s="123"/>
      <c r="D354" s="81"/>
      <c r="E354" s="81"/>
    </row>
    <row r="355" spans="1:5" ht="12.75">
      <c r="A355" s="81"/>
      <c r="B355" s="81"/>
      <c r="C355" s="123"/>
      <c r="D355" s="81"/>
      <c r="E355" s="81"/>
    </row>
    <row r="356" spans="1:5" ht="12.75">
      <c r="A356" s="81"/>
      <c r="B356" s="81"/>
      <c r="C356" s="123"/>
      <c r="D356" s="81"/>
      <c r="E356" s="81"/>
    </row>
    <row r="357" spans="1:5" ht="12.75">
      <c r="A357" s="81"/>
      <c r="B357" s="81"/>
      <c r="C357" s="123"/>
      <c r="D357" s="81"/>
      <c r="E357" s="81"/>
    </row>
    <row r="358" spans="1:5" ht="12.75">
      <c r="A358" s="81"/>
      <c r="B358" s="81"/>
      <c r="C358" s="123"/>
      <c r="D358" s="81"/>
      <c r="E358" s="81"/>
    </row>
    <row r="359" spans="1:5" ht="12.75">
      <c r="A359" s="81"/>
      <c r="B359" s="81"/>
      <c r="C359" s="123"/>
      <c r="D359" s="81"/>
      <c r="E359" s="81"/>
    </row>
    <row r="360" spans="1:5" ht="12.75">
      <c r="A360" s="81"/>
      <c r="B360" s="81"/>
      <c r="C360" s="123"/>
      <c r="D360" s="81"/>
      <c r="E360" s="81"/>
    </row>
    <row r="361" spans="1:5" ht="12.75">
      <c r="A361" s="81"/>
      <c r="B361" s="81"/>
      <c r="C361" s="123"/>
      <c r="D361" s="81"/>
      <c r="E361" s="81"/>
    </row>
    <row r="362" spans="1:5" ht="12.75">
      <c r="A362" s="81"/>
      <c r="B362" s="81"/>
      <c r="C362" s="123"/>
      <c r="D362" s="81"/>
      <c r="E362" s="81"/>
    </row>
    <row r="363" spans="1:5" ht="12.75">
      <c r="A363" s="81"/>
      <c r="B363" s="81"/>
      <c r="C363" s="123"/>
      <c r="D363" s="81"/>
      <c r="E363" s="81"/>
    </row>
    <row r="364" spans="1:5" ht="12.75">
      <c r="A364" s="81"/>
      <c r="B364" s="81"/>
      <c r="C364" s="123"/>
      <c r="D364" s="81"/>
      <c r="E364" s="81"/>
    </row>
    <row r="365" spans="1:5" ht="12.75">
      <c r="A365" s="81"/>
      <c r="B365" s="81"/>
      <c r="C365" s="123"/>
      <c r="D365" s="81"/>
      <c r="E365" s="81"/>
    </row>
    <row r="366" spans="1:5" ht="12.75">
      <c r="A366" s="81"/>
      <c r="B366" s="81"/>
      <c r="C366" s="123"/>
      <c r="D366" s="81"/>
      <c r="E366" s="81"/>
    </row>
    <row r="367" spans="1:5" ht="12.75">
      <c r="A367" s="81"/>
      <c r="B367" s="81"/>
      <c r="C367" s="123"/>
      <c r="D367" s="81"/>
      <c r="E367" s="81"/>
    </row>
    <row r="368" spans="1:5" ht="12.75">
      <c r="A368" s="81"/>
      <c r="B368" s="81"/>
      <c r="C368" s="123"/>
      <c r="D368" s="81"/>
      <c r="E368" s="81"/>
    </row>
    <row r="369" spans="1:5" ht="12.75">
      <c r="A369" s="81"/>
      <c r="B369" s="81"/>
      <c r="C369" s="123"/>
      <c r="D369" s="81"/>
      <c r="E369" s="81"/>
    </row>
    <row r="370" spans="1:5" ht="12.75">
      <c r="A370" s="81"/>
      <c r="B370" s="81"/>
      <c r="C370" s="123"/>
      <c r="D370" s="81"/>
      <c r="E370" s="81"/>
    </row>
    <row r="371" spans="1:5" ht="12.75">
      <c r="A371" s="81"/>
      <c r="B371" s="81"/>
      <c r="C371" s="123"/>
      <c r="D371" s="81"/>
      <c r="E371" s="81"/>
    </row>
    <row r="372" spans="1:5" ht="12.75">
      <c r="A372" s="81"/>
      <c r="B372" s="81"/>
      <c r="C372" s="123"/>
      <c r="D372" s="81"/>
      <c r="E372" s="81"/>
    </row>
    <row r="373" spans="1:5" ht="12.75">
      <c r="A373" s="81"/>
      <c r="B373" s="81"/>
      <c r="C373" s="123"/>
      <c r="D373" s="81"/>
      <c r="E373" s="81"/>
    </row>
    <row r="374" spans="1:5" ht="12.75">
      <c r="A374" s="81"/>
      <c r="B374" s="81"/>
      <c r="C374" s="123"/>
      <c r="D374" s="81"/>
      <c r="E374" s="81"/>
    </row>
    <row r="375" spans="1:5" ht="12.75">
      <c r="A375" s="81"/>
      <c r="B375" s="81"/>
      <c r="C375" s="123"/>
      <c r="D375" s="81"/>
      <c r="E375" s="81"/>
    </row>
    <row r="376" spans="1:5" ht="12.75">
      <c r="A376" s="81"/>
      <c r="B376" s="81"/>
      <c r="C376" s="123"/>
      <c r="D376" s="81"/>
      <c r="E376" s="81"/>
    </row>
    <row r="377" spans="1:5" ht="12.75">
      <c r="A377" s="81"/>
      <c r="B377" s="81"/>
      <c r="C377" s="123"/>
      <c r="D377" s="81"/>
      <c r="E377" s="81"/>
    </row>
    <row r="378" spans="1:5" ht="12.75">
      <c r="A378" s="81"/>
      <c r="B378" s="81"/>
      <c r="C378" s="123"/>
      <c r="D378" s="81"/>
      <c r="E378" s="81"/>
    </row>
    <row r="379" spans="1:5" ht="12.75">
      <c r="A379" s="81"/>
      <c r="B379" s="81"/>
      <c r="C379" s="123"/>
      <c r="D379" s="81"/>
      <c r="E379" s="81"/>
    </row>
    <row r="380" spans="1:5" ht="12.75">
      <c r="A380" s="81"/>
      <c r="B380" s="81"/>
      <c r="C380" s="123"/>
      <c r="D380" s="81"/>
      <c r="E380" s="81"/>
    </row>
    <row r="381" spans="1:5" ht="12.75">
      <c r="A381" s="81"/>
      <c r="B381" s="81"/>
      <c r="C381" s="123"/>
      <c r="D381" s="81"/>
      <c r="E381" s="81"/>
    </row>
    <row r="382" spans="1:5" ht="12.75">
      <c r="A382" s="81"/>
      <c r="B382" s="81"/>
      <c r="C382" s="123"/>
      <c r="D382" s="81"/>
      <c r="E382" s="81"/>
    </row>
    <row r="383" spans="2:5" ht="12.75">
      <c r="B383" s="208"/>
      <c r="C383" s="258"/>
      <c r="D383" s="208"/>
      <c r="E383" s="208"/>
    </row>
    <row r="384" spans="2:5" ht="12.75">
      <c r="B384" s="208"/>
      <c r="C384" s="258"/>
      <c r="D384" s="208"/>
      <c r="E384" s="208"/>
    </row>
    <row r="385" spans="2:5" ht="12.75">
      <c r="B385" s="208"/>
      <c r="C385" s="258"/>
      <c r="D385" s="208"/>
      <c r="E385" s="208"/>
    </row>
    <row r="386" spans="2:5" ht="12.75">
      <c r="B386" s="208"/>
      <c r="C386" s="258"/>
      <c r="D386" s="208"/>
      <c r="E386" s="208"/>
    </row>
    <row r="387" spans="2:5" ht="12.75">
      <c r="B387" s="208"/>
      <c r="C387" s="258"/>
      <c r="D387" s="208"/>
      <c r="E387" s="208"/>
    </row>
    <row r="388" spans="2:5" ht="12.75">
      <c r="B388" s="208"/>
      <c r="C388" s="258"/>
      <c r="D388" s="208"/>
      <c r="E388" s="208"/>
    </row>
    <row r="389" spans="2:5" ht="12.75">
      <c r="B389" s="208"/>
      <c r="C389" s="258"/>
      <c r="D389" s="208"/>
      <c r="E389" s="208"/>
    </row>
    <row r="390" spans="2:5" ht="12.75">
      <c r="B390" s="208"/>
      <c r="C390" s="258"/>
      <c r="D390" s="208"/>
      <c r="E390" s="208"/>
    </row>
    <row r="391" spans="2:5" ht="12.75">
      <c r="B391" s="208"/>
      <c r="C391" s="258"/>
      <c r="D391" s="208"/>
      <c r="E391" s="208"/>
    </row>
    <row r="392" spans="2:5" ht="12.75">
      <c r="B392" s="208"/>
      <c r="C392" s="258"/>
      <c r="D392" s="208"/>
      <c r="E392" s="208"/>
    </row>
    <row r="393" spans="2:5" ht="12.75">
      <c r="B393" s="208"/>
      <c r="C393" s="258"/>
      <c r="D393" s="208"/>
      <c r="E393" s="208"/>
    </row>
    <row r="394" spans="2:5" ht="12.75">
      <c r="B394" s="208"/>
      <c r="C394" s="258"/>
      <c r="D394" s="208"/>
      <c r="E394" s="208"/>
    </row>
    <row r="395" spans="2:5" ht="12.75">
      <c r="B395" s="208"/>
      <c r="C395" s="258"/>
      <c r="D395" s="208"/>
      <c r="E395" s="208"/>
    </row>
    <row r="396" spans="2:5" ht="12.75">
      <c r="B396" s="208"/>
      <c r="C396" s="258"/>
      <c r="D396" s="208"/>
      <c r="E396" s="208"/>
    </row>
    <row r="397" spans="2:5" ht="12.75">
      <c r="B397" s="208"/>
      <c r="C397" s="258"/>
      <c r="D397" s="208"/>
      <c r="E397" s="208"/>
    </row>
    <row r="398" spans="2:5" ht="12.75">
      <c r="B398" s="208"/>
      <c r="C398" s="258"/>
      <c r="D398" s="208"/>
      <c r="E398" s="208"/>
    </row>
    <row r="399" spans="2:5" ht="12.75">
      <c r="B399" s="208"/>
      <c r="C399" s="258"/>
      <c r="D399" s="208"/>
      <c r="E399" s="208"/>
    </row>
    <row r="400" spans="2:5" ht="12.75">
      <c r="B400" s="208"/>
      <c r="C400" s="258"/>
      <c r="D400" s="208"/>
      <c r="E400" s="208"/>
    </row>
    <row r="401" spans="2:5" ht="12.75">
      <c r="B401" s="208"/>
      <c r="C401" s="258"/>
      <c r="D401" s="208"/>
      <c r="E401" s="208"/>
    </row>
    <row r="402" spans="2:5" ht="12.75">
      <c r="B402" s="208"/>
      <c r="C402" s="258"/>
      <c r="D402" s="208"/>
      <c r="E402" s="208"/>
    </row>
    <row r="403" spans="2:5" ht="12.75">
      <c r="B403" s="208"/>
      <c r="C403" s="258"/>
      <c r="D403" s="208"/>
      <c r="E403" s="208"/>
    </row>
    <row r="404" spans="2:5" ht="12.75">
      <c r="B404" s="208"/>
      <c r="C404" s="258"/>
      <c r="D404" s="208"/>
      <c r="E404" s="208"/>
    </row>
    <row r="405" spans="2:5" ht="12.75">
      <c r="B405" s="208"/>
      <c r="C405" s="258"/>
      <c r="D405" s="208"/>
      <c r="E405" s="208"/>
    </row>
    <row r="406" spans="2:5" ht="12.75">
      <c r="B406" s="208"/>
      <c r="C406" s="258"/>
      <c r="D406" s="208"/>
      <c r="E406" s="208"/>
    </row>
    <row r="407" spans="2:5" ht="12.75">
      <c r="B407" s="208"/>
      <c r="C407" s="258"/>
      <c r="D407" s="208"/>
      <c r="E407" s="208"/>
    </row>
    <row r="408" spans="2:5" ht="12.75">
      <c r="B408" s="208"/>
      <c r="C408" s="258"/>
      <c r="D408" s="208"/>
      <c r="E408" s="208"/>
    </row>
    <row r="409" spans="2:5" ht="12.75">
      <c r="B409" s="208"/>
      <c r="C409" s="258"/>
      <c r="D409" s="208"/>
      <c r="E409" s="208"/>
    </row>
    <row r="410" spans="2:5" ht="12.75">
      <c r="B410" s="208"/>
      <c r="C410" s="258"/>
      <c r="D410" s="208"/>
      <c r="E410" s="208"/>
    </row>
    <row r="411" spans="2:5" ht="12.75">
      <c r="B411" s="208"/>
      <c r="C411" s="258"/>
      <c r="D411" s="208"/>
      <c r="E411" s="208"/>
    </row>
    <row r="412" spans="2:5" ht="12.75">
      <c r="B412" s="208"/>
      <c r="C412" s="258"/>
      <c r="D412" s="208"/>
      <c r="E412" s="208"/>
    </row>
    <row r="413" spans="2:5" ht="12.75">
      <c r="B413" s="208"/>
      <c r="C413" s="258"/>
      <c r="D413" s="208"/>
      <c r="E413" s="208"/>
    </row>
    <row r="414" spans="2:5" ht="12.75">
      <c r="B414" s="208"/>
      <c r="C414" s="258"/>
      <c r="D414" s="208"/>
      <c r="E414" s="208"/>
    </row>
    <row r="415" spans="2:5" ht="12.75">
      <c r="B415" s="208"/>
      <c r="C415" s="258"/>
      <c r="D415" s="208"/>
      <c r="E415" s="208"/>
    </row>
    <row r="416" spans="2:5" ht="12.75">
      <c r="B416" s="208"/>
      <c r="C416" s="258"/>
      <c r="D416" s="208"/>
      <c r="E416" s="208"/>
    </row>
    <row r="417" spans="2:5" ht="12.75">
      <c r="B417" s="208"/>
      <c r="C417" s="258"/>
      <c r="D417" s="208"/>
      <c r="E417" s="208"/>
    </row>
    <row r="418" spans="2:5" ht="12.75">
      <c r="B418" s="208"/>
      <c r="C418" s="258"/>
      <c r="D418" s="208"/>
      <c r="E418" s="208"/>
    </row>
    <row r="419" spans="2:5" ht="12.75">
      <c r="B419" s="208"/>
      <c r="C419" s="258"/>
      <c r="D419" s="208"/>
      <c r="E419" s="208"/>
    </row>
    <row r="420" spans="2:5" ht="12.75">
      <c r="B420" s="208"/>
      <c r="C420" s="258"/>
      <c r="D420" s="208"/>
      <c r="E420" s="208"/>
    </row>
    <row r="421" spans="2:5" ht="12.75">
      <c r="B421" s="208"/>
      <c r="C421" s="258"/>
      <c r="D421" s="208"/>
      <c r="E421" s="208"/>
    </row>
    <row r="422" spans="2:5" ht="12.75">
      <c r="B422" s="208"/>
      <c r="C422" s="258"/>
      <c r="D422" s="208"/>
      <c r="E422" s="208"/>
    </row>
    <row r="423" spans="2:5" ht="12.75">
      <c r="B423" s="208"/>
      <c r="C423" s="258"/>
      <c r="D423" s="208"/>
      <c r="E423" s="208"/>
    </row>
    <row r="424" spans="2:5" ht="12.75">
      <c r="B424" s="208"/>
      <c r="C424" s="258"/>
      <c r="D424" s="208"/>
      <c r="E424" s="208"/>
    </row>
    <row r="425" spans="2:5" ht="12.75">
      <c r="B425" s="208"/>
      <c r="C425" s="258"/>
      <c r="D425" s="208"/>
      <c r="E425" s="208"/>
    </row>
    <row r="426" spans="2:5" ht="12.75">
      <c r="B426" s="208"/>
      <c r="C426" s="258"/>
      <c r="D426" s="208"/>
      <c r="E426" s="208"/>
    </row>
    <row r="427" spans="2:5" ht="12.75">
      <c r="B427" s="208"/>
      <c r="C427" s="258"/>
      <c r="D427" s="208"/>
      <c r="E427" s="208"/>
    </row>
    <row r="428" spans="2:5" ht="12.75">
      <c r="B428" s="208"/>
      <c r="C428" s="258"/>
      <c r="D428" s="208"/>
      <c r="E428" s="208"/>
    </row>
    <row r="429" spans="2:5" ht="12.75">
      <c r="B429" s="208"/>
      <c r="C429" s="258"/>
      <c r="D429" s="208"/>
      <c r="E429" s="208"/>
    </row>
    <row r="430" spans="2:5" ht="12.75">
      <c r="B430" s="208"/>
      <c r="C430" s="258"/>
      <c r="D430" s="208"/>
      <c r="E430" s="208"/>
    </row>
    <row r="431" spans="2:5" ht="12.75">
      <c r="B431" s="208"/>
      <c r="C431" s="258"/>
      <c r="D431" s="208"/>
      <c r="E431" s="208"/>
    </row>
    <row r="432" spans="2:5" ht="12.75">
      <c r="B432" s="208"/>
      <c r="C432" s="258"/>
      <c r="D432" s="208"/>
      <c r="E432" s="208"/>
    </row>
    <row r="433" spans="2:5" ht="12.75">
      <c r="B433" s="208"/>
      <c r="C433" s="258"/>
      <c r="D433" s="208"/>
      <c r="E433" s="208"/>
    </row>
    <row r="434" spans="2:5" ht="12.75">
      <c r="B434" s="208"/>
      <c r="C434" s="258"/>
      <c r="D434" s="208"/>
      <c r="E434" s="208"/>
    </row>
    <row r="435" spans="2:5" ht="12.75">
      <c r="B435" s="208"/>
      <c r="C435" s="258"/>
      <c r="D435" s="208"/>
      <c r="E435" s="208"/>
    </row>
    <row r="436" spans="2:5" ht="12.75">
      <c r="B436" s="208"/>
      <c r="C436" s="258"/>
      <c r="D436" s="208"/>
      <c r="E436" s="208"/>
    </row>
    <row r="437" spans="2:5" ht="12.75">
      <c r="B437" s="208"/>
      <c r="C437" s="258"/>
      <c r="D437" s="208"/>
      <c r="E437" s="208"/>
    </row>
    <row r="438" spans="2:5" ht="12.75">
      <c r="B438" s="208"/>
      <c r="C438" s="258"/>
      <c r="D438" s="208"/>
      <c r="E438" s="208"/>
    </row>
    <row r="439" spans="2:5" ht="12.75">
      <c r="B439" s="208"/>
      <c r="C439" s="258"/>
      <c r="D439" s="208"/>
      <c r="E439" s="208"/>
    </row>
    <row r="440" spans="2:5" ht="12.75">
      <c r="B440" s="208"/>
      <c r="C440" s="258"/>
      <c r="D440" s="208"/>
      <c r="E440" s="208"/>
    </row>
    <row r="441" spans="2:5" ht="12.75">
      <c r="B441" s="208"/>
      <c r="C441" s="258"/>
      <c r="D441" s="208"/>
      <c r="E441" s="208"/>
    </row>
    <row r="442" spans="2:5" ht="12.75">
      <c r="B442" s="208"/>
      <c r="C442" s="258"/>
      <c r="D442" s="208"/>
      <c r="E442" s="208"/>
    </row>
    <row r="443" spans="2:5" ht="12.75">
      <c r="B443" s="208"/>
      <c r="C443" s="258"/>
      <c r="D443" s="208"/>
      <c r="E443" s="208"/>
    </row>
    <row r="444" spans="2:5" ht="12.75">
      <c r="B444" s="208"/>
      <c r="C444" s="258"/>
      <c r="D444" s="208"/>
      <c r="E444" s="208"/>
    </row>
    <row r="445" spans="2:5" ht="12.75">
      <c r="B445" s="208"/>
      <c r="C445" s="258"/>
      <c r="D445" s="208"/>
      <c r="E445" s="208"/>
    </row>
    <row r="446" spans="2:5" ht="12.75">
      <c r="B446" s="208"/>
      <c r="C446" s="258"/>
      <c r="D446" s="208"/>
      <c r="E446" s="208"/>
    </row>
    <row r="447" spans="2:5" ht="12.75">
      <c r="B447" s="208"/>
      <c r="C447" s="258"/>
      <c r="D447" s="208"/>
      <c r="E447" s="208"/>
    </row>
    <row r="448" spans="2:5" ht="12.75">
      <c r="B448" s="208"/>
      <c r="C448" s="258"/>
      <c r="D448" s="208"/>
      <c r="E448" s="208"/>
    </row>
    <row r="449" spans="2:5" ht="12.75">
      <c r="B449" s="208"/>
      <c r="C449" s="258"/>
      <c r="D449" s="208"/>
      <c r="E449" s="208"/>
    </row>
    <row r="450" spans="2:5" ht="12.75">
      <c r="B450" s="208"/>
      <c r="C450" s="258"/>
      <c r="D450" s="208"/>
      <c r="E450" s="208"/>
    </row>
    <row r="451" spans="2:5" ht="12.75">
      <c r="B451" s="208"/>
      <c r="C451" s="258"/>
      <c r="D451" s="208"/>
      <c r="E451" s="208"/>
    </row>
    <row r="452" spans="2:5" ht="12.75">
      <c r="B452" s="208"/>
      <c r="C452" s="258"/>
      <c r="D452" s="208"/>
      <c r="E452" s="208"/>
    </row>
    <row r="453" spans="2:5" ht="12.75">
      <c r="B453" s="208"/>
      <c r="C453" s="258"/>
      <c r="D453" s="208"/>
      <c r="E453" s="208"/>
    </row>
    <row r="454" spans="2:5" ht="12.75">
      <c r="B454" s="208"/>
      <c r="C454" s="258"/>
      <c r="D454" s="208"/>
      <c r="E454" s="208"/>
    </row>
    <row r="455" spans="2:5" ht="12.75">
      <c r="B455" s="208"/>
      <c r="C455" s="258"/>
      <c r="D455" s="208"/>
      <c r="E455" s="208"/>
    </row>
    <row r="456" spans="2:5" ht="12.75">
      <c r="B456" s="208"/>
      <c r="C456" s="258"/>
      <c r="D456" s="208"/>
      <c r="E456" s="208"/>
    </row>
    <row r="457" spans="2:5" ht="12.75">
      <c r="B457" s="208"/>
      <c r="C457" s="258"/>
      <c r="D457" s="208"/>
      <c r="E457" s="208"/>
    </row>
    <row r="458" spans="2:5" ht="12.75">
      <c r="B458" s="208"/>
      <c r="C458" s="258"/>
      <c r="D458" s="208"/>
      <c r="E458" s="208"/>
    </row>
    <row r="459" spans="2:5" ht="12.75">
      <c r="B459" s="208"/>
      <c r="C459" s="258"/>
      <c r="D459" s="208"/>
      <c r="E459" s="208"/>
    </row>
    <row r="460" spans="2:5" ht="12.75">
      <c r="B460" s="208"/>
      <c r="C460" s="258"/>
      <c r="D460" s="208"/>
      <c r="E460" s="208"/>
    </row>
    <row r="461" spans="2:5" ht="12.75">
      <c r="B461" s="208"/>
      <c r="C461" s="258"/>
      <c r="D461" s="208"/>
      <c r="E461" s="208"/>
    </row>
    <row r="462" spans="2:5" ht="12.75">
      <c r="B462" s="208"/>
      <c r="C462" s="258"/>
      <c r="D462" s="208"/>
      <c r="E462" s="208"/>
    </row>
    <row r="463" spans="2:5" ht="12.75">
      <c r="B463" s="208"/>
      <c r="C463" s="258"/>
      <c r="D463" s="208"/>
      <c r="E463" s="208"/>
    </row>
    <row r="464" spans="2:5" ht="12.75">
      <c r="B464" s="208"/>
      <c r="C464" s="258"/>
      <c r="D464" s="208"/>
      <c r="E464" s="208"/>
    </row>
    <row r="465" spans="2:5" ht="12.75">
      <c r="B465" s="208"/>
      <c r="C465" s="258"/>
      <c r="D465" s="208"/>
      <c r="E465" s="208"/>
    </row>
    <row r="466" spans="2:5" ht="12.75">
      <c r="B466" s="208"/>
      <c r="C466" s="258"/>
      <c r="D466" s="208"/>
      <c r="E466" s="208"/>
    </row>
    <row r="467" spans="2:5" ht="12.75">
      <c r="B467" s="208"/>
      <c r="C467" s="258"/>
      <c r="D467" s="208"/>
      <c r="E467" s="208"/>
    </row>
    <row r="468" spans="2:5" ht="12.75">
      <c r="B468" s="208"/>
      <c r="C468" s="258"/>
      <c r="D468" s="208"/>
      <c r="E468" s="208"/>
    </row>
    <row r="469" spans="2:5" ht="12.75">
      <c r="B469" s="208"/>
      <c r="C469" s="258"/>
      <c r="D469" s="208"/>
      <c r="E469" s="208"/>
    </row>
    <row r="470" spans="2:5" ht="12.75">
      <c r="B470" s="208"/>
      <c r="C470" s="258"/>
      <c r="D470" s="208"/>
      <c r="E470" s="208"/>
    </row>
    <row r="471" spans="2:5" ht="12.75">
      <c r="B471" s="208"/>
      <c r="C471" s="258"/>
      <c r="D471" s="208"/>
      <c r="E471" s="208"/>
    </row>
    <row r="472" spans="2:5" ht="12.75">
      <c r="B472" s="208"/>
      <c r="C472" s="258"/>
      <c r="D472" s="208"/>
      <c r="E472" s="208"/>
    </row>
    <row r="473" spans="2:5" ht="12.75">
      <c r="B473" s="208"/>
      <c r="C473" s="258"/>
      <c r="D473" s="208"/>
      <c r="E473" s="208"/>
    </row>
    <row r="474" spans="2:5" ht="12.75">
      <c r="B474" s="208"/>
      <c r="C474" s="258"/>
      <c r="D474" s="208"/>
      <c r="E474" s="208"/>
    </row>
    <row r="475" spans="2:5" ht="12.75">
      <c r="B475" s="208"/>
      <c r="C475" s="258"/>
      <c r="D475" s="208"/>
      <c r="E475" s="208"/>
    </row>
    <row r="476" spans="2:5" ht="12.75">
      <c r="B476" s="208"/>
      <c r="C476" s="258"/>
      <c r="D476" s="208"/>
      <c r="E476" s="208"/>
    </row>
    <row r="477" spans="2:5" ht="12.75">
      <c r="B477" s="208"/>
      <c r="C477" s="258"/>
      <c r="D477" s="208"/>
      <c r="E477" s="208"/>
    </row>
    <row r="478" spans="2:5" ht="12.75">
      <c r="B478" s="208"/>
      <c r="C478" s="258"/>
      <c r="D478" s="208"/>
      <c r="E478" s="208"/>
    </row>
    <row r="479" spans="2:5" ht="12.75">
      <c r="B479" s="208"/>
      <c r="C479" s="258"/>
      <c r="D479" s="208"/>
      <c r="E479" s="208"/>
    </row>
    <row r="480" spans="2:5" ht="12.75">
      <c r="B480" s="208"/>
      <c r="C480" s="258"/>
      <c r="D480" s="208"/>
      <c r="E480" s="208"/>
    </row>
    <row r="481" spans="2:5" ht="12.75">
      <c r="B481" s="208"/>
      <c r="C481" s="258"/>
      <c r="D481" s="208"/>
      <c r="E481" s="208"/>
    </row>
    <row r="482" spans="2:5" ht="12.75">
      <c r="B482" s="208"/>
      <c r="C482" s="258"/>
      <c r="D482" s="208"/>
      <c r="E482" s="208"/>
    </row>
    <row r="483" spans="2:5" ht="12.75">
      <c r="B483" s="208"/>
      <c r="C483" s="258"/>
      <c r="D483" s="208"/>
      <c r="E483" s="208"/>
    </row>
    <row r="484" spans="2:5" ht="12.75">
      <c r="B484" s="208"/>
      <c r="C484" s="258"/>
      <c r="D484" s="208"/>
      <c r="E484" s="208"/>
    </row>
    <row r="485" spans="2:5" ht="12.75">
      <c r="B485" s="208"/>
      <c r="C485" s="258"/>
      <c r="D485" s="208"/>
      <c r="E485" s="208"/>
    </row>
    <row r="486" spans="2:5" ht="12.75">
      <c r="B486" s="208"/>
      <c r="C486" s="258"/>
      <c r="D486" s="208"/>
      <c r="E486" s="208"/>
    </row>
    <row r="487" spans="2:5" ht="12.75">
      <c r="B487" s="208"/>
      <c r="C487" s="258"/>
      <c r="D487" s="208"/>
      <c r="E487" s="208"/>
    </row>
    <row r="488" spans="2:5" ht="12.75">
      <c r="B488" s="208"/>
      <c r="C488" s="258"/>
      <c r="D488" s="208"/>
      <c r="E488" s="208"/>
    </row>
    <row r="489" spans="2:5" ht="12.75">
      <c r="B489" s="208"/>
      <c r="C489" s="258"/>
      <c r="D489" s="208"/>
      <c r="E489" s="208"/>
    </row>
    <row r="490" spans="2:5" ht="12.75">
      <c r="B490" s="208"/>
      <c r="C490" s="258"/>
      <c r="D490" s="208"/>
      <c r="E490" s="208"/>
    </row>
    <row r="491" spans="2:5" ht="12.75">
      <c r="B491" s="208"/>
      <c r="C491" s="258"/>
      <c r="D491" s="208"/>
      <c r="E491" s="208"/>
    </row>
    <row r="492" spans="2:5" ht="12.75">
      <c r="B492" s="208"/>
      <c r="C492" s="258"/>
      <c r="D492" s="208"/>
      <c r="E492" s="208"/>
    </row>
    <row r="493" spans="2:5" ht="12.75">
      <c r="B493" s="208"/>
      <c r="C493" s="258"/>
      <c r="D493" s="208"/>
      <c r="E493" s="208"/>
    </row>
    <row r="494" spans="2:5" ht="12.75">
      <c r="B494" s="208"/>
      <c r="C494" s="258"/>
      <c r="D494" s="208"/>
      <c r="E494" s="208"/>
    </row>
    <row r="495" spans="2:5" ht="12.75">
      <c r="B495" s="208"/>
      <c r="C495" s="258"/>
      <c r="D495" s="208"/>
      <c r="E495" s="208"/>
    </row>
    <row r="496" spans="2:5" ht="12.75">
      <c r="B496" s="208"/>
      <c r="C496" s="258"/>
      <c r="D496" s="208"/>
      <c r="E496" s="208"/>
    </row>
    <row r="497" spans="2:5" ht="12.75">
      <c r="B497" s="208"/>
      <c r="C497" s="258"/>
      <c r="D497" s="208"/>
      <c r="E497" s="208"/>
    </row>
    <row r="498" spans="2:5" ht="12.75">
      <c r="B498" s="208"/>
      <c r="C498" s="258"/>
      <c r="D498" s="208"/>
      <c r="E498" s="208"/>
    </row>
    <row r="499" spans="2:5" ht="12.75">
      <c r="B499" s="208"/>
      <c r="C499" s="258"/>
      <c r="D499" s="208"/>
      <c r="E499" s="208"/>
    </row>
    <row r="500" spans="2:5" ht="12.75">
      <c r="B500" s="208"/>
      <c r="C500" s="258"/>
      <c r="D500" s="208"/>
      <c r="E500" s="208"/>
    </row>
    <row r="501" spans="2:5" ht="12.75">
      <c r="B501" s="208"/>
      <c r="C501" s="258"/>
      <c r="D501" s="208"/>
      <c r="E501" s="208"/>
    </row>
    <row r="502" spans="2:5" ht="12.75">
      <c r="B502" s="208"/>
      <c r="C502" s="258"/>
      <c r="D502" s="208"/>
      <c r="E502" s="208"/>
    </row>
    <row r="503" spans="2:5" ht="12.75">
      <c r="B503" s="208"/>
      <c r="C503" s="258"/>
      <c r="D503" s="208"/>
      <c r="E503" s="208"/>
    </row>
    <row r="504" spans="2:5" ht="12.75">
      <c r="B504" s="208"/>
      <c r="C504" s="258"/>
      <c r="D504" s="208"/>
      <c r="E504" s="208"/>
    </row>
    <row r="505" spans="2:5" ht="12.75">
      <c r="B505" s="208"/>
      <c r="C505" s="258"/>
      <c r="D505" s="208"/>
      <c r="E505" s="208"/>
    </row>
    <row r="506" spans="2:5" ht="12.75">
      <c r="B506" s="208"/>
      <c r="C506" s="258"/>
      <c r="D506" s="208"/>
      <c r="E506" s="208"/>
    </row>
    <row r="507" spans="2:5" ht="12.75">
      <c r="B507" s="208"/>
      <c r="C507" s="258"/>
      <c r="D507" s="208"/>
      <c r="E507" s="208"/>
    </row>
    <row r="508" spans="2:5" ht="12.75">
      <c r="B508" s="208"/>
      <c r="C508" s="258"/>
      <c r="D508" s="208"/>
      <c r="E508" s="208"/>
    </row>
    <row r="509" spans="2:5" ht="12.75">
      <c r="B509" s="208"/>
      <c r="C509" s="258"/>
      <c r="D509" s="208"/>
      <c r="E509" s="208"/>
    </row>
    <row r="510" spans="2:5" ht="12.75">
      <c r="B510" s="208"/>
      <c r="C510" s="258"/>
      <c r="D510" s="208"/>
      <c r="E510" s="208"/>
    </row>
    <row r="511" spans="2:5" ht="12.75">
      <c r="B511" s="208"/>
      <c r="C511" s="258"/>
      <c r="D511" s="208"/>
      <c r="E511" s="208"/>
    </row>
    <row r="512" spans="2:5" ht="12.75">
      <c r="B512" s="208"/>
      <c r="C512" s="258"/>
      <c r="D512" s="208"/>
      <c r="E512" s="208"/>
    </row>
    <row r="513" spans="2:5" ht="12.75">
      <c r="B513" s="208"/>
      <c r="C513" s="258"/>
      <c r="D513" s="208"/>
      <c r="E513" s="208"/>
    </row>
    <row r="514" spans="2:5" ht="12.75">
      <c r="B514" s="208"/>
      <c r="C514" s="258"/>
      <c r="D514" s="208"/>
      <c r="E514" s="208"/>
    </row>
    <row r="515" spans="2:5" ht="12.75">
      <c r="B515" s="208"/>
      <c r="C515" s="258"/>
      <c r="D515" s="208"/>
      <c r="E515" s="208"/>
    </row>
    <row r="516" spans="2:5" ht="12.75">
      <c r="B516" s="208"/>
      <c r="C516" s="258"/>
      <c r="D516" s="208"/>
      <c r="E516" s="208"/>
    </row>
    <row r="517" spans="2:5" ht="12.75">
      <c r="B517" s="208"/>
      <c r="C517" s="258"/>
      <c r="D517" s="208"/>
      <c r="E517" s="208"/>
    </row>
    <row r="518" spans="2:5" ht="12.75">
      <c r="B518" s="208"/>
      <c r="C518" s="258"/>
      <c r="D518" s="208"/>
      <c r="E518" s="208"/>
    </row>
    <row r="519" spans="2:5" ht="12.75">
      <c r="B519" s="208"/>
      <c r="C519" s="258"/>
      <c r="D519" s="208"/>
      <c r="E519" s="208"/>
    </row>
    <row r="520" spans="2:5" ht="12.75">
      <c r="B520" s="208"/>
      <c r="C520" s="258"/>
      <c r="D520" s="208"/>
      <c r="E520" s="208"/>
    </row>
    <row r="521" spans="2:5" ht="12.75">
      <c r="B521" s="208"/>
      <c r="C521" s="258"/>
      <c r="D521" s="208"/>
      <c r="E521" s="208"/>
    </row>
    <row r="522" spans="2:5" ht="12.75">
      <c r="B522" s="208"/>
      <c r="C522" s="258"/>
      <c r="D522" s="208"/>
      <c r="E522" s="208"/>
    </row>
    <row r="523" spans="2:5" ht="12.75">
      <c r="B523" s="208"/>
      <c r="C523" s="258"/>
      <c r="D523" s="208"/>
      <c r="E523" s="208"/>
    </row>
    <row r="524" spans="2:5" ht="12.75">
      <c r="B524" s="208"/>
      <c r="C524" s="258"/>
      <c r="D524" s="208"/>
      <c r="E524" s="208"/>
    </row>
    <row r="525" spans="2:5" ht="12.75">
      <c r="B525" s="208"/>
      <c r="C525" s="258"/>
      <c r="D525" s="208"/>
      <c r="E525" s="208"/>
    </row>
    <row r="526" spans="2:5" ht="12.75">
      <c r="B526" s="208"/>
      <c r="C526" s="258"/>
      <c r="D526" s="208"/>
      <c r="E526" s="208"/>
    </row>
    <row r="527" spans="2:5" ht="12.75">
      <c r="B527" s="208"/>
      <c r="C527" s="258"/>
      <c r="D527" s="208"/>
      <c r="E527" s="208"/>
    </row>
    <row r="528" spans="2:5" ht="12.75">
      <c r="B528" s="208"/>
      <c r="C528" s="258"/>
      <c r="D528" s="208"/>
      <c r="E528" s="208"/>
    </row>
    <row r="529" spans="2:5" ht="12.75">
      <c r="B529" s="208"/>
      <c r="C529" s="258"/>
      <c r="D529" s="208"/>
      <c r="E529" s="208"/>
    </row>
    <row r="530" spans="2:5" ht="12.75">
      <c r="B530" s="208"/>
      <c r="C530" s="258"/>
      <c r="D530" s="208"/>
      <c r="E530" s="208"/>
    </row>
    <row r="531" spans="2:5" ht="12.75">
      <c r="B531" s="208"/>
      <c r="C531" s="258"/>
      <c r="D531" s="208"/>
      <c r="E531" s="208"/>
    </row>
    <row r="532" spans="2:5" ht="12.75">
      <c r="B532" s="208"/>
      <c r="C532" s="258"/>
      <c r="D532" s="208"/>
      <c r="E532" s="208"/>
    </row>
    <row r="533" spans="2:5" ht="12.75">
      <c r="B533" s="208"/>
      <c r="C533" s="258"/>
      <c r="D533" s="208"/>
      <c r="E533" s="208"/>
    </row>
    <row r="534" spans="2:5" ht="12.75">
      <c r="B534" s="208"/>
      <c r="C534" s="258"/>
      <c r="D534" s="208"/>
      <c r="E534" s="208"/>
    </row>
    <row r="535" spans="2:5" ht="12.75">
      <c r="B535" s="208"/>
      <c r="C535" s="258"/>
      <c r="D535" s="208"/>
      <c r="E535" s="208"/>
    </row>
    <row r="536" spans="2:5" ht="12.75">
      <c r="B536" s="208"/>
      <c r="C536" s="258"/>
      <c r="D536" s="208"/>
      <c r="E536" s="208"/>
    </row>
    <row r="537" spans="2:5" ht="12.75">
      <c r="B537" s="208"/>
      <c r="C537" s="258"/>
      <c r="D537" s="208"/>
      <c r="E537" s="208"/>
    </row>
    <row r="538" spans="2:5" ht="12.75">
      <c r="B538" s="208"/>
      <c r="C538" s="258"/>
      <c r="D538" s="208"/>
      <c r="E538" s="208"/>
    </row>
    <row r="539" spans="2:5" ht="12.75">
      <c r="B539" s="208"/>
      <c r="C539" s="258"/>
      <c r="D539" s="208"/>
      <c r="E539" s="208"/>
    </row>
    <row r="540" spans="2:5" ht="12.75">
      <c r="B540" s="208"/>
      <c r="C540" s="258"/>
      <c r="D540" s="208"/>
      <c r="E540" s="208"/>
    </row>
    <row r="541" spans="2:5" ht="12.75">
      <c r="B541" s="208"/>
      <c r="C541" s="258"/>
      <c r="D541" s="208"/>
      <c r="E541" s="208"/>
    </row>
    <row r="542" spans="2:5" ht="12.75">
      <c r="B542" s="208"/>
      <c r="C542" s="258"/>
      <c r="D542" s="208"/>
      <c r="E542" s="208"/>
    </row>
    <row r="543" spans="2:5" ht="12.75">
      <c r="B543" s="208"/>
      <c r="C543" s="258"/>
      <c r="D543" s="208"/>
      <c r="E543" s="208"/>
    </row>
    <row r="544" spans="2:5" ht="12.75">
      <c r="B544" s="208"/>
      <c r="C544" s="258"/>
      <c r="D544" s="208"/>
      <c r="E544" s="208"/>
    </row>
    <row r="545" spans="2:5" ht="12.75">
      <c r="B545" s="208"/>
      <c r="C545" s="258"/>
      <c r="D545" s="208"/>
      <c r="E545" s="208"/>
    </row>
    <row r="546" spans="2:5" ht="12.75">
      <c r="B546" s="208"/>
      <c r="C546" s="258"/>
      <c r="D546" s="208"/>
      <c r="E546" s="208"/>
    </row>
    <row r="547" spans="2:5" ht="12.75">
      <c r="B547" s="208"/>
      <c r="C547" s="258"/>
      <c r="D547" s="208"/>
      <c r="E547" s="208"/>
    </row>
    <row r="548" spans="2:5" ht="12.75">
      <c r="B548" s="208"/>
      <c r="C548" s="258"/>
      <c r="D548" s="208"/>
      <c r="E548" s="208"/>
    </row>
    <row r="549" spans="2:5" ht="12.75">
      <c r="B549" s="208"/>
      <c r="C549" s="258"/>
      <c r="D549" s="208"/>
      <c r="E549" s="208"/>
    </row>
    <row r="550" spans="2:5" ht="12.75">
      <c r="B550" s="208"/>
      <c r="C550" s="258"/>
      <c r="D550" s="208"/>
      <c r="E550" s="208"/>
    </row>
    <row r="551" spans="2:5" ht="12.75">
      <c r="B551" s="208"/>
      <c r="C551" s="258"/>
      <c r="D551" s="208"/>
      <c r="E551" s="208"/>
    </row>
    <row r="552" spans="2:5" ht="12.75">
      <c r="B552" s="208"/>
      <c r="C552" s="258"/>
      <c r="D552" s="208"/>
      <c r="E552" s="208"/>
    </row>
    <row r="553" spans="2:5" ht="12.75">
      <c r="B553" s="208"/>
      <c r="C553" s="258"/>
      <c r="D553" s="208"/>
      <c r="E553" s="208"/>
    </row>
    <row r="554" spans="2:5" ht="12.75">
      <c r="B554" s="208"/>
      <c r="C554" s="258"/>
      <c r="D554" s="208"/>
      <c r="E554" s="208"/>
    </row>
    <row r="555" spans="2:5" ht="12.75">
      <c r="B555" s="208"/>
      <c r="C555" s="258"/>
      <c r="D555" s="208"/>
      <c r="E555" s="208"/>
    </row>
    <row r="556" spans="2:5" ht="12.75">
      <c r="B556" s="208"/>
      <c r="C556" s="258"/>
      <c r="D556" s="208"/>
      <c r="E556" s="208"/>
    </row>
    <row r="557" spans="2:5" ht="12.75">
      <c r="B557" s="208"/>
      <c r="C557" s="258"/>
      <c r="D557" s="208"/>
      <c r="E557" s="208"/>
    </row>
    <row r="558" spans="2:5" ht="12.75">
      <c r="B558" s="208"/>
      <c r="C558" s="258"/>
      <c r="D558" s="208"/>
      <c r="E558" s="208"/>
    </row>
    <row r="559" spans="2:5" ht="12.75">
      <c r="B559" s="208"/>
      <c r="C559" s="258"/>
      <c r="D559" s="208"/>
      <c r="E559" s="208"/>
    </row>
    <row r="560" spans="2:5" ht="12.75">
      <c r="B560" s="208"/>
      <c r="C560" s="258"/>
      <c r="D560" s="208"/>
      <c r="E560" s="208"/>
    </row>
    <row r="561" spans="2:5" ht="12.75">
      <c r="B561" s="208"/>
      <c r="C561" s="258"/>
      <c r="D561" s="208"/>
      <c r="E561" s="208"/>
    </row>
    <row r="562" spans="2:5" ht="12.75">
      <c r="B562" s="208"/>
      <c r="C562" s="258"/>
      <c r="D562" s="208"/>
      <c r="E562" s="208"/>
    </row>
    <row r="563" spans="2:5" ht="12.75">
      <c r="B563" s="208"/>
      <c r="C563" s="258"/>
      <c r="D563" s="208"/>
      <c r="E563" s="208"/>
    </row>
    <row r="564" spans="2:5" ht="12.75">
      <c r="B564" s="208"/>
      <c r="C564" s="258"/>
      <c r="D564" s="208"/>
      <c r="E564" s="208"/>
    </row>
    <row r="565" spans="2:5" ht="12.75">
      <c r="B565" s="208"/>
      <c r="C565" s="258"/>
      <c r="D565" s="208"/>
      <c r="E565" s="208"/>
    </row>
    <row r="566" spans="2:5" ht="12.75">
      <c r="B566" s="208"/>
      <c r="C566" s="258"/>
      <c r="D566" s="208"/>
      <c r="E566" s="208"/>
    </row>
    <row r="567" spans="2:5" ht="12.75">
      <c r="B567" s="208"/>
      <c r="C567" s="258"/>
      <c r="D567" s="208"/>
      <c r="E567" s="208"/>
    </row>
    <row r="568" spans="2:5" ht="12.75">
      <c r="B568" s="208"/>
      <c r="C568" s="258"/>
      <c r="D568" s="208"/>
      <c r="E568" s="208"/>
    </row>
    <row r="569" spans="2:5" ht="12.75">
      <c r="B569" s="208"/>
      <c r="C569" s="258"/>
      <c r="D569" s="208"/>
      <c r="E569" s="208"/>
    </row>
    <row r="570" spans="2:5" ht="12.75">
      <c r="B570" s="208"/>
      <c r="C570" s="258"/>
      <c r="D570" s="208"/>
      <c r="E570" s="208"/>
    </row>
    <row r="571" spans="2:5" ht="12.75">
      <c r="B571" s="208"/>
      <c r="C571" s="258"/>
      <c r="D571" s="208"/>
      <c r="E571" s="208"/>
    </row>
    <row r="572" spans="2:5" ht="12.75">
      <c r="B572" s="208"/>
      <c r="C572" s="258"/>
      <c r="D572" s="208"/>
      <c r="E572" s="208"/>
    </row>
    <row r="573" spans="2:5" ht="12.75">
      <c r="B573" s="208"/>
      <c r="C573" s="258"/>
      <c r="D573" s="208"/>
      <c r="E573" s="208"/>
    </row>
    <row r="574" spans="2:5" ht="12.75">
      <c r="B574" s="208"/>
      <c r="C574" s="258"/>
      <c r="D574" s="208"/>
      <c r="E574" s="208"/>
    </row>
    <row r="575" spans="2:5" ht="12.75">
      <c r="B575" s="208"/>
      <c r="C575" s="258"/>
      <c r="D575" s="208"/>
      <c r="E575" s="208"/>
    </row>
    <row r="576" spans="2:5" ht="12.75">
      <c r="B576" s="208"/>
      <c r="C576" s="258"/>
      <c r="D576" s="208"/>
      <c r="E576" s="208"/>
    </row>
    <row r="577" spans="2:5" ht="12.75">
      <c r="B577" s="208"/>
      <c r="C577" s="258"/>
      <c r="D577" s="208"/>
      <c r="E577" s="208"/>
    </row>
    <row r="578" spans="2:5" ht="12.75">
      <c r="B578" s="208"/>
      <c r="C578" s="258"/>
      <c r="D578" s="208"/>
      <c r="E578" s="208"/>
    </row>
    <row r="579" spans="2:5" ht="12.75">
      <c r="B579" s="208"/>
      <c r="C579" s="258"/>
      <c r="D579" s="208"/>
      <c r="E579" s="208"/>
    </row>
    <row r="580" spans="2:5" ht="12.75">
      <c r="B580" s="208"/>
      <c r="C580" s="258"/>
      <c r="D580" s="208"/>
      <c r="E580" s="208"/>
    </row>
    <row r="581" spans="2:5" ht="12.75">
      <c r="B581" s="208"/>
      <c r="C581" s="258"/>
      <c r="D581" s="208"/>
      <c r="E581" s="208"/>
    </row>
    <row r="582" spans="2:5" ht="12.75">
      <c r="B582" s="208"/>
      <c r="C582" s="258"/>
      <c r="D582" s="208"/>
      <c r="E582" s="208"/>
    </row>
    <row r="583" spans="2:5" ht="12.75">
      <c r="B583" s="208"/>
      <c r="C583" s="258"/>
      <c r="D583" s="208"/>
      <c r="E583" s="208"/>
    </row>
    <row r="584" spans="2:5" ht="12.75">
      <c r="B584" s="208"/>
      <c r="C584" s="258"/>
      <c r="D584" s="208"/>
      <c r="E584" s="208"/>
    </row>
    <row r="585" spans="2:5" ht="12.75">
      <c r="B585" s="208"/>
      <c r="C585" s="258"/>
      <c r="D585" s="208"/>
      <c r="E585" s="208"/>
    </row>
    <row r="586" spans="2:5" ht="12.75">
      <c r="B586" s="208"/>
      <c r="C586" s="258"/>
      <c r="D586" s="208"/>
      <c r="E586" s="208"/>
    </row>
    <row r="587" spans="2:5" ht="12.75">
      <c r="B587" s="208"/>
      <c r="C587" s="258"/>
      <c r="D587" s="208"/>
      <c r="E587" s="208"/>
    </row>
    <row r="588" spans="2:5" ht="12.75">
      <c r="B588" s="208"/>
      <c r="C588" s="258"/>
      <c r="D588" s="208"/>
      <c r="E588" s="208"/>
    </row>
    <row r="589" spans="2:5" ht="12.75">
      <c r="B589" s="208"/>
      <c r="C589" s="258"/>
      <c r="D589" s="208"/>
      <c r="E589" s="208"/>
    </row>
    <row r="590" spans="2:5" ht="12.75">
      <c r="B590" s="208"/>
      <c r="C590" s="258"/>
      <c r="D590" s="208"/>
      <c r="E590" s="208"/>
    </row>
    <row r="591" spans="2:5" ht="12.75">
      <c r="B591" s="208"/>
      <c r="C591" s="258"/>
      <c r="D591" s="208"/>
      <c r="E591" s="208"/>
    </row>
    <row r="592" spans="2:5" ht="12.75">
      <c r="B592" s="208"/>
      <c r="C592" s="258"/>
      <c r="D592" s="208"/>
      <c r="E592" s="208"/>
    </row>
    <row r="593" spans="2:5" ht="12.75">
      <c r="B593" s="208"/>
      <c r="C593" s="258"/>
      <c r="D593" s="208"/>
      <c r="E593" s="208"/>
    </row>
    <row r="594" spans="2:5" ht="12.75">
      <c r="B594" s="208"/>
      <c r="C594" s="258"/>
      <c r="D594" s="208"/>
      <c r="E594" s="208"/>
    </row>
    <row r="595" spans="2:5" ht="12.75">
      <c r="B595" s="208"/>
      <c r="C595" s="258"/>
      <c r="D595" s="208"/>
      <c r="E595" s="208"/>
    </row>
    <row r="596" spans="2:5" ht="12.75">
      <c r="B596" s="208"/>
      <c r="C596" s="258"/>
      <c r="D596" s="208"/>
      <c r="E596" s="208"/>
    </row>
    <row r="597" spans="2:5" ht="12.75">
      <c r="B597" s="208"/>
      <c r="C597" s="258"/>
      <c r="D597" s="208"/>
      <c r="E597" s="208"/>
    </row>
    <row r="598" spans="2:5" ht="12.75">
      <c r="B598" s="208"/>
      <c r="C598" s="258"/>
      <c r="D598" s="208"/>
      <c r="E598" s="208"/>
    </row>
    <row r="599" spans="2:5" ht="12.75">
      <c r="B599" s="208"/>
      <c r="C599" s="258"/>
      <c r="D599" s="208"/>
      <c r="E599" s="208"/>
    </row>
    <row r="600" spans="2:5" ht="12.75">
      <c r="B600" s="208"/>
      <c r="C600" s="258"/>
      <c r="D600" s="208"/>
      <c r="E600" s="208"/>
    </row>
    <row r="601" spans="2:5" ht="12.75">
      <c r="B601" s="208"/>
      <c r="C601" s="258"/>
      <c r="D601" s="208"/>
      <c r="E601" s="208"/>
    </row>
    <row r="602" spans="2:5" ht="12.75">
      <c r="B602" s="208"/>
      <c r="C602" s="258"/>
      <c r="D602" s="208"/>
      <c r="E602" s="208"/>
    </row>
    <row r="603" spans="2:5" ht="12.75">
      <c r="B603" s="208"/>
      <c r="C603" s="258"/>
      <c r="D603" s="208"/>
      <c r="E603" s="208"/>
    </row>
    <row r="604" spans="2:5" ht="12.75">
      <c r="B604" s="208"/>
      <c r="C604" s="258"/>
      <c r="D604" s="208"/>
      <c r="E604" s="208"/>
    </row>
    <row r="605" spans="2:5" ht="12.75">
      <c r="B605" s="208"/>
      <c r="C605" s="258"/>
      <c r="D605" s="208"/>
      <c r="E605" s="208"/>
    </row>
    <row r="606" spans="2:5" ht="12.75">
      <c r="B606" s="208"/>
      <c r="C606" s="258"/>
      <c r="D606" s="208"/>
      <c r="E606" s="208"/>
    </row>
    <row r="607" spans="2:5" ht="12.75">
      <c r="B607" s="208"/>
      <c r="C607" s="258"/>
      <c r="D607" s="208"/>
      <c r="E607" s="208"/>
    </row>
    <row r="608" spans="2:5" ht="12.75">
      <c r="B608" s="208"/>
      <c r="C608" s="258"/>
      <c r="D608" s="208"/>
      <c r="E608" s="208"/>
    </row>
    <row r="609" spans="2:5" ht="12.75">
      <c r="B609" s="208"/>
      <c r="C609" s="258"/>
      <c r="D609" s="208"/>
      <c r="E609" s="208"/>
    </row>
    <row r="610" spans="2:5" ht="12.75">
      <c r="B610" s="208"/>
      <c r="C610" s="258"/>
      <c r="D610" s="208"/>
      <c r="E610" s="208"/>
    </row>
    <row r="611" spans="2:5" ht="12.75">
      <c r="B611" s="208"/>
      <c r="C611" s="258"/>
      <c r="D611" s="208"/>
      <c r="E611" s="208"/>
    </row>
    <row r="612" spans="2:5" ht="12.75">
      <c r="B612" s="208"/>
      <c r="C612" s="258"/>
      <c r="D612" s="208"/>
      <c r="E612" s="208"/>
    </row>
    <row r="613" spans="2:5" ht="12.75">
      <c r="B613" s="208"/>
      <c r="C613" s="258"/>
      <c r="D613" s="208"/>
      <c r="E613" s="208"/>
    </row>
    <row r="614" spans="2:5" ht="12.75">
      <c r="B614" s="208"/>
      <c r="C614" s="258"/>
      <c r="D614" s="208"/>
      <c r="E614" s="208"/>
    </row>
    <row r="615" spans="2:5" ht="12.75">
      <c r="B615" s="208"/>
      <c r="C615" s="258"/>
      <c r="D615" s="208"/>
      <c r="E615" s="208"/>
    </row>
    <row r="616" spans="2:5" ht="12.75">
      <c r="B616" s="208"/>
      <c r="C616" s="258"/>
      <c r="D616" s="208"/>
      <c r="E616" s="208"/>
    </row>
    <row r="617" spans="2:5" ht="12.75">
      <c r="B617" s="208"/>
      <c r="C617" s="258"/>
      <c r="D617" s="208"/>
      <c r="E617" s="208"/>
    </row>
    <row r="618" spans="2:5" ht="12.75">
      <c r="B618" s="208"/>
      <c r="C618" s="258"/>
      <c r="D618" s="208"/>
      <c r="E618" s="208"/>
    </row>
    <row r="619" spans="2:5" ht="12.75">
      <c r="B619" s="208"/>
      <c r="C619" s="258"/>
      <c r="D619" s="208"/>
      <c r="E619" s="208"/>
    </row>
    <row r="620" spans="2:5" ht="12.75">
      <c r="B620" s="208"/>
      <c r="C620" s="258"/>
      <c r="D620" s="208"/>
      <c r="E620" s="208"/>
    </row>
    <row r="621" spans="2:5" ht="12.75">
      <c r="B621" s="208"/>
      <c r="C621" s="258"/>
      <c r="D621" s="208"/>
      <c r="E621" s="208"/>
    </row>
    <row r="622" spans="2:5" ht="12.75">
      <c r="B622" s="208"/>
      <c r="C622" s="258"/>
      <c r="D622" s="208"/>
      <c r="E622" s="208"/>
    </row>
    <row r="623" spans="2:5" ht="12.75">
      <c r="B623" s="208"/>
      <c r="C623" s="258"/>
      <c r="D623" s="208"/>
      <c r="E623" s="208"/>
    </row>
    <row r="624" spans="2:5" ht="12.75">
      <c r="B624" s="208"/>
      <c r="C624" s="258"/>
      <c r="D624" s="208"/>
      <c r="E624" s="208"/>
    </row>
    <row r="625" spans="2:5" ht="12.75">
      <c r="B625" s="208"/>
      <c r="C625" s="258"/>
      <c r="D625" s="208"/>
      <c r="E625" s="208"/>
    </row>
    <row r="626" spans="2:5" ht="12.75">
      <c r="B626" s="208"/>
      <c r="C626" s="258"/>
      <c r="D626" s="208"/>
      <c r="E626" s="208"/>
    </row>
    <row r="627" spans="2:5" ht="12.75">
      <c r="B627" s="208"/>
      <c r="C627" s="258"/>
      <c r="D627" s="208"/>
      <c r="E627" s="208"/>
    </row>
    <row r="628" spans="2:5" ht="12.75">
      <c r="B628" s="208"/>
      <c r="C628" s="258"/>
      <c r="D628" s="208"/>
      <c r="E628" s="208"/>
    </row>
    <row r="629" spans="2:5" ht="12.75">
      <c r="B629" s="208"/>
      <c r="C629" s="258"/>
      <c r="D629" s="208"/>
      <c r="E629" s="208"/>
    </row>
    <row r="630" spans="2:5" ht="12.75">
      <c r="B630" s="208"/>
      <c r="C630" s="258"/>
      <c r="D630" s="208"/>
      <c r="E630" s="208"/>
    </row>
    <row r="631" spans="2:5" ht="12.75">
      <c r="B631" s="208"/>
      <c r="C631" s="258"/>
      <c r="D631" s="208"/>
      <c r="E631" s="208"/>
    </row>
    <row r="632" spans="2:5" ht="12.75">
      <c r="B632" s="208"/>
      <c r="C632" s="258"/>
      <c r="D632" s="208"/>
      <c r="E632" s="208"/>
    </row>
    <row r="633" spans="2:5" ht="12.75">
      <c r="B633" s="208"/>
      <c r="C633" s="258"/>
      <c r="D633" s="208"/>
      <c r="E633" s="208"/>
    </row>
    <row r="634" spans="2:5" ht="12.75">
      <c r="B634" s="208"/>
      <c r="C634" s="258"/>
      <c r="D634" s="208"/>
      <c r="E634" s="208"/>
    </row>
    <row r="635" spans="2:5" ht="12.75">
      <c r="B635" s="208"/>
      <c r="C635" s="258"/>
      <c r="D635" s="208"/>
      <c r="E635" s="208"/>
    </row>
    <row r="636" spans="2:5" ht="12.75">
      <c r="B636" s="208"/>
      <c r="C636" s="258"/>
      <c r="D636" s="208"/>
      <c r="E636" s="208"/>
    </row>
    <row r="637" spans="2:5" ht="12.75">
      <c r="B637" s="208"/>
      <c r="C637" s="258"/>
      <c r="D637" s="208"/>
      <c r="E637" s="208"/>
    </row>
    <row r="638" spans="2:5" ht="12.75">
      <c r="B638" s="208"/>
      <c r="C638" s="258"/>
      <c r="D638" s="208"/>
      <c r="E638" s="208"/>
    </row>
    <row r="639" spans="2:5" ht="12.75">
      <c r="B639" s="208"/>
      <c r="C639" s="258"/>
      <c r="D639" s="208"/>
      <c r="E639" s="208"/>
    </row>
    <row r="640" spans="2:5" ht="12.75">
      <c r="B640" s="208"/>
      <c r="C640" s="258"/>
      <c r="D640" s="208"/>
      <c r="E640" s="208"/>
    </row>
    <row r="641" spans="2:5" ht="12.75">
      <c r="B641" s="208"/>
      <c r="C641" s="258"/>
      <c r="D641" s="208"/>
      <c r="E641" s="208"/>
    </row>
    <row r="642" spans="2:5" ht="12.75">
      <c r="B642" s="208"/>
      <c r="C642" s="258"/>
      <c r="D642" s="208"/>
      <c r="E642" s="208"/>
    </row>
    <row r="643" spans="2:5" ht="12.75">
      <c r="B643" s="208"/>
      <c r="C643" s="258"/>
      <c r="D643" s="208"/>
      <c r="E643" s="208"/>
    </row>
    <row r="644" spans="2:5" ht="12.75">
      <c r="B644" s="208"/>
      <c r="C644" s="258"/>
      <c r="D644" s="208"/>
      <c r="E644" s="208"/>
    </row>
    <row r="645" spans="2:5" ht="12.75">
      <c r="B645" s="208"/>
      <c r="C645" s="258"/>
      <c r="D645" s="208"/>
      <c r="E645" s="208"/>
    </row>
    <row r="646" spans="2:5" ht="12.75">
      <c r="B646" s="208"/>
      <c r="C646" s="258"/>
      <c r="D646" s="208"/>
      <c r="E646" s="208"/>
    </row>
    <row r="647" spans="2:5" ht="12.75">
      <c r="B647" s="208"/>
      <c r="C647" s="258"/>
      <c r="D647" s="208"/>
      <c r="E647" s="208"/>
    </row>
    <row r="648" spans="2:5" ht="12.75">
      <c r="B648" s="208"/>
      <c r="C648" s="258"/>
      <c r="D648" s="208"/>
      <c r="E648" s="208"/>
    </row>
    <row r="649" spans="2:5" ht="12.75">
      <c r="B649" s="208"/>
      <c r="C649" s="258"/>
      <c r="D649" s="208"/>
      <c r="E649" s="208"/>
    </row>
    <row r="650" spans="2:5" ht="12.75">
      <c r="B650" s="208"/>
      <c r="C650" s="258"/>
      <c r="D650" s="208"/>
      <c r="E650" s="208"/>
    </row>
    <row r="651" spans="2:5" ht="12.75">
      <c r="B651" s="208"/>
      <c r="C651" s="258"/>
      <c r="D651" s="208"/>
      <c r="E651" s="208"/>
    </row>
    <row r="652" spans="2:5" ht="12.75">
      <c r="B652" s="208"/>
      <c r="C652" s="258"/>
      <c r="D652" s="208"/>
      <c r="E652" s="208"/>
    </row>
    <row r="653" spans="2:5" ht="12.75">
      <c r="B653" s="208"/>
      <c r="C653" s="258"/>
      <c r="D653" s="208"/>
      <c r="E653" s="208"/>
    </row>
    <row r="654" spans="2:5" ht="12.75">
      <c r="B654" s="208"/>
      <c r="C654" s="258"/>
      <c r="D654" s="208"/>
      <c r="E654" s="208"/>
    </row>
    <row r="655" spans="2:5" ht="12.75">
      <c r="B655" s="208"/>
      <c r="C655" s="258"/>
      <c r="D655" s="208"/>
      <c r="E655" s="208"/>
    </row>
    <row r="656" spans="2:5" ht="12.75">
      <c r="B656" s="208"/>
      <c r="C656" s="258"/>
      <c r="D656" s="208"/>
      <c r="E656" s="208"/>
    </row>
    <row r="657" spans="2:5" ht="12.75">
      <c r="B657" s="208"/>
      <c r="C657" s="258"/>
      <c r="D657" s="208"/>
      <c r="E657" s="208"/>
    </row>
    <row r="658" spans="2:5" ht="12.75">
      <c r="B658" s="208"/>
      <c r="C658" s="258"/>
      <c r="D658" s="208"/>
      <c r="E658" s="208"/>
    </row>
    <row r="659" spans="2:5" ht="12.75">
      <c r="B659" s="208"/>
      <c r="C659" s="258"/>
      <c r="D659" s="208"/>
      <c r="E659" s="208"/>
    </row>
    <row r="660" spans="2:5" ht="12.75">
      <c r="B660" s="208"/>
      <c r="C660" s="258"/>
      <c r="D660" s="208"/>
      <c r="E660" s="208"/>
    </row>
    <row r="661" spans="2:5" ht="12.75">
      <c r="B661" s="208"/>
      <c r="C661" s="258"/>
      <c r="D661" s="208"/>
      <c r="E661" s="208"/>
    </row>
    <row r="662" spans="2:5" ht="12.75">
      <c r="B662" s="208"/>
      <c r="C662" s="258"/>
      <c r="D662" s="208"/>
      <c r="E662" s="208"/>
    </row>
    <row r="663" spans="2:5" ht="12.75">
      <c r="B663" s="208"/>
      <c r="C663" s="258"/>
      <c r="D663" s="208"/>
      <c r="E663" s="208"/>
    </row>
    <row r="664" spans="2:5" ht="12.75">
      <c r="B664" s="208"/>
      <c r="C664" s="258"/>
      <c r="D664" s="208"/>
      <c r="E664" s="208"/>
    </row>
    <row r="665" spans="2:5" ht="12.75">
      <c r="B665" s="208"/>
      <c r="C665" s="258"/>
      <c r="D665" s="208"/>
      <c r="E665" s="208"/>
    </row>
    <row r="666" spans="2:5" ht="12.75">
      <c r="B666" s="208"/>
      <c r="C666" s="258"/>
      <c r="D666" s="208"/>
      <c r="E666" s="208"/>
    </row>
    <row r="667" spans="2:5" ht="12.75">
      <c r="B667" s="208"/>
      <c r="C667" s="258"/>
      <c r="D667" s="208"/>
      <c r="E667" s="208"/>
    </row>
    <row r="668" spans="2:5" ht="12.75">
      <c r="B668" s="208"/>
      <c r="C668" s="258"/>
      <c r="D668" s="208"/>
      <c r="E668" s="208"/>
    </row>
    <row r="669" spans="2:5" ht="12.75">
      <c r="B669" s="208"/>
      <c r="C669" s="258"/>
      <c r="D669" s="208"/>
      <c r="E669" s="208"/>
    </row>
    <row r="670" spans="2:5" ht="12.75">
      <c r="B670" s="208"/>
      <c r="C670" s="258"/>
      <c r="D670" s="208"/>
      <c r="E670" s="208"/>
    </row>
    <row r="671" spans="2:5" ht="12.75">
      <c r="B671" s="208"/>
      <c r="C671" s="258"/>
      <c r="D671" s="208"/>
      <c r="E671" s="208"/>
    </row>
    <row r="672" spans="2:5" ht="12.75">
      <c r="B672" s="208"/>
      <c r="C672" s="258"/>
      <c r="D672" s="208"/>
      <c r="E672" s="208"/>
    </row>
    <row r="673" spans="2:5" ht="12.75">
      <c r="B673" s="208"/>
      <c r="C673" s="258"/>
      <c r="D673" s="208"/>
      <c r="E673" s="208"/>
    </row>
    <row r="674" spans="2:5" ht="12.75">
      <c r="B674" s="208"/>
      <c r="C674" s="258"/>
      <c r="D674" s="208"/>
      <c r="E674" s="208"/>
    </row>
    <row r="675" spans="2:5" ht="12.75">
      <c r="B675" s="208"/>
      <c r="C675" s="258"/>
      <c r="D675" s="208"/>
      <c r="E675" s="208"/>
    </row>
    <row r="676" spans="2:5" ht="12.75">
      <c r="B676" s="208"/>
      <c r="C676" s="258"/>
      <c r="D676" s="208"/>
      <c r="E676" s="208"/>
    </row>
    <row r="677" spans="2:5" ht="12.75">
      <c r="B677" s="208"/>
      <c r="C677" s="258"/>
      <c r="D677" s="208"/>
      <c r="E677" s="208"/>
    </row>
    <row r="678" spans="2:5" ht="12.75">
      <c r="B678" s="208"/>
      <c r="C678" s="258"/>
      <c r="D678" s="208"/>
      <c r="E678" s="208"/>
    </row>
    <row r="679" spans="2:5" ht="12.75">
      <c r="B679" s="208"/>
      <c r="C679" s="258"/>
      <c r="D679" s="208"/>
      <c r="E679" s="208"/>
    </row>
    <row r="680" spans="2:5" ht="12.75">
      <c r="B680" s="208"/>
      <c r="C680" s="258"/>
      <c r="D680" s="208"/>
      <c r="E680" s="208"/>
    </row>
    <row r="681" spans="2:5" ht="12.75">
      <c r="B681" s="208"/>
      <c r="C681" s="258"/>
      <c r="D681" s="208"/>
      <c r="E681" s="208"/>
    </row>
    <row r="682" spans="2:5" ht="12.75">
      <c r="B682" s="208"/>
      <c r="C682" s="258"/>
      <c r="D682" s="208"/>
      <c r="E682" s="208"/>
    </row>
    <row r="683" spans="2:5" ht="12.75">
      <c r="B683" s="208"/>
      <c r="C683" s="258"/>
      <c r="D683" s="208"/>
      <c r="E683" s="208"/>
    </row>
    <row r="684" spans="2:5" ht="12.75">
      <c r="B684" s="208"/>
      <c r="C684" s="258"/>
      <c r="D684" s="208"/>
      <c r="E684" s="208"/>
    </row>
    <row r="685" spans="2:5" ht="12.75">
      <c r="B685" s="208"/>
      <c r="C685" s="258"/>
      <c r="D685" s="208"/>
      <c r="E685" s="208"/>
    </row>
    <row r="686" spans="2:5" ht="12.75">
      <c r="B686" s="208"/>
      <c r="C686" s="258"/>
      <c r="D686" s="208"/>
      <c r="E686" s="208"/>
    </row>
    <row r="687" spans="2:5" ht="12.75">
      <c r="B687" s="208"/>
      <c r="C687" s="258"/>
      <c r="D687" s="208"/>
      <c r="E687" s="208"/>
    </row>
    <row r="688" spans="2:5" ht="12.75">
      <c r="B688" s="208"/>
      <c r="C688" s="258"/>
      <c r="D688" s="208"/>
      <c r="E688" s="208"/>
    </row>
    <row r="689" spans="2:5" ht="12.75">
      <c r="B689" s="208"/>
      <c r="C689" s="258"/>
      <c r="D689" s="208"/>
      <c r="E689" s="208"/>
    </row>
    <row r="690" spans="2:5" ht="12.75">
      <c r="B690" s="208"/>
      <c r="C690" s="258"/>
      <c r="D690" s="208"/>
      <c r="E690" s="208"/>
    </row>
    <row r="691" spans="2:5" ht="12.75">
      <c r="B691" s="208"/>
      <c r="C691" s="258"/>
      <c r="D691" s="208"/>
      <c r="E691" s="208"/>
    </row>
    <row r="692" spans="2:5" ht="12.75">
      <c r="B692" s="208"/>
      <c r="C692" s="258"/>
      <c r="D692" s="208"/>
      <c r="E692" s="208"/>
    </row>
    <row r="693" spans="2:5" ht="12.75">
      <c r="B693" s="208"/>
      <c r="C693" s="258"/>
      <c r="D693" s="208"/>
      <c r="E693" s="208"/>
    </row>
    <row r="694" spans="2:5" ht="12.75">
      <c r="B694" s="208"/>
      <c r="C694" s="258"/>
      <c r="D694" s="208"/>
      <c r="E694" s="208"/>
    </row>
    <row r="695" spans="2:5" ht="12.75">
      <c r="B695" s="208"/>
      <c r="C695" s="258"/>
      <c r="D695" s="208"/>
      <c r="E695" s="208"/>
    </row>
    <row r="696" spans="2:5" ht="12.75">
      <c r="B696" s="208"/>
      <c r="C696" s="258"/>
      <c r="D696" s="208"/>
      <c r="E696" s="208"/>
    </row>
    <row r="697" spans="2:5" ht="12.75">
      <c r="B697" s="208"/>
      <c r="C697" s="258"/>
      <c r="D697" s="208"/>
      <c r="E697" s="208"/>
    </row>
    <row r="698" spans="2:5" ht="12.75">
      <c r="B698" s="208"/>
      <c r="C698" s="258"/>
      <c r="D698" s="208"/>
      <c r="E698" s="208"/>
    </row>
    <row r="699" spans="2:5" ht="12.75">
      <c r="B699" s="208"/>
      <c r="C699" s="258"/>
      <c r="D699" s="208"/>
      <c r="E699" s="208"/>
    </row>
    <row r="700" spans="2:5" ht="12.75">
      <c r="B700" s="208"/>
      <c r="C700" s="258"/>
      <c r="D700" s="208"/>
      <c r="E700" s="208"/>
    </row>
    <row r="701" spans="2:5" ht="12.75">
      <c r="B701" s="208"/>
      <c r="C701" s="258"/>
      <c r="D701" s="208"/>
      <c r="E701" s="208"/>
    </row>
    <row r="702" spans="2:5" ht="12.75">
      <c r="B702" s="208"/>
      <c r="C702" s="258"/>
      <c r="D702" s="208"/>
      <c r="E702" s="208"/>
    </row>
    <row r="703" spans="2:5" ht="12.75">
      <c r="B703" s="208"/>
      <c r="C703" s="258"/>
      <c r="D703" s="208"/>
      <c r="E703" s="208"/>
    </row>
    <row r="704" spans="2:5" ht="12.75">
      <c r="B704" s="208"/>
      <c r="C704" s="258"/>
      <c r="D704" s="208"/>
      <c r="E704" s="208"/>
    </row>
    <row r="705" spans="2:5" ht="12.75">
      <c r="B705" s="208"/>
      <c r="C705" s="258"/>
      <c r="D705" s="208"/>
      <c r="E705" s="208"/>
    </row>
    <row r="706" spans="2:5" ht="12.75">
      <c r="B706" s="208"/>
      <c r="C706" s="258"/>
      <c r="D706" s="208"/>
      <c r="E706" s="208"/>
    </row>
    <row r="707" spans="2:5" ht="12.75">
      <c r="B707" s="208"/>
      <c r="C707" s="258"/>
      <c r="D707" s="208"/>
      <c r="E707" s="208"/>
    </row>
    <row r="708" spans="2:5" ht="12.75">
      <c r="B708" s="208"/>
      <c r="C708" s="258"/>
      <c r="D708" s="208"/>
      <c r="E708" s="208"/>
    </row>
    <row r="709" spans="2:5" ht="12.75">
      <c r="B709" s="208"/>
      <c r="C709" s="258"/>
      <c r="D709" s="208"/>
      <c r="E709" s="208"/>
    </row>
    <row r="710" spans="2:5" ht="12.75">
      <c r="B710" s="208"/>
      <c r="C710" s="258"/>
      <c r="D710" s="208"/>
      <c r="E710" s="208"/>
    </row>
    <row r="711" spans="2:5" ht="12.75">
      <c r="B711" s="208"/>
      <c r="C711" s="258"/>
      <c r="D711" s="208"/>
      <c r="E711" s="208"/>
    </row>
    <row r="712" spans="2:5" ht="12.75">
      <c r="B712" s="208"/>
      <c r="C712" s="258"/>
      <c r="D712" s="208"/>
      <c r="E712" s="208"/>
    </row>
    <row r="713" spans="2:5" ht="12.75">
      <c r="B713" s="208"/>
      <c r="C713" s="258"/>
      <c r="D713" s="208"/>
      <c r="E713" s="208"/>
    </row>
    <row r="714" spans="2:5" ht="12.75">
      <c r="B714" s="208"/>
      <c r="C714" s="258"/>
      <c r="D714" s="208"/>
      <c r="E714" s="208"/>
    </row>
    <row r="715" spans="2:5" ht="12.75">
      <c r="B715" s="208"/>
      <c r="C715" s="258"/>
      <c r="D715" s="208"/>
      <c r="E715" s="208"/>
    </row>
    <row r="716" spans="2:5" ht="12.75">
      <c r="B716" s="208"/>
      <c r="C716" s="258"/>
      <c r="D716" s="208"/>
      <c r="E716" s="208"/>
    </row>
    <row r="717" spans="2:5" ht="12.75">
      <c r="B717" s="208"/>
      <c r="C717" s="258"/>
      <c r="D717" s="208"/>
      <c r="E717" s="208"/>
    </row>
    <row r="718" spans="2:5" ht="12.75">
      <c r="B718" s="208"/>
      <c r="C718" s="258"/>
      <c r="D718" s="208"/>
      <c r="E718" s="208"/>
    </row>
    <row r="719" spans="2:5" ht="12.75">
      <c r="B719" s="208"/>
      <c r="C719" s="258"/>
      <c r="D719" s="208"/>
      <c r="E719" s="208"/>
    </row>
    <row r="720" spans="2:5" ht="12.75">
      <c r="B720" s="208"/>
      <c r="C720" s="258"/>
      <c r="D720" s="208"/>
      <c r="E720" s="208"/>
    </row>
    <row r="721" spans="2:5" ht="12.75">
      <c r="B721" s="208"/>
      <c r="C721" s="258"/>
      <c r="D721" s="208"/>
      <c r="E721" s="208"/>
    </row>
    <row r="722" spans="2:5" ht="12.75">
      <c r="B722" s="208"/>
      <c r="C722" s="258"/>
      <c r="D722" s="208"/>
      <c r="E722" s="208"/>
    </row>
    <row r="723" spans="2:5" ht="12.75">
      <c r="B723" s="208"/>
      <c r="C723" s="258"/>
      <c r="D723" s="208"/>
      <c r="E723" s="208"/>
    </row>
    <row r="724" spans="2:5" ht="12.75">
      <c r="B724" s="208"/>
      <c r="C724" s="258"/>
      <c r="D724" s="208"/>
      <c r="E724" s="208"/>
    </row>
    <row r="725" spans="2:5" ht="12.75">
      <c r="B725" s="208"/>
      <c r="C725" s="258"/>
      <c r="D725" s="208"/>
      <c r="E725" s="208"/>
    </row>
    <row r="726" spans="2:5" ht="12.75">
      <c r="B726" s="208"/>
      <c r="C726" s="258"/>
      <c r="D726" s="208"/>
      <c r="E726" s="208"/>
    </row>
    <row r="727" spans="2:5" ht="12.75">
      <c r="B727" s="208"/>
      <c r="C727" s="258"/>
      <c r="D727" s="208"/>
      <c r="E727" s="208"/>
    </row>
    <row r="728" spans="2:5" ht="12.75">
      <c r="B728" s="208"/>
      <c r="C728" s="258"/>
      <c r="D728" s="208"/>
      <c r="E728" s="208"/>
    </row>
    <row r="729" spans="2:5" ht="12.75">
      <c r="B729" s="208"/>
      <c r="C729" s="258"/>
      <c r="D729" s="208"/>
      <c r="E729" s="208"/>
    </row>
    <row r="730" spans="2:5" ht="12.75">
      <c r="B730" s="208"/>
      <c r="C730" s="258"/>
      <c r="D730" s="208"/>
      <c r="E730" s="208"/>
    </row>
    <row r="731" spans="2:5" ht="12.75">
      <c r="B731" s="208"/>
      <c r="C731" s="258"/>
      <c r="D731" s="208"/>
      <c r="E731" s="208"/>
    </row>
    <row r="732" spans="2:5" ht="12.75">
      <c r="B732" s="208"/>
      <c r="C732" s="258"/>
      <c r="D732" s="208"/>
      <c r="E732" s="208"/>
    </row>
    <row r="733" spans="2:5" ht="12.75">
      <c r="B733" s="208"/>
      <c r="C733" s="258"/>
      <c r="D733" s="208"/>
      <c r="E733" s="208"/>
    </row>
    <row r="734" spans="2:5" ht="12.75">
      <c r="B734" s="208"/>
      <c r="C734" s="258"/>
      <c r="D734" s="208"/>
      <c r="E734" s="208"/>
    </row>
    <row r="735" spans="2:5" ht="12.75">
      <c r="B735" s="208"/>
      <c r="C735" s="258"/>
      <c r="D735" s="208"/>
      <c r="E735" s="208"/>
    </row>
    <row r="736" spans="2:5" ht="12.75">
      <c r="B736" s="208"/>
      <c r="C736" s="258"/>
      <c r="D736" s="208"/>
      <c r="E736" s="208"/>
    </row>
    <row r="737" spans="2:5" ht="12.75">
      <c r="B737" s="208"/>
      <c r="C737" s="258"/>
      <c r="D737" s="208"/>
      <c r="E737" s="208"/>
    </row>
    <row r="738" spans="2:5" ht="12.75">
      <c r="B738" s="208"/>
      <c r="C738" s="258"/>
      <c r="D738" s="208"/>
      <c r="E738" s="208"/>
    </row>
    <row r="739" spans="2:5" ht="12.75">
      <c r="B739" s="208"/>
      <c r="C739" s="258"/>
      <c r="D739" s="208"/>
      <c r="E739" s="208"/>
    </row>
    <row r="740" spans="2:5" ht="12.75">
      <c r="B740" s="208"/>
      <c r="C740" s="258"/>
      <c r="D740" s="208"/>
      <c r="E740" s="208"/>
    </row>
    <row r="741" spans="2:5" ht="12.75">
      <c r="B741" s="208"/>
      <c r="C741" s="258"/>
      <c r="D741" s="208"/>
      <c r="E741" s="208"/>
    </row>
    <row r="742" spans="2:5" ht="12.75">
      <c r="B742" s="208"/>
      <c r="C742" s="258"/>
      <c r="D742" s="208"/>
      <c r="E742" s="208"/>
    </row>
    <row r="743" spans="2:5" ht="12.75">
      <c r="B743" s="208"/>
      <c r="C743" s="258"/>
      <c r="D743" s="208"/>
      <c r="E743" s="208"/>
    </row>
    <row r="744" spans="2:5" ht="12.75">
      <c r="B744" s="208"/>
      <c r="C744" s="258"/>
      <c r="D744" s="208"/>
      <c r="E744" s="208"/>
    </row>
    <row r="745" spans="2:5" ht="12.75">
      <c r="B745" s="208"/>
      <c r="C745" s="258"/>
      <c r="D745" s="208"/>
      <c r="E745" s="208"/>
    </row>
    <row r="746" spans="2:5" ht="12.75">
      <c r="B746" s="208"/>
      <c r="C746" s="258"/>
      <c r="D746" s="208"/>
      <c r="E746" s="208"/>
    </row>
    <row r="747" spans="2:5" ht="12.75">
      <c r="B747" s="208"/>
      <c r="C747" s="258"/>
      <c r="D747" s="208"/>
      <c r="E747" s="208"/>
    </row>
    <row r="748" spans="2:5" ht="12.75">
      <c r="B748" s="208"/>
      <c r="C748" s="258"/>
      <c r="D748" s="208"/>
      <c r="E748" s="208"/>
    </row>
    <row r="749" spans="2:5" ht="12.75">
      <c r="B749" s="208"/>
      <c r="C749" s="258"/>
      <c r="D749" s="208"/>
      <c r="E749" s="208"/>
    </row>
    <row r="750" spans="2:5" ht="12.75">
      <c r="B750" s="208"/>
      <c r="C750" s="258"/>
      <c r="D750" s="208"/>
      <c r="E750" s="208"/>
    </row>
    <row r="751" spans="2:5" ht="12.75">
      <c r="B751" s="208"/>
      <c r="C751" s="258"/>
      <c r="D751" s="208"/>
      <c r="E751" s="208"/>
    </row>
    <row r="752" spans="2:5" ht="12.75">
      <c r="B752" s="208"/>
      <c r="C752" s="258"/>
      <c r="D752" s="208"/>
      <c r="E752" s="208"/>
    </row>
    <row r="753" spans="2:5" ht="12.75">
      <c r="B753" s="208"/>
      <c r="C753" s="258"/>
      <c r="D753" s="208"/>
      <c r="E753" s="208"/>
    </row>
    <row r="754" spans="2:5" ht="12.75">
      <c r="B754" s="208"/>
      <c r="C754" s="258"/>
      <c r="D754" s="208"/>
      <c r="E754" s="208"/>
    </row>
    <row r="755" spans="2:5" ht="12.75">
      <c r="B755" s="208"/>
      <c r="C755" s="258"/>
      <c r="D755" s="208"/>
      <c r="E755" s="208"/>
    </row>
    <row r="756" spans="2:5" ht="12.75">
      <c r="B756" s="208"/>
      <c r="C756" s="258"/>
      <c r="D756" s="208"/>
      <c r="E756" s="208"/>
    </row>
    <row r="757" spans="2:5" ht="12.75">
      <c r="B757" s="208"/>
      <c r="C757" s="258"/>
      <c r="D757" s="208"/>
      <c r="E757" s="208"/>
    </row>
    <row r="758" spans="2:5" ht="12.75">
      <c r="B758" s="208"/>
      <c r="C758" s="258"/>
      <c r="D758" s="208"/>
      <c r="E758" s="208"/>
    </row>
    <row r="759" spans="2:5" ht="12.75">
      <c r="B759" s="208"/>
      <c r="C759" s="258"/>
      <c r="D759" s="208"/>
      <c r="E759" s="208"/>
    </row>
    <row r="760" spans="2:5" ht="12.75">
      <c r="B760" s="208"/>
      <c r="C760" s="258"/>
      <c r="D760" s="208"/>
      <c r="E760" s="208"/>
    </row>
    <row r="761" spans="2:5" ht="12.75">
      <c r="B761" s="208"/>
      <c r="C761" s="258"/>
      <c r="D761" s="208"/>
      <c r="E761" s="208"/>
    </row>
    <row r="762" spans="2:5" ht="12.75">
      <c r="B762" s="208"/>
      <c r="C762" s="258"/>
      <c r="D762" s="208"/>
      <c r="E762" s="208"/>
    </row>
    <row r="763" spans="2:5" ht="12.75">
      <c r="B763" s="208"/>
      <c r="C763" s="258"/>
      <c r="D763" s="208"/>
      <c r="E763" s="208"/>
    </row>
    <row r="764" spans="2:5" ht="12.75">
      <c r="B764" s="208"/>
      <c r="C764" s="258"/>
      <c r="D764" s="208"/>
      <c r="E764" s="208"/>
    </row>
    <row r="765" spans="2:5" ht="12.75">
      <c r="B765" s="208"/>
      <c r="C765" s="258"/>
      <c r="D765" s="208"/>
      <c r="E765" s="208"/>
    </row>
    <row r="766" spans="2:5" ht="12.75">
      <c r="B766" s="208"/>
      <c r="C766" s="258"/>
      <c r="D766" s="208"/>
      <c r="E766" s="208"/>
    </row>
    <row r="767" spans="2:5" ht="12.75">
      <c r="B767" s="208"/>
      <c r="C767" s="258"/>
      <c r="D767" s="208"/>
      <c r="E767" s="208"/>
    </row>
    <row r="768" spans="2:5" ht="12.75">
      <c r="B768" s="208"/>
      <c r="C768" s="258"/>
      <c r="D768" s="208"/>
      <c r="E768" s="208"/>
    </row>
    <row r="769" spans="2:5" ht="12.75">
      <c r="B769" s="208"/>
      <c r="C769" s="258"/>
      <c r="D769" s="208"/>
      <c r="E769" s="208"/>
    </row>
    <row r="770" spans="2:5" ht="12.75">
      <c r="B770" s="208"/>
      <c r="C770" s="258"/>
      <c r="D770" s="208"/>
      <c r="E770" s="208"/>
    </row>
    <row r="771" spans="2:5" ht="12.75">
      <c r="B771" s="208"/>
      <c r="C771" s="258"/>
      <c r="D771" s="208"/>
      <c r="E771" s="208"/>
    </row>
    <row r="772" spans="2:5" ht="12.75">
      <c r="B772" s="208"/>
      <c r="C772" s="258"/>
      <c r="D772" s="208"/>
      <c r="E772" s="208"/>
    </row>
    <row r="773" spans="2:5" ht="12.75">
      <c r="B773" s="208"/>
      <c r="C773" s="258"/>
      <c r="D773" s="208"/>
      <c r="E773" s="208"/>
    </row>
    <row r="774" spans="2:5" ht="12.75">
      <c r="B774" s="208"/>
      <c r="C774" s="258"/>
      <c r="D774" s="208"/>
      <c r="E774" s="208"/>
    </row>
    <row r="775" spans="2:5" ht="12.75">
      <c r="B775" s="208"/>
      <c r="C775" s="258"/>
      <c r="D775" s="208"/>
      <c r="E775" s="208"/>
    </row>
    <row r="776" spans="2:5" ht="12.75">
      <c r="B776" s="208"/>
      <c r="C776" s="258"/>
      <c r="D776" s="208"/>
      <c r="E776" s="208"/>
    </row>
    <row r="777" spans="2:5" ht="12.75">
      <c r="B777" s="208"/>
      <c r="C777" s="258"/>
      <c r="D777" s="208"/>
      <c r="E777" s="208"/>
    </row>
    <row r="778" spans="2:5" ht="12.75">
      <c r="B778" s="208"/>
      <c r="C778" s="258"/>
      <c r="D778" s="208"/>
      <c r="E778" s="208"/>
    </row>
    <row r="779" spans="2:5" ht="12.75">
      <c r="B779" s="208"/>
      <c r="C779" s="258"/>
      <c r="D779" s="208"/>
      <c r="E779" s="208"/>
    </row>
    <row r="780" spans="2:5" ht="12.75">
      <c r="B780" s="208"/>
      <c r="C780" s="258"/>
      <c r="D780" s="208"/>
      <c r="E780" s="208"/>
    </row>
    <row r="781" spans="2:5" ht="12.75">
      <c r="B781" s="208"/>
      <c r="C781" s="258"/>
      <c r="D781" s="208"/>
      <c r="E781" s="208"/>
    </row>
    <row r="782" spans="2:5" ht="12.75">
      <c r="B782" s="208"/>
      <c r="C782" s="258"/>
      <c r="D782" s="208"/>
      <c r="E782" s="208"/>
    </row>
    <row r="783" spans="2:5" ht="12.75">
      <c r="B783" s="208"/>
      <c r="C783" s="258"/>
      <c r="D783" s="208"/>
      <c r="E783" s="208"/>
    </row>
    <row r="784" spans="2:5" ht="12.75">
      <c r="B784" s="208"/>
      <c r="C784" s="258"/>
      <c r="D784" s="208"/>
      <c r="E784" s="208"/>
    </row>
    <row r="785" spans="2:5" ht="12.75">
      <c r="B785" s="208"/>
      <c r="C785" s="258"/>
      <c r="D785" s="208"/>
      <c r="E785" s="208"/>
    </row>
    <row r="786" spans="2:5" ht="12.75">
      <c r="B786" s="208"/>
      <c r="C786" s="258"/>
      <c r="D786" s="208"/>
      <c r="E786" s="208"/>
    </row>
    <row r="787" spans="2:5" ht="12.75">
      <c r="B787" s="208"/>
      <c r="C787" s="258"/>
      <c r="D787" s="208"/>
      <c r="E787" s="208"/>
    </row>
    <row r="788" spans="2:5" ht="12.75">
      <c r="B788" s="208"/>
      <c r="C788" s="258"/>
      <c r="D788" s="208"/>
      <c r="E788" s="208"/>
    </row>
    <row r="789" spans="2:5" ht="12.75">
      <c r="B789" s="208"/>
      <c r="C789" s="258"/>
      <c r="D789" s="208"/>
      <c r="E789" s="208"/>
    </row>
    <row r="790" spans="2:5" ht="12.75">
      <c r="B790" s="208"/>
      <c r="C790" s="258"/>
      <c r="D790" s="208"/>
      <c r="E790" s="208"/>
    </row>
    <row r="791" spans="2:5" ht="12.75">
      <c r="B791" s="208"/>
      <c r="C791" s="258"/>
      <c r="D791" s="208"/>
      <c r="E791" s="208"/>
    </row>
    <row r="792" spans="2:5" ht="12.75">
      <c r="B792" s="208"/>
      <c r="C792" s="258"/>
      <c r="D792" s="208"/>
      <c r="E792" s="208"/>
    </row>
    <row r="793" spans="2:5" ht="12.75">
      <c r="B793" s="208"/>
      <c r="C793" s="258"/>
      <c r="D793" s="208"/>
      <c r="E793" s="208"/>
    </row>
    <row r="794" spans="2:5" ht="12.75">
      <c r="B794" s="208"/>
      <c r="C794" s="258"/>
      <c r="D794" s="208"/>
      <c r="E794" s="208"/>
    </row>
    <row r="795" spans="2:5" ht="12.75">
      <c r="B795" s="208"/>
      <c r="C795" s="258"/>
      <c r="D795" s="208"/>
      <c r="E795" s="208"/>
    </row>
    <row r="796" spans="2:5" ht="12.75">
      <c r="B796" s="208"/>
      <c r="C796" s="258"/>
      <c r="D796" s="208"/>
      <c r="E796" s="208"/>
    </row>
    <row r="797" spans="2:5" ht="12.75">
      <c r="B797" s="208"/>
      <c r="C797" s="258"/>
      <c r="D797" s="208"/>
      <c r="E797" s="208"/>
    </row>
    <row r="798" spans="2:5" ht="12.75">
      <c r="B798" s="208"/>
      <c r="C798" s="258"/>
      <c r="D798" s="208"/>
      <c r="E798" s="208"/>
    </row>
    <row r="799" spans="2:5" ht="12.75">
      <c r="B799" s="208"/>
      <c r="C799" s="258"/>
      <c r="D799" s="208"/>
      <c r="E799" s="208"/>
    </row>
    <row r="800" spans="2:5" ht="12.75">
      <c r="B800" s="208"/>
      <c r="C800" s="258"/>
      <c r="D800" s="208"/>
      <c r="E800" s="208"/>
    </row>
    <row r="801" spans="2:5" ht="12.75">
      <c r="B801" s="208"/>
      <c r="C801" s="258"/>
      <c r="D801" s="208"/>
      <c r="E801" s="208"/>
    </row>
    <row r="802" spans="2:5" ht="12.75">
      <c r="B802" s="208"/>
      <c r="C802" s="258"/>
      <c r="D802" s="208"/>
      <c r="E802" s="208"/>
    </row>
    <row r="803" spans="2:5" ht="12.75">
      <c r="B803" s="208"/>
      <c r="C803" s="258"/>
      <c r="D803" s="208"/>
      <c r="E803" s="208"/>
    </row>
    <row r="804" spans="2:5" ht="12.75">
      <c r="B804" s="208"/>
      <c r="C804" s="258"/>
      <c r="D804" s="208"/>
      <c r="E804" s="208"/>
    </row>
    <row r="805" spans="2:5" ht="12.75">
      <c r="B805" s="208"/>
      <c r="C805" s="258"/>
      <c r="D805" s="208"/>
      <c r="E805" s="208"/>
    </row>
    <row r="806" spans="2:5" ht="12.75">
      <c r="B806" s="208"/>
      <c r="C806" s="258"/>
      <c r="D806" s="208"/>
      <c r="E806" s="208"/>
    </row>
    <row r="807" spans="2:5" ht="12.75">
      <c r="B807" s="208"/>
      <c r="C807" s="258"/>
      <c r="D807" s="208"/>
      <c r="E807" s="208"/>
    </row>
    <row r="808" spans="2:5" ht="12.75">
      <c r="B808" s="208"/>
      <c r="C808" s="258"/>
      <c r="D808" s="208"/>
      <c r="E808" s="208"/>
    </row>
    <row r="809" spans="2:5" ht="12.75">
      <c r="B809" s="208"/>
      <c r="C809" s="258"/>
      <c r="D809" s="208"/>
      <c r="E809" s="208"/>
    </row>
    <row r="810" spans="2:5" ht="12.75">
      <c r="B810" s="208"/>
      <c r="C810" s="258"/>
      <c r="D810" s="208"/>
      <c r="E810" s="208"/>
    </row>
    <row r="811" spans="2:5" ht="12.75">
      <c r="B811" s="208"/>
      <c r="C811" s="258"/>
      <c r="D811" s="208"/>
      <c r="E811" s="208"/>
    </row>
    <row r="812" spans="2:5" ht="12.75">
      <c r="B812" s="208"/>
      <c r="C812" s="258"/>
      <c r="D812" s="208"/>
      <c r="E812" s="208"/>
    </row>
    <row r="813" spans="2:5" ht="12.75">
      <c r="B813" s="208"/>
      <c r="C813" s="258"/>
      <c r="D813" s="208"/>
      <c r="E813" s="208"/>
    </row>
    <row r="814" spans="2:5" ht="12.75">
      <c r="B814" s="208"/>
      <c r="C814" s="258"/>
      <c r="D814" s="208"/>
      <c r="E814" s="208"/>
    </row>
    <row r="815" spans="2:5" ht="12.75">
      <c r="B815" s="208"/>
      <c r="C815" s="258"/>
      <c r="D815" s="208"/>
      <c r="E815" s="208"/>
    </row>
    <row r="816" spans="2:5" ht="12.75">
      <c r="B816" s="208"/>
      <c r="C816" s="258"/>
      <c r="D816" s="208"/>
      <c r="E816" s="208"/>
    </row>
    <row r="817" spans="2:5" ht="12.75">
      <c r="B817" s="208"/>
      <c r="C817" s="258"/>
      <c r="D817" s="208"/>
      <c r="E817" s="208"/>
    </row>
    <row r="818" spans="2:5" ht="12.75">
      <c r="B818" s="208"/>
      <c r="C818" s="258"/>
      <c r="D818" s="208"/>
      <c r="E818" s="208"/>
    </row>
    <row r="819" spans="2:5" ht="12.75">
      <c r="B819" s="208"/>
      <c r="C819" s="258"/>
      <c r="D819" s="208"/>
      <c r="E819" s="208"/>
    </row>
    <row r="820" spans="2:5" ht="12.75">
      <c r="B820" s="208"/>
      <c r="C820" s="258"/>
      <c r="D820" s="208"/>
      <c r="E820" s="208"/>
    </row>
    <row r="821" spans="2:5" ht="12.75">
      <c r="B821" s="208"/>
      <c r="C821" s="258"/>
      <c r="D821" s="208"/>
      <c r="E821" s="208"/>
    </row>
    <row r="822" spans="2:5" ht="12.75">
      <c r="B822" s="208"/>
      <c r="C822" s="258"/>
      <c r="D822" s="208"/>
      <c r="E822" s="208"/>
    </row>
    <row r="823" spans="2:5" ht="12.75">
      <c r="B823" s="208"/>
      <c r="C823" s="258"/>
      <c r="D823" s="208"/>
      <c r="E823" s="208"/>
    </row>
    <row r="824" spans="2:5" ht="12.75">
      <c r="B824" s="208"/>
      <c r="C824" s="258"/>
      <c r="D824" s="208"/>
      <c r="E824" s="208"/>
    </row>
    <row r="825" spans="2:5" ht="12.75">
      <c r="B825" s="208"/>
      <c r="C825" s="258"/>
      <c r="D825" s="208"/>
      <c r="E825" s="208"/>
    </row>
    <row r="826" spans="2:5" ht="12.75">
      <c r="B826" s="208"/>
      <c r="C826" s="258"/>
      <c r="D826" s="208"/>
      <c r="E826" s="208"/>
    </row>
    <row r="827" spans="2:5" ht="12.75">
      <c r="B827" s="208"/>
      <c r="C827" s="258"/>
      <c r="D827" s="208"/>
      <c r="E827" s="208"/>
    </row>
    <row r="828" spans="2:5" ht="12.75">
      <c r="B828" s="208"/>
      <c r="C828" s="258"/>
      <c r="D828" s="208"/>
      <c r="E828" s="208"/>
    </row>
    <row r="829" spans="2:5" ht="12.75">
      <c r="B829" s="208"/>
      <c r="C829" s="258"/>
      <c r="D829" s="208"/>
      <c r="E829" s="208"/>
    </row>
    <row r="830" spans="2:5" ht="12.75">
      <c r="B830" s="208"/>
      <c r="C830" s="258"/>
      <c r="D830" s="208"/>
      <c r="E830" s="208"/>
    </row>
    <row r="831" spans="2:5" ht="12.75">
      <c r="B831" s="208"/>
      <c r="C831" s="258"/>
      <c r="D831" s="208"/>
      <c r="E831" s="208"/>
    </row>
    <row r="832" spans="2:5" ht="12.75">
      <c r="B832" s="208"/>
      <c r="C832" s="258"/>
      <c r="D832" s="208"/>
      <c r="E832" s="208"/>
    </row>
    <row r="833" spans="2:5" ht="12.75">
      <c r="B833" s="208"/>
      <c r="C833" s="258"/>
      <c r="D833" s="208"/>
      <c r="E833" s="208"/>
    </row>
    <row r="834" spans="2:5" ht="12.75">
      <c r="B834" s="208"/>
      <c r="C834" s="258"/>
      <c r="D834" s="208"/>
      <c r="E834" s="208"/>
    </row>
    <row r="835" spans="2:5" ht="12.75">
      <c r="B835" s="208"/>
      <c r="C835" s="258"/>
      <c r="D835" s="208"/>
      <c r="E835" s="208"/>
    </row>
    <row r="836" spans="2:5" ht="12.75">
      <c r="B836" s="208"/>
      <c r="C836" s="258"/>
      <c r="D836" s="208"/>
      <c r="E836" s="208"/>
    </row>
    <row r="837" spans="2:5" ht="12.75">
      <c r="B837" s="208"/>
      <c r="C837" s="258"/>
      <c r="D837" s="208"/>
      <c r="E837" s="208"/>
    </row>
    <row r="838" spans="2:5" ht="12.75">
      <c r="B838" s="208"/>
      <c r="C838" s="258"/>
      <c r="D838" s="208"/>
      <c r="E838" s="208"/>
    </row>
    <row r="839" spans="2:5" ht="12.75">
      <c r="B839" s="208"/>
      <c r="C839" s="258"/>
      <c r="D839" s="208"/>
      <c r="E839" s="208"/>
    </row>
    <row r="840" spans="2:5" ht="12.75">
      <c r="B840" s="208"/>
      <c r="C840" s="258"/>
      <c r="D840" s="208"/>
      <c r="E840" s="208"/>
    </row>
    <row r="841" spans="2:5" ht="12.75">
      <c r="B841" s="208"/>
      <c r="C841" s="258"/>
      <c r="D841" s="208"/>
      <c r="E841" s="208"/>
    </row>
    <row r="842" spans="2:5" ht="12.75">
      <c r="B842" s="208"/>
      <c r="C842" s="258"/>
      <c r="D842" s="208"/>
      <c r="E842" s="208"/>
    </row>
    <row r="843" spans="2:5" ht="12.75">
      <c r="B843" s="208"/>
      <c r="C843" s="258"/>
      <c r="D843" s="208"/>
      <c r="E843" s="208"/>
    </row>
    <row r="844" spans="2:5" ht="12.75">
      <c r="B844" s="208"/>
      <c r="C844" s="258"/>
      <c r="D844" s="208"/>
      <c r="E844" s="208"/>
    </row>
    <row r="845" spans="2:5" ht="12.75">
      <c r="B845" s="208"/>
      <c r="C845" s="258"/>
      <c r="D845" s="208"/>
      <c r="E845" s="208"/>
    </row>
    <row r="846" spans="2:5" ht="12.75">
      <c r="B846" s="208"/>
      <c r="C846" s="258"/>
      <c r="D846" s="208"/>
      <c r="E846" s="208"/>
    </row>
    <row r="847" spans="2:5" ht="12.75">
      <c r="B847" s="208"/>
      <c r="C847" s="258"/>
      <c r="D847" s="208"/>
      <c r="E847" s="208"/>
    </row>
    <row r="848" spans="2:5" ht="12.75">
      <c r="B848" s="208"/>
      <c r="C848" s="258"/>
      <c r="D848" s="208"/>
      <c r="E848" s="208"/>
    </row>
    <row r="849" spans="2:5" ht="12.75">
      <c r="B849" s="208"/>
      <c r="C849" s="258"/>
      <c r="D849" s="208"/>
      <c r="E849" s="208"/>
    </row>
    <row r="850" spans="2:5" ht="12.75">
      <c r="B850" s="208"/>
      <c r="C850" s="258"/>
      <c r="D850" s="208"/>
      <c r="E850" s="208"/>
    </row>
    <row r="851" spans="2:5" ht="12.75">
      <c r="B851" s="208"/>
      <c r="C851" s="258"/>
      <c r="D851" s="208"/>
      <c r="E851" s="208"/>
    </row>
    <row r="852" spans="2:5" ht="12.75">
      <c r="B852" s="208"/>
      <c r="C852" s="258"/>
      <c r="D852" s="208"/>
      <c r="E852" s="208"/>
    </row>
    <row r="853" spans="2:5" ht="12.75">
      <c r="B853" s="208"/>
      <c r="C853" s="258"/>
      <c r="D853" s="208"/>
      <c r="E853" s="208"/>
    </row>
    <row r="854" spans="2:5" ht="12.75">
      <c r="B854" s="208"/>
      <c r="C854" s="258"/>
      <c r="D854" s="208"/>
      <c r="E854" s="208"/>
    </row>
    <row r="855" spans="2:5" ht="12.75">
      <c r="B855" s="208"/>
      <c r="C855" s="258"/>
      <c r="D855" s="208"/>
      <c r="E855" s="208"/>
    </row>
    <row r="856" spans="2:5" ht="12.75">
      <c r="B856" s="208"/>
      <c r="C856" s="258"/>
      <c r="D856" s="208"/>
      <c r="E856" s="208"/>
    </row>
    <row r="857" spans="2:5" ht="12.75">
      <c r="B857" s="208"/>
      <c r="C857" s="258"/>
      <c r="D857" s="208"/>
      <c r="E857" s="208"/>
    </row>
    <row r="858" spans="2:5" ht="12.75">
      <c r="B858" s="208"/>
      <c r="C858" s="258"/>
      <c r="D858" s="208"/>
      <c r="E858" s="208"/>
    </row>
    <row r="859" spans="2:5" ht="12.75">
      <c r="B859" s="208"/>
      <c r="C859" s="258"/>
      <c r="D859" s="208"/>
      <c r="E859" s="208"/>
    </row>
    <row r="860" spans="2:5" ht="12.75">
      <c r="B860" s="208"/>
      <c r="C860" s="258"/>
      <c r="D860" s="208"/>
      <c r="E860" s="208"/>
    </row>
    <row r="861" spans="2:5" ht="12.75">
      <c r="B861" s="208"/>
      <c r="C861" s="258"/>
      <c r="D861" s="208"/>
      <c r="E861" s="208"/>
    </row>
    <row r="862" spans="2:5" ht="12.75">
      <c r="B862" s="208"/>
      <c r="C862" s="258"/>
      <c r="D862" s="208"/>
      <c r="E862" s="208"/>
    </row>
    <row r="863" spans="2:5" ht="12.75">
      <c r="B863" s="208"/>
      <c r="C863" s="258"/>
      <c r="D863" s="208"/>
      <c r="E863" s="208"/>
    </row>
    <row r="864" spans="2:5" ht="12.75">
      <c r="B864" s="208"/>
      <c r="C864" s="258"/>
      <c r="D864" s="208"/>
      <c r="E864" s="208"/>
    </row>
    <row r="865" spans="2:5" ht="12.75">
      <c r="B865" s="208"/>
      <c r="C865" s="258"/>
      <c r="D865" s="208"/>
      <c r="E865" s="208"/>
    </row>
    <row r="866" spans="2:5" ht="12.75">
      <c r="B866" s="208"/>
      <c r="C866" s="258"/>
      <c r="D866" s="208"/>
      <c r="E866" s="208"/>
    </row>
    <row r="867" spans="2:5" ht="12.75">
      <c r="B867" s="208"/>
      <c r="C867" s="258"/>
      <c r="D867" s="208"/>
      <c r="E867" s="208"/>
    </row>
    <row r="868" spans="2:5" ht="12.75">
      <c r="B868" s="208"/>
      <c r="C868" s="258"/>
      <c r="D868" s="208"/>
      <c r="E868" s="208"/>
    </row>
    <row r="869" spans="2:5" ht="12.75">
      <c r="B869" s="208"/>
      <c r="C869" s="258"/>
      <c r="D869" s="208"/>
      <c r="E869" s="208"/>
    </row>
    <row r="870" spans="2:5" ht="12.75">
      <c r="B870" s="208"/>
      <c r="C870" s="258"/>
      <c r="D870" s="208"/>
      <c r="E870" s="208"/>
    </row>
    <row r="871" spans="2:5" ht="12.75">
      <c r="B871" s="208"/>
      <c r="C871" s="258"/>
      <c r="D871" s="208"/>
      <c r="E871" s="208"/>
    </row>
    <row r="872" spans="2:5" ht="12.75">
      <c r="B872" s="208"/>
      <c r="C872" s="258"/>
      <c r="D872" s="208"/>
      <c r="E872" s="208"/>
    </row>
    <row r="873" spans="2:5" ht="12.75">
      <c r="B873" s="208"/>
      <c r="C873" s="258"/>
      <c r="D873" s="208"/>
      <c r="E873" s="208"/>
    </row>
    <row r="874" spans="2:5" ht="12.75">
      <c r="B874" s="208"/>
      <c r="C874" s="258"/>
      <c r="D874" s="208"/>
      <c r="E874" s="208"/>
    </row>
    <row r="875" spans="2:5" ht="12.75">
      <c r="B875" s="208"/>
      <c r="C875" s="258"/>
      <c r="D875" s="208"/>
      <c r="E875" s="208"/>
    </row>
    <row r="876" spans="2:5" ht="12.75">
      <c r="B876" s="208"/>
      <c r="C876" s="258"/>
      <c r="D876" s="208"/>
      <c r="E876" s="208"/>
    </row>
    <row r="877" spans="2:5" ht="12.75">
      <c r="B877" s="208"/>
      <c r="C877" s="258"/>
      <c r="D877" s="208"/>
      <c r="E877" s="208"/>
    </row>
    <row r="878" spans="2:5" ht="12.75">
      <c r="B878" s="208"/>
      <c r="C878" s="258"/>
      <c r="D878" s="208"/>
      <c r="E878" s="208"/>
    </row>
    <row r="879" spans="2:5" ht="12.75">
      <c r="B879" s="208"/>
      <c r="C879" s="258"/>
      <c r="D879" s="208"/>
      <c r="E879" s="208"/>
    </row>
    <row r="880" spans="2:5" ht="12.75">
      <c r="B880" s="208"/>
      <c r="C880" s="258"/>
      <c r="D880" s="208"/>
      <c r="E880" s="208"/>
    </row>
    <row r="881" spans="2:5" ht="12.75">
      <c r="B881" s="208"/>
      <c r="C881" s="258"/>
      <c r="D881" s="208"/>
      <c r="E881" s="208"/>
    </row>
    <row r="882" spans="2:5" ht="12.75">
      <c r="B882" s="208"/>
      <c r="C882" s="258"/>
      <c r="D882" s="208"/>
      <c r="E882" s="208"/>
    </row>
    <row r="883" spans="2:5" ht="12.75">
      <c r="B883" s="208"/>
      <c r="C883" s="258"/>
      <c r="D883" s="208"/>
      <c r="E883" s="208"/>
    </row>
    <row r="884" spans="2:5" ht="12.75">
      <c r="B884" s="208"/>
      <c r="C884" s="258"/>
      <c r="D884" s="208"/>
      <c r="E884" s="208"/>
    </row>
    <row r="885" spans="2:5" ht="12.75">
      <c r="B885" s="208"/>
      <c r="C885" s="258"/>
      <c r="D885" s="208"/>
      <c r="E885" s="208"/>
    </row>
    <row r="886" spans="2:5" ht="12.75">
      <c r="B886" s="208"/>
      <c r="C886" s="258"/>
      <c r="D886" s="208"/>
      <c r="E886" s="208"/>
    </row>
    <row r="887" spans="2:5" ht="12.75">
      <c r="B887" s="208"/>
      <c r="C887" s="258"/>
      <c r="D887" s="208"/>
      <c r="E887" s="208"/>
    </row>
    <row r="888" spans="2:5" ht="12.75">
      <c r="B888" s="208"/>
      <c r="C888" s="258"/>
      <c r="D888" s="208"/>
      <c r="E888" s="208"/>
    </row>
    <row r="889" spans="2:5" ht="12.75">
      <c r="B889" s="208"/>
      <c r="C889" s="258"/>
      <c r="D889" s="208"/>
      <c r="E889" s="208"/>
    </row>
    <row r="890" spans="2:5" ht="12.75">
      <c r="B890" s="208"/>
      <c r="C890" s="258"/>
      <c r="D890" s="208"/>
      <c r="E890" s="208"/>
    </row>
    <row r="891" spans="2:5" ht="12.75">
      <c r="B891" s="208"/>
      <c r="C891" s="258"/>
      <c r="D891" s="208"/>
      <c r="E891" s="208"/>
    </row>
    <row r="892" spans="2:5" ht="12.75">
      <c r="B892" s="208"/>
      <c r="C892" s="258"/>
      <c r="D892" s="208"/>
      <c r="E892" s="208"/>
    </row>
    <row r="893" spans="2:5" ht="12.75">
      <c r="B893" s="208"/>
      <c r="C893" s="258"/>
      <c r="D893" s="208"/>
      <c r="E893" s="208"/>
    </row>
    <row r="894" spans="2:5" ht="12.75">
      <c r="B894" s="208"/>
      <c r="C894" s="258"/>
      <c r="D894" s="208"/>
      <c r="E894" s="208"/>
    </row>
    <row r="895" spans="2:5" ht="12.75">
      <c r="B895" s="208"/>
      <c r="C895" s="258"/>
      <c r="D895" s="208"/>
      <c r="E895" s="208"/>
    </row>
    <row r="896" spans="2:5" ht="12.75">
      <c r="B896" s="208"/>
      <c r="C896" s="258"/>
      <c r="D896" s="208"/>
      <c r="E896" s="208"/>
    </row>
    <row r="897" spans="2:5" ht="12.75">
      <c r="B897" s="208"/>
      <c r="C897" s="258"/>
      <c r="D897" s="208"/>
      <c r="E897" s="208"/>
    </row>
    <row r="898" spans="2:5" ht="12.75">
      <c r="B898" s="208"/>
      <c r="C898" s="258"/>
      <c r="D898" s="208"/>
      <c r="E898" s="208"/>
    </row>
    <row r="899" spans="2:5" ht="12.75">
      <c r="B899" s="208"/>
      <c r="C899" s="258"/>
      <c r="D899" s="208"/>
      <c r="E899" s="208"/>
    </row>
    <row r="900" spans="2:5" ht="12.75">
      <c r="B900" s="208"/>
      <c r="C900" s="258"/>
      <c r="D900" s="208"/>
      <c r="E900" s="208"/>
    </row>
    <row r="901" spans="2:5" ht="12.75">
      <c r="B901" s="208"/>
      <c r="C901" s="258"/>
      <c r="D901" s="208"/>
      <c r="E901" s="208"/>
    </row>
    <row r="902" spans="2:5" ht="12.75">
      <c r="B902" s="208"/>
      <c r="C902" s="258"/>
      <c r="D902" s="208"/>
      <c r="E902" s="208"/>
    </row>
    <row r="903" spans="2:5" ht="12.75">
      <c r="B903" s="208"/>
      <c r="C903" s="258"/>
      <c r="D903" s="208"/>
      <c r="E903" s="208"/>
    </row>
    <row r="904" spans="2:5" ht="12.75">
      <c r="B904" s="208"/>
      <c r="C904" s="258"/>
      <c r="D904" s="208"/>
      <c r="E904" s="208"/>
    </row>
    <row r="905" spans="2:5" ht="12.75">
      <c r="B905" s="208"/>
      <c r="C905" s="258"/>
      <c r="D905" s="208"/>
      <c r="E905" s="208"/>
    </row>
    <row r="906" spans="2:5" ht="12.75">
      <c r="B906" s="208"/>
      <c r="C906" s="258"/>
      <c r="D906" s="208"/>
      <c r="E906" s="208"/>
    </row>
    <row r="907" spans="2:5" ht="12.75">
      <c r="B907" s="208"/>
      <c r="C907" s="258"/>
      <c r="D907" s="208"/>
      <c r="E907" s="208"/>
    </row>
    <row r="908" spans="2:5" ht="12.75">
      <c r="B908" s="208"/>
      <c r="C908" s="258"/>
      <c r="D908" s="208"/>
      <c r="E908" s="208"/>
    </row>
    <row r="909" spans="2:5" ht="12.75">
      <c r="B909" s="208"/>
      <c r="C909" s="258"/>
      <c r="D909" s="208"/>
      <c r="E909" s="208"/>
    </row>
    <row r="910" spans="2:5" ht="12.75">
      <c r="B910" s="208"/>
      <c r="C910" s="258"/>
      <c r="D910" s="208"/>
      <c r="E910" s="208"/>
    </row>
    <row r="911" spans="2:5" ht="12.75">
      <c r="B911" s="208"/>
      <c r="C911" s="258"/>
      <c r="D911" s="208"/>
      <c r="E911" s="208"/>
    </row>
    <row r="912" spans="2:5" ht="12.75">
      <c r="B912" s="208"/>
      <c r="C912" s="258"/>
      <c r="D912" s="208"/>
      <c r="E912" s="208"/>
    </row>
    <row r="913" spans="2:5" ht="12.75">
      <c r="B913" s="208"/>
      <c r="C913" s="258"/>
      <c r="D913" s="208"/>
      <c r="E913" s="208"/>
    </row>
    <row r="914" spans="2:5" ht="12.75">
      <c r="B914" s="208"/>
      <c r="C914" s="258"/>
      <c r="D914" s="208"/>
      <c r="E914" s="208"/>
    </row>
    <row r="915" spans="2:5" ht="12.75">
      <c r="B915" s="208"/>
      <c r="C915" s="258"/>
      <c r="D915" s="208"/>
      <c r="E915" s="208"/>
    </row>
    <row r="916" spans="2:5" ht="12.75">
      <c r="B916" s="208"/>
      <c r="C916" s="258"/>
      <c r="D916" s="208"/>
      <c r="E916" s="208"/>
    </row>
    <row r="917" spans="2:5" ht="12.75">
      <c r="B917" s="208"/>
      <c r="C917" s="258"/>
      <c r="D917" s="208"/>
      <c r="E917" s="208"/>
    </row>
    <row r="918" spans="2:5" ht="12.75">
      <c r="B918" s="208"/>
      <c r="C918" s="258"/>
      <c r="D918" s="208"/>
      <c r="E918" s="208"/>
    </row>
    <row r="919" spans="2:5" ht="12.75">
      <c r="B919" s="208"/>
      <c r="C919" s="258"/>
      <c r="D919" s="208"/>
      <c r="E919" s="208"/>
    </row>
    <row r="920" spans="2:5" ht="12.75">
      <c r="B920" s="208"/>
      <c r="C920" s="258"/>
      <c r="D920" s="208"/>
      <c r="E920" s="208"/>
    </row>
    <row r="921" spans="2:5" ht="12.75">
      <c r="B921" s="208"/>
      <c r="C921" s="258"/>
      <c r="D921" s="208"/>
      <c r="E921" s="208"/>
    </row>
    <row r="922" spans="2:5" ht="12.75">
      <c r="B922" s="208"/>
      <c r="C922" s="258"/>
      <c r="D922" s="208"/>
      <c r="E922" s="208"/>
    </row>
    <row r="923" spans="2:5" ht="12.75">
      <c r="B923" s="208"/>
      <c r="C923" s="258"/>
      <c r="D923" s="208"/>
      <c r="E923" s="208"/>
    </row>
    <row r="924" spans="2:5" ht="12.75">
      <c r="B924" s="208"/>
      <c r="C924" s="258"/>
      <c r="D924" s="208"/>
      <c r="E924" s="208"/>
    </row>
    <row r="925" spans="2:5" ht="12.75">
      <c r="B925" s="208"/>
      <c r="C925" s="258"/>
      <c r="D925" s="208"/>
      <c r="E925" s="208"/>
    </row>
    <row r="926" spans="2:5" ht="12.75">
      <c r="B926" s="208"/>
      <c r="C926" s="258"/>
      <c r="D926" s="208"/>
      <c r="E926" s="208"/>
    </row>
    <row r="927" spans="2:5" ht="12.75">
      <c r="B927" s="208"/>
      <c r="C927" s="258"/>
      <c r="D927" s="208"/>
      <c r="E927" s="208"/>
    </row>
    <row r="928" spans="2:5" ht="12.75">
      <c r="B928" s="208"/>
      <c r="C928" s="258"/>
      <c r="D928" s="208"/>
      <c r="E928" s="208"/>
    </row>
    <row r="929" spans="2:5" ht="12.75">
      <c r="B929" s="208"/>
      <c r="C929" s="258"/>
      <c r="D929" s="208"/>
      <c r="E929" s="208"/>
    </row>
    <row r="930" spans="2:5" ht="12.75">
      <c r="B930" s="208"/>
      <c r="C930" s="258"/>
      <c r="D930" s="208"/>
      <c r="E930" s="208"/>
    </row>
    <row r="931" spans="2:5" ht="12.75">
      <c r="B931" s="208"/>
      <c r="C931" s="258"/>
      <c r="D931" s="208"/>
      <c r="E931" s="208"/>
    </row>
    <row r="932" spans="2:5" ht="12.75">
      <c r="B932" s="208"/>
      <c r="C932" s="258"/>
      <c r="D932" s="208"/>
      <c r="E932" s="208"/>
    </row>
    <row r="933" spans="2:5" ht="12.75">
      <c r="B933" s="208"/>
      <c r="C933" s="258"/>
      <c r="D933" s="208"/>
      <c r="E933" s="208"/>
    </row>
    <row r="934" spans="2:5" ht="12.75">
      <c r="B934" s="208"/>
      <c r="C934" s="258"/>
      <c r="D934" s="208"/>
      <c r="E934" s="208"/>
    </row>
    <row r="935" spans="2:5" ht="12.75">
      <c r="B935" s="208"/>
      <c r="C935" s="258"/>
      <c r="D935" s="208"/>
      <c r="E935" s="208"/>
    </row>
    <row r="936" spans="2:5" ht="12.75">
      <c r="B936" s="208"/>
      <c r="C936" s="258"/>
      <c r="D936" s="208"/>
      <c r="E936" s="208"/>
    </row>
    <row r="937" spans="2:5" ht="12.75">
      <c r="B937" s="208"/>
      <c r="C937" s="258"/>
      <c r="D937" s="208"/>
      <c r="E937" s="208"/>
    </row>
    <row r="938" spans="2:5" ht="12.75">
      <c r="B938" s="208"/>
      <c r="C938" s="258"/>
      <c r="D938" s="208"/>
      <c r="E938" s="208"/>
    </row>
    <row r="939" spans="2:5" ht="12.75">
      <c r="B939" s="208"/>
      <c r="C939" s="258"/>
      <c r="D939" s="208"/>
      <c r="E939" s="208"/>
    </row>
    <row r="940" spans="2:5" ht="12.75">
      <c r="B940" s="208"/>
      <c r="C940" s="258"/>
      <c r="D940" s="208"/>
      <c r="E940" s="208"/>
    </row>
    <row r="941" spans="2:5" ht="12.75">
      <c r="B941" s="208"/>
      <c r="C941" s="258"/>
      <c r="D941" s="208"/>
      <c r="E941" s="208"/>
    </row>
    <row r="942" spans="2:5" ht="12.75">
      <c r="B942" s="208"/>
      <c r="C942" s="258"/>
      <c r="D942" s="208"/>
      <c r="E942" s="208"/>
    </row>
    <row r="943" spans="2:5" ht="12.75">
      <c r="B943" s="208"/>
      <c r="C943" s="258"/>
      <c r="D943" s="208"/>
      <c r="E943" s="208"/>
    </row>
    <row r="944" spans="2:5" ht="12.75">
      <c r="B944" s="208"/>
      <c r="C944" s="258"/>
      <c r="D944" s="208"/>
      <c r="E944" s="208"/>
    </row>
    <row r="945" spans="2:5" ht="12.75">
      <c r="B945" s="208"/>
      <c r="C945" s="258"/>
      <c r="D945" s="208"/>
      <c r="E945" s="208"/>
    </row>
    <row r="946" spans="2:5" ht="12.75">
      <c r="B946" s="208"/>
      <c r="C946" s="258"/>
      <c r="D946" s="208"/>
      <c r="E946" s="208"/>
    </row>
    <row r="947" spans="2:5" ht="12.75">
      <c r="B947" s="208"/>
      <c r="C947" s="258"/>
      <c r="D947" s="208"/>
      <c r="E947" s="208"/>
    </row>
    <row r="948" spans="2:5" ht="12.75">
      <c r="B948" s="208"/>
      <c r="C948" s="258"/>
      <c r="D948" s="208"/>
      <c r="E948" s="208"/>
    </row>
    <row r="949" spans="2:5" ht="12.75">
      <c r="B949" s="208"/>
      <c r="C949" s="258"/>
      <c r="D949" s="208"/>
      <c r="E949" s="208"/>
    </row>
    <row r="950" spans="2:5" ht="12.75">
      <c r="B950" s="208"/>
      <c r="C950" s="258"/>
      <c r="D950" s="208"/>
      <c r="E950" s="208"/>
    </row>
    <row r="951" spans="2:5" ht="12.75">
      <c r="B951" s="208"/>
      <c r="C951" s="258"/>
      <c r="D951" s="208"/>
      <c r="E951" s="208"/>
    </row>
    <row r="952" spans="2:5" ht="12.75">
      <c r="B952" s="208"/>
      <c r="C952" s="258"/>
      <c r="D952" s="208"/>
      <c r="E952" s="208"/>
    </row>
    <row r="953" spans="2:5" ht="12.75">
      <c r="B953" s="208"/>
      <c r="C953" s="258"/>
      <c r="D953" s="208"/>
      <c r="E953" s="208"/>
    </row>
    <row r="954" spans="2:5" ht="12.75">
      <c r="B954" s="208"/>
      <c r="C954" s="258"/>
      <c r="D954" s="208"/>
      <c r="E954" s="208"/>
    </row>
    <row r="955" spans="2:5" ht="12.75">
      <c r="B955" s="208"/>
      <c r="C955" s="258"/>
      <c r="D955" s="208"/>
      <c r="E955" s="208"/>
    </row>
    <row r="956" spans="2:5" ht="12.75">
      <c r="B956" s="208"/>
      <c r="C956" s="258"/>
      <c r="D956" s="208"/>
      <c r="E956" s="208"/>
    </row>
    <row r="957" spans="2:5" ht="12.75">
      <c r="B957" s="208"/>
      <c r="C957" s="258"/>
      <c r="D957" s="208"/>
      <c r="E957" s="208"/>
    </row>
    <row r="958" spans="2:5" ht="12.75">
      <c r="B958" s="208"/>
      <c r="C958" s="258"/>
      <c r="D958" s="208"/>
      <c r="E958" s="208"/>
    </row>
    <row r="959" spans="2:5" ht="12.75">
      <c r="B959" s="208"/>
      <c r="C959" s="258"/>
      <c r="D959" s="208"/>
      <c r="E959" s="208"/>
    </row>
    <row r="960" spans="2:5" ht="12.75">
      <c r="B960" s="208"/>
      <c r="C960" s="258"/>
      <c r="D960" s="208"/>
      <c r="E960" s="208"/>
    </row>
    <row r="961" spans="2:5" ht="12.75">
      <c r="B961" s="208"/>
      <c r="C961" s="258"/>
      <c r="D961" s="208"/>
      <c r="E961" s="208"/>
    </row>
    <row r="962" spans="2:5" ht="12.75">
      <c r="B962" s="208"/>
      <c r="C962" s="258"/>
      <c r="D962" s="208"/>
      <c r="E962" s="208"/>
    </row>
    <row r="963" spans="2:5" ht="12.75">
      <c r="B963" s="208"/>
      <c r="C963" s="258"/>
      <c r="D963" s="208"/>
      <c r="E963" s="208"/>
    </row>
    <row r="964" spans="2:5" ht="12.75">
      <c r="B964" s="208"/>
      <c r="C964" s="258"/>
      <c r="D964" s="208"/>
      <c r="E964" s="208"/>
    </row>
    <row r="965" spans="2:5" ht="12.75">
      <c r="B965" s="208"/>
      <c r="C965" s="258"/>
      <c r="D965" s="208"/>
      <c r="E965" s="208"/>
    </row>
    <row r="966" spans="2:5" ht="12.75">
      <c r="B966" s="208"/>
      <c r="C966" s="258"/>
      <c r="D966" s="208"/>
      <c r="E966" s="208"/>
    </row>
    <row r="967" spans="2:5" ht="12.75">
      <c r="B967" s="208"/>
      <c r="C967" s="258"/>
      <c r="D967" s="208"/>
      <c r="E967" s="208"/>
    </row>
    <row r="968" spans="2:5" ht="12.75">
      <c r="B968" s="208"/>
      <c r="C968" s="258"/>
      <c r="D968" s="208"/>
      <c r="E968" s="208"/>
    </row>
    <row r="969" spans="2:5" ht="12.75">
      <c r="B969" s="208"/>
      <c r="C969" s="258"/>
      <c r="D969" s="208"/>
      <c r="E969" s="208"/>
    </row>
    <row r="970" spans="2:5" ht="12.75">
      <c r="B970" s="208"/>
      <c r="C970" s="258"/>
      <c r="D970" s="208"/>
      <c r="E970" s="208"/>
    </row>
    <row r="971" spans="2:5" ht="12.75">
      <c r="B971" s="208"/>
      <c r="C971" s="258"/>
      <c r="D971" s="208"/>
      <c r="E971" s="208"/>
    </row>
    <row r="972" spans="2:5" ht="12.75">
      <c r="B972" s="208"/>
      <c r="C972" s="258"/>
      <c r="D972" s="208"/>
      <c r="E972" s="208"/>
    </row>
    <row r="973" spans="2:5" ht="12.75">
      <c r="B973" s="208"/>
      <c r="C973" s="258"/>
      <c r="D973" s="208"/>
      <c r="E973" s="208"/>
    </row>
    <row r="974" spans="2:5" ht="12.75">
      <c r="B974" s="208"/>
      <c r="C974" s="258"/>
      <c r="D974" s="208"/>
      <c r="E974" s="208"/>
    </row>
    <row r="975" spans="2:5" ht="12.75">
      <c r="B975" s="208"/>
      <c r="C975" s="258"/>
      <c r="D975" s="208"/>
      <c r="E975" s="208"/>
    </row>
    <row r="976" spans="2:5" ht="12.75">
      <c r="B976" s="208"/>
      <c r="C976" s="258"/>
      <c r="D976" s="208"/>
      <c r="E976" s="208"/>
    </row>
    <row r="977" spans="2:5" ht="12.75">
      <c r="B977" s="208"/>
      <c r="C977" s="258"/>
      <c r="D977" s="208"/>
      <c r="E977" s="208"/>
    </row>
    <row r="978" spans="2:5" ht="12.75">
      <c r="B978" s="208"/>
      <c r="C978" s="258"/>
      <c r="D978" s="208"/>
      <c r="E978" s="208"/>
    </row>
    <row r="979" spans="2:5" ht="12.75">
      <c r="B979" s="208"/>
      <c r="C979" s="258"/>
      <c r="D979" s="208"/>
      <c r="E979" s="208"/>
    </row>
    <row r="980" spans="2:5" ht="12.75">
      <c r="B980" s="208"/>
      <c r="C980" s="258"/>
      <c r="D980" s="208"/>
      <c r="E980" s="208"/>
    </row>
    <row r="981" spans="2:5" ht="12.75">
      <c r="B981" s="208"/>
      <c r="C981" s="258"/>
      <c r="D981" s="208"/>
      <c r="E981" s="208"/>
    </row>
    <row r="982" spans="2:5" ht="12.75">
      <c r="B982" s="208"/>
      <c r="C982" s="258"/>
      <c r="D982" s="208"/>
      <c r="E982" s="208"/>
    </row>
    <row r="983" spans="2:5" ht="12.75">
      <c r="B983" s="208"/>
      <c r="C983" s="258"/>
      <c r="D983" s="208"/>
      <c r="E983" s="208"/>
    </row>
    <row r="984" spans="2:5" ht="12.75">
      <c r="B984" s="208"/>
      <c r="C984" s="258"/>
      <c r="D984" s="208"/>
      <c r="E984" s="208"/>
    </row>
    <row r="985" spans="2:5" ht="12.75">
      <c r="B985" s="208"/>
      <c r="C985" s="258"/>
      <c r="D985" s="208"/>
      <c r="E985" s="208"/>
    </row>
    <row r="986" spans="2:5" ht="12.75">
      <c r="B986" s="208"/>
      <c r="C986" s="258"/>
      <c r="D986" s="208"/>
      <c r="E986" s="208"/>
    </row>
    <row r="987" spans="2:5" ht="12.75">
      <c r="B987" s="208"/>
      <c r="C987" s="258"/>
      <c r="D987" s="208"/>
      <c r="E987" s="208"/>
    </row>
    <row r="988" spans="2:5" ht="12.75">
      <c r="B988" s="208"/>
      <c r="C988" s="258"/>
      <c r="D988" s="208"/>
      <c r="E988" s="208"/>
    </row>
    <row r="989" spans="2:5" ht="12.75">
      <c r="B989" s="208"/>
      <c r="C989" s="258"/>
      <c r="D989" s="208"/>
      <c r="E989" s="208"/>
    </row>
    <row r="990" spans="2:5" ht="12.75">
      <c r="B990" s="208"/>
      <c r="C990" s="258"/>
      <c r="D990" s="208"/>
      <c r="E990" s="208"/>
    </row>
    <row r="991" spans="2:5" ht="12.75">
      <c r="B991" s="208"/>
      <c r="C991" s="258"/>
      <c r="D991" s="208"/>
      <c r="E991" s="208"/>
    </row>
    <row r="992" spans="2:5" ht="12.75">
      <c r="B992" s="208"/>
      <c r="C992" s="258"/>
      <c r="D992" s="208"/>
      <c r="E992" s="208"/>
    </row>
    <row r="993" spans="2:5" ht="12.75">
      <c r="B993" s="208"/>
      <c r="C993" s="258"/>
      <c r="D993" s="208"/>
      <c r="E993" s="208"/>
    </row>
    <row r="994" spans="2:5" ht="12.75">
      <c r="B994" s="208"/>
      <c r="C994" s="258"/>
      <c r="D994" s="208"/>
      <c r="E994" s="208"/>
    </row>
    <row r="995" spans="2:5" ht="12.75">
      <c r="B995" s="208"/>
      <c r="C995" s="258"/>
      <c r="D995" s="208"/>
      <c r="E995" s="208"/>
    </row>
    <row r="996" spans="2:5" ht="12.75">
      <c r="B996" s="208"/>
      <c r="C996" s="258"/>
      <c r="D996" s="208"/>
      <c r="E996" s="208"/>
    </row>
    <row r="997" spans="2:5" ht="12.75">
      <c r="B997" s="208"/>
      <c r="C997" s="258"/>
      <c r="D997" s="208"/>
      <c r="E997" s="208"/>
    </row>
    <row r="998" spans="2:5" ht="12.75">
      <c r="B998" s="208"/>
      <c r="C998" s="258"/>
      <c r="D998" s="208"/>
      <c r="E998" s="208"/>
    </row>
    <row r="999" spans="2:5" ht="12.75">
      <c r="B999" s="208"/>
      <c r="C999" s="258"/>
      <c r="D999" s="208"/>
      <c r="E999" s="208"/>
    </row>
    <row r="1000" spans="2:5" ht="12.75">
      <c r="B1000" s="208"/>
      <c r="C1000" s="258"/>
      <c r="D1000" s="208"/>
      <c r="E1000" s="208"/>
    </row>
    <row r="1001" spans="2:5" ht="12.75">
      <c r="B1001" s="208"/>
      <c r="C1001" s="258"/>
      <c r="D1001" s="208"/>
      <c r="E1001" s="208"/>
    </row>
    <row r="1002" spans="2:5" ht="12.75">
      <c r="B1002" s="208"/>
      <c r="C1002" s="258"/>
      <c r="D1002" s="208"/>
      <c r="E1002" s="208"/>
    </row>
    <row r="1003" spans="2:5" ht="12.75">
      <c r="B1003" s="208"/>
      <c r="C1003" s="258"/>
      <c r="D1003" s="208"/>
      <c r="E1003" s="208"/>
    </row>
    <row r="1004" spans="2:5" ht="12.75">
      <c r="B1004" s="208"/>
      <c r="C1004" s="258"/>
      <c r="D1004" s="208"/>
      <c r="E1004" s="208"/>
    </row>
    <row r="1005" spans="2:5" ht="12.75">
      <c r="B1005" s="208"/>
      <c r="C1005" s="258"/>
      <c r="D1005" s="208"/>
      <c r="E1005" s="208"/>
    </row>
    <row r="1006" spans="2:5" ht="12.75">
      <c r="B1006" s="208"/>
      <c r="C1006" s="258"/>
      <c r="D1006" s="208"/>
      <c r="E1006" s="208"/>
    </row>
    <row r="1007" spans="2:5" ht="12.75">
      <c r="B1007" s="208"/>
      <c r="C1007" s="258"/>
      <c r="D1007" s="208"/>
      <c r="E1007" s="208"/>
    </row>
    <row r="1008" spans="2:5" ht="12.75">
      <c r="B1008" s="208"/>
      <c r="C1008" s="258"/>
      <c r="D1008" s="208"/>
      <c r="E1008" s="208"/>
    </row>
    <row r="1009" spans="2:5" ht="12.75">
      <c r="B1009" s="208"/>
      <c r="C1009" s="258"/>
      <c r="D1009" s="208"/>
      <c r="E1009" s="208"/>
    </row>
    <row r="1010" spans="2:5" ht="12.75">
      <c r="B1010" s="208"/>
      <c r="C1010" s="258"/>
      <c r="D1010" s="208"/>
      <c r="E1010" s="208"/>
    </row>
    <row r="1011" spans="2:5" ht="12.75">
      <c r="B1011" s="208"/>
      <c r="C1011" s="258"/>
      <c r="D1011" s="208"/>
      <c r="E1011" s="208"/>
    </row>
    <row r="1012" spans="2:5" ht="12.75">
      <c r="B1012" s="208"/>
      <c r="C1012" s="258"/>
      <c r="D1012" s="208"/>
      <c r="E1012" s="208"/>
    </row>
    <row r="1013" spans="2:5" ht="12.75">
      <c r="B1013" s="208"/>
      <c r="C1013" s="258"/>
      <c r="D1013" s="208"/>
      <c r="E1013" s="208"/>
    </row>
    <row r="1014" spans="2:5" ht="12.75">
      <c r="B1014" s="208"/>
      <c r="C1014" s="258"/>
      <c r="D1014" s="208"/>
      <c r="E1014" s="208"/>
    </row>
    <row r="1015" spans="2:5" ht="12.75">
      <c r="B1015" s="208"/>
      <c r="C1015" s="258"/>
      <c r="D1015" s="208"/>
      <c r="E1015" s="208"/>
    </row>
    <row r="1016" spans="2:5" ht="12.75">
      <c r="B1016" s="208"/>
      <c r="C1016" s="258"/>
      <c r="D1016" s="208"/>
      <c r="E1016" s="208"/>
    </row>
    <row r="1017" spans="2:5" ht="12.75">
      <c r="B1017" s="208"/>
      <c r="C1017" s="258"/>
      <c r="D1017" s="208"/>
      <c r="E1017" s="208"/>
    </row>
    <row r="1018" spans="2:5" ht="12.75">
      <c r="B1018" s="208"/>
      <c r="C1018" s="258"/>
      <c r="D1018" s="208"/>
      <c r="E1018" s="208"/>
    </row>
    <row r="1019" spans="2:5" ht="12.75">
      <c r="B1019" s="208"/>
      <c r="C1019" s="258"/>
      <c r="D1019" s="208"/>
      <c r="E1019" s="208"/>
    </row>
    <row r="1020" spans="2:5" ht="12.75">
      <c r="B1020" s="208"/>
      <c r="C1020" s="258"/>
      <c r="D1020" s="208"/>
      <c r="E1020" s="208"/>
    </row>
    <row r="1021" spans="2:5" ht="12.75">
      <c r="B1021" s="208"/>
      <c r="C1021" s="258"/>
      <c r="D1021" s="208"/>
      <c r="E1021" s="208"/>
    </row>
    <row r="1022" spans="2:5" ht="12.75">
      <c r="B1022" s="208"/>
      <c r="C1022" s="258"/>
      <c r="D1022" s="208"/>
      <c r="E1022" s="208"/>
    </row>
    <row r="1023" spans="2:5" ht="12.75">
      <c r="B1023" s="208"/>
      <c r="C1023" s="258"/>
      <c r="D1023" s="208"/>
      <c r="E1023" s="208"/>
    </row>
    <row r="1024" spans="2:5" ht="12.75">
      <c r="B1024" s="208"/>
      <c r="C1024" s="258"/>
      <c r="D1024" s="208"/>
      <c r="E1024" s="208"/>
    </row>
    <row r="1025" spans="2:5" ht="12.75">
      <c r="B1025" s="208"/>
      <c r="C1025" s="258"/>
      <c r="D1025" s="208"/>
      <c r="E1025" s="208"/>
    </row>
    <row r="1026" spans="2:5" ht="12.75">
      <c r="B1026" s="208"/>
      <c r="C1026" s="258"/>
      <c r="D1026" s="208"/>
      <c r="E1026" s="208"/>
    </row>
    <row r="1027" spans="2:5" ht="12.75">
      <c r="B1027" s="208"/>
      <c r="C1027" s="258"/>
      <c r="D1027" s="208"/>
      <c r="E1027" s="208"/>
    </row>
    <row r="1028" spans="2:5" ht="12.75">
      <c r="B1028" s="208"/>
      <c r="C1028" s="258"/>
      <c r="D1028" s="208"/>
      <c r="E1028" s="208"/>
    </row>
    <row r="1029" spans="2:5" ht="12.75">
      <c r="B1029" s="208"/>
      <c r="C1029" s="258"/>
      <c r="D1029" s="208"/>
      <c r="E1029" s="208"/>
    </row>
    <row r="1030" spans="2:5" ht="12.75">
      <c r="B1030" s="208"/>
      <c r="C1030" s="258"/>
      <c r="D1030" s="208"/>
      <c r="E1030" s="208"/>
    </row>
    <row r="1031" spans="2:5" ht="12.75">
      <c r="B1031" s="208"/>
      <c r="C1031" s="258"/>
      <c r="D1031" s="208"/>
      <c r="E1031" s="208"/>
    </row>
    <row r="1032" spans="2:5" ht="12.75">
      <c r="B1032" s="208"/>
      <c r="C1032" s="258"/>
      <c r="D1032" s="208"/>
      <c r="E1032" s="208"/>
    </row>
    <row r="1033" spans="2:5" ht="12.75">
      <c r="B1033" s="208"/>
      <c r="C1033" s="258"/>
      <c r="D1033" s="208"/>
      <c r="E1033" s="208"/>
    </row>
    <row r="1034" spans="2:5" ht="12.75">
      <c r="B1034" s="208"/>
      <c r="C1034" s="258"/>
      <c r="D1034" s="208"/>
      <c r="E1034" s="208"/>
    </row>
    <row r="1035" spans="2:5" ht="12.75">
      <c r="B1035" s="208"/>
      <c r="C1035" s="258"/>
      <c r="D1035" s="208"/>
      <c r="E1035" s="208"/>
    </row>
    <row r="1036" spans="2:5" ht="12.75">
      <c r="B1036" s="208"/>
      <c r="C1036" s="258"/>
      <c r="D1036" s="208"/>
      <c r="E1036" s="208"/>
    </row>
    <row r="1037" spans="2:5" ht="12.75">
      <c r="B1037" s="208"/>
      <c r="C1037" s="258"/>
      <c r="D1037" s="208"/>
      <c r="E1037" s="208"/>
    </row>
    <row r="1038" spans="2:5" ht="12.75">
      <c r="B1038" s="208"/>
      <c r="C1038" s="258"/>
      <c r="D1038" s="208"/>
      <c r="E1038" s="208"/>
    </row>
    <row r="1039" spans="2:5" ht="12.75">
      <c r="B1039" s="208"/>
      <c r="C1039" s="258"/>
      <c r="D1039" s="208"/>
      <c r="E1039" s="208"/>
    </row>
    <row r="1040" spans="2:5" ht="12.75">
      <c r="B1040" s="208"/>
      <c r="C1040" s="258"/>
      <c r="D1040" s="208"/>
      <c r="E1040" s="208"/>
    </row>
    <row r="1041" spans="2:5" ht="12.75">
      <c r="B1041" s="208"/>
      <c r="C1041" s="258"/>
      <c r="D1041" s="208"/>
      <c r="E1041" s="208"/>
    </row>
    <row r="1042" spans="2:5" ht="12.75">
      <c r="B1042" s="208"/>
      <c r="C1042" s="258"/>
      <c r="D1042" s="208"/>
      <c r="E1042" s="208"/>
    </row>
    <row r="1043" spans="2:5" ht="12.75">
      <c r="B1043" s="208"/>
      <c r="C1043" s="258"/>
      <c r="D1043" s="208"/>
      <c r="E1043" s="208"/>
    </row>
    <row r="1044" spans="2:5" ht="12.75">
      <c r="B1044" s="208"/>
      <c r="C1044" s="258"/>
      <c r="D1044" s="208"/>
      <c r="E1044" s="208"/>
    </row>
    <row r="1045" spans="2:5" ht="12.75">
      <c r="B1045" s="208"/>
      <c r="C1045" s="258"/>
      <c r="D1045" s="208"/>
      <c r="E1045" s="208"/>
    </row>
    <row r="1046" spans="2:5" ht="12.75">
      <c r="B1046" s="208"/>
      <c r="C1046" s="258"/>
      <c r="D1046" s="208"/>
      <c r="E1046" s="208"/>
    </row>
    <row r="1047" spans="2:5" ht="12.75">
      <c r="B1047" s="208"/>
      <c r="C1047" s="258"/>
      <c r="D1047" s="208"/>
      <c r="E1047" s="208"/>
    </row>
    <row r="1048" spans="2:5" ht="12.75">
      <c r="B1048" s="208"/>
      <c r="C1048" s="258"/>
      <c r="D1048" s="208"/>
      <c r="E1048" s="208"/>
    </row>
    <row r="1049" spans="2:5" ht="12.75">
      <c r="B1049" s="208"/>
      <c r="C1049" s="258"/>
      <c r="D1049" s="208"/>
      <c r="E1049" s="208"/>
    </row>
    <row r="1050" spans="2:5" ht="12.75">
      <c r="B1050" s="208"/>
      <c r="C1050" s="258"/>
      <c r="D1050" s="208"/>
      <c r="E1050" s="208"/>
    </row>
    <row r="1051" spans="2:5" ht="12.75">
      <c r="B1051" s="208"/>
      <c r="C1051" s="258"/>
      <c r="D1051" s="208"/>
      <c r="E1051" s="208"/>
    </row>
    <row r="1052" spans="2:5" ht="12.75">
      <c r="B1052" s="208"/>
      <c r="C1052" s="258"/>
      <c r="D1052" s="208"/>
      <c r="E1052" s="208"/>
    </row>
    <row r="1053" spans="2:5" ht="12.75">
      <c r="B1053" s="208"/>
      <c r="C1053" s="258"/>
      <c r="D1053" s="208"/>
      <c r="E1053" s="208"/>
    </row>
    <row r="1054" spans="2:5" ht="12.75">
      <c r="B1054" s="208"/>
      <c r="C1054" s="258"/>
      <c r="D1054" s="208"/>
      <c r="E1054" s="208"/>
    </row>
    <row r="1055" spans="2:5" ht="12.75">
      <c r="B1055" s="208"/>
      <c r="C1055" s="258"/>
      <c r="D1055" s="208"/>
      <c r="E1055" s="208"/>
    </row>
    <row r="1056" spans="2:5" ht="12.75">
      <c r="B1056" s="208"/>
      <c r="C1056" s="258"/>
      <c r="D1056" s="208"/>
      <c r="E1056" s="208"/>
    </row>
    <row r="1057" spans="2:5" ht="12.75">
      <c r="B1057" s="208"/>
      <c r="C1057" s="258"/>
      <c r="D1057" s="208"/>
      <c r="E1057" s="208"/>
    </row>
    <row r="1058" spans="2:5" ht="12.75">
      <c r="B1058" s="208"/>
      <c r="C1058" s="258"/>
      <c r="D1058" s="208"/>
      <c r="E1058" s="208"/>
    </row>
    <row r="1059" spans="2:5" ht="12.75">
      <c r="B1059" s="208"/>
      <c r="C1059" s="258"/>
      <c r="D1059" s="208"/>
      <c r="E1059" s="208"/>
    </row>
    <row r="1060" spans="2:5" ht="12.75">
      <c r="B1060" s="208"/>
      <c r="C1060" s="258"/>
      <c r="D1060" s="208"/>
      <c r="E1060" s="208"/>
    </row>
    <row r="1061" spans="2:5" ht="12.75">
      <c r="B1061" s="208"/>
      <c r="C1061" s="258"/>
      <c r="D1061" s="208"/>
      <c r="E1061" s="208"/>
    </row>
    <row r="1062" spans="2:5" ht="12.75">
      <c r="B1062" s="208"/>
      <c r="C1062" s="258"/>
      <c r="D1062" s="208"/>
      <c r="E1062" s="208"/>
    </row>
    <row r="1063" spans="2:5" ht="12.75">
      <c r="B1063" s="208"/>
      <c r="C1063" s="258"/>
      <c r="D1063" s="208"/>
      <c r="E1063" s="208"/>
    </row>
    <row r="1064" spans="2:5" ht="12.75">
      <c r="B1064" s="208"/>
      <c r="C1064" s="258"/>
      <c r="D1064" s="208"/>
      <c r="E1064" s="208"/>
    </row>
    <row r="1065" spans="2:5" ht="12.75">
      <c r="B1065" s="208"/>
      <c r="C1065" s="258"/>
      <c r="D1065" s="208"/>
      <c r="E1065" s="208"/>
    </row>
    <row r="1066" spans="2:5" ht="12.75">
      <c r="B1066" s="208"/>
      <c r="C1066" s="258"/>
      <c r="D1066" s="208"/>
      <c r="E1066" s="208"/>
    </row>
    <row r="1067" spans="2:5" ht="12.75">
      <c r="B1067" s="208"/>
      <c r="C1067" s="258"/>
      <c r="D1067" s="208"/>
      <c r="E1067" s="208"/>
    </row>
    <row r="1068" spans="2:5" ht="12.75">
      <c r="B1068" s="208"/>
      <c r="C1068" s="258"/>
      <c r="D1068" s="208"/>
      <c r="E1068" s="208"/>
    </row>
    <row r="1069" spans="2:5" ht="12.75">
      <c r="B1069" s="208"/>
      <c r="C1069" s="258"/>
      <c r="D1069" s="208"/>
      <c r="E1069" s="208"/>
    </row>
    <row r="1070" spans="2:5" ht="12.75">
      <c r="B1070" s="208"/>
      <c r="C1070" s="258"/>
      <c r="D1070" s="208"/>
      <c r="E1070" s="208"/>
    </row>
    <row r="1071" spans="2:5" ht="12.75">
      <c r="B1071" s="208"/>
      <c r="C1071" s="258"/>
      <c r="D1071" s="208"/>
      <c r="E1071" s="208"/>
    </row>
    <row r="1072" spans="2:5" ht="12.75">
      <c r="B1072" s="208"/>
      <c r="C1072" s="258"/>
      <c r="D1072" s="208"/>
      <c r="E1072" s="208"/>
    </row>
    <row r="1073" spans="2:5" ht="12.75">
      <c r="B1073" s="208"/>
      <c r="C1073" s="258"/>
      <c r="D1073" s="208"/>
      <c r="E1073" s="208"/>
    </row>
    <row r="1074" spans="2:5" ht="12.75">
      <c r="B1074" s="208"/>
      <c r="C1074" s="258"/>
      <c r="D1074" s="208"/>
      <c r="E1074" s="208"/>
    </row>
    <row r="1075" spans="2:5" ht="12.75">
      <c r="B1075" s="208"/>
      <c r="C1075" s="258"/>
      <c r="D1075" s="208"/>
      <c r="E1075" s="208"/>
    </row>
    <row r="1076" spans="2:5" ht="12.75">
      <c r="B1076" s="208"/>
      <c r="C1076" s="258"/>
      <c r="D1076" s="208"/>
      <c r="E1076" s="208"/>
    </row>
    <row r="1077" spans="2:5" ht="12.75">
      <c r="B1077" s="208"/>
      <c r="C1077" s="258"/>
      <c r="D1077" s="208"/>
      <c r="E1077" s="208"/>
    </row>
    <row r="1078" spans="2:5" ht="12.75">
      <c r="B1078" s="208"/>
      <c r="C1078" s="258"/>
      <c r="D1078" s="208"/>
      <c r="E1078" s="208"/>
    </row>
    <row r="1079" spans="2:5" ht="12.75">
      <c r="B1079" s="208"/>
      <c r="C1079" s="258"/>
      <c r="D1079" s="208"/>
      <c r="E1079" s="208"/>
    </row>
    <row r="1080" spans="2:5" ht="12.75">
      <c r="B1080" s="208"/>
      <c r="C1080" s="258"/>
      <c r="D1080" s="208"/>
      <c r="E1080" s="208"/>
    </row>
    <row r="1081" spans="2:5" ht="12.75">
      <c r="B1081" s="208"/>
      <c r="C1081" s="258"/>
      <c r="D1081" s="208"/>
      <c r="E1081" s="208"/>
    </row>
    <row r="1082" spans="2:5" ht="12.75">
      <c r="B1082" s="208"/>
      <c r="C1082" s="258"/>
      <c r="D1082" s="208"/>
      <c r="E1082" s="208"/>
    </row>
    <row r="1083" spans="2:5" ht="12.75">
      <c r="B1083" s="208"/>
      <c r="C1083" s="258"/>
      <c r="D1083" s="208"/>
      <c r="E1083" s="208"/>
    </row>
    <row r="1084" spans="2:5" ht="12.75">
      <c r="B1084" s="208"/>
      <c r="C1084" s="258"/>
      <c r="D1084" s="208"/>
      <c r="E1084" s="208"/>
    </row>
    <row r="1085" spans="2:5" ht="12.75">
      <c r="B1085" s="208"/>
      <c r="C1085" s="258"/>
      <c r="D1085" s="208"/>
      <c r="E1085" s="208"/>
    </row>
    <row r="1086" spans="2:5" ht="12.75">
      <c r="B1086" s="208"/>
      <c r="C1086" s="258"/>
      <c r="D1086" s="208"/>
      <c r="E1086" s="208"/>
    </row>
    <row r="1087" spans="2:5" ht="12.75">
      <c r="B1087" s="208"/>
      <c r="C1087" s="258"/>
      <c r="D1087" s="208"/>
      <c r="E1087" s="208"/>
    </row>
    <row r="1088" spans="2:5" ht="12.75">
      <c r="B1088" s="208"/>
      <c r="C1088" s="258"/>
      <c r="D1088" s="208"/>
      <c r="E1088" s="208"/>
    </row>
    <row r="1089" spans="2:5" ht="12.75">
      <c r="B1089" s="208"/>
      <c r="C1089" s="258"/>
      <c r="D1089" s="208"/>
      <c r="E1089" s="208"/>
    </row>
    <row r="1090" spans="2:5" ht="12.75">
      <c r="B1090" s="208"/>
      <c r="C1090" s="258"/>
      <c r="D1090" s="208"/>
      <c r="E1090" s="208"/>
    </row>
    <row r="1091" spans="2:5" ht="12.75">
      <c r="B1091" s="208"/>
      <c r="C1091" s="258"/>
      <c r="D1091" s="208"/>
      <c r="E1091" s="208"/>
    </row>
    <row r="1092" spans="2:5" ht="12.75">
      <c r="B1092" s="208"/>
      <c r="C1092" s="258"/>
      <c r="D1092" s="208"/>
      <c r="E1092" s="208"/>
    </row>
    <row r="1093" spans="2:5" ht="12.75">
      <c r="B1093" s="208"/>
      <c r="C1093" s="258"/>
      <c r="D1093" s="208"/>
      <c r="E1093" s="208"/>
    </row>
    <row r="1094" spans="2:5" ht="12.75">
      <c r="B1094" s="208"/>
      <c r="C1094" s="258"/>
      <c r="D1094" s="208"/>
      <c r="E1094" s="208"/>
    </row>
    <row r="1095" spans="2:5" ht="12.75">
      <c r="B1095" s="208"/>
      <c r="C1095" s="258"/>
      <c r="D1095" s="208"/>
      <c r="E1095" s="208"/>
    </row>
    <row r="1096" spans="2:5" ht="12.75">
      <c r="B1096" s="208"/>
      <c r="C1096" s="258"/>
      <c r="D1096" s="208"/>
      <c r="E1096" s="208"/>
    </row>
    <row r="1097" spans="2:5" ht="12.75">
      <c r="B1097" s="208"/>
      <c r="C1097" s="258"/>
      <c r="D1097" s="208"/>
      <c r="E1097" s="208"/>
    </row>
    <row r="1098" spans="2:5" ht="12.75">
      <c r="B1098" s="208"/>
      <c r="C1098" s="258"/>
      <c r="D1098" s="208"/>
      <c r="E1098" s="208"/>
    </row>
    <row r="1099" spans="2:5" ht="12.75">
      <c r="B1099" s="208"/>
      <c r="C1099" s="258"/>
      <c r="D1099" s="208"/>
      <c r="E1099" s="208"/>
    </row>
    <row r="1100" spans="2:5" ht="12.75">
      <c r="B1100" s="208"/>
      <c r="C1100" s="258"/>
      <c r="D1100" s="208"/>
      <c r="E1100" s="208"/>
    </row>
    <row r="1101" spans="2:5" ht="12.75">
      <c r="B1101" s="208"/>
      <c r="C1101" s="258"/>
      <c r="D1101" s="208"/>
      <c r="E1101" s="208"/>
    </row>
    <row r="1102" spans="2:5" ht="12.75">
      <c r="B1102" s="208"/>
      <c r="C1102" s="258"/>
      <c r="D1102" s="208"/>
      <c r="E1102" s="208"/>
    </row>
    <row r="1103" spans="2:5" ht="12.75">
      <c r="B1103" s="208"/>
      <c r="C1103" s="258"/>
      <c r="D1103" s="208"/>
      <c r="E1103" s="208"/>
    </row>
    <row r="1104" spans="2:5" ht="12.75">
      <c r="B1104" s="208"/>
      <c r="C1104" s="258"/>
      <c r="D1104" s="208"/>
      <c r="E1104" s="208"/>
    </row>
    <row r="1105" spans="2:5" ht="12.75">
      <c r="B1105" s="208"/>
      <c r="C1105" s="258"/>
      <c r="D1105" s="208"/>
      <c r="E1105" s="208"/>
    </row>
    <row r="1106" spans="2:5" ht="12.75">
      <c r="B1106" s="208"/>
      <c r="C1106" s="258"/>
      <c r="D1106" s="208"/>
      <c r="E1106" s="208"/>
    </row>
    <row r="1107" spans="2:5" ht="12.75">
      <c r="B1107" s="208"/>
      <c r="C1107" s="258"/>
      <c r="D1107" s="208"/>
      <c r="E1107" s="208"/>
    </row>
    <row r="1108" spans="2:5" ht="12.75">
      <c r="B1108" s="208"/>
      <c r="C1108" s="258"/>
      <c r="D1108" s="208"/>
      <c r="E1108" s="208"/>
    </row>
    <row r="1109" spans="2:5" ht="12.75">
      <c r="B1109" s="208"/>
      <c r="C1109" s="258"/>
      <c r="D1109" s="208"/>
      <c r="E1109" s="208"/>
    </row>
    <row r="1110" spans="2:5" ht="12.75">
      <c r="B1110" s="208"/>
      <c r="C1110" s="258"/>
      <c r="D1110" s="208"/>
      <c r="E1110" s="208"/>
    </row>
    <row r="1111" spans="2:5" ht="12.75">
      <c r="B1111" s="208"/>
      <c r="C1111" s="258"/>
      <c r="D1111" s="208"/>
      <c r="E1111" s="208"/>
    </row>
    <row r="1112" spans="2:5" ht="12.75">
      <c r="B1112" s="208"/>
      <c r="C1112" s="258"/>
      <c r="D1112" s="208"/>
      <c r="E1112" s="208"/>
    </row>
    <row r="1113" spans="2:5" ht="12.75">
      <c r="B1113" s="208"/>
      <c r="C1113" s="258"/>
      <c r="D1113" s="208"/>
      <c r="E1113" s="208"/>
    </row>
    <row r="1114" spans="2:5" ht="12.75">
      <c r="B1114" s="208"/>
      <c r="C1114" s="258"/>
      <c r="D1114" s="208"/>
      <c r="E1114" s="208"/>
    </row>
    <row r="1115" spans="2:5" ht="12.75">
      <c r="B1115" s="208"/>
      <c r="C1115" s="258"/>
      <c r="D1115" s="208"/>
      <c r="E1115" s="208"/>
    </row>
    <row r="1116" spans="2:5" ht="12.75">
      <c r="B1116" s="208"/>
      <c r="C1116" s="258"/>
      <c r="D1116" s="208"/>
      <c r="E1116" s="208"/>
    </row>
    <row r="1117" spans="2:5" ht="12.75">
      <c r="B1117" s="208"/>
      <c r="C1117" s="258"/>
      <c r="D1117" s="208"/>
      <c r="E1117" s="208"/>
    </row>
    <row r="1118" spans="2:5" ht="12.75">
      <c r="B1118" s="208"/>
      <c r="C1118" s="258"/>
      <c r="D1118" s="208"/>
      <c r="E1118" s="208"/>
    </row>
    <row r="1119" spans="2:5" ht="12.75">
      <c r="B1119" s="208"/>
      <c r="C1119" s="258"/>
      <c r="D1119" s="208"/>
      <c r="E1119" s="208"/>
    </row>
    <row r="1120" spans="2:5" ht="12.75">
      <c r="B1120" s="208"/>
      <c r="C1120" s="258"/>
      <c r="D1120" s="208"/>
      <c r="E1120" s="208"/>
    </row>
    <row r="1121" spans="2:5" ht="12.75">
      <c r="B1121" s="208"/>
      <c r="C1121" s="258"/>
      <c r="D1121" s="208"/>
      <c r="E1121" s="208"/>
    </row>
    <row r="1122" spans="2:5" ht="12.75">
      <c r="B1122" s="208"/>
      <c r="C1122" s="258"/>
      <c r="D1122" s="208"/>
      <c r="E1122" s="208"/>
    </row>
    <row r="1123" spans="2:5" ht="12.75">
      <c r="B1123" s="208"/>
      <c r="C1123" s="258"/>
      <c r="D1123" s="208"/>
      <c r="E1123" s="208"/>
    </row>
    <row r="1124" spans="2:5" ht="12.75">
      <c r="B1124" s="208"/>
      <c r="C1124" s="258"/>
      <c r="D1124" s="208"/>
      <c r="E1124" s="208"/>
    </row>
    <row r="1125" spans="2:5" ht="12.75">
      <c r="B1125" s="208"/>
      <c r="C1125" s="258"/>
      <c r="D1125" s="208"/>
      <c r="E1125" s="208"/>
    </row>
    <row r="1126" spans="2:5" ht="12.75">
      <c r="B1126" s="208"/>
      <c r="C1126" s="258"/>
      <c r="D1126" s="208"/>
      <c r="E1126" s="208"/>
    </row>
    <row r="1127" spans="2:5" ht="12.75">
      <c r="B1127" s="208"/>
      <c r="C1127" s="258"/>
      <c r="D1127" s="208"/>
      <c r="E1127" s="208"/>
    </row>
    <row r="1128" spans="2:5" ht="12.75">
      <c r="B1128" s="208"/>
      <c r="C1128" s="258"/>
      <c r="D1128" s="208"/>
      <c r="E1128" s="208"/>
    </row>
    <row r="1129" spans="2:5" ht="12.75">
      <c r="B1129" s="208"/>
      <c r="C1129" s="258"/>
      <c r="D1129" s="208"/>
      <c r="E1129" s="208"/>
    </row>
    <row r="1130" spans="2:5" ht="12.75">
      <c r="B1130" s="208"/>
      <c r="C1130" s="258"/>
      <c r="D1130" s="208"/>
      <c r="E1130" s="208"/>
    </row>
    <row r="1131" spans="2:5" ht="12.75">
      <c r="B1131" s="208"/>
      <c r="C1131" s="258"/>
      <c r="D1131" s="208"/>
      <c r="E1131" s="208"/>
    </row>
    <row r="1132" spans="2:5" ht="12.75">
      <c r="B1132" s="208"/>
      <c r="C1132" s="258"/>
      <c r="D1132" s="208"/>
      <c r="E1132" s="208"/>
    </row>
    <row r="1133" spans="2:5" ht="12.75">
      <c r="B1133" s="208"/>
      <c r="C1133" s="258"/>
      <c r="D1133" s="208"/>
      <c r="E1133" s="208"/>
    </row>
    <row r="1134" spans="2:5" ht="12.75">
      <c r="B1134" s="208"/>
      <c r="C1134" s="258"/>
      <c r="D1134" s="208"/>
      <c r="E1134" s="208"/>
    </row>
    <row r="1135" spans="2:5" ht="12.75">
      <c r="B1135" s="208"/>
      <c r="C1135" s="258"/>
      <c r="D1135" s="208"/>
      <c r="E1135" s="208"/>
    </row>
    <row r="1136" spans="2:5" ht="12.75">
      <c r="B1136" s="208"/>
      <c r="C1136" s="258"/>
      <c r="D1136" s="208"/>
      <c r="E1136" s="208"/>
    </row>
    <row r="1137" spans="2:5" ht="12.75">
      <c r="B1137" s="208"/>
      <c r="C1137" s="258"/>
      <c r="D1137" s="208"/>
      <c r="E1137" s="208"/>
    </row>
    <row r="1138" spans="2:5" ht="12.75">
      <c r="B1138" s="208"/>
      <c r="C1138" s="258"/>
      <c r="D1138" s="208"/>
      <c r="E1138" s="208"/>
    </row>
    <row r="1139" spans="2:5" ht="12.75">
      <c r="B1139" s="208"/>
      <c r="C1139" s="258"/>
      <c r="D1139" s="208"/>
      <c r="E1139" s="208"/>
    </row>
    <row r="1140" spans="2:5" ht="12.75">
      <c r="B1140" s="208"/>
      <c r="C1140" s="258"/>
      <c r="D1140" s="208"/>
      <c r="E1140" s="208"/>
    </row>
    <row r="1141" spans="2:5" ht="12.75">
      <c r="B1141" s="208"/>
      <c r="C1141" s="258"/>
      <c r="D1141" s="208"/>
      <c r="E1141" s="208"/>
    </row>
    <row r="1142" spans="2:5" ht="12.75">
      <c r="B1142" s="208"/>
      <c r="C1142" s="258"/>
      <c r="D1142" s="208"/>
      <c r="E1142" s="208"/>
    </row>
    <row r="1143" spans="2:5" ht="12.75">
      <c r="B1143" s="208"/>
      <c r="C1143" s="258"/>
      <c r="D1143" s="208"/>
      <c r="E1143" s="208"/>
    </row>
    <row r="1144" spans="2:5" ht="12.75">
      <c r="B1144" s="208"/>
      <c r="C1144" s="258"/>
      <c r="D1144" s="208"/>
      <c r="E1144" s="208"/>
    </row>
    <row r="1145" spans="2:5" ht="12.75">
      <c r="B1145" s="208"/>
      <c r="C1145" s="258"/>
      <c r="D1145" s="208"/>
      <c r="E1145" s="208"/>
    </row>
    <row r="1146" spans="2:5" ht="12.75">
      <c r="B1146" s="208"/>
      <c r="C1146" s="258"/>
      <c r="D1146" s="208"/>
      <c r="E1146" s="208"/>
    </row>
    <row r="1147" spans="2:5" ht="12.75">
      <c r="B1147" s="208"/>
      <c r="C1147" s="258"/>
      <c r="D1147" s="208"/>
      <c r="E1147" s="208"/>
    </row>
    <row r="1148" spans="2:5" ht="12.75">
      <c r="B1148" s="208"/>
      <c r="C1148" s="258"/>
      <c r="D1148" s="208"/>
      <c r="E1148" s="208"/>
    </row>
    <row r="1149" spans="2:5" ht="12.75">
      <c r="B1149" s="208"/>
      <c r="C1149" s="258"/>
      <c r="D1149" s="208"/>
      <c r="E1149" s="208"/>
    </row>
    <row r="1150" spans="2:5" ht="12.75">
      <c r="B1150" s="208"/>
      <c r="C1150" s="258"/>
      <c r="D1150" s="208"/>
      <c r="E1150" s="208"/>
    </row>
    <row r="1151" spans="2:5" ht="12.75">
      <c r="B1151" s="208"/>
      <c r="C1151" s="258"/>
      <c r="D1151" s="208"/>
      <c r="E1151" s="208"/>
    </row>
    <row r="1152" spans="2:5" ht="12.75">
      <c r="B1152" s="208"/>
      <c r="C1152" s="258"/>
      <c r="D1152" s="208"/>
      <c r="E1152" s="208"/>
    </row>
    <row r="1153" spans="2:5" ht="12.75">
      <c r="B1153" s="208"/>
      <c r="C1153" s="258"/>
      <c r="D1153" s="208"/>
      <c r="E1153" s="208"/>
    </row>
    <row r="1154" spans="2:5" ht="12.75">
      <c r="B1154" s="208"/>
      <c r="C1154" s="258"/>
      <c r="D1154" s="208"/>
      <c r="E1154" s="208"/>
    </row>
    <row r="1155" spans="2:5" ht="12.75">
      <c r="B1155" s="208"/>
      <c r="C1155" s="258"/>
      <c r="D1155" s="208"/>
      <c r="E1155" s="208"/>
    </row>
    <row r="1156" spans="2:5" ht="12.75">
      <c r="B1156" s="208"/>
      <c r="C1156" s="258"/>
      <c r="D1156" s="208"/>
      <c r="E1156" s="208"/>
    </row>
    <row r="1157" spans="2:5" ht="12.75">
      <c r="B1157" s="208"/>
      <c r="C1157" s="258"/>
      <c r="D1157" s="208"/>
      <c r="E1157" s="208"/>
    </row>
    <row r="1158" spans="2:5" ht="12.75">
      <c r="B1158" s="208"/>
      <c r="C1158" s="258"/>
      <c r="D1158" s="208"/>
      <c r="E1158" s="208"/>
    </row>
    <row r="1159" spans="2:5" ht="12.75">
      <c r="B1159" s="208"/>
      <c r="C1159" s="258"/>
      <c r="D1159" s="208"/>
      <c r="E1159" s="208"/>
    </row>
    <row r="1160" spans="2:5" ht="12.75">
      <c r="B1160" s="208"/>
      <c r="C1160" s="258"/>
      <c r="D1160" s="208"/>
      <c r="E1160" s="208"/>
    </row>
    <row r="1161" spans="2:5" ht="12.75">
      <c r="B1161" s="208"/>
      <c r="C1161" s="258"/>
      <c r="D1161" s="208"/>
      <c r="E1161" s="208"/>
    </row>
    <row r="1162" spans="2:5" ht="12.75">
      <c r="B1162" s="208"/>
      <c r="C1162" s="258"/>
      <c r="D1162" s="208"/>
      <c r="E1162" s="208"/>
    </row>
    <row r="1163" spans="2:5" ht="12.75">
      <c r="B1163" s="208"/>
      <c r="C1163" s="258"/>
      <c r="D1163" s="208"/>
      <c r="E1163" s="208"/>
    </row>
    <row r="1164" spans="2:5" ht="12.75">
      <c r="B1164" s="208"/>
      <c r="C1164" s="258"/>
      <c r="D1164" s="208"/>
      <c r="E1164" s="208"/>
    </row>
    <row r="1165" spans="2:5" ht="12.75">
      <c r="B1165" s="208"/>
      <c r="C1165" s="258"/>
      <c r="D1165" s="208"/>
      <c r="E1165" s="208"/>
    </row>
    <row r="1166" spans="2:5" ht="12.75">
      <c r="B1166" s="208"/>
      <c r="C1166" s="258"/>
      <c r="D1166" s="208"/>
      <c r="E1166" s="208"/>
    </row>
    <row r="1167" spans="2:5" ht="12.75">
      <c r="B1167" s="208"/>
      <c r="C1167" s="258"/>
      <c r="D1167" s="208"/>
      <c r="E1167" s="208"/>
    </row>
    <row r="1168" spans="2:5" ht="12.75">
      <c r="B1168" s="208"/>
      <c r="C1168" s="258"/>
      <c r="D1168" s="208"/>
      <c r="E1168" s="208"/>
    </row>
    <row r="1169" spans="2:5" ht="12.75">
      <c r="B1169" s="208"/>
      <c r="C1169" s="258"/>
      <c r="D1169" s="208"/>
      <c r="E1169" s="208"/>
    </row>
    <row r="1170" spans="2:5" ht="12.75">
      <c r="B1170" s="208"/>
      <c r="C1170" s="258"/>
      <c r="D1170" s="208"/>
      <c r="E1170" s="208"/>
    </row>
    <row r="1171" spans="2:5" ht="12.75">
      <c r="B1171" s="208"/>
      <c r="C1171" s="258"/>
      <c r="D1171" s="208"/>
      <c r="E1171" s="208"/>
    </row>
    <row r="1172" spans="2:5" ht="12.75">
      <c r="B1172" s="208"/>
      <c r="C1172" s="258"/>
      <c r="D1172" s="208"/>
      <c r="E1172" s="208"/>
    </row>
    <row r="1173" spans="2:5" ht="12.75">
      <c r="B1173" s="208"/>
      <c r="C1173" s="258"/>
      <c r="D1173" s="208"/>
      <c r="E1173" s="208"/>
    </row>
    <row r="1174" spans="2:5" ht="12.75">
      <c r="B1174" s="208"/>
      <c r="C1174" s="258"/>
      <c r="D1174" s="208"/>
      <c r="E1174" s="208"/>
    </row>
    <row r="1175" spans="2:5" ht="12.75">
      <c r="B1175" s="208"/>
      <c r="C1175" s="258"/>
      <c r="D1175" s="208"/>
      <c r="E1175" s="208"/>
    </row>
    <row r="1176" spans="2:5" ht="12.75">
      <c r="B1176" s="208"/>
      <c r="C1176" s="258"/>
      <c r="D1176" s="208"/>
      <c r="E1176" s="208"/>
    </row>
    <row r="1177" spans="2:5" ht="12.75">
      <c r="B1177" s="208"/>
      <c r="C1177" s="258"/>
      <c r="D1177" s="208"/>
      <c r="E1177" s="208"/>
    </row>
    <row r="1178" spans="2:5" ht="12.75">
      <c r="B1178" s="208"/>
      <c r="C1178" s="258"/>
      <c r="D1178" s="208"/>
      <c r="E1178" s="208"/>
    </row>
    <row r="1179" spans="2:5" ht="12.75">
      <c r="B1179" s="208"/>
      <c r="C1179" s="258"/>
      <c r="D1179" s="208"/>
      <c r="E1179" s="208"/>
    </row>
    <row r="1180" spans="2:5" ht="12.75">
      <c r="B1180" s="208"/>
      <c r="C1180" s="258"/>
      <c r="D1180" s="208"/>
      <c r="E1180" s="208"/>
    </row>
    <row r="1181" spans="2:5" ht="12.75">
      <c r="B1181" s="208"/>
      <c r="C1181" s="258"/>
      <c r="D1181" s="208"/>
      <c r="E1181" s="208"/>
    </row>
    <row r="1182" spans="2:5" ht="12.75">
      <c r="B1182" s="208"/>
      <c r="C1182" s="258"/>
      <c r="D1182" s="208"/>
      <c r="E1182" s="208"/>
    </row>
    <row r="1183" spans="2:5" ht="12.75">
      <c r="B1183" s="208"/>
      <c r="C1183" s="258"/>
      <c r="D1183" s="208"/>
      <c r="E1183" s="208"/>
    </row>
    <row r="1184" spans="2:5" ht="12.75">
      <c r="B1184" s="208"/>
      <c r="C1184" s="258"/>
      <c r="D1184" s="208"/>
      <c r="E1184" s="208"/>
    </row>
    <row r="1185" spans="2:5" ht="12.75">
      <c r="B1185" s="208"/>
      <c r="C1185" s="258"/>
      <c r="D1185" s="208"/>
      <c r="E1185" s="208"/>
    </row>
    <row r="1186" spans="2:5" ht="12.75">
      <c r="B1186" s="208"/>
      <c r="C1186" s="258"/>
      <c r="D1186" s="208"/>
      <c r="E1186" s="208"/>
    </row>
    <row r="1187" spans="2:5" ht="12.75">
      <c r="B1187" s="208"/>
      <c r="C1187" s="258"/>
      <c r="D1187" s="208"/>
      <c r="E1187" s="208"/>
    </row>
    <row r="1188" spans="2:5" ht="12.75">
      <c r="B1188" s="208"/>
      <c r="C1188" s="258"/>
      <c r="D1188" s="208"/>
      <c r="E1188" s="208"/>
    </row>
    <row r="1189" spans="2:5" ht="12.75">
      <c r="B1189" s="208"/>
      <c r="C1189" s="258"/>
      <c r="D1189" s="208"/>
      <c r="E1189" s="208"/>
    </row>
    <row r="1190" spans="2:5" ht="12.75">
      <c r="B1190" s="208"/>
      <c r="C1190" s="258"/>
      <c r="D1190" s="208"/>
      <c r="E1190" s="208"/>
    </row>
    <row r="1191" spans="2:5" ht="12.75">
      <c r="B1191" s="208"/>
      <c r="C1191" s="258"/>
      <c r="D1191" s="208"/>
      <c r="E1191" s="208"/>
    </row>
    <row r="1192" spans="2:5" ht="12.75">
      <c r="B1192" s="208"/>
      <c r="C1192" s="258"/>
      <c r="D1192" s="208"/>
      <c r="E1192" s="208"/>
    </row>
    <row r="1193" spans="2:5" ht="12.75">
      <c r="B1193" s="208"/>
      <c r="C1193" s="258"/>
      <c r="D1193" s="208"/>
      <c r="E1193" s="208"/>
    </row>
    <row r="1194" spans="2:5" ht="12.75">
      <c r="B1194" s="208"/>
      <c r="C1194" s="258"/>
      <c r="D1194" s="208"/>
      <c r="E1194" s="208"/>
    </row>
    <row r="1195" spans="2:5" ht="12.75">
      <c r="B1195" s="208"/>
      <c r="C1195" s="258"/>
      <c r="D1195" s="208"/>
      <c r="E1195" s="208"/>
    </row>
    <row r="1196" spans="2:5" ht="12.75">
      <c r="B1196" s="208"/>
      <c r="C1196" s="258"/>
      <c r="D1196" s="208"/>
      <c r="E1196" s="208"/>
    </row>
    <row r="1197" spans="2:5" ht="12.75">
      <c r="B1197" s="208"/>
      <c r="C1197" s="258"/>
      <c r="D1197" s="208"/>
      <c r="E1197" s="208"/>
    </row>
    <row r="1198" spans="2:5" ht="12.75">
      <c r="B1198" s="208"/>
      <c r="C1198" s="258"/>
      <c r="D1198" s="208"/>
      <c r="E1198" s="208"/>
    </row>
    <row r="1199" spans="2:5" ht="12.75">
      <c r="B1199" s="208"/>
      <c r="C1199" s="258"/>
      <c r="D1199" s="208"/>
      <c r="E1199" s="208"/>
    </row>
    <row r="1200" spans="2:5" ht="12.75">
      <c r="B1200" s="208"/>
      <c r="C1200" s="258"/>
      <c r="D1200" s="208"/>
      <c r="E1200" s="208"/>
    </row>
    <row r="1201" spans="2:5" ht="12.75">
      <c r="B1201" s="208"/>
      <c r="C1201" s="258"/>
      <c r="D1201" s="208"/>
      <c r="E1201" s="208"/>
    </row>
    <row r="1202" spans="2:5" ht="12.75">
      <c r="B1202" s="208"/>
      <c r="C1202" s="258"/>
      <c r="D1202" s="208"/>
      <c r="E1202" s="208"/>
    </row>
    <row r="1203" spans="2:5" ht="12.75">
      <c r="B1203" s="208"/>
      <c r="C1203" s="258"/>
      <c r="D1203" s="208"/>
      <c r="E1203" s="208"/>
    </row>
    <row r="1204" spans="2:5" ht="12.75">
      <c r="B1204" s="208"/>
      <c r="C1204" s="258"/>
      <c r="D1204" s="208"/>
      <c r="E1204" s="208"/>
    </row>
    <row r="1205" spans="2:5" ht="12.75">
      <c r="B1205" s="208"/>
      <c r="C1205" s="258"/>
      <c r="D1205" s="208"/>
      <c r="E1205" s="208"/>
    </row>
    <row r="1206" spans="2:5" ht="12.75">
      <c r="B1206" s="208"/>
      <c r="C1206" s="258"/>
      <c r="D1206" s="208"/>
      <c r="E1206" s="208"/>
    </row>
    <row r="1207" spans="2:5" ht="12.75">
      <c r="B1207" s="208"/>
      <c r="C1207" s="258"/>
      <c r="D1207" s="208"/>
      <c r="E1207" s="208"/>
    </row>
    <row r="1208" spans="2:5" ht="12.75">
      <c r="B1208" s="208"/>
      <c r="C1208" s="258"/>
      <c r="D1208" s="208"/>
      <c r="E1208" s="208"/>
    </row>
    <row r="1209" spans="2:5" ht="12.75">
      <c r="B1209" s="208"/>
      <c r="C1209" s="258"/>
      <c r="D1209" s="208"/>
      <c r="E1209" s="208"/>
    </row>
    <row r="1210" spans="2:5" ht="12.75">
      <c r="B1210" s="208"/>
      <c r="C1210" s="258"/>
      <c r="D1210" s="208"/>
      <c r="E1210" s="208"/>
    </row>
    <row r="1211" spans="2:5" ht="12.75">
      <c r="B1211" s="208"/>
      <c r="C1211" s="258"/>
      <c r="D1211" s="208"/>
      <c r="E1211" s="208"/>
    </row>
    <row r="1212" spans="2:5" ht="12.75">
      <c r="B1212" s="208"/>
      <c r="C1212" s="258"/>
      <c r="D1212" s="208"/>
      <c r="E1212" s="208"/>
    </row>
    <row r="1213" spans="2:5" ht="12.75">
      <c r="B1213" s="208"/>
      <c r="C1213" s="258"/>
      <c r="D1213" s="208"/>
      <c r="E1213" s="208"/>
    </row>
    <row r="1214" spans="2:5" ht="12.75">
      <c r="B1214" s="208"/>
      <c r="C1214" s="258"/>
      <c r="D1214" s="208"/>
      <c r="E1214" s="208"/>
    </row>
    <row r="1215" spans="2:5" ht="12.75">
      <c r="B1215" s="208"/>
      <c r="C1215" s="258"/>
      <c r="D1215" s="208"/>
      <c r="E1215" s="208"/>
    </row>
    <row r="1216" spans="2:5" ht="12.75">
      <c r="B1216" s="208"/>
      <c r="C1216" s="258"/>
      <c r="D1216" s="208"/>
      <c r="E1216" s="208"/>
    </row>
    <row r="1217" spans="2:5" ht="12.75">
      <c r="B1217" s="208"/>
      <c r="C1217" s="258"/>
      <c r="D1217" s="208"/>
      <c r="E1217" s="208"/>
    </row>
    <row r="1218" spans="2:5" ht="12.75">
      <c r="B1218" s="208"/>
      <c r="C1218" s="258"/>
      <c r="D1218" s="208"/>
      <c r="E1218" s="208"/>
    </row>
    <row r="1219" spans="2:5" ht="12.75">
      <c r="B1219" s="208"/>
      <c r="C1219" s="258"/>
      <c r="D1219" s="208"/>
      <c r="E1219" s="208"/>
    </row>
    <row r="1220" spans="2:5" ht="12.75">
      <c r="B1220" s="208"/>
      <c r="C1220" s="258"/>
      <c r="D1220" s="208"/>
      <c r="E1220" s="208"/>
    </row>
    <row r="1221" spans="2:5" ht="12.75">
      <c r="B1221" s="208"/>
      <c r="C1221" s="258"/>
      <c r="D1221" s="208"/>
      <c r="E1221" s="208"/>
    </row>
    <row r="1222" spans="2:5" ht="12.75">
      <c r="B1222" s="208"/>
      <c r="C1222" s="258"/>
      <c r="D1222" s="208"/>
      <c r="E1222" s="208"/>
    </row>
    <row r="1223" spans="2:5" ht="12.75">
      <c r="B1223" s="208"/>
      <c r="C1223" s="258"/>
      <c r="D1223" s="208"/>
      <c r="E1223" s="208"/>
    </row>
    <row r="1224" spans="2:5" ht="12.75">
      <c r="B1224" s="208"/>
      <c r="C1224" s="258"/>
      <c r="D1224" s="208"/>
      <c r="E1224" s="208"/>
    </row>
    <row r="1225" spans="2:5" ht="12.75">
      <c r="B1225" s="208"/>
      <c r="C1225" s="258"/>
      <c r="D1225" s="208"/>
      <c r="E1225" s="208"/>
    </row>
    <row r="1226" spans="2:5" ht="12.75">
      <c r="B1226" s="208"/>
      <c r="C1226" s="258"/>
      <c r="D1226" s="208"/>
      <c r="E1226" s="208"/>
    </row>
    <row r="1227" spans="2:5" ht="12.75">
      <c r="B1227" s="208"/>
      <c r="C1227" s="258"/>
      <c r="D1227" s="208"/>
      <c r="E1227" s="208"/>
    </row>
    <row r="1228" spans="2:5" ht="12.75">
      <c r="B1228" s="208"/>
      <c r="C1228" s="258"/>
      <c r="D1228" s="208"/>
      <c r="E1228" s="208"/>
    </row>
    <row r="1229" spans="2:5" ht="12.75">
      <c r="B1229" s="208"/>
      <c r="C1229" s="258"/>
      <c r="D1229" s="208"/>
      <c r="E1229" s="208"/>
    </row>
    <row r="1230" spans="2:5" ht="12.75">
      <c r="B1230" s="208"/>
      <c r="C1230" s="258"/>
      <c r="D1230" s="208"/>
      <c r="E1230" s="208"/>
    </row>
    <row r="1231" spans="2:5" ht="12.75">
      <c r="B1231" s="208"/>
      <c r="C1231" s="258"/>
      <c r="D1231" s="208"/>
      <c r="E1231" s="208"/>
    </row>
    <row r="1232" spans="2:5" ht="12.75">
      <c r="B1232" s="208"/>
      <c r="C1232" s="258"/>
      <c r="D1232" s="208"/>
      <c r="E1232" s="208"/>
    </row>
    <row r="1233" spans="2:5" ht="12.75">
      <c r="B1233" s="208"/>
      <c r="C1233" s="258"/>
      <c r="D1233" s="208"/>
      <c r="E1233" s="208"/>
    </row>
    <row r="1234" spans="2:5" ht="12.75">
      <c r="B1234" s="208"/>
      <c r="C1234" s="258"/>
      <c r="D1234" s="208"/>
      <c r="E1234" s="208"/>
    </row>
    <row r="1235" spans="2:5" ht="12.75">
      <c r="B1235" s="208"/>
      <c r="C1235" s="258"/>
      <c r="D1235" s="208"/>
      <c r="E1235" s="208"/>
    </row>
    <row r="1236" spans="2:5" ht="12.75">
      <c r="B1236" s="208"/>
      <c r="C1236" s="258"/>
      <c r="D1236" s="208"/>
      <c r="E1236" s="208"/>
    </row>
    <row r="1237" spans="2:5" ht="12.75">
      <c r="B1237" s="208"/>
      <c r="C1237" s="258"/>
      <c r="D1237" s="208"/>
      <c r="E1237" s="208"/>
    </row>
    <row r="1238" spans="2:5" ht="12.75">
      <c r="B1238" s="208"/>
      <c r="C1238" s="258"/>
      <c r="D1238" s="208"/>
      <c r="E1238" s="208"/>
    </row>
    <row r="1239" spans="2:5" ht="12.75">
      <c r="B1239" s="208"/>
      <c r="C1239" s="258"/>
      <c r="D1239" s="208"/>
      <c r="E1239" s="208"/>
    </row>
    <row r="1240" spans="2:5" ht="12.75">
      <c r="B1240" s="208"/>
      <c r="C1240" s="258"/>
      <c r="D1240" s="208"/>
      <c r="E1240" s="208"/>
    </row>
    <row r="1241" spans="2:5" ht="12.75">
      <c r="B1241" s="208"/>
      <c r="C1241" s="258"/>
      <c r="D1241" s="208"/>
      <c r="E1241" s="208"/>
    </row>
    <row r="1242" spans="2:5" ht="12.75">
      <c r="B1242" s="208"/>
      <c r="C1242" s="258"/>
      <c r="D1242" s="208"/>
      <c r="E1242" s="208"/>
    </row>
    <row r="1243" spans="2:5" ht="12.75">
      <c r="B1243" s="208"/>
      <c r="C1243" s="258"/>
      <c r="D1243" s="208"/>
      <c r="E1243" s="208"/>
    </row>
    <row r="1244" spans="2:5" ht="12.75">
      <c r="B1244" s="208"/>
      <c r="C1244" s="258"/>
      <c r="D1244" s="208"/>
      <c r="E1244" s="208"/>
    </row>
    <row r="1245" spans="2:5" ht="12.75">
      <c r="B1245" s="208"/>
      <c r="C1245" s="258"/>
      <c r="D1245" s="208"/>
      <c r="E1245" s="208"/>
    </row>
    <row r="1246" spans="2:5" ht="12.75">
      <c r="B1246" s="208"/>
      <c r="C1246" s="258"/>
      <c r="D1246" s="208"/>
      <c r="E1246" s="208"/>
    </row>
    <row r="1247" spans="2:5" ht="12.75">
      <c r="B1247" s="208"/>
      <c r="C1247" s="258"/>
      <c r="D1247" s="208"/>
      <c r="E1247" s="208"/>
    </row>
    <row r="1248" spans="2:5" ht="12.75">
      <c r="B1248" s="208"/>
      <c r="C1248" s="258"/>
      <c r="D1248" s="208"/>
      <c r="E1248" s="208"/>
    </row>
    <row r="1249" spans="2:5" ht="12.75">
      <c r="B1249" s="208"/>
      <c r="C1249" s="258"/>
      <c r="D1249" s="208"/>
      <c r="E1249" s="208"/>
    </row>
    <row r="1250" spans="2:5" ht="12.75">
      <c r="B1250" s="208"/>
      <c r="C1250" s="258"/>
      <c r="D1250" s="208"/>
      <c r="E1250" s="208"/>
    </row>
    <row r="1251" spans="2:5" ht="12.75">
      <c r="B1251" s="208"/>
      <c r="C1251" s="258"/>
      <c r="D1251" s="208"/>
      <c r="E1251" s="208"/>
    </row>
    <row r="1252" spans="2:5" ht="12.75">
      <c r="B1252" s="208"/>
      <c r="C1252" s="258"/>
      <c r="D1252" s="208"/>
      <c r="E1252" s="208"/>
    </row>
    <row r="1253" spans="2:5" ht="12.75">
      <c r="B1253" s="208"/>
      <c r="C1253" s="258"/>
      <c r="D1253" s="208"/>
      <c r="E1253" s="208"/>
    </row>
    <row r="1254" spans="2:5" ht="12.75">
      <c r="B1254" s="208"/>
      <c r="C1254" s="258"/>
      <c r="D1254" s="208"/>
      <c r="E1254" s="208"/>
    </row>
    <row r="1255" spans="2:5" ht="12.75">
      <c r="B1255" s="208"/>
      <c r="C1255" s="258"/>
      <c r="D1255" s="208"/>
      <c r="E1255" s="208"/>
    </row>
    <row r="1256" spans="2:5" ht="12.75">
      <c r="B1256" s="208"/>
      <c r="C1256" s="258"/>
      <c r="D1256" s="208"/>
      <c r="E1256" s="208"/>
    </row>
    <row r="1257" spans="2:5" ht="12.75">
      <c r="B1257" s="208"/>
      <c r="C1257" s="258"/>
      <c r="D1257" s="208"/>
      <c r="E1257" s="208"/>
    </row>
    <row r="1258" spans="2:5" ht="12.75">
      <c r="B1258" s="208"/>
      <c r="C1258" s="258"/>
      <c r="D1258" s="208"/>
      <c r="E1258" s="208"/>
    </row>
    <row r="1259" spans="2:5" ht="12.75">
      <c r="B1259" s="208"/>
      <c r="C1259" s="258"/>
      <c r="D1259" s="208"/>
      <c r="E1259" s="208"/>
    </row>
    <row r="1260" spans="2:5" ht="12.75">
      <c r="B1260" s="208"/>
      <c r="C1260" s="258"/>
      <c r="D1260" s="208"/>
      <c r="E1260" s="208"/>
    </row>
    <row r="1261" spans="2:5" ht="12.75">
      <c r="B1261" s="208"/>
      <c r="C1261" s="258"/>
      <c r="D1261" s="208"/>
      <c r="E1261" s="208"/>
    </row>
    <row r="1262" spans="2:5" ht="12.75">
      <c r="B1262" s="208"/>
      <c r="C1262" s="258"/>
      <c r="D1262" s="208"/>
      <c r="E1262" s="208"/>
    </row>
    <row r="1263" spans="2:5" ht="12.75">
      <c r="B1263" s="208"/>
      <c r="C1263" s="258"/>
      <c r="D1263" s="208"/>
      <c r="E1263" s="208"/>
    </row>
    <row r="1264" spans="2:5" ht="12.75">
      <c r="B1264" s="208"/>
      <c r="C1264" s="258"/>
      <c r="D1264" s="208"/>
      <c r="E1264" s="208"/>
    </row>
    <row r="1265" spans="2:5" ht="12.75">
      <c r="B1265" s="208"/>
      <c r="C1265" s="258"/>
      <c r="D1265" s="208"/>
      <c r="E1265" s="208"/>
    </row>
    <row r="1266" spans="2:5" ht="12.75">
      <c r="B1266" s="208"/>
      <c r="C1266" s="258"/>
      <c r="D1266" s="208"/>
      <c r="E1266" s="208"/>
    </row>
    <row r="1267" spans="2:5" ht="12.75">
      <c r="B1267" s="208"/>
      <c r="C1267" s="258"/>
      <c r="D1267" s="208"/>
      <c r="E1267" s="208"/>
    </row>
    <row r="1268" spans="2:5" ht="12.75">
      <c r="B1268" s="208"/>
      <c r="C1268" s="258"/>
      <c r="D1268" s="208"/>
      <c r="E1268" s="208"/>
    </row>
    <row r="1269" spans="2:5" ht="12.75">
      <c r="B1269" s="208"/>
      <c r="C1269" s="258"/>
      <c r="D1269" s="208"/>
      <c r="E1269" s="208"/>
    </row>
    <row r="1270" spans="2:5" ht="12.75">
      <c r="B1270" s="208"/>
      <c r="C1270" s="258"/>
      <c r="D1270" s="208"/>
      <c r="E1270" s="208"/>
    </row>
    <row r="1271" spans="2:5" ht="12.75">
      <c r="B1271" s="208"/>
      <c r="C1271" s="258"/>
      <c r="D1271" s="208"/>
      <c r="E1271" s="208"/>
    </row>
    <row r="1272" spans="2:5" ht="12.75">
      <c r="B1272" s="208"/>
      <c r="C1272" s="258"/>
      <c r="D1272" s="208"/>
      <c r="E1272" s="208"/>
    </row>
    <row r="1273" spans="2:5" ht="12.75">
      <c r="B1273" s="208"/>
      <c r="C1273" s="258"/>
      <c r="D1273" s="208"/>
      <c r="E1273" s="208"/>
    </row>
    <row r="1274" spans="2:5" ht="12.75">
      <c r="B1274" s="208"/>
      <c r="C1274" s="258"/>
      <c r="D1274" s="208"/>
      <c r="E1274" s="208"/>
    </row>
    <row r="1275" spans="2:5" ht="12.75">
      <c r="B1275" s="208"/>
      <c r="C1275" s="258"/>
      <c r="D1275" s="208"/>
      <c r="E1275" s="208"/>
    </row>
    <row r="1276" spans="2:5" ht="12.75">
      <c r="B1276" s="208"/>
      <c r="C1276" s="258"/>
      <c r="D1276" s="208"/>
      <c r="E1276" s="208"/>
    </row>
    <row r="1277" spans="2:5" ht="12.75">
      <c r="B1277" s="208"/>
      <c r="C1277" s="258"/>
      <c r="D1277" s="208"/>
      <c r="E1277" s="208"/>
    </row>
    <row r="1278" spans="2:5" ht="12.75">
      <c r="B1278" s="208"/>
      <c r="C1278" s="258"/>
      <c r="D1278" s="208"/>
      <c r="E1278" s="208"/>
    </row>
    <row r="1279" spans="2:5" ht="12.75">
      <c r="B1279" s="208"/>
      <c r="C1279" s="258"/>
      <c r="D1279" s="208"/>
      <c r="E1279" s="208"/>
    </row>
    <row r="1280" spans="2:5" ht="12.75">
      <c r="B1280" s="208"/>
      <c r="C1280" s="258"/>
      <c r="D1280" s="208"/>
      <c r="E1280" s="208"/>
    </row>
    <row r="1281" spans="2:5" ht="12.75">
      <c r="B1281" s="208"/>
      <c r="C1281" s="258"/>
      <c r="D1281" s="208"/>
      <c r="E1281" s="208"/>
    </row>
    <row r="1282" spans="2:5" ht="12.75">
      <c r="B1282" s="208"/>
      <c r="C1282" s="258"/>
      <c r="D1282" s="208"/>
      <c r="E1282" s="208"/>
    </row>
    <row r="1283" spans="2:5" ht="12.75">
      <c r="B1283" s="208"/>
      <c r="C1283" s="258"/>
      <c r="D1283" s="208"/>
      <c r="E1283" s="208"/>
    </row>
    <row r="1284" spans="2:5" ht="12.75">
      <c r="B1284" s="208"/>
      <c r="C1284" s="258"/>
      <c r="D1284" s="208"/>
      <c r="E1284" s="208"/>
    </row>
    <row r="1285" spans="2:5" ht="12.75">
      <c r="B1285" s="208"/>
      <c r="C1285" s="258"/>
      <c r="D1285" s="208"/>
      <c r="E1285" s="208"/>
    </row>
    <row r="1286" spans="2:5" ht="12.75">
      <c r="B1286" s="208"/>
      <c r="C1286" s="258"/>
      <c r="D1286" s="208"/>
      <c r="E1286" s="208"/>
    </row>
    <row r="1287" spans="2:5" ht="12.75">
      <c r="B1287" s="208"/>
      <c r="C1287" s="258"/>
      <c r="D1287" s="208"/>
      <c r="E1287" s="208"/>
    </row>
    <row r="1288" spans="2:5" ht="12.75">
      <c r="B1288" s="208"/>
      <c r="C1288" s="258"/>
      <c r="D1288" s="208"/>
      <c r="E1288" s="208"/>
    </row>
    <row r="1289" spans="2:5" ht="12.75">
      <c r="B1289" s="208"/>
      <c r="C1289" s="258"/>
      <c r="D1289" s="208"/>
      <c r="E1289" s="208"/>
    </row>
    <row r="1290" spans="2:5" ht="12.75">
      <c r="B1290" s="208"/>
      <c r="C1290" s="258"/>
      <c r="D1290" s="208"/>
      <c r="E1290" s="208"/>
    </row>
    <row r="1291" spans="2:5" ht="12.75">
      <c r="B1291" s="208"/>
      <c r="C1291" s="258"/>
      <c r="D1291" s="208"/>
      <c r="E1291" s="208"/>
    </row>
    <row r="1292" spans="2:5" ht="12.75">
      <c r="B1292" s="208"/>
      <c r="C1292" s="258"/>
      <c r="D1292" s="208"/>
      <c r="E1292" s="208"/>
    </row>
    <row r="1293" spans="2:5" ht="12.75">
      <c r="B1293" s="208"/>
      <c r="C1293" s="258"/>
      <c r="D1293" s="208"/>
      <c r="E1293" s="208"/>
    </row>
    <row r="1294" spans="2:5" ht="12.75">
      <c r="B1294" s="208"/>
      <c r="C1294" s="258"/>
      <c r="D1294" s="208"/>
      <c r="E1294" s="208"/>
    </row>
    <row r="1295" spans="2:5" ht="12.75">
      <c r="B1295" s="208"/>
      <c r="C1295" s="258"/>
      <c r="D1295" s="208"/>
      <c r="E1295" s="208"/>
    </row>
    <row r="1296" spans="2:5" ht="12.75">
      <c r="B1296" s="208"/>
      <c r="C1296" s="258"/>
      <c r="D1296" s="208"/>
      <c r="E1296" s="208"/>
    </row>
    <row r="1297" spans="2:5" ht="12.75">
      <c r="B1297" s="208"/>
      <c r="C1297" s="258"/>
      <c r="D1297" s="208"/>
      <c r="E1297" s="208"/>
    </row>
    <row r="1298" spans="2:5" ht="12.75">
      <c r="B1298" s="208"/>
      <c r="C1298" s="258"/>
      <c r="D1298" s="208"/>
      <c r="E1298" s="208"/>
    </row>
    <row r="1299" spans="2:5" ht="12.75">
      <c r="B1299" s="208"/>
      <c r="C1299" s="258"/>
      <c r="D1299" s="208"/>
      <c r="E1299" s="208"/>
    </row>
    <row r="1300" spans="2:5" ht="12.75">
      <c r="B1300" s="208"/>
      <c r="C1300" s="258"/>
      <c r="D1300" s="208"/>
      <c r="E1300" s="208"/>
    </row>
    <row r="1301" spans="2:5" ht="12.75">
      <c r="B1301" s="208"/>
      <c r="C1301" s="258"/>
      <c r="D1301" s="208"/>
      <c r="E1301" s="208"/>
    </row>
    <row r="1302" spans="2:5" ht="12.75">
      <c r="B1302" s="208"/>
      <c r="C1302" s="258"/>
      <c r="D1302" s="208"/>
      <c r="E1302" s="208"/>
    </row>
    <row r="1303" spans="2:5" ht="12.75">
      <c r="B1303" s="208"/>
      <c r="C1303" s="258"/>
      <c r="D1303" s="208"/>
      <c r="E1303" s="208"/>
    </row>
    <row r="1304" spans="2:5" ht="12.75">
      <c r="B1304" s="208"/>
      <c r="C1304" s="258"/>
      <c r="D1304" s="208"/>
      <c r="E1304" s="208"/>
    </row>
    <row r="1305" spans="2:5" ht="12.75">
      <c r="B1305" s="208"/>
      <c r="C1305" s="258"/>
      <c r="D1305" s="208"/>
      <c r="E1305" s="208"/>
    </row>
    <row r="1306" spans="2:5" ht="12.75">
      <c r="B1306" s="208"/>
      <c r="C1306" s="258"/>
      <c r="D1306" s="208"/>
      <c r="E1306" s="208"/>
    </row>
    <row r="1307" spans="2:5" ht="12.75">
      <c r="B1307" s="208"/>
      <c r="C1307" s="258"/>
      <c r="D1307" s="208"/>
      <c r="E1307" s="208"/>
    </row>
    <row r="1308" spans="2:5" ht="12.75">
      <c r="B1308" s="208"/>
      <c r="C1308" s="258"/>
      <c r="D1308" s="208"/>
      <c r="E1308" s="208"/>
    </row>
    <row r="1309" spans="2:5" ht="12.75">
      <c r="B1309" s="208"/>
      <c r="C1309" s="258"/>
      <c r="D1309" s="208"/>
      <c r="E1309" s="208"/>
    </row>
    <row r="1310" spans="2:5" ht="12.75">
      <c r="B1310" s="208"/>
      <c r="C1310" s="258"/>
      <c r="D1310" s="208"/>
      <c r="E1310" s="208"/>
    </row>
    <row r="1311" spans="2:5" ht="12.75">
      <c r="B1311" s="208"/>
      <c r="C1311" s="258"/>
      <c r="D1311" s="208"/>
      <c r="E1311" s="208"/>
    </row>
    <row r="1312" spans="2:5" ht="12.75">
      <c r="B1312" s="208"/>
      <c r="C1312" s="258"/>
      <c r="D1312" s="208"/>
      <c r="E1312" s="208"/>
    </row>
    <row r="1313" spans="2:5" ht="12.75">
      <c r="B1313" s="208"/>
      <c r="C1313" s="258"/>
      <c r="D1313" s="208"/>
      <c r="E1313" s="208"/>
    </row>
    <row r="1314" spans="2:5" ht="12.75">
      <c r="B1314" s="208"/>
      <c r="C1314" s="258"/>
      <c r="D1314" s="208"/>
      <c r="E1314" s="208"/>
    </row>
    <row r="1315" spans="2:5" ht="12.75">
      <c r="B1315" s="208"/>
      <c r="C1315" s="258"/>
      <c r="D1315" s="208"/>
      <c r="E1315" s="208"/>
    </row>
    <row r="1316" spans="2:5" ht="12.75">
      <c r="B1316" s="208"/>
      <c r="C1316" s="258"/>
      <c r="D1316" s="208"/>
      <c r="E1316" s="208"/>
    </row>
    <row r="1317" spans="2:5" ht="12.75">
      <c r="B1317" s="208"/>
      <c r="C1317" s="258"/>
      <c r="D1317" s="208"/>
      <c r="E1317" s="208"/>
    </row>
    <row r="1318" spans="2:5" ht="12.75">
      <c r="B1318" s="208"/>
      <c r="C1318" s="258"/>
      <c r="D1318" s="208"/>
      <c r="E1318" s="208"/>
    </row>
    <row r="1319" spans="2:5" ht="12.75">
      <c r="B1319" s="208"/>
      <c r="C1319" s="258"/>
      <c r="D1319" s="208"/>
      <c r="E1319" s="208"/>
    </row>
    <row r="1320" spans="2:5" ht="12.75">
      <c r="B1320" s="208"/>
      <c r="C1320" s="258"/>
      <c r="D1320" s="208"/>
      <c r="E1320" s="208"/>
    </row>
    <row r="1321" spans="2:5" ht="12.75">
      <c r="B1321" s="208"/>
      <c r="C1321" s="258"/>
      <c r="D1321" s="208"/>
      <c r="E1321" s="208"/>
    </row>
    <row r="1322" spans="2:5" ht="12.75">
      <c r="B1322" s="208"/>
      <c r="C1322" s="258"/>
      <c r="D1322" s="208"/>
      <c r="E1322" s="208"/>
    </row>
    <row r="1323" spans="2:5" ht="12.75">
      <c r="B1323" s="208"/>
      <c r="C1323" s="258"/>
      <c r="D1323" s="208"/>
      <c r="E1323" s="208"/>
    </row>
    <row r="1324" spans="2:5" ht="12.75">
      <c r="B1324" s="208"/>
      <c r="C1324" s="258"/>
      <c r="D1324" s="208"/>
      <c r="E1324" s="208"/>
    </row>
    <row r="1325" spans="2:5" ht="12.75">
      <c r="B1325" s="208"/>
      <c r="C1325" s="258"/>
      <c r="D1325" s="208"/>
      <c r="E1325" s="208"/>
    </row>
    <row r="1326" spans="2:5" ht="12.75">
      <c r="B1326" s="208"/>
      <c r="C1326" s="258"/>
      <c r="D1326" s="208"/>
      <c r="E1326" s="208"/>
    </row>
    <row r="1327" spans="2:5" ht="12.75">
      <c r="B1327" s="208"/>
      <c r="C1327" s="258"/>
      <c r="D1327" s="208"/>
      <c r="E1327" s="208"/>
    </row>
    <row r="1328" spans="2:5" ht="12.75">
      <c r="B1328" s="208"/>
      <c r="C1328" s="258"/>
      <c r="D1328" s="208"/>
      <c r="E1328" s="208"/>
    </row>
    <row r="1329" spans="2:5" ht="12.75">
      <c r="B1329" s="208"/>
      <c r="C1329" s="258"/>
      <c r="D1329" s="208"/>
      <c r="E1329" s="208"/>
    </row>
    <row r="1330" spans="2:5" ht="12.75">
      <c r="B1330" s="208"/>
      <c r="C1330" s="258"/>
      <c r="D1330" s="208"/>
      <c r="E1330" s="208"/>
    </row>
    <row r="1331" spans="2:5" ht="12.75">
      <c r="B1331" s="208"/>
      <c r="C1331" s="258"/>
      <c r="D1331" s="208"/>
      <c r="E1331" s="208"/>
    </row>
    <row r="1332" spans="2:5" ht="12.75">
      <c r="B1332" s="208"/>
      <c r="C1332" s="258"/>
      <c r="D1332" s="208"/>
      <c r="E1332" s="208"/>
    </row>
    <row r="1333" spans="2:5" ht="12.75">
      <c r="B1333" s="208"/>
      <c r="C1333" s="258"/>
      <c r="D1333" s="208"/>
      <c r="E1333" s="208"/>
    </row>
    <row r="1334" spans="2:5" ht="12.75">
      <c r="B1334" s="208"/>
      <c r="C1334" s="258"/>
      <c r="D1334" s="208"/>
      <c r="E1334" s="208"/>
    </row>
    <row r="1335" spans="2:5" ht="12.75">
      <c r="B1335" s="208"/>
      <c r="C1335" s="258"/>
      <c r="D1335" s="208"/>
      <c r="E1335" s="208"/>
    </row>
    <row r="1336" spans="2:5" ht="12.75">
      <c r="B1336" s="208"/>
      <c r="C1336" s="258"/>
      <c r="D1336" s="208"/>
      <c r="E1336" s="208"/>
    </row>
    <row r="1337" spans="2:5" ht="12.75">
      <c r="B1337" s="208"/>
      <c r="C1337" s="258"/>
      <c r="D1337" s="208"/>
      <c r="E1337" s="208"/>
    </row>
    <row r="1338" spans="2:5" ht="12.75">
      <c r="B1338" s="208"/>
      <c r="C1338" s="258"/>
      <c r="D1338" s="208"/>
      <c r="E1338" s="208"/>
    </row>
    <row r="1339" spans="2:5" ht="12.75">
      <c r="B1339" s="208"/>
      <c r="C1339" s="258"/>
      <c r="D1339" s="208"/>
      <c r="E1339" s="208"/>
    </row>
    <row r="1340" spans="2:5" ht="12.75">
      <c r="B1340" s="208"/>
      <c r="C1340" s="258"/>
      <c r="D1340" s="208"/>
      <c r="E1340" s="208"/>
    </row>
    <row r="1341" spans="2:5" ht="12.75">
      <c r="B1341" s="208"/>
      <c r="C1341" s="258"/>
      <c r="D1341" s="208"/>
      <c r="E1341" s="208"/>
    </row>
    <row r="1342" spans="2:5" ht="12.75">
      <c r="B1342" s="208"/>
      <c r="C1342" s="258"/>
      <c r="D1342" s="208"/>
      <c r="E1342" s="208"/>
    </row>
    <row r="1343" spans="2:5" ht="12.75">
      <c r="B1343" s="208"/>
      <c r="C1343" s="258"/>
      <c r="D1343" s="208"/>
      <c r="E1343" s="208"/>
    </row>
    <row r="1344" spans="2:5" ht="12.75">
      <c r="B1344" s="208"/>
      <c r="C1344" s="258"/>
      <c r="D1344" s="208"/>
      <c r="E1344" s="208"/>
    </row>
    <row r="1345" spans="2:5" ht="12.75">
      <c r="B1345" s="208"/>
      <c r="C1345" s="258"/>
      <c r="D1345" s="208"/>
      <c r="E1345" s="208"/>
    </row>
    <row r="1346" spans="2:5" ht="12.75">
      <c r="B1346" s="208"/>
      <c r="C1346" s="258"/>
      <c r="D1346" s="208"/>
      <c r="E1346" s="208"/>
    </row>
    <row r="1347" spans="2:5" ht="12.75">
      <c r="B1347" s="208"/>
      <c r="C1347" s="258"/>
      <c r="D1347" s="208"/>
      <c r="E1347" s="208"/>
    </row>
    <row r="1348" spans="2:5" ht="12.75">
      <c r="B1348" s="208"/>
      <c r="C1348" s="258"/>
      <c r="D1348" s="208"/>
      <c r="E1348" s="208"/>
    </row>
    <row r="1349" spans="2:5" ht="12.75">
      <c r="B1349" s="208"/>
      <c r="C1349" s="258"/>
      <c r="D1349" s="208"/>
      <c r="E1349" s="208"/>
    </row>
    <row r="1350" spans="2:5" ht="12.75">
      <c r="B1350" s="208"/>
      <c r="C1350" s="258"/>
      <c r="D1350" s="208"/>
      <c r="E1350" s="208"/>
    </row>
    <row r="1351" spans="2:5" ht="12.75">
      <c r="B1351" s="208"/>
      <c r="C1351" s="258"/>
      <c r="D1351" s="208"/>
      <c r="E1351" s="208"/>
    </row>
    <row r="1352" spans="2:5" ht="12.75">
      <c r="B1352" s="208"/>
      <c r="C1352" s="258"/>
      <c r="D1352" s="208"/>
      <c r="E1352" s="208"/>
    </row>
    <row r="1353" spans="2:5" ht="12.75">
      <c r="B1353" s="208"/>
      <c r="C1353" s="258"/>
      <c r="D1353" s="208"/>
      <c r="E1353" s="208"/>
    </row>
    <row r="1354" spans="2:5" ht="12.75">
      <c r="B1354" s="208"/>
      <c r="C1354" s="258"/>
      <c r="D1354" s="208"/>
      <c r="E1354" s="208"/>
    </row>
    <row r="1355" spans="2:5" ht="12.75">
      <c r="B1355" s="208"/>
      <c r="C1355" s="258"/>
      <c r="D1355" s="208"/>
      <c r="E1355" s="208"/>
    </row>
    <row r="1356" spans="2:5" ht="12.75">
      <c r="B1356" s="208"/>
      <c r="C1356" s="258"/>
      <c r="D1356" s="208"/>
      <c r="E1356" s="208"/>
    </row>
    <row r="1357" spans="2:5" ht="12.75">
      <c r="B1357" s="208"/>
      <c r="C1357" s="258"/>
      <c r="D1357" s="208"/>
      <c r="E1357" s="208"/>
    </row>
    <row r="1358" spans="2:5" ht="12.75">
      <c r="B1358" s="208"/>
      <c r="C1358" s="258"/>
      <c r="D1358" s="208"/>
      <c r="E1358" s="208"/>
    </row>
    <row r="1359" spans="2:5" ht="12.75">
      <c r="B1359" s="208"/>
      <c r="C1359" s="258"/>
      <c r="D1359" s="208"/>
      <c r="E1359" s="208"/>
    </row>
    <row r="1360" spans="2:5" ht="12.75">
      <c r="B1360" s="208"/>
      <c r="C1360" s="258"/>
      <c r="D1360" s="208"/>
      <c r="E1360" s="208"/>
    </row>
    <row r="1361" spans="2:5" ht="12.75">
      <c r="B1361" s="208"/>
      <c r="C1361" s="258"/>
      <c r="D1361" s="208"/>
      <c r="E1361" s="208"/>
    </row>
    <row r="1362" spans="2:5" ht="12.75">
      <c r="B1362" s="208"/>
      <c r="C1362" s="258"/>
      <c r="D1362" s="208"/>
      <c r="E1362" s="208"/>
    </row>
    <row r="1363" spans="2:5" ht="12.75">
      <c r="B1363" s="208"/>
      <c r="C1363" s="258"/>
      <c r="D1363" s="208"/>
      <c r="E1363" s="208"/>
    </row>
    <row r="1364" spans="2:5" ht="12.75">
      <c r="B1364" s="208"/>
      <c r="C1364" s="258"/>
      <c r="D1364" s="208"/>
      <c r="E1364" s="208"/>
    </row>
  </sheetData>
  <sheetProtection/>
  <mergeCells count="25">
    <mergeCell ref="B8:B10"/>
    <mergeCell ref="C8:C10"/>
    <mergeCell ref="D8:D10"/>
    <mergeCell ref="E8:E10"/>
    <mergeCell ref="H8:H10"/>
    <mergeCell ref="I8:I10"/>
    <mergeCell ref="A230:D230"/>
    <mergeCell ref="A231:D231"/>
    <mergeCell ref="A232:D232"/>
    <mergeCell ref="A233:D233"/>
    <mergeCell ref="A6:G6"/>
    <mergeCell ref="A7:G7"/>
    <mergeCell ref="A229:D229"/>
    <mergeCell ref="F8:F10"/>
    <mergeCell ref="G8:G10"/>
    <mergeCell ref="A8:A10"/>
    <mergeCell ref="A242:D242"/>
    <mergeCell ref="A238:D238"/>
    <mergeCell ref="A239:D239"/>
    <mergeCell ref="A240:D240"/>
    <mergeCell ref="A241:D241"/>
    <mergeCell ref="A234:D234"/>
    <mergeCell ref="A235:D235"/>
    <mergeCell ref="A236:D236"/>
    <mergeCell ref="A237:D237"/>
  </mergeCells>
  <printOptions horizontalCentered="1"/>
  <pageMargins left="0.71" right="0.2362204724409449" top="0.2362204724409449" bottom="0.32" header="0.2362204724409449" footer="0.26"/>
  <pageSetup fitToHeight="4" fitToWidth="4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4">
      <selection activeCell="D21" sqref="D21"/>
    </sheetView>
  </sheetViews>
  <sheetFormatPr defaultColWidth="9.00390625" defaultRowHeight="12.75"/>
  <cols>
    <col min="1" max="1" width="6.25390625" style="0" customWidth="1"/>
    <col min="2" max="2" width="6.875" style="0" customWidth="1"/>
    <col min="3" max="3" width="7.375" style="0" customWidth="1"/>
    <col min="4" max="4" width="53.125" style="0" customWidth="1"/>
  </cols>
  <sheetData>
    <row r="1" ht="12.75">
      <c r="E1" s="79" t="s">
        <v>772</v>
      </c>
    </row>
    <row r="2" ht="12.75">
      <c r="E2" s="79" t="s">
        <v>318</v>
      </c>
    </row>
    <row r="3" ht="12.75">
      <c r="E3" s="79" t="s">
        <v>180</v>
      </c>
    </row>
    <row r="4" ht="12.75">
      <c r="E4" s="79" t="s">
        <v>640</v>
      </c>
    </row>
    <row r="7" spans="2:5" ht="18">
      <c r="B7" s="1022" t="s">
        <v>726</v>
      </c>
      <c r="C7" s="1022"/>
      <c r="D7" s="1022"/>
      <c r="E7" s="1022"/>
    </row>
    <row r="8" spans="2:5" ht="18">
      <c r="B8" s="1022" t="s">
        <v>727</v>
      </c>
      <c r="C8" s="1022"/>
      <c r="D8" s="1022"/>
      <c r="E8" s="1022"/>
    </row>
    <row r="9" spans="2:5" ht="18">
      <c r="B9" s="1022" t="s">
        <v>729</v>
      </c>
      <c r="C9" s="1022"/>
      <c r="D9" s="1022"/>
      <c r="E9" s="1022"/>
    </row>
    <row r="10" ht="13.5" thickBot="1">
      <c r="F10" s="829" t="s">
        <v>400</v>
      </c>
    </row>
    <row r="11" spans="1:6" ht="12.75">
      <c r="A11" s="1019" t="s">
        <v>182</v>
      </c>
      <c r="B11" s="1020"/>
      <c r="C11" s="1021"/>
      <c r="D11" s="904" t="s">
        <v>322</v>
      </c>
      <c r="E11" s="904" t="s">
        <v>621</v>
      </c>
      <c r="F11" s="1016" t="s">
        <v>368</v>
      </c>
    </row>
    <row r="12" spans="1:6" ht="12.75">
      <c r="A12" s="1014" t="s">
        <v>54</v>
      </c>
      <c r="B12" s="1015" t="s">
        <v>399</v>
      </c>
      <c r="C12" s="1015" t="s">
        <v>364</v>
      </c>
      <c r="D12" s="905"/>
      <c r="E12" s="905"/>
      <c r="F12" s="1017"/>
    </row>
    <row r="13" spans="1:6" ht="13.5" thickBot="1">
      <c r="A13" s="903"/>
      <c r="B13" s="906"/>
      <c r="C13" s="906"/>
      <c r="D13" s="906"/>
      <c r="E13" s="906"/>
      <c r="F13" s="1018"/>
    </row>
    <row r="14" spans="1:6" ht="13.5" thickBot="1">
      <c r="A14" s="329">
        <v>1</v>
      </c>
      <c r="B14" s="330">
        <v>2</v>
      </c>
      <c r="C14" s="331">
        <v>3</v>
      </c>
      <c r="D14" s="331">
        <v>4</v>
      </c>
      <c r="E14" s="331">
        <v>5</v>
      </c>
      <c r="F14" s="332">
        <v>6</v>
      </c>
    </row>
    <row r="15" spans="1:6" ht="13.5" thickBot="1">
      <c r="A15" s="830">
        <v>852</v>
      </c>
      <c r="B15" s="831"/>
      <c r="C15" s="831"/>
      <c r="D15" s="243" t="s">
        <v>138</v>
      </c>
      <c r="E15" s="832">
        <f>E16</f>
        <v>47000</v>
      </c>
      <c r="F15" s="833">
        <f>F16</f>
        <v>47000</v>
      </c>
    </row>
    <row r="16" spans="1:6" ht="12.75">
      <c r="A16" s="356"/>
      <c r="B16" s="372">
        <v>85295</v>
      </c>
      <c r="C16" s="372"/>
      <c r="D16" s="372" t="s">
        <v>43</v>
      </c>
      <c r="E16" s="344">
        <f>E17</f>
        <v>47000</v>
      </c>
      <c r="F16" s="834">
        <f>SUM(F19:F24)</f>
        <v>47000</v>
      </c>
    </row>
    <row r="17" spans="1:6" ht="12.75">
      <c r="A17" s="356"/>
      <c r="B17" s="349"/>
      <c r="C17" s="365">
        <v>2120</v>
      </c>
      <c r="D17" s="213" t="s">
        <v>720</v>
      </c>
      <c r="E17" s="347">
        <f>'Dochody-ukł.wykon.'!I185</f>
        <v>47000</v>
      </c>
      <c r="F17" s="835"/>
    </row>
    <row r="18" spans="1:6" ht="12.75">
      <c r="A18" s="356"/>
      <c r="B18" s="349"/>
      <c r="C18" s="365"/>
      <c r="D18" s="213" t="s">
        <v>728</v>
      </c>
      <c r="E18" s="347"/>
      <c r="F18" s="835"/>
    </row>
    <row r="19" spans="1:6" ht="12.75">
      <c r="A19" s="356"/>
      <c r="B19" s="349"/>
      <c r="C19" s="209">
        <v>4110</v>
      </c>
      <c r="D19" s="79" t="s">
        <v>65</v>
      </c>
      <c r="E19" s="349"/>
      <c r="F19" s="569">
        <f>'WYDATKI ukł.wyk.'!G470</f>
        <v>1793</v>
      </c>
    </row>
    <row r="20" spans="1:6" ht="12.75">
      <c r="A20" s="356"/>
      <c r="B20" s="349"/>
      <c r="C20" s="209">
        <v>4120</v>
      </c>
      <c r="D20" s="79" t="s">
        <v>66</v>
      </c>
      <c r="E20" s="349"/>
      <c r="F20" s="569">
        <f>'WYDATKI ukł.wyk.'!G471</f>
        <v>285</v>
      </c>
    </row>
    <row r="21" spans="1:6" ht="12.75">
      <c r="A21" s="356"/>
      <c r="B21" s="349"/>
      <c r="C21" s="209">
        <v>4170</v>
      </c>
      <c r="D21" s="79" t="s">
        <v>67</v>
      </c>
      <c r="E21" s="349"/>
      <c r="F21" s="569">
        <f>'WYDATKI ukł.wyk.'!G472</f>
        <v>14622</v>
      </c>
    </row>
    <row r="22" spans="1:6" ht="12.75">
      <c r="A22" s="356"/>
      <c r="B22" s="349"/>
      <c r="C22" s="209">
        <v>4210</v>
      </c>
      <c r="D22" s="79" t="s">
        <v>68</v>
      </c>
      <c r="E22" s="349"/>
      <c r="F22" s="569">
        <f>'WYDATKI ukł.wyk.'!G473</f>
        <v>15000</v>
      </c>
    </row>
    <row r="23" spans="1:6" ht="12.75">
      <c r="A23" s="356"/>
      <c r="B23" s="349"/>
      <c r="C23" s="209">
        <v>4270</v>
      </c>
      <c r="D23" s="79" t="s">
        <v>70</v>
      </c>
      <c r="E23" s="349"/>
      <c r="F23" s="569">
        <f>'WYDATKI ukł.wyk.'!G474</f>
        <v>15000</v>
      </c>
    </row>
    <row r="24" spans="1:6" ht="12.75">
      <c r="A24" s="356"/>
      <c r="B24" s="349"/>
      <c r="C24" s="209">
        <v>4300</v>
      </c>
      <c r="D24" s="79" t="s">
        <v>57</v>
      </c>
      <c r="E24" s="349"/>
      <c r="F24" s="569">
        <f>'WYDATKI ukł.wyk.'!G475</f>
        <v>300</v>
      </c>
    </row>
    <row r="25" spans="1:6" ht="13.5" thickBot="1">
      <c r="A25" s="836"/>
      <c r="B25" s="837"/>
      <c r="C25" s="837"/>
      <c r="D25" s="837"/>
      <c r="E25" s="837"/>
      <c r="F25" s="838"/>
    </row>
    <row r="26" spans="4:6" ht="13.5" thickBot="1">
      <c r="D26" s="311" t="s">
        <v>314</v>
      </c>
      <c r="E26" s="312">
        <f>E15</f>
        <v>47000</v>
      </c>
      <c r="F26" s="312">
        <f>F15</f>
        <v>47000</v>
      </c>
    </row>
    <row r="27" spans="4:6" ht="12.75">
      <c r="D27" s="314" t="s">
        <v>315</v>
      </c>
      <c r="E27" s="315"/>
      <c r="F27" s="316">
        <f>SUM(F19:F24)</f>
        <v>47000</v>
      </c>
    </row>
    <row r="28" spans="4:6" ht="12.75">
      <c r="D28" s="317" t="s">
        <v>730</v>
      </c>
      <c r="E28" s="318"/>
      <c r="F28" s="319">
        <f>F19+F20+F21</f>
        <v>16700</v>
      </c>
    </row>
    <row r="29" spans="4:6" ht="12.75">
      <c r="D29" s="320" t="s">
        <v>316</v>
      </c>
      <c r="E29" s="321"/>
      <c r="F29" s="382">
        <v>0</v>
      </c>
    </row>
    <row r="30" spans="4:6" ht="13.5" thickBot="1">
      <c r="D30" s="323" t="s">
        <v>317</v>
      </c>
      <c r="E30" s="324"/>
      <c r="F30" s="325">
        <v>0</v>
      </c>
    </row>
  </sheetData>
  <sheetProtection/>
  <mergeCells count="10">
    <mergeCell ref="F11:F13"/>
    <mergeCell ref="A12:A13"/>
    <mergeCell ref="B12:B13"/>
    <mergeCell ref="C12:C13"/>
    <mergeCell ref="B7:E7"/>
    <mergeCell ref="B8:E8"/>
    <mergeCell ref="B9:E9"/>
    <mergeCell ref="A11:C11"/>
    <mergeCell ref="D11:D13"/>
    <mergeCell ref="E11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C4">
      <selection activeCell="M13" sqref="M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J1" s="328" t="s">
        <v>528</v>
      </c>
    </row>
    <row r="2" ht="12.75">
      <c r="J2" s="328" t="s">
        <v>277</v>
      </c>
    </row>
    <row r="3" ht="12.75">
      <c r="J3" s="328" t="s">
        <v>180</v>
      </c>
    </row>
    <row r="4" ht="12.75">
      <c r="J4" s="328" t="s">
        <v>657</v>
      </c>
    </row>
    <row r="5" spans="1:10" ht="16.5">
      <c r="A5" s="1028" t="s">
        <v>417</v>
      </c>
      <c r="B5" s="1028"/>
      <c r="C5" s="1028"/>
      <c r="D5" s="1028"/>
      <c r="E5" s="1028"/>
      <c r="F5" s="1028"/>
      <c r="G5" s="1028"/>
      <c r="H5" s="1028"/>
      <c r="I5" s="1028"/>
      <c r="J5" s="1028"/>
    </row>
    <row r="6" spans="1:10" ht="16.5">
      <c r="A6" s="1028" t="s">
        <v>470</v>
      </c>
      <c r="B6" s="1028"/>
      <c r="C6" s="1028"/>
      <c r="D6" s="1028"/>
      <c r="E6" s="1028"/>
      <c r="F6" s="1028"/>
      <c r="G6" s="1028"/>
      <c r="H6" s="1028"/>
      <c r="I6" s="1028"/>
      <c r="J6" s="1028"/>
    </row>
    <row r="7" spans="1:10" ht="6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K8" s="9" t="s">
        <v>400</v>
      </c>
    </row>
    <row r="9" spans="1:11" ht="15" customHeight="1">
      <c r="A9" s="965" t="s">
        <v>418</v>
      </c>
      <c r="B9" s="962" t="s">
        <v>360</v>
      </c>
      <c r="C9" s="967" t="s">
        <v>24</v>
      </c>
      <c r="D9" s="1029" t="s">
        <v>428</v>
      </c>
      <c r="E9" s="1030"/>
      <c r="F9" s="1030"/>
      <c r="G9" s="1031"/>
      <c r="H9" s="967" t="s">
        <v>368</v>
      </c>
      <c r="I9" s="967"/>
      <c r="J9" s="967" t="s">
        <v>25</v>
      </c>
      <c r="K9" s="968" t="s">
        <v>30</v>
      </c>
    </row>
    <row r="10" spans="1:11" ht="15" customHeight="1">
      <c r="A10" s="966"/>
      <c r="B10" s="963"/>
      <c r="C10" s="958"/>
      <c r="D10" s="958" t="s">
        <v>367</v>
      </c>
      <c r="E10" s="1023" t="s">
        <v>366</v>
      </c>
      <c r="F10" s="1024"/>
      <c r="G10" s="1025"/>
      <c r="H10" s="958" t="s">
        <v>367</v>
      </c>
      <c r="I10" s="958" t="s">
        <v>421</v>
      </c>
      <c r="J10" s="958"/>
      <c r="K10" s="969"/>
    </row>
    <row r="11" spans="1:11" ht="18" customHeight="1">
      <c r="A11" s="966"/>
      <c r="B11" s="963"/>
      <c r="C11" s="958"/>
      <c r="D11" s="958"/>
      <c r="E11" s="1032" t="s">
        <v>26</v>
      </c>
      <c r="F11" s="1023" t="s">
        <v>366</v>
      </c>
      <c r="G11" s="1025"/>
      <c r="H11" s="958"/>
      <c r="I11" s="958"/>
      <c r="J11" s="958"/>
      <c r="K11" s="969"/>
    </row>
    <row r="12" spans="1:11" ht="42" customHeight="1">
      <c r="A12" s="966"/>
      <c r="B12" s="963"/>
      <c r="C12" s="958"/>
      <c r="D12" s="958"/>
      <c r="E12" s="1008"/>
      <c r="F12" s="46" t="s">
        <v>23</v>
      </c>
      <c r="G12" s="46" t="s">
        <v>22</v>
      </c>
      <c r="H12" s="958"/>
      <c r="I12" s="958"/>
      <c r="J12" s="958"/>
      <c r="K12" s="969"/>
    </row>
    <row r="13" spans="1:11" ht="7.5" customHeight="1">
      <c r="A13" s="15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6">
        <v>11</v>
      </c>
    </row>
    <row r="14" spans="1:11" ht="19.5" customHeight="1">
      <c r="A14" s="137" t="s">
        <v>370</v>
      </c>
      <c r="B14" s="16" t="s">
        <v>374</v>
      </c>
      <c r="C14" s="16"/>
      <c r="D14" s="16"/>
      <c r="E14" s="16"/>
      <c r="F14" s="17" t="s">
        <v>405</v>
      </c>
      <c r="G14" s="16"/>
      <c r="H14" s="16"/>
      <c r="I14" s="16"/>
      <c r="J14" s="16"/>
      <c r="K14" s="273" t="s">
        <v>405</v>
      </c>
    </row>
    <row r="15" spans="1:11" ht="19.5" customHeight="1">
      <c r="A15" s="274"/>
      <c r="B15" s="271" t="s">
        <v>430</v>
      </c>
      <c r="C15" s="272"/>
      <c r="D15" s="272"/>
      <c r="E15" s="272"/>
      <c r="F15" s="270"/>
      <c r="G15" s="272"/>
      <c r="H15" s="272"/>
      <c r="I15" s="272"/>
      <c r="J15" s="272"/>
      <c r="K15" s="275"/>
    </row>
    <row r="16" spans="1:11" ht="39" customHeight="1">
      <c r="A16" s="279"/>
      <c r="B16" s="637" t="s">
        <v>636</v>
      </c>
      <c r="C16" s="638">
        <v>159184</v>
      </c>
      <c r="D16" s="638">
        <v>312540</v>
      </c>
      <c r="E16" s="638">
        <v>0</v>
      </c>
      <c r="F16" s="639" t="s">
        <v>405</v>
      </c>
      <c r="G16" s="638">
        <v>0</v>
      </c>
      <c r="H16" s="638">
        <v>287540</v>
      </c>
      <c r="I16" s="638">
        <f>'Dochody-ukł.wykon.'!I126</f>
        <v>25000</v>
      </c>
      <c r="J16" s="638">
        <f>C16+D16-H16</f>
        <v>184184</v>
      </c>
      <c r="K16" s="640" t="s">
        <v>405</v>
      </c>
    </row>
    <row r="17" spans="1:11" ht="39.75" customHeight="1">
      <c r="A17" s="280"/>
      <c r="B17" s="641" t="s">
        <v>635</v>
      </c>
      <c r="C17" s="642">
        <v>0</v>
      </c>
      <c r="D17" s="642">
        <v>169896</v>
      </c>
      <c r="E17" s="642">
        <v>0</v>
      </c>
      <c r="F17" s="643" t="s">
        <v>405</v>
      </c>
      <c r="G17" s="642">
        <v>0</v>
      </c>
      <c r="H17" s="642">
        <v>169896</v>
      </c>
      <c r="I17" s="642">
        <v>0</v>
      </c>
      <c r="J17" s="638">
        <f>C17+D17-H17</f>
        <v>0</v>
      </c>
      <c r="K17" s="644" t="s">
        <v>405</v>
      </c>
    </row>
    <row r="18" spans="1:11" s="42" customFormat="1" ht="19.5" customHeight="1" thickBot="1">
      <c r="A18" s="1026" t="s">
        <v>13</v>
      </c>
      <c r="B18" s="1027"/>
      <c r="C18" s="276">
        <f>SUM(C16:C17)</f>
        <v>159184</v>
      </c>
      <c r="D18" s="276">
        <f>SUM(D16:D17)</f>
        <v>482436</v>
      </c>
      <c r="E18" s="276">
        <f>SUM(E16:E17)</f>
        <v>0</v>
      </c>
      <c r="F18" s="277" t="s">
        <v>183</v>
      </c>
      <c r="G18" s="276">
        <f>SUM(G16:G17)</f>
        <v>0</v>
      </c>
      <c r="H18" s="276">
        <f>SUM(H16:H17)</f>
        <v>457436</v>
      </c>
      <c r="I18" s="276">
        <f>SUM(I16:I17)</f>
        <v>25000</v>
      </c>
      <c r="J18" s="276">
        <f>SUM(J16:J17)</f>
        <v>184184</v>
      </c>
      <c r="K18" s="278" t="s">
        <v>183</v>
      </c>
    </row>
    <row r="19" ht="4.5" customHeight="1"/>
    <row r="20" ht="12.75" customHeight="1">
      <c r="A20" s="47" t="s">
        <v>27</v>
      </c>
    </row>
    <row r="21" ht="14.25">
      <c r="A21" s="47" t="s">
        <v>28</v>
      </c>
    </row>
    <row r="22" ht="12.75">
      <c r="A22" s="47" t="s">
        <v>29</v>
      </c>
    </row>
    <row r="23" ht="12.75">
      <c r="A23" s="47" t="s">
        <v>36</v>
      </c>
    </row>
  </sheetData>
  <sheetProtection/>
  <mergeCells count="16">
    <mergeCell ref="A18:B18"/>
    <mergeCell ref="H9:I9"/>
    <mergeCell ref="A5:J5"/>
    <mergeCell ref="A6:J6"/>
    <mergeCell ref="A9:A12"/>
    <mergeCell ref="B9:B12"/>
    <mergeCell ref="C9:C12"/>
    <mergeCell ref="D10:D12"/>
    <mergeCell ref="D9:G9"/>
    <mergeCell ref="E11:E12"/>
    <mergeCell ref="E10:G10"/>
    <mergeCell ref="F11:G11"/>
    <mergeCell ref="K9:K12"/>
    <mergeCell ref="H10:H12"/>
    <mergeCell ref="I10:I12"/>
    <mergeCell ref="J9:J12"/>
  </mergeCells>
  <printOptions horizontalCentered="1"/>
  <pageMargins left="0.2" right="0.51" top="1.63" bottom="0.6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75" zoomScaleSheetLayoutView="75" zoomScalePageLayoutView="0" workbookViewId="0" topLeftCell="A1">
      <selection activeCell="F26" sqref="F26"/>
    </sheetView>
  </sheetViews>
  <sheetFormatPr defaultColWidth="9.00390625" defaultRowHeight="12.75"/>
  <cols>
    <col min="1" max="1" width="4.125" style="0" customWidth="1"/>
    <col min="2" max="2" width="4.75390625" style="0" customWidth="1"/>
    <col min="3" max="3" width="6.75390625" style="0" customWidth="1"/>
    <col min="4" max="4" width="6.125" style="0" customWidth="1"/>
    <col min="5" max="5" width="57.125" style="0" customWidth="1"/>
    <col min="6" max="6" width="19.375" style="0" customWidth="1"/>
  </cols>
  <sheetData>
    <row r="1" spans="2:6" ht="12.75">
      <c r="B1" s="149"/>
      <c r="C1" s="149"/>
      <c r="D1" s="149"/>
      <c r="E1" s="149"/>
      <c r="F1" s="150" t="s">
        <v>359</v>
      </c>
    </row>
    <row r="2" spans="2:6" ht="12.75">
      <c r="B2" s="149"/>
      <c r="C2" s="149"/>
      <c r="D2" s="149"/>
      <c r="E2" s="149"/>
      <c r="F2" s="150" t="s">
        <v>318</v>
      </c>
    </row>
    <row r="3" spans="2:6" ht="12.75">
      <c r="B3" s="149"/>
      <c r="C3" s="149"/>
      <c r="D3" s="149"/>
      <c r="E3" s="151"/>
      <c r="F3" s="150" t="s">
        <v>180</v>
      </c>
    </row>
    <row r="4" spans="2:6" ht="12.75">
      <c r="B4" s="149"/>
      <c r="C4" s="149"/>
      <c r="D4" s="149"/>
      <c r="E4" s="151"/>
      <c r="F4" s="150" t="s">
        <v>656</v>
      </c>
    </row>
    <row r="5" spans="2:6" ht="12.75">
      <c r="B5" s="149"/>
      <c r="C5" s="149"/>
      <c r="D5" s="149"/>
      <c r="E5" s="151"/>
      <c r="F5" s="150"/>
    </row>
    <row r="6" spans="2:6" ht="12.75">
      <c r="B6" s="149"/>
      <c r="C6" s="149"/>
      <c r="D6" s="149"/>
      <c r="E6" s="151"/>
      <c r="F6" s="150"/>
    </row>
    <row r="7" spans="2:6" ht="12.75">
      <c r="B7" s="149"/>
      <c r="C7" s="149"/>
      <c r="D7" s="149"/>
      <c r="E7" s="151"/>
      <c r="F7" s="150"/>
    </row>
    <row r="8" spans="2:6" ht="12.75">
      <c r="B8" s="1036"/>
      <c r="C8" s="1036"/>
      <c r="D8" s="1036"/>
      <c r="E8" s="1036"/>
      <c r="F8" s="1036"/>
    </row>
    <row r="9" spans="2:6" ht="15.75">
      <c r="B9" s="1037" t="s">
        <v>506</v>
      </c>
      <c r="C9" s="1037"/>
      <c r="D9" s="1037"/>
      <c r="E9" s="1037"/>
      <c r="F9" s="1037"/>
    </row>
    <row r="10" spans="2:6" ht="12.75">
      <c r="B10" s="498"/>
      <c r="C10" s="498"/>
      <c r="D10" s="498"/>
      <c r="E10" s="498"/>
      <c r="F10" s="498"/>
    </row>
    <row r="11" spans="2:6" ht="12.75">
      <c r="B11" s="498"/>
      <c r="C11" s="498"/>
      <c r="D11" s="498"/>
      <c r="E11" s="498"/>
      <c r="F11" s="498"/>
    </row>
    <row r="12" spans="2:6" ht="12.75">
      <c r="B12" s="1036"/>
      <c r="C12" s="1036"/>
      <c r="D12" s="1036"/>
      <c r="E12" s="1036"/>
      <c r="F12" s="1036"/>
    </row>
    <row r="13" spans="2:6" ht="13.5" thickBot="1">
      <c r="B13" s="151"/>
      <c r="C13" s="151"/>
      <c r="D13" s="151"/>
      <c r="E13" s="151"/>
      <c r="F13" s="152" t="s">
        <v>321</v>
      </c>
    </row>
    <row r="14" spans="1:6" ht="12.75">
      <c r="A14" s="1033" t="s">
        <v>418</v>
      </c>
      <c r="B14" s="1038" t="s">
        <v>182</v>
      </c>
      <c r="C14" s="1038"/>
      <c r="D14" s="1039"/>
      <c r="E14" s="1047" t="s">
        <v>507</v>
      </c>
      <c r="F14" s="1040" t="s">
        <v>402</v>
      </c>
    </row>
    <row r="15" spans="1:6" ht="12.75">
      <c r="A15" s="1034"/>
      <c r="B15" s="1043" t="s">
        <v>54</v>
      </c>
      <c r="C15" s="1045" t="s">
        <v>399</v>
      </c>
      <c r="D15" s="1045" t="s">
        <v>364</v>
      </c>
      <c r="E15" s="998"/>
      <c r="F15" s="1041"/>
    </row>
    <row r="16" spans="1:6" ht="13.5" thickBot="1">
      <c r="A16" s="1035"/>
      <c r="B16" s="1044"/>
      <c r="C16" s="1046"/>
      <c r="D16" s="1046"/>
      <c r="E16" s="1048"/>
      <c r="F16" s="1042"/>
    </row>
    <row r="17" spans="1:6" ht="13.5" thickBot="1">
      <c r="A17" s="329">
        <v>1</v>
      </c>
      <c r="B17" s="330">
        <v>2</v>
      </c>
      <c r="C17" s="330">
        <v>3</v>
      </c>
      <c r="D17" s="330">
        <v>4</v>
      </c>
      <c r="E17" s="330">
        <v>5</v>
      </c>
      <c r="F17" s="622">
        <v>6</v>
      </c>
    </row>
    <row r="18" spans="1:6" ht="13.5" thickBot="1">
      <c r="A18" s="623"/>
      <c r="B18" s="509"/>
      <c r="C18" s="510"/>
      <c r="D18" s="510"/>
      <c r="E18" s="511" t="s">
        <v>515</v>
      </c>
      <c r="F18" s="512">
        <f>F19+F25</f>
        <v>350849</v>
      </c>
    </row>
    <row r="19" spans="1:6" ht="12.75">
      <c r="A19" s="624"/>
      <c r="B19" s="513">
        <v>801</v>
      </c>
      <c r="C19" s="513">
        <v>80120</v>
      </c>
      <c r="D19" s="514">
        <v>2540</v>
      </c>
      <c r="E19" s="515" t="s">
        <v>127</v>
      </c>
      <c r="F19" s="516">
        <f>SUM(F20:F23)</f>
        <v>110160</v>
      </c>
    </row>
    <row r="20" spans="1:8" ht="12.75">
      <c r="A20" s="333" t="s">
        <v>371</v>
      </c>
      <c r="B20" s="337"/>
      <c r="C20" s="336"/>
      <c r="D20" s="337"/>
      <c r="E20" s="503" t="s">
        <v>508</v>
      </c>
      <c r="F20" s="339">
        <f>14400+21600</f>
        <v>36000</v>
      </c>
      <c r="H20" s="505"/>
    </row>
    <row r="21" spans="1:6" ht="12.75">
      <c r="A21" s="333" t="s">
        <v>372</v>
      </c>
      <c r="B21" s="337"/>
      <c r="C21" s="336"/>
      <c r="D21" s="337"/>
      <c r="E21" s="503" t="s">
        <v>519</v>
      </c>
      <c r="F21" s="339">
        <f>23760+23400</f>
        <v>47160</v>
      </c>
    </row>
    <row r="22" spans="1:6" ht="12.75">
      <c r="A22" s="333" t="s">
        <v>373</v>
      </c>
      <c r="B22" s="337"/>
      <c r="C22" s="336"/>
      <c r="D22" s="337"/>
      <c r="E22" s="503" t="s">
        <v>517</v>
      </c>
      <c r="F22" s="339">
        <v>12600</v>
      </c>
    </row>
    <row r="23" spans="1:6" ht="12.75">
      <c r="A23" s="333" t="s">
        <v>361</v>
      </c>
      <c r="B23" s="337"/>
      <c r="C23" s="336"/>
      <c r="D23" s="337"/>
      <c r="E23" s="503" t="s">
        <v>518</v>
      </c>
      <c r="F23" s="339">
        <v>14400</v>
      </c>
    </row>
    <row r="24" spans="1:6" ht="12.75">
      <c r="A24" s="333"/>
      <c r="B24" s="337"/>
      <c r="C24" s="336"/>
      <c r="D24" s="337"/>
      <c r="E24" s="503"/>
      <c r="F24" s="339"/>
    </row>
    <row r="25" spans="1:6" ht="12.75">
      <c r="A25" s="625"/>
      <c r="B25" s="517">
        <v>853</v>
      </c>
      <c r="C25" s="517">
        <v>85311</v>
      </c>
      <c r="D25" s="518">
        <v>2580</v>
      </c>
      <c r="E25" s="519" t="s">
        <v>516</v>
      </c>
      <c r="F25" s="520">
        <f>SUM(F26:F29)</f>
        <v>240689</v>
      </c>
    </row>
    <row r="26" spans="1:6" ht="12.75">
      <c r="A26" s="626" t="s">
        <v>371</v>
      </c>
      <c r="B26" s="452"/>
      <c r="C26" s="365"/>
      <c r="D26" s="452"/>
      <c r="E26" s="501" t="s">
        <v>511</v>
      </c>
      <c r="F26" s="500">
        <v>44713</v>
      </c>
    </row>
    <row r="27" spans="1:6" ht="12.75">
      <c r="A27" s="626" t="s">
        <v>372</v>
      </c>
      <c r="B27" s="452"/>
      <c r="C27" s="365"/>
      <c r="D27" s="499"/>
      <c r="E27" s="504" t="s">
        <v>512</v>
      </c>
      <c r="F27" s="500">
        <v>78074</v>
      </c>
    </row>
    <row r="28" spans="1:6" ht="12.75">
      <c r="A28" s="626" t="s">
        <v>373</v>
      </c>
      <c r="B28" s="502"/>
      <c r="C28" s="365"/>
      <c r="D28" s="499"/>
      <c r="E28" s="504" t="s">
        <v>513</v>
      </c>
      <c r="F28" s="500">
        <v>40242</v>
      </c>
    </row>
    <row r="29" spans="1:6" ht="13.5" thickBot="1">
      <c r="A29" s="627" t="s">
        <v>361</v>
      </c>
      <c r="B29" s="506"/>
      <c r="C29" s="358"/>
      <c r="D29" s="506"/>
      <c r="E29" s="507" t="s">
        <v>514</v>
      </c>
      <c r="F29" s="508">
        <v>77660</v>
      </c>
    </row>
  </sheetData>
  <sheetProtection/>
  <mergeCells count="10">
    <mergeCell ref="A14:A16"/>
    <mergeCell ref="B8:F8"/>
    <mergeCell ref="B9:F9"/>
    <mergeCell ref="B12:F12"/>
    <mergeCell ref="B14:D14"/>
    <mergeCell ref="F14:F16"/>
    <mergeCell ref="B15:B16"/>
    <mergeCell ref="C15:C16"/>
    <mergeCell ref="D15:D16"/>
    <mergeCell ref="E14:E16"/>
  </mergeCells>
  <printOptions/>
  <pageMargins left="0.24" right="0.24" top="1" bottom="1" header="0.5" footer="0.5"/>
  <pageSetup horizontalDpi="600" verticalDpi="600" orientation="portrait" paperSize="9" scale="94" r:id="rId1"/>
  <colBreaks count="1" manualBreakCount="1">
    <brk id="8" max="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6">
      <selection activeCell="F10" sqref="F10"/>
    </sheetView>
  </sheetViews>
  <sheetFormatPr defaultColWidth="9.00390625" defaultRowHeight="12.75"/>
  <cols>
    <col min="1" max="1" width="3.00390625" style="149" customWidth="1"/>
    <col min="2" max="2" width="5.125" style="149" customWidth="1"/>
    <col min="3" max="3" width="8.75390625" style="149" customWidth="1"/>
    <col min="4" max="4" width="75.375" style="149" customWidth="1"/>
    <col min="5" max="5" width="13.00390625" style="149" customWidth="1"/>
    <col min="6" max="16384" width="9.125" style="149" customWidth="1"/>
  </cols>
  <sheetData>
    <row r="1" spans="4:5" ht="12">
      <c r="D1" s="151"/>
      <c r="E1" s="150" t="s">
        <v>615</v>
      </c>
    </row>
    <row r="2" spans="4:5" ht="12">
      <c r="D2" s="151"/>
      <c r="E2" s="150" t="s">
        <v>52</v>
      </c>
    </row>
    <row r="3" spans="4:5" ht="12">
      <c r="D3" s="151"/>
      <c r="E3" s="150" t="s">
        <v>180</v>
      </c>
    </row>
    <row r="4" spans="4:5" ht="12">
      <c r="D4" s="151"/>
      <c r="E4" s="150" t="s">
        <v>658</v>
      </c>
    </row>
    <row r="5" spans="4:5" ht="9.75">
      <c r="D5" s="151"/>
      <c r="E5" s="151"/>
    </row>
    <row r="6" spans="4:5" ht="9.75">
      <c r="D6" s="151"/>
      <c r="E6" s="151"/>
    </row>
    <row r="7" spans="4:5" ht="9.75">
      <c r="D7" s="151"/>
      <c r="E7" s="151"/>
    </row>
    <row r="8" spans="4:5" ht="18">
      <c r="D8" s="1049" t="s">
        <v>329</v>
      </c>
      <c r="E8" s="1049"/>
    </row>
    <row r="9" spans="4:5" ht="18">
      <c r="D9" s="1022" t="s">
        <v>330</v>
      </c>
      <c r="E9" s="1022"/>
    </row>
    <row r="10" spans="4:5" ht="18">
      <c r="D10" s="1049" t="s">
        <v>471</v>
      </c>
      <c r="E10" s="1049"/>
    </row>
    <row r="11" ht="9.75">
      <c r="D11" s="383"/>
    </row>
    <row r="12" spans="4:5" ht="12.75" thickBot="1">
      <c r="D12" s="384"/>
      <c r="E12" s="385" t="s">
        <v>181</v>
      </c>
    </row>
    <row r="13" spans="1:5" ht="14.25">
      <c r="A13" s="386"/>
      <c r="B13" s="387"/>
      <c r="C13" s="387"/>
      <c r="D13" s="388"/>
      <c r="E13" s="389"/>
    </row>
    <row r="14" spans="1:5" ht="14.25">
      <c r="A14" s="390" t="s">
        <v>331</v>
      </c>
      <c r="B14" s="391" t="s">
        <v>362</v>
      </c>
      <c r="C14" s="391" t="s">
        <v>363</v>
      </c>
      <c r="D14" s="392" t="s">
        <v>401</v>
      </c>
      <c r="E14" s="393" t="s">
        <v>402</v>
      </c>
    </row>
    <row r="15" spans="1:5" ht="15" thickBot="1">
      <c r="A15" s="394"/>
      <c r="B15" s="395"/>
      <c r="C15" s="395"/>
      <c r="D15" s="396"/>
      <c r="E15" s="397"/>
    </row>
    <row r="16" spans="1:5" ht="11.25">
      <c r="A16" s="628">
        <v>1</v>
      </c>
      <c r="B16" s="629">
        <v>2</v>
      </c>
      <c r="C16" s="629">
        <v>3</v>
      </c>
      <c r="D16" s="629">
        <v>4</v>
      </c>
      <c r="E16" s="630">
        <v>5</v>
      </c>
    </row>
    <row r="17" spans="1:5" ht="15.75" thickBot="1">
      <c r="A17" s="398">
        <v>1</v>
      </c>
      <c r="B17" s="399">
        <v>630</v>
      </c>
      <c r="C17" s="399">
        <v>63003</v>
      </c>
      <c r="D17" s="400" t="s">
        <v>332</v>
      </c>
      <c r="E17" s="401">
        <f>SUM(E18)</f>
        <v>1000</v>
      </c>
    </row>
    <row r="18" spans="1:8" ht="14.25">
      <c r="A18" s="402"/>
      <c r="B18" s="403"/>
      <c r="C18" s="404"/>
      <c r="D18" s="645" t="s">
        <v>333</v>
      </c>
      <c r="E18" s="646">
        <v>1000</v>
      </c>
      <c r="F18" s="78"/>
      <c r="G18" s="78"/>
      <c r="H18" s="78"/>
    </row>
    <row r="19" spans="1:8" ht="14.25">
      <c r="A19" s="402"/>
      <c r="B19" s="403"/>
      <c r="C19" s="404"/>
      <c r="D19" s="647"/>
      <c r="E19" s="648"/>
      <c r="F19" s="78"/>
      <c r="G19" s="78"/>
      <c r="H19" s="78"/>
    </row>
    <row r="20" spans="1:8" ht="15.75" thickBot="1">
      <c r="A20" s="405">
        <v>2</v>
      </c>
      <c r="B20" s="406">
        <v>801</v>
      </c>
      <c r="C20" s="407">
        <v>80195</v>
      </c>
      <c r="D20" s="649" t="s">
        <v>332</v>
      </c>
      <c r="E20" s="650">
        <f>SUM(E21:E22)</f>
        <v>18500</v>
      </c>
      <c r="F20" s="78"/>
      <c r="G20" s="78"/>
      <c r="H20" s="78"/>
    </row>
    <row r="21" spans="1:8" ht="28.5">
      <c r="A21" s="402"/>
      <c r="B21" s="403"/>
      <c r="C21" s="403"/>
      <c r="D21" s="651" t="s">
        <v>334</v>
      </c>
      <c r="E21" s="652">
        <v>13500</v>
      </c>
      <c r="F21" s="78"/>
      <c r="G21" s="78"/>
      <c r="H21" s="78"/>
    </row>
    <row r="22" spans="1:8" ht="14.25">
      <c r="A22" s="402"/>
      <c r="B22" s="403"/>
      <c r="C22" s="403"/>
      <c r="D22" s="653" t="s">
        <v>356</v>
      </c>
      <c r="E22" s="654">
        <v>5000</v>
      </c>
      <c r="F22" s="78"/>
      <c r="G22" s="78"/>
      <c r="H22" s="78"/>
    </row>
    <row r="23" spans="1:8" ht="14.25">
      <c r="A23" s="402"/>
      <c r="B23" s="403"/>
      <c r="C23" s="404"/>
      <c r="D23" s="647"/>
      <c r="E23" s="655"/>
      <c r="F23" s="78"/>
      <c r="G23" s="78"/>
      <c r="H23" s="78"/>
    </row>
    <row r="24" spans="1:8" ht="15.75" thickBot="1">
      <c r="A24" s="405">
        <v>3</v>
      </c>
      <c r="B24" s="406">
        <v>921</v>
      </c>
      <c r="C24" s="406">
        <v>92105</v>
      </c>
      <c r="D24" s="656" t="s">
        <v>332</v>
      </c>
      <c r="E24" s="657">
        <f>SUM(E25:E28)</f>
        <v>10000</v>
      </c>
      <c r="F24" s="78"/>
      <c r="G24" s="78"/>
      <c r="H24" s="78"/>
    </row>
    <row r="25" spans="1:8" ht="14.25">
      <c r="A25" s="402"/>
      <c r="B25" s="403"/>
      <c r="C25" s="403"/>
      <c r="D25" s="653" t="s">
        <v>335</v>
      </c>
      <c r="E25" s="658">
        <v>2000</v>
      </c>
      <c r="F25" s="78"/>
      <c r="G25" s="78"/>
      <c r="H25" s="78"/>
    </row>
    <row r="26" spans="1:8" ht="14.25">
      <c r="A26" s="402"/>
      <c r="B26" s="403"/>
      <c r="C26" s="403"/>
      <c r="D26" s="653" t="s">
        <v>336</v>
      </c>
      <c r="E26" s="654">
        <v>3000</v>
      </c>
      <c r="F26" s="78"/>
      <c r="G26" s="78"/>
      <c r="H26" s="78"/>
    </row>
    <row r="27" spans="1:8" ht="14.25">
      <c r="A27" s="402"/>
      <c r="B27" s="403"/>
      <c r="C27" s="403"/>
      <c r="D27" s="653" t="s">
        <v>613</v>
      </c>
      <c r="E27" s="654">
        <v>2000</v>
      </c>
      <c r="F27" s="78"/>
      <c r="G27" s="78"/>
      <c r="H27" s="78"/>
    </row>
    <row r="28" spans="1:8" ht="14.25">
      <c r="A28" s="402"/>
      <c r="B28" s="403"/>
      <c r="C28" s="403"/>
      <c r="D28" s="653" t="s">
        <v>337</v>
      </c>
      <c r="E28" s="659">
        <v>3000</v>
      </c>
      <c r="F28" s="78"/>
      <c r="G28" s="78"/>
      <c r="H28" s="78"/>
    </row>
    <row r="29" spans="1:8" ht="14.25">
      <c r="A29" s="402"/>
      <c r="B29" s="403"/>
      <c r="C29" s="404"/>
      <c r="D29" s="647"/>
      <c r="E29" s="660"/>
      <c r="F29" s="78"/>
      <c r="G29" s="78"/>
      <c r="H29" s="78"/>
    </row>
    <row r="30" spans="1:8" ht="15.75" thickBot="1">
      <c r="A30" s="405">
        <v>4</v>
      </c>
      <c r="B30" s="406">
        <v>926</v>
      </c>
      <c r="C30" s="406">
        <v>92605</v>
      </c>
      <c r="D30" s="661" t="s">
        <v>332</v>
      </c>
      <c r="E30" s="650">
        <f>SUM(E31:E47)</f>
        <v>70000</v>
      </c>
      <c r="F30" s="78"/>
      <c r="G30" s="78"/>
      <c r="H30" s="78"/>
    </row>
    <row r="31" spans="1:8" ht="14.25">
      <c r="A31" s="402"/>
      <c r="B31" s="403"/>
      <c r="C31" s="403"/>
      <c r="D31" s="662" t="s">
        <v>338</v>
      </c>
      <c r="E31" s="652">
        <v>12000</v>
      </c>
      <c r="F31" s="78"/>
      <c r="G31" s="78"/>
      <c r="H31" s="78"/>
    </row>
    <row r="32" spans="1:8" ht="14.25">
      <c r="A32" s="402"/>
      <c r="B32" s="403"/>
      <c r="C32" s="403"/>
      <c r="D32" s="663" t="s">
        <v>339</v>
      </c>
      <c r="E32" s="659">
        <v>10000</v>
      </c>
      <c r="F32" s="78"/>
      <c r="G32" s="78"/>
      <c r="H32" s="78"/>
    </row>
    <row r="33" spans="1:8" ht="14.25">
      <c r="A33" s="402"/>
      <c r="B33" s="403"/>
      <c r="C33" s="403"/>
      <c r="D33" s="663" t="s">
        <v>340</v>
      </c>
      <c r="E33" s="659">
        <v>5000</v>
      </c>
      <c r="F33" s="78"/>
      <c r="G33" s="78"/>
      <c r="H33" s="78"/>
    </row>
    <row r="34" spans="1:8" ht="14.25">
      <c r="A34" s="402"/>
      <c r="B34" s="403"/>
      <c r="C34" s="403"/>
      <c r="D34" s="663" t="s">
        <v>503</v>
      </c>
      <c r="E34" s="659">
        <v>3000</v>
      </c>
      <c r="F34" s="78"/>
      <c r="G34" s="78"/>
      <c r="H34" s="78"/>
    </row>
    <row r="35" spans="1:8" ht="28.5">
      <c r="A35" s="402"/>
      <c r="B35" s="403"/>
      <c r="C35" s="403"/>
      <c r="D35" s="664" t="s">
        <v>341</v>
      </c>
      <c r="E35" s="659">
        <v>10000</v>
      </c>
      <c r="F35" s="78"/>
      <c r="G35" s="78"/>
      <c r="H35" s="78"/>
    </row>
    <row r="36" spans="1:8" ht="42.75">
      <c r="A36" s="402"/>
      <c r="B36" s="403"/>
      <c r="C36" s="403"/>
      <c r="D36" s="664" t="s">
        <v>342</v>
      </c>
      <c r="E36" s="659">
        <v>5000</v>
      </c>
      <c r="F36" s="78"/>
      <c r="G36" s="78"/>
      <c r="H36" s="78"/>
    </row>
    <row r="37" spans="1:8" ht="12.75" customHeight="1">
      <c r="A37" s="402"/>
      <c r="B37" s="403"/>
      <c r="C37" s="403"/>
      <c r="D37" s="663" t="s">
        <v>343</v>
      </c>
      <c r="E37" s="659">
        <v>2000</v>
      </c>
      <c r="F37" s="78"/>
      <c r="G37" s="78"/>
      <c r="H37" s="78"/>
    </row>
    <row r="38" spans="1:8" ht="14.25">
      <c r="A38" s="402"/>
      <c r="B38" s="403"/>
      <c r="C38" s="403"/>
      <c r="D38" s="664" t="s">
        <v>504</v>
      </c>
      <c r="E38" s="659">
        <v>2000</v>
      </c>
      <c r="F38" s="78"/>
      <c r="G38" s="78"/>
      <c r="H38" s="78"/>
    </row>
    <row r="39" spans="1:8" ht="14.25">
      <c r="A39" s="402"/>
      <c r="B39" s="403"/>
      <c r="C39" s="403"/>
      <c r="D39" s="663" t="s">
        <v>344</v>
      </c>
      <c r="E39" s="659">
        <v>2000</v>
      </c>
      <c r="F39" s="78"/>
      <c r="G39" s="78"/>
      <c r="H39" s="78"/>
    </row>
    <row r="40" spans="1:8" ht="14.25">
      <c r="A40" s="402"/>
      <c r="B40" s="403"/>
      <c r="C40" s="408"/>
      <c r="D40" s="663" t="s">
        <v>345</v>
      </c>
      <c r="E40" s="659">
        <v>4000</v>
      </c>
      <c r="F40" s="78"/>
      <c r="G40" s="78"/>
      <c r="H40" s="78"/>
    </row>
    <row r="41" spans="1:8" ht="14.25">
      <c r="A41" s="402"/>
      <c r="B41" s="403"/>
      <c r="C41" s="403"/>
      <c r="D41" s="663" t="s">
        <v>346</v>
      </c>
      <c r="E41" s="659">
        <v>2000</v>
      </c>
      <c r="F41" s="78"/>
      <c r="G41" s="78"/>
      <c r="H41" s="78"/>
    </row>
    <row r="42" spans="1:8" ht="14.25">
      <c r="A42" s="402"/>
      <c r="B42" s="403"/>
      <c r="C42" s="403"/>
      <c r="D42" s="663" t="s">
        <v>505</v>
      </c>
      <c r="E42" s="659">
        <v>2000</v>
      </c>
      <c r="F42" s="78"/>
      <c r="G42" s="78"/>
      <c r="H42" s="78"/>
    </row>
    <row r="43" spans="1:8" ht="14.25">
      <c r="A43" s="402"/>
      <c r="B43" s="403"/>
      <c r="C43" s="403"/>
      <c r="D43" s="664" t="s">
        <v>347</v>
      </c>
      <c r="E43" s="659">
        <v>2000</v>
      </c>
      <c r="F43" s="78"/>
      <c r="G43" s="78"/>
      <c r="H43" s="78"/>
    </row>
    <row r="44" spans="1:8" ht="14.25">
      <c r="A44" s="402"/>
      <c r="B44" s="403"/>
      <c r="C44" s="403"/>
      <c r="D44" s="664" t="s">
        <v>348</v>
      </c>
      <c r="E44" s="659">
        <v>2000</v>
      </c>
      <c r="F44" s="78"/>
      <c r="G44" s="78"/>
      <c r="H44" s="78"/>
    </row>
    <row r="45" spans="1:8" ht="14.25">
      <c r="A45" s="402"/>
      <c r="B45" s="403"/>
      <c r="C45" s="403"/>
      <c r="D45" s="664" t="s">
        <v>349</v>
      </c>
      <c r="E45" s="659">
        <v>2000</v>
      </c>
      <c r="F45" s="78"/>
      <c r="G45" s="78"/>
      <c r="H45" s="78"/>
    </row>
    <row r="46" spans="1:8" ht="15" customHeight="1">
      <c r="A46" s="402"/>
      <c r="B46" s="403"/>
      <c r="C46" s="403"/>
      <c r="D46" s="663" t="s">
        <v>350</v>
      </c>
      <c r="E46" s="659">
        <v>2000</v>
      </c>
      <c r="F46" s="78"/>
      <c r="G46" s="78"/>
      <c r="H46" s="78"/>
    </row>
    <row r="47" spans="1:8" ht="42" customHeight="1">
      <c r="A47" s="402"/>
      <c r="B47" s="403"/>
      <c r="C47" s="403"/>
      <c r="D47" s="664" t="s">
        <v>351</v>
      </c>
      <c r="E47" s="659">
        <v>3000</v>
      </c>
      <c r="F47" s="78"/>
      <c r="G47" s="78"/>
      <c r="H47" s="78"/>
    </row>
    <row r="48" spans="1:8" ht="15">
      <c r="A48" s="402"/>
      <c r="B48" s="403"/>
      <c r="C48" s="404"/>
      <c r="D48" s="665"/>
      <c r="E48" s="666"/>
      <c r="F48" s="78"/>
      <c r="G48" s="78"/>
      <c r="H48" s="78"/>
    </row>
    <row r="49" spans="1:8" ht="15.75" thickBot="1">
      <c r="A49" s="405"/>
      <c r="B49" s="406"/>
      <c r="C49" s="406"/>
      <c r="D49" s="667" t="s">
        <v>352</v>
      </c>
      <c r="E49" s="668">
        <f>E30+E24+E20+E17</f>
        <v>99500</v>
      </c>
      <c r="F49" s="78"/>
      <c r="G49" s="78"/>
      <c r="H49" s="78"/>
    </row>
    <row r="50" spans="1:8" ht="12.75">
      <c r="A50" s="154"/>
      <c r="B50" s="154"/>
      <c r="C50" s="154"/>
      <c r="D50" s="78"/>
      <c r="E50" s="78"/>
      <c r="F50" s="78"/>
      <c r="G50" s="78"/>
      <c r="H50" s="78"/>
    </row>
    <row r="51" spans="4:8" ht="9.75">
      <c r="D51" s="78"/>
      <c r="E51" s="78"/>
      <c r="F51" s="78"/>
      <c r="G51" s="78"/>
      <c r="H51" s="78"/>
    </row>
    <row r="52" spans="4:8" ht="9.75">
      <c r="D52" s="78"/>
      <c r="E52" s="78"/>
      <c r="F52" s="78"/>
      <c r="G52" s="78"/>
      <c r="H52" s="78"/>
    </row>
  </sheetData>
  <sheetProtection/>
  <mergeCells count="3">
    <mergeCell ref="D8:E8"/>
    <mergeCell ref="D10:E10"/>
    <mergeCell ref="D9:E9"/>
  </mergeCells>
  <printOptions/>
  <pageMargins left="0.62" right="0.3937007874015748" top="0.3937007874015748" bottom="0.3937007874015748" header="0.25" footer="0.11811023622047245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5.00390625" style="1" customWidth="1"/>
    <col min="5" max="16384" width="9.125" style="1" customWidth="1"/>
  </cols>
  <sheetData>
    <row r="1" ht="12.75">
      <c r="D1" s="6" t="s">
        <v>616</v>
      </c>
    </row>
    <row r="2" ht="12.75">
      <c r="D2" s="6" t="s">
        <v>279</v>
      </c>
    </row>
    <row r="3" ht="12.75">
      <c r="D3" s="6" t="s">
        <v>180</v>
      </c>
    </row>
    <row r="4" ht="12.75">
      <c r="D4" s="6" t="s">
        <v>657</v>
      </c>
    </row>
    <row r="6" spans="1:11" ht="19.5" customHeight="1">
      <c r="A6" s="931" t="s">
        <v>37</v>
      </c>
      <c r="B6" s="931"/>
      <c r="C6" s="931"/>
      <c r="D6" s="931"/>
      <c r="E6" s="5"/>
      <c r="F6" s="5"/>
      <c r="G6" s="5"/>
      <c r="H6" s="5"/>
      <c r="I6" s="5"/>
      <c r="J6" s="5"/>
      <c r="K6" s="5"/>
    </row>
    <row r="7" spans="1:8" ht="19.5" customHeight="1">
      <c r="A7" s="931" t="s">
        <v>403</v>
      </c>
      <c r="B7" s="931"/>
      <c r="C7" s="931"/>
      <c r="D7" s="931"/>
      <c r="E7" s="5"/>
      <c r="F7" s="5"/>
      <c r="G7" s="5"/>
      <c r="H7" s="5"/>
    </row>
    <row r="9" ht="12.75">
      <c r="D9" s="9" t="s">
        <v>400</v>
      </c>
    </row>
    <row r="10" spans="1:11" ht="19.5" customHeight="1">
      <c r="A10" s="13" t="s">
        <v>418</v>
      </c>
      <c r="B10" s="13" t="s">
        <v>364</v>
      </c>
      <c r="C10" s="13" t="s">
        <v>360</v>
      </c>
      <c r="D10" s="13" t="s">
        <v>415</v>
      </c>
      <c r="E10" s="7"/>
      <c r="F10" s="7"/>
      <c r="G10" s="7"/>
      <c r="H10" s="7"/>
      <c r="I10" s="7"/>
      <c r="J10" s="8"/>
      <c r="K10" s="8"/>
    </row>
    <row r="11" spans="1:11" ht="19.5" customHeight="1">
      <c r="A11" s="18" t="s">
        <v>370</v>
      </c>
      <c r="B11" s="18"/>
      <c r="C11" s="27" t="s">
        <v>420</v>
      </c>
      <c r="D11" s="185">
        <v>46879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8" t="s">
        <v>375</v>
      </c>
      <c r="B12" s="18"/>
      <c r="C12" s="27" t="s">
        <v>369</v>
      </c>
      <c r="D12" s="185">
        <f>D13</f>
        <v>160000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22" t="s">
        <v>372</v>
      </c>
      <c r="B13" s="22">
        <v>2960</v>
      </c>
      <c r="C13" s="29" t="s">
        <v>198</v>
      </c>
      <c r="D13" s="184">
        <v>160000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18" t="s">
        <v>376</v>
      </c>
      <c r="B14" s="18"/>
      <c r="C14" s="27" t="s">
        <v>368</v>
      </c>
      <c r="D14" s="185">
        <f>D15+D21</f>
        <v>206879</v>
      </c>
      <c r="E14" s="7"/>
      <c r="F14" s="7"/>
      <c r="G14" s="7"/>
      <c r="H14" s="7"/>
      <c r="I14" s="7"/>
      <c r="J14" s="8"/>
      <c r="K14" s="8"/>
    </row>
    <row r="15" spans="1:11" ht="19.5" customHeight="1">
      <c r="A15" s="20" t="s">
        <v>371</v>
      </c>
      <c r="B15" s="20"/>
      <c r="C15" s="30" t="s">
        <v>396</v>
      </c>
      <c r="D15" s="186">
        <f>SUM(D16:D20)</f>
        <v>206879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2"/>
      <c r="B16" s="22">
        <v>2960</v>
      </c>
      <c r="C16" s="29" t="s">
        <v>198</v>
      </c>
      <c r="D16" s="184">
        <v>58877</v>
      </c>
      <c r="E16" s="7"/>
      <c r="F16" s="7"/>
      <c r="G16" s="7"/>
      <c r="H16" s="7"/>
      <c r="I16" s="7"/>
      <c r="J16" s="8"/>
      <c r="K16" s="8"/>
    </row>
    <row r="17" spans="1:11" ht="19.5" customHeight="1">
      <c r="A17" s="22"/>
      <c r="B17" s="22">
        <v>4210</v>
      </c>
      <c r="C17" s="29" t="s">
        <v>68</v>
      </c>
      <c r="D17" s="184">
        <v>37348</v>
      </c>
      <c r="E17" s="7"/>
      <c r="F17" s="7"/>
      <c r="G17" s="7"/>
      <c r="H17" s="7"/>
      <c r="I17" s="7"/>
      <c r="J17" s="8"/>
      <c r="K17" s="8"/>
    </row>
    <row r="18" spans="1:11" ht="20.25" customHeight="1">
      <c r="A18" s="22"/>
      <c r="B18" s="22">
        <v>4300</v>
      </c>
      <c r="C18" s="29" t="s">
        <v>57</v>
      </c>
      <c r="D18" s="184">
        <v>52152</v>
      </c>
      <c r="E18" s="7"/>
      <c r="F18" s="7"/>
      <c r="G18" s="7"/>
      <c r="H18" s="7"/>
      <c r="I18" s="7"/>
      <c r="J18" s="8"/>
      <c r="K18" s="8"/>
    </row>
    <row r="19" spans="1:11" ht="20.25" customHeight="1">
      <c r="A19" s="22"/>
      <c r="B19" s="22">
        <v>4700</v>
      </c>
      <c r="C19" s="29" t="s">
        <v>200</v>
      </c>
      <c r="D19" s="184">
        <v>2500</v>
      </c>
      <c r="E19" s="7"/>
      <c r="F19" s="7"/>
      <c r="G19" s="7"/>
      <c r="H19" s="7"/>
      <c r="I19" s="7"/>
      <c r="J19" s="8"/>
      <c r="K19" s="8"/>
    </row>
    <row r="20" spans="1:11" ht="20.25" customHeight="1">
      <c r="A20" s="22"/>
      <c r="B20" s="22">
        <v>4810</v>
      </c>
      <c r="C20" s="29" t="s">
        <v>663</v>
      </c>
      <c r="D20" s="184">
        <v>56002</v>
      </c>
      <c r="E20" s="7"/>
      <c r="F20" s="7"/>
      <c r="G20" s="7"/>
      <c r="H20" s="7"/>
      <c r="I20" s="7"/>
      <c r="J20" s="8"/>
      <c r="K20" s="8"/>
    </row>
    <row r="21" spans="1:11" ht="19.5" customHeight="1">
      <c r="A21" s="22" t="s">
        <v>372</v>
      </c>
      <c r="B21" s="22"/>
      <c r="C21" s="29" t="s">
        <v>398</v>
      </c>
      <c r="D21" s="184">
        <v>0</v>
      </c>
      <c r="E21" s="7"/>
      <c r="F21" s="7"/>
      <c r="G21" s="7"/>
      <c r="H21" s="7"/>
      <c r="I21" s="7"/>
      <c r="J21" s="8"/>
      <c r="K21" s="8"/>
    </row>
    <row r="22" spans="1:11" ht="19.5" customHeight="1">
      <c r="A22" s="18" t="s">
        <v>397</v>
      </c>
      <c r="B22" s="18"/>
      <c r="C22" s="27" t="s">
        <v>422</v>
      </c>
      <c r="D22" s="185">
        <f>D11+D12-D14</f>
        <v>0</v>
      </c>
      <c r="E22" s="7"/>
      <c r="F22" s="7"/>
      <c r="G22" s="7"/>
      <c r="H22" s="7"/>
      <c r="I22" s="7"/>
      <c r="J22" s="8"/>
      <c r="K22" s="8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sheetProtection/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12.75">
      <c r="D1" s="6" t="s">
        <v>278</v>
      </c>
    </row>
    <row r="2" ht="12.75">
      <c r="D2" s="6" t="s">
        <v>279</v>
      </c>
    </row>
    <row r="3" ht="12.75">
      <c r="D3" s="6" t="s">
        <v>180</v>
      </c>
    </row>
    <row r="4" ht="12.75">
      <c r="D4" s="6" t="s">
        <v>657</v>
      </c>
    </row>
    <row r="6" spans="1:11" ht="19.5" customHeight="1">
      <c r="A6" s="931" t="s">
        <v>37</v>
      </c>
      <c r="B6" s="931"/>
      <c r="C6" s="931"/>
      <c r="D6" s="931"/>
      <c r="E6" s="5"/>
      <c r="F6" s="5"/>
      <c r="G6" s="5"/>
      <c r="H6" s="5"/>
      <c r="I6" s="5"/>
      <c r="J6" s="5"/>
      <c r="K6" s="5"/>
    </row>
    <row r="7" spans="1:8" ht="19.5" customHeight="1">
      <c r="A7" s="931" t="s">
        <v>5</v>
      </c>
      <c r="B7" s="931"/>
      <c r="C7" s="931"/>
      <c r="D7" s="931"/>
      <c r="E7" s="5"/>
      <c r="F7" s="5"/>
      <c r="G7" s="5"/>
      <c r="H7" s="5"/>
    </row>
    <row r="8" ht="18">
      <c r="C8" s="5" t="s">
        <v>472</v>
      </c>
    </row>
    <row r="9" ht="12.75">
      <c r="D9" s="9" t="s">
        <v>400</v>
      </c>
    </row>
    <row r="10" spans="1:11" ht="19.5" customHeight="1">
      <c r="A10" s="13" t="s">
        <v>418</v>
      </c>
      <c r="B10" s="13" t="s">
        <v>364</v>
      </c>
      <c r="C10" s="13" t="s">
        <v>360</v>
      </c>
      <c r="D10" s="13" t="s">
        <v>459</v>
      </c>
      <c r="E10" s="7"/>
      <c r="F10" s="7"/>
      <c r="G10" s="7"/>
      <c r="H10" s="7"/>
      <c r="I10" s="7"/>
      <c r="J10" s="8"/>
      <c r="K10" s="8"/>
    </row>
    <row r="11" spans="1:11" ht="19.5" customHeight="1">
      <c r="A11" s="18" t="s">
        <v>370</v>
      </c>
      <c r="B11" s="18"/>
      <c r="C11" s="27" t="s">
        <v>420</v>
      </c>
      <c r="D11" s="185">
        <v>110130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8" t="s">
        <v>375</v>
      </c>
      <c r="B12" s="18"/>
      <c r="C12" s="27" t="s">
        <v>283</v>
      </c>
      <c r="D12" s="185">
        <f>SUM(D13:D14)</f>
        <v>450000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187" t="s">
        <v>204</v>
      </c>
      <c r="B13" s="187" t="s">
        <v>202</v>
      </c>
      <c r="C13" s="28" t="s">
        <v>197</v>
      </c>
      <c r="D13" s="183">
        <v>440000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188" t="s">
        <v>205</v>
      </c>
      <c r="B14" s="188" t="s">
        <v>203</v>
      </c>
      <c r="C14" s="29" t="s">
        <v>199</v>
      </c>
      <c r="D14" s="184">
        <v>10000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18" t="s">
        <v>376</v>
      </c>
      <c r="B15" s="18"/>
      <c r="C15" s="27" t="s">
        <v>284</v>
      </c>
      <c r="D15" s="185">
        <f>D16+D26</f>
        <v>550000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0" t="s">
        <v>371</v>
      </c>
      <c r="B16" s="20"/>
      <c r="C16" s="30" t="s">
        <v>285</v>
      </c>
      <c r="D16" s="186">
        <f>SUM(D17:D25)</f>
        <v>520000</v>
      </c>
      <c r="E16" s="7"/>
      <c r="F16" s="7"/>
      <c r="G16" s="7"/>
      <c r="H16" s="7"/>
      <c r="I16" s="7"/>
      <c r="J16" s="8"/>
      <c r="K16" s="8"/>
    </row>
    <row r="17" spans="1:11" ht="15" customHeight="1">
      <c r="A17" s="22"/>
      <c r="B17" s="22">
        <v>2960</v>
      </c>
      <c r="C17" s="29" t="s">
        <v>198</v>
      </c>
      <c r="D17" s="184">
        <v>90000</v>
      </c>
      <c r="E17" s="7"/>
      <c r="F17" s="7"/>
      <c r="G17" s="7"/>
      <c r="H17" s="7"/>
      <c r="I17" s="7"/>
      <c r="J17" s="8"/>
      <c r="K17" s="8"/>
    </row>
    <row r="18" spans="1:11" ht="15" customHeight="1">
      <c r="A18" s="22"/>
      <c r="B18" s="22">
        <v>4210</v>
      </c>
      <c r="C18" s="29" t="s">
        <v>68</v>
      </c>
      <c r="D18" s="184">
        <v>18000</v>
      </c>
      <c r="E18" s="7"/>
      <c r="F18" s="7"/>
      <c r="G18" s="7"/>
      <c r="H18" s="7"/>
      <c r="I18" s="7"/>
      <c r="J18" s="8"/>
      <c r="K18" s="8"/>
    </row>
    <row r="19" spans="1:11" ht="15" customHeight="1">
      <c r="A19" s="22"/>
      <c r="B19" s="22">
        <v>4270</v>
      </c>
      <c r="C19" s="29" t="s">
        <v>70</v>
      </c>
      <c r="D19" s="184">
        <v>3000</v>
      </c>
      <c r="E19" s="7"/>
      <c r="F19" s="7"/>
      <c r="G19" s="7"/>
      <c r="H19" s="7"/>
      <c r="I19" s="7"/>
      <c r="J19" s="8"/>
      <c r="K19" s="8"/>
    </row>
    <row r="20" spans="1:11" ht="15" customHeight="1">
      <c r="A20" s="22"/>
      <c r="B20" s="22">
        <v>4300</v>
      </c>
      <c r="C20" s="29" t="s">
        <v>57</v>
      </c>
      <c r="D20" s="184">
        <v>385000</v>
      </c>
      <c r="E20" s="7"/>
      <c r="F20" s="7"/>
      <c r="G20" s="7"/>
      <c r="H20" s="7"/>
      <c r="I20" s="7"/>
      <c r="J20" s="8"/>
      <c r="K20" s="8"/>
    </row>
    <row r="21" spans="1:11" ht="15" customHeight="1">
      <c r="A21" s="22"/>
      <c r="B21" s="22">
        <v>4350</v>
      </c>
      <c r="C21" s="29" t="s">
        <v>72</v>
      </c>
      <c r="D21" s="184">
        <v>2000</v>
      </c>
      <c r="E21" s="7"/>
      <c r="F21" s="7"/>
      <c r="G21" s="7"/>
      <c r="H21" s="7"/>
      <c r="I21" s="7"/>
      <c r="J21" s="8"/>
      <c r="K21" s="8"/>
    </row>
    <row r="22" spans="1:11" ht="15" customHeight="1">
      <c r="A22" s="22"/>
      <c r="B22" s="22">
        <v>4530</v>
      </c>
      <c r="C22" s="29" t="s">
        <v>82</v>
      </c>
      <c r="D22" s="184">
        <v>6000</v>
      </c>
      <c r="E22" s="7"/>
      <c r="F22" s="7"/>
      <c r="G22" s="7"/>
      <c r="H22" s="7"/>
      <c r="I22" s="7"/>
      <c r="J22" s="8"/>
      <c r="K22" s="8"/>
    </row>
    <row r="23" spans="1:11" ht="15" customHeight="1">
      <c r="A23" s="22"/>
      <c r="B23" s="22">
        <v>4700</v>
      </c>
      <c r="C23" s="29" t="s">
        <v>200</v>
      </c>
      <c r="D23" s="184">
        <v>5000</v>
      </c>
      <c r="E23" s="7"/>
      <c r="F23" s="7"/>
      <c r="G23" s="7"/>
      <c r="H23" s="7"/>
      <c r="I23" s="7"/>
      <c r="J23" s="8"/>
      <c r="K23" s="8"/>
    </row>
    <row r="24" spans="1:11" ht="15" customHeight="1">
      <c r="A24" s="22"/>
      <c r="B24" s="22">
        <v>4740</v>
      </c>
      <c r="C24" s="29" t="s">
        <v>201</v>
      </c>
      <c r="D24" s="184">
        <v>4000</v>
      </c>
      <c r="E24" s="7"/>
      <c r="F24" s="7"/>
      <c r="G24" s="7"/>
      <c r="H24" s="7"/>
      <c r="I24" s="7"/>
      <c r="J24" s="8"/>
      <c r="K24" s="8"/>
    </row>
    <row r="25" spans="1:11" ht="15" customHeight="1">
      <c r="A25" s="22"/>
      <c r="B25" s="22">
        <v>4750</v>
      </c>
      <c r="C25" s="29" t="s">
        <v>106</v>
      </c>
      <c r="D25" s="184">
        <v>7000</v>
      </c>
      <c r="E25" s="7"/>
      <c r="F25" s="7"/>
      <c r="G25" s="7"/>
      <c r="H25" s="7"/>
      <c r="I25" s="7"/>
      <c r="J25" s="8"/>
      <c r="K25" s="8"/>
    </row>
    <row r="26" spans="1:11" ht="19.5" customHeight="1">
      <c r="A26" s="22" t="s">
        <v>372</v>
      </c>
      <c r="B26" s="22"/>
      <c r="C26" s="29" t="s">
        <v>286</v>
      </c>
      <c r="D26" s="184">
        <f>SUM(D27)</f>
        <v>30000</v>
      </c>
      <c r="E26" s="7"/>
      <c r="F26" s="7"/>
      <c r="G26" s="7"/>
      <c r="H26" s="7"/>
      <c r="I26" s="7"/>
      <c r="J26" s="8"/>
      <c r="K26" s="8"/>
    </row>
    <row r="27" spans="1:11" ht="15">
      <c r="A27" s="22"/>
      <c r="B27" s="22">
        <v>6120</v>
      </c>
      <c r="C27" s="31" t="s">
        <v>102</v>
      </c>
      <c r="D27" s="184">
        <v>30000</v>
      </c>
      <c r="E27" s="7"/>
      <c r="F27" s="7"/>
      <c r="G27" s="7"/>
      <c r="H27" s="7"/>
      <c r="I27" s="7"/>
      <c r="J27" s="8"/>
      <c r="K27" s="8"/>
    </row>
    <row r="28" spans="1:11" ht="19.5" customHeight="1">
      <c r="A28" s="18" t="s">
        <v>397</v>
      </c>
      <c r="B28" s="18"/>
      <c r="C28" s="27" t="s">
        <v>422</v>
      </c>
      <c r="D28" s="185">
        <f>D11+D12-D15</f>
        <v>10130</v>
      </c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</row>
    <row r="33" spans="1:11" ht="15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</row>
    <row r="34" spans="1:11" ht="15">
      <c r="A34" s="7"/>
      <c r="B34" s="7"/>
      <c r="C34" s="7"/>
      <c r="D34" s="7"/>
      <c r="E34" s="7"/>
      <c r="F34" s="7"/>
      <c r="G34" s="7"/>
      <c r="H34" s="7"/>
      <c r="I34" s="7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</sheetData>
  <sheetProtection/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B7">
      <selection activeCell="F33" sqref="F33"/>
    </sheetView>
  </sheetViews>
  <sheetFormatPr defaultColWidth="9.00390625" defaultRowHeight="12.75"/>
  <cols>
    <col min="1" max="1" width="3.375" style="149" customWidth="1"/>
    <col min="2" max="2" width="35.75390625" style="149" customWidth="1"/>
    <col min="3" max="3" width="10.875" style="149" hidden="1" customWidth="1"/>
    <col min="4" max="4" width="11.125" style="149" hidden="1" customWidth="1"/>
    <col min="5" max="16" width="9.625" style="149" customWidth="1"/>
    <col min="17" max="17" width="9.75390625" style="149" customWidth="1"/>
    <col min="18" max="30" width="9.625" style="149" customWidth="1"/>
    <col min="31" max="42" width="10.125" style="149" customWidth="1"/>
    <col min="43" max="16384" width="9.125" style="149" customWidth="1"/>
  </cols>
  <sheetData>
    <row r="1" spans="4:25" ht="12">
      <c r="D1" s="151"/>
      <c r="F1" s="328"/>
      <c r="K1" s="150" t="s">
        <v>280</v>
      </c>
      <c r="Y1" s="150" t="s">
        <v>280</v>
      </c>
    </row>
    <row r="2" spans="1:25" ht="12">
      <c r="A2" s="533"/>
      <c r="B2" s="534"/>
      <c r="C2" s="533"/>
      <c r="D2" s="151"/>
      <c r="F2" s="328"/>
      <c r="K2" s="150" t="s">
        <v>530</v>
      </c>
      <c r="Y2" s="150" t="s">
        <v>530</v>
      </c>
    </row>
    <row r="3" spans="1:25" ht="12">
      <c r="A3" s="533"/>
      <c r="B3" s="534"/>
      <c r="D3" s="151"/>
      <c r="F3" s="328"/>
      <c r="K3" s="150" t="s">
        <v>180</v>
      </c>
      <c r="Y3" s="150" t="s">
        <v>180</v>
      </c>
    </row>
    <row r="4" spans="1:25" ht="12">
      <c r="A4" s="533"/>
      <c r="B4" s="534"/>
      <c r="D4" s="151"/>
      <c r="F4" s="328"/>
      <c r="K4" s="150" t="s">
        <v>662</v>
      </c>
      <c r="Y4" s="150" t="s">
        <v>662</v>
      </c>
    </row>
    <row r="5" spans="1:6" ht="12">
      <c r="A5" s="533"/>
      <c r="B5" s="534"/>
      <c r="D5" s="151"/>
      <c r="E5" s="150"/>
      <c r="F5" s="328"/>
    </row>
    <row r="6" spans="1:5" ht="9.75">
      <c r="A6" s="533"/>
      <c r="B6" s="534"/>
      <c r="D6" s="151"/>
      <c r="E6" s="151"/>
    </row>
    <row r="7" spans="1:5" ht="9.75">
      <c r="A7" s="533"/>
      <c r="B7" s="534"/>
      <c r="D7" s="151"/>
      <c r="E7" s="151"/>
    </row>
    <row r="8" spans="1:5" ht="9.75">
      <c r="A8" s="533"/>
      <c r="B8" s="534"/>
      <c r="D8" s="151"/>
      <c r="E8" s="151"/>
    </row>
    <row r="9" spans="1:6" ht="9.75">
      <c r="A9" s="533"/>
      <c r="B9" s="534"/>
      <c r="D9" s="384"/>
      <c r="E9" s="533"/>
      <c r="F9" s="533"/>
    </row>
    <row r="10" spans="2:27" ht="12.75" customHeight="1">
      <c r="B10" s="1050" t="s">
        <v>531</v>
      </c>
      <c r="C10" s="1050"/>
      <c r="D10" s="1050"/>
      <c r="E10" s="1050"/>
      <c r="F10" s="1050"/>
      <c r="G10" s="1050"/>
      <c r="H10" s="1050"/>
      <c r="I10" s="1050"/>
      <c r="J10" s="1050"/>
      <c r="K10" s="1050"/>
      <c r="L10" s="1050"/>
      <c r="M10" s="1050"/>
      <c r="N10" s="1050" t="s">
        <v>531</v>
      </c>
      <c r="O10" s="1050"/>
      <c r="P10" s="1050"/>
      <c r="Q10" s="1050"/>
      <c r="R10" s="1050"/>
      <c r="S10" s="1050"/>
      <c r="T10" s="1050"/>
      <c r="U10" s="1050"/>
      <c r="V10" s="1050"/>
      <c r="W10" s="1050"/>
      <c r="X10" s="1050"/>
      <c r="Y10" s="1050"/>
      <c r="Z10" s="1050"/>
      <c r="AA10" s="1050"/>
    </row>
    <row r="11" spans="1:6" ht="9.75">
      <c r="A11" s="533"/>
      <c r="B11" s="383"/>
      <c r="C11" s="533"/>
      <c r="D11" s="533"/>
      <c r="E11" s="533"/>
      <c r="F11" s="533"/>
    </row>
    <row r="12" spans="1:6" ht="9.75">
      <c r="A12" s="533"/>
      <c r="B12" s="383"/>
      <c r="C12" s="533"/>
      <c r="D12" s="533"/>
      <c r="E12" s="533"/>
      <c r="F12" s="533"/>
    </row>
    <row r="13" spans="1:6" ht="9.75">
      <c r="A13" s="533"/>
      <c r="B13" s="534"/>
      <c r="C13" s="533"/>
      <c r="D13" s="533"/>
      <c r="E13" s="533"/>
      <c r="F13" s="533"/>
    </row>
    <row r="14" spans="13:27" ht="10.5" thickBot="1">
      <c r="M14" s="152" t="s">
        <v>181</v>
      </c>
      <c r="AA14" s="152" t="s">
        <v>181</v>
      </c>
    </row>
    <row r="15" spans="1:27" ht="12.75" customHeight="1">
      <c r="A15" s="535"/>
      <c r="B15" s="536"/>
      <c r="C15" s="536"/>
      <c r="D15" s="1051" t="s">
        <v>532</v>
      </c>
      <c r="E15" s="1020"/>
      <c r="F15" s="1020"/>
      <c r="G15" s="1020"/>
      <c r="H15" s="1020"/>
      <c r="I15" s="1020"/>
      <c r="J15" s="1020"/>
      <c r="K15" s="1020"/>
      <c r="L15" s="1020"/>
      <c r="M15" s="1021"/>
      <c r="N15" s="537"/>
      <c r="O15" s="497"/>
      <c r="P15" s="497"/>
      <c r="Q15" s="497"/>
      <c r="R15" s="497"/>
      <c r="S15" s="497"/>
      <c r="T15" s="497" t="s">
        <v>532</v>
      </c>
      <c r="U15" s="497"/>
      <c r="V15" s="497"/>
      <c r="W15" s="497"/>
      <c r="X15" s="497"/>
      <c r="Y15" s="497"/>
      <c r="Z15" s="497"/>
      <c r="AA15" s="538"/>
    </row>
    <row r="16" spans="1:27" ht="12">
      <c r="A16" s="539"/>
      <c r="B16" s="540" t="s">
        <v>533</v>
      </c>
      <c r="C16" s="540" t="s">
        <v>534</v>
      </c>
      <c r="D16" s="541"/>
      <c r="E16" s="1052" t="s">
        <v>648</v>
      </c>
      <c r="F16" s="542"/>
      <c r="G16" s="543"/>
      <c r="H16" s="542"/>
      <c r="I16" s="543"/>
      <c r="J16" s="542"/>
      <c r="K16" s="543"/>
      <c r="L16" s="542"/>
      <c r="M16" s="542"/>
      <c r="N16" s="542"/>
      <c r="O16" s="543"/>
      <c r="P16" s="542"/>
      <c r="Q16" s="543"/>
      <c r="R16" s="542"/>
      <c r="S16" s="543"/>
      <c r="T16" s="542"/>
      <c r="U16" s="543"/>
      <c r="V16" s="542"/>
      <c r="W16" s="543"/>
      <c r="X16" s="542"/>
      <c r="Y16" s="543"/>
      <c r="Z16" s="542"/>
      <c r="AA16" s="544"/>
    </row>
    <row r="17" spans="1:27" ht="12">
      <c r="A17" s="545" t="s">
        <v>535</v>
      </c>
      <c r="B17" s="540" t="s">
        <v>536</v>
      </c>
      <c r="C17" s="540" t="s">
        <v>537</v>
      </c>
      <c r="D17" s="540" t="s">
        <v>534</v>
      </c>
      <c r="E17" s="1001"/>
      <c r="F17" s="546">
        <v>2008</v>
      </c>
      <c r="G17" s="540">
        <v>2009</v>
      </c>
      <c r="H17" s="546">
        <v>2010</v>
      </c>
      <c r="I17" s="547">
        <v>2011</v>
      </c>
      <c r="J17" s="546">
        <v>2012</v>
      </c>
      <c r="K17" s="547">
        <v>2013</v>
      </c>
      <c r="L17" s="546">
        <v>2014</v>
      </c>
      <c r="M17" s="546">
        <v>2015</v>
      </c>
      <c r="N17" s="546">
        <v>2016</v>
      </c>
      <c r="O17" s="547">
        <v>2017</v>
      </c>
      <c r="P17" s="546">
        <v>2018</v>
      </c>
      <c r="Q17" s="547">
        <v>2019</v>
      </c>
      <c r="R17" s="546">
        <v>2020</v>
      </c>
      <c r="S17" s="547">
        <v>2021</v>
      </c>
      <c r="T17" s="546">
        <v>2022</v>
      </c>
      <c r="U17" s="547">
        <v>2023</v>
      </c>
      <c r="V17" s="546">
        <v>2024</v>
      </c>
      <c r="W17" s="547">
        <v>2025</v>
      </c>
      <c r="X17" s="546">
        <v>2026</v>
      </c>
      <c r="Y17" s="547">
        <v>2027</v>
      </c>
      <c r="Z17" s="546">
        <v>2028</v>
      </c>
      <c r="AA17" s="548">
        <v>2029</v>
      </c>
    </row>
    <row r="18" spans="1:27" ht="12">
      <c r="A18" s="539"/>
      <c r="B18" s="541"/>
      <c r="C18" s="540" t="s">
        <v>538</v>
      </c>
      <c r="D18" s="549" t="s">
        <v>539</v>
      </c>
      <c r="E18" s="1001"/>
      <c r="F18" s="550"/>
      <c r="G18" s="551"/>
      <c r="H18" s="550"/>
      <c r="I18" s="551"/>
      <c r="J18" s="550"/>
      <c r="K18" s="551"/>
      <c r="L18" s="550"/>
      <c r="M18" s="550"/>
      <c r="N18" s="550"/>
      <c r="O18" s="551"/>
      <c r="P18" s="550"/>
      <c r="Q18" s="551"/>
      <c r="R18" s="550"/>
      <c r="S18" s="551"/>
      <c r="T18" s="550"/>
      <c r="U18" s="551"/>
      <c r="V18" s="550"/>
      <c r="W18" s="551"/>
      <c r="X18" s="550"/>
      <c r="Y18" s="551"/>
      <c r="Z18" s="550"/>
      <c r="AA18" s="552"/>
    </row>
    <row r="19" spans="1:27" ht="12.75" thickBot="1">
      <c r="A19" s="553"/>
      <c r="B19" s="554"/>
      <c r="C19" s="555"/>
      <c r="D19" s="556"/>
      <c r="E19" s="1053"/>
      <c r="F19" s="557"/>
      <c r="G19" s="558"/>
      <c r="H19" s="557"/>
      <c r="I19" s="558"/>
      <c r="J19" s="557"/>
      <c r="K19" s="558"/>
      <c r="L19" s="557"/>
      <c r="M19" s="557"/>
      <c r="N19" s="557"/>
      <c r="O19" s="558"/>
      <c r="P19" s="557"/>
      <c r="Q19" s="558"/>
      <c r="R19" s="557"/>
      <c r="S19" s="558"/>
      <c r="T19" s="557"/>
      <c r="U19" s="558"/>
      <c r="V19" s="557"/>
      <c r="W19" s="558"/>
      <c r="X19" s="557"/>
      <c r="Y19" s="558"/>
      <c r="Z19" s="557"/>
      <c r="AA19" s="559"/>
    </row>
    <row r="20" spans="1:27" s="564" customFormat="1" ht="12" thickBot="1">
      <c r="A20" s="560">
        <v>1</v>
      </c>
      <c r="B20" s="561">
        <v>2</v>
      </c>
      <c r="C20" s="561">
        <v>3</v>
      </c>
      <c r="D20" s="561">
        <v>4</v>
      </c>
      <c r="E20" s="561">
        <v>5</v>
      </c>
      <c r="F20" s="562">
        <v>6</v>
      </c>
      <c r="G20" s="561">
        <v>7</v>
      </c>
      <c r="H20" s="562">
        <v>8</v>
      </c>
      <c r="I20" s="561">
        <v>9</v>
      </c>
      <c r="J20" s="562">
        <v>10</v>
      </c>
      <c r="K20" s="561">
        <v>11</v>
      </c>
      <c r="L20" s="562">
        <v>12</v>
      </c>
      <c r="M20" s="562">
        <v>13</v>
      </c>
      <c r="N20" s="562">
        <v>14</v>
      </c>
      <c r="O20" s="561">
        <v>15</v>
      </c>
      <c r="P20" s="562">
        <v>16</v>
      </c>
      <c r="Q20" s="561">
        <v>17</v>
      </c>
      <c r="R20" s="562">
        <v>18</v>
      </c>
      <c r="S20" s="561">
        <v>19</v>
      </c>
      <c r="T20" s="562">
        <v>20</v>
      </c>
      <c r="U20" s="561">
        <v>21</v>
      </c>
      <c r="V20" s="562">
        <v>22</v>
      </c>
      <c r="W20" s="561">
        <v>23</v>
      </c>
      <c r="X20" s="562">
        <v>24</v>
      </c>
      <c r="Y20" s="561">
        <v>25</v>
      </c>
      <c r="Z20" s="562">
        <v>26</v>
      </c>
      <c r="AA20" s="563">
        <v>27</v>
      </c>
    </row>
    <row r="21" spans="1:27" ht="12.75">
      <c r="A21" s="565" t="s">
        <v>371</v>
      </c>
      <c r="B21" s="566" t="s">
        <v>540</v>
      </c>
      <c r="C21" s="211">
        <v>0</v>
      </c>
      <c r="D21" s="567">
        <v>0</v>
      </c>
      <c r="E21" s="567">
        <v>4000000</v>
      </c>
      <c r="F21" s="347">
        <v>4000000</v>
      </c>
      <c r="G21" s="568">
        <v>4000000</v>
      </c>
      <c r="H21" s="347">
        <v>4000000</v>
      </c>
      <c r="I21" s="568">
        <v>4000000</v>
      </c>
      <c r="J21" s="347">
        <v>4000000</v>
      </c>
      <c r="K21" s="344">
        <f>J21-'[1]Sytuacja finans.'!J29</f>
        <v>3600000</v>
      </c>
      <c r="L21" s="344">
        <f>K21-'[1]Sytuacja finans.'!K29</f>
        <v>3200000</v>
      </c>
      <c r="M21" s="344">
        <f>L21-'[1]Sytuacja finans.'!L29</f>
        <v>2800000</v>
      </c>
      <c r="N21" s="344">
        <f>M21-'[1]Sytuacja finans.'!M29</f>
        <v>2400000</v>
      </c>
      <c r="O21" s="344">
        <f>N21-'[1]Sytuacja finans.'!N29</f>
        <v>2000000</v>
      </c>
      <c r="P21" s="344">
        <f>O21-'[1]Sytuacja finans.'!O29</f>
        <v>1600000</v>
      </c>
      <c r="Q21" s="344">
        <f>P21-'[1]Sytuacja finans.'!P29</f>
        <v>1200000</v>
      </c>
      <c r="R21" s="344">
        <f>Q21-'[1]Sytuacja finans.'!Q29</f>
        <v>800000</v>
      </c>
      <c r="S21" s="344">
        <f>R21-'[1]Sytuacja finans.'!R29</f>
        <v>400000</v>
      </c>
      <c r="T21" s="344">
        <f>S21-'[1]Sytuacja finans.'!S29</f>
        <v>0</v>
      </c>
      <c r="U21" s="347">
        <v>0</v>
      </c>
      <c r="V21" s="347">
        <v>0</v>
      </c>
      <c r="W21" s="347">
        <v>0</v>
      </c>
      <c r="X21" s="347">
        <v>0</v>
      </c>
      <c r="Y21" s="347">
        <v>0</v>
      </c>
      <c r="Z21" s="347">
        <v>0</v>
      </c>
      <c r="AA21" s="569">
        <v>0</v>
      </c>
    </row>
    <row r="22" spans="1:27" ht="12.75">
      <c r="A22" s="570" t="s">
        <v>372</v>
      </c>
      <c r="B22" s="571" t="s">
        <v>379</v>
      </c>
      <c r="C22" s="572">
        <v>11018970</v>
      </c>
      <c r="D22" s="573">
        <v>11468903</v>
      </c>
      <c r="E22" s="573">
        <v>7478903</v>
      </c>
      <c r="F22" s="574">
        <f>E22-'Żródła finans.'!E27</f>
        <v>7050136</v>
      </c>
      <c r="G22" s="574">
        <f>F22-'Sytuacja finans.'!F21</f>
        <v>6538798</v>
      </c>
      <c r="H22" s="574">
        <f>G22-'Sytuacja finans.'!G21</f>
        <v>6027460</v>
      </c>
      <c r="I22" s="574">
        <f>H22-'Sytuacja finans.'!H21</f>
        <v>5596474</v>
      </c>
      <c r="J22" s="574">
        <f>I22-'Sytuacja finans.'!I21</f>
        <v>5165488</v>
      </c>
      <c r="K22" s="574">
        <f>J22-'Sytuacja finans.'!J21</f>
        <v>4734502</v>
      </c>
      <c r="L22" s="574">
        <f>K22-'Sytuacja finans.'!K21</f>
        <v>4303516</v>
      </c>
      <c r="M22" s="574">
        <f>L22-'Sytuacja finans.'!L21</f>
        <v>3872530</v>
      </c>
      <c r="N22" s="574">
        <f>M22-'Sytuacja finans.'!M21</f>
        <v>3441544</v>
      </c>
      <c r="O22" s="574">
        <f>N22-'Sytuacja finans.'!N21</f>
        <v>3079367</v>
      </c>
      <c r="P22" s="574">
        <f>O22-'Sytuacja finans.'!O21</f>
        <v>2813519</v>
      </c>
      <c r="Q22" s="574">
        <f>P22-'Sytuacja finans.'!P21</f>
        <v>2547671</v>
      </c>
      <c r="R22" s="574">
        <f>Q22-'Sytuacja finans.'!Q21</f>
        <v>2281823</v>
      </c>
      <c r="S22" s="574">
        <f>R22-'Sytuacja finans.'!R21</f>
        <v>2015975</v>
      </c>
      <c r="T22" s="574">
        <f>S22-'Sytuacja finans.'!S21</f>
        <v>1750127</v>
      </c>
      <c r="U22" s="574">
        <f>T22-'Sytuacja finans.'!T21</f>
        <v>1484279</v>
      </c>
      <c r="V22" s="574">
        <f>U22-'Sytuacja finans.'!U21</f>
        <v>1218431</v>
      </c>
      <c r="W22" s="574">
        <f>V22-'Sytuacja finans.'!V21</f>
        <v>952583</v>
      </c>
      <c r="X22" s="574">
        <f>W22-'Sytuacja finans.'!W21</f>
        <v>686735</v>
      </c>
      <c r="Y22" s="574">
        <f>X22-'Sytuacja finans.'!X21</f>
        <v>420887</v>
      </c>
      <c r="Z22" s="574">
        <f>Y22-'Sytuacja finans.'!Y21</f>
        <v>155039</v>
      </c>
      <c r="AA22" s="574">
        <f>Z22-'Sytuacja finans.'!Z21</f>
        <v>0</v>
      </c>
    </row>
    <row r="23" spans="1:27" ht="12.75">
      <c r="A23" s="575" t="s">
        <v>373</v>
      </c>
      <c r="B23" s="566" t="s">
        <v>380</v>
      </c>
      <c r="C23" s="211">
        <v>171248</v>
      </c>
      <c r="D23" s="567">
        <v>20000</v>
      </c>
      <c r="E23" s="567">
        <v>10000</v>
      </c>
      <c r="F23" s="347">
        <v>0</v>
      </c>
      <c r="G23" s="578">
        <v>0</v>
      </c>
      <c r="H23" s="578">
        <v>0</v>
      </c>
      <c r="I23" s="578">
        <v>0</v>
      </c>
      <c r="J23" s="578">
        <v>0</v>
      </c>
      <c r="K23" s="578">
        <v>0</v>
      </c>
      <c r="L23" s="212">
        <v>0</v>
      </c>
      <c r="M23" s="212">
        <v>0</v>
      </c>
      <c r="N23" s="212">
        <v>0</v>
      </c>
      <c r="O23" s="219">
        <v>0</v>
      </c>
      <c r="P23" s="212">
        <v>0</v>
      </c>
      <c r="Q23" s="219">
        <v>0</v>
      </c>
      <c r="R23" s="212">
        <v>0</v>
      </c>
      <c r="S23" s="219">
        <v>0</v>
      </c>
      <c r="T23" s="212">
        <v>0</v>
      </c>
      <c r="U23" s="212">
        <v>0</v>
      </c>
      <c r="V23" s="212">
        <v>0</v>
      </c>
      <c r="W23" s="212">
        <v>0</v>
      </c>
      <c r="X23" s="212">
        <v>0</v>
      </c>
      <c r="Y23" s="212">
        <v>0</v>
      </c>
      <c r="Z23" s="212">
        <v>0</v>
      </c>
      <c r="AA23" s="576">
        <v>0</v>
      </c>
    </row>
    <row r="24" spans="1:27" ht="12.75">
      <c r="A24" s="570" t="s">
        <v>361</v>
      </c>
      <c r="B24" s="571" t="s">
        <v>541</v>
      </c>
      <c r="C24" s="572"/>
      <c r="D24" s="573"/>
      <c r="E24" s="573"/>
      <c r="F24" s="574"/>
      <c r="G24" s="577"/>
      <c r="H24" s="578"/>
      <c r="I24" s="577"/>
      <c r="J24" s="578"/>
      <c r="K24" s="577"/>
      <c r="L24" s="578"/>
      <c r="M24" s="578"/>
      <c r="N24" s="578"/>
      <c r="O24" s="577"/>
      <c r="P24" s="578"/>
      <c r="Q24" s="577"/>
      <c r="R24" s="578"/>
      <c r="S24" s="577"/>
      <c r="T24" s="578"/>
      <c r="U24" s="578"/>
      <c r="V24" s="578"/>
      <c r="W24" s="578"/>
      <c r="X24" s="578"/>
      <c r="Y24" s="578"/>
      <c r="Z24" s="578"/>
      <c r="AA24" s="579"/>
    </row>
    <row r="25" spans="1:27" ht="12.75">
      <c r="A25" s="575" t="s">
        <v>378</v>
      </c>
      <c r="B25" s="566" t="s">
        <v>542</v>
      </c>
      <c r="C25" s="211">
        <v>0</v>
      </c>
      <c r="D25" s="567">
        <f aca="true" t="shared" si="0" ref="D25:AA25">D30</f>
        <v>0</v>
      </c>
      <c r="E25" s="567">
        <f t="shared" si="0"/>
        <v>0</v>
      </c>
      <c r="F25" s="347">
        <f t="shared" si="0"/>
        <v>0</v>
      </c>
      <c r="G25" s="219">
        <f t="shared" si="0"/>
        <v>0</v>
      </c>
      <c r="H25" s="212">
        <f t="shared" si="0"/>
        <v>0</v>
      </c>
      <c r="I25" s="219">
        <f t="shared" si="0"/>
        <v>0</v>
      </c>
      <c r="J25" s="212">
        <f t="shared" si="0"/>
        <v>0</v>
      </c>
      <c r="K25" s="219">
        <f t="shared" si="0"/>
        <v>0</v>
      </c>
      <c r="L25" s="212">
        <f t="shared" si="0"/>
        <v>0</v>
      </c>
      <c r="M25" s="212">
        <f t="shared" si="0"/>
        <v>0</v>
      </c>
      <c r="N25" s="212">
        <f t="shared" si="0"/>
        <v>0</v>
      </c>
      <c r="O25" s="219">
        <f t="shared" si="0"/>
        <v>0</v>
      </c>
      <c r="P25" s="212">
        <f t="shared" si="0"/>
        <v>0</v>
      </c>
      <c r="Q25" s="219">
        <f t="shared" si="0"/>
        <v>0</v>
      </c>
      <c r="R25" s="212">
        <f t="shared" si="0"/>
        <v>0</v>
      </c>
      <c r="S25" s="219">
        <f t="shared" si="0"/>
        <v>0</v>
      </c>
      <c r="T25" s="212">
        <f t="shared" si="0"/>
        <v>0</v>
      </c>
      <c r="U25" s="212">
        <f t="shared" si="0"/>
        <v>0</v>
      </c>
      <c r="V25" s="212">
        <f t="shared" si="0"/>
        <v>0</v>
      </c>
      <c r="W25" s="212">
        <f t="shared" si="0"/>
        <v>0</v>
      </c>
      <c r="X25" s="212">
        <f t="shared" si="0"/>
        <v>0</v>
      </c>
      <c r="Y25" s="212">
        <f t="shared" si="0"/>
        <v>0</v>
      </c>
      <c r="Z25" s="212">
        <f t="shared" si="0"/>
        <v>0</v>
      </c>
      <c r="AA25" s="576">
        <f t="shared" si="0"/>
        <v>0</v>
      </c>
    </row>
    <row r="26" spans="1:27" ht="12.75">
      <c r="A26" s="575"/>
      <c r="B26" s="566" t="s">
        <v>543</v>
      </c>
      <c r="C26" s="211"/>
      <c r="D26" s="567"/>
      <c r="E26" s="567"/>
      <c r="F26" s="347"/>
      <c r="G26" s="219"/>
      <c r="H26" s="212"/>
      <c r="I26" s="219"/>
      <c r="J26" s="212"/>
      <c r="K26" s="219"/>
      <c r="L26" s="212"/>
      <c r="M26" s="212"/>
      <c r="N26" s="212"/>
      <c r="O26" s="219"/>
      <c r="P26" s="212"/>
      <c r="Q26" s="219"/>
      <c r="R26" s="212"/>
      <c r="S26" s="219"/>
      <c r="T26" s="212"/>
      <c r="U26" s="212"/>
      <c r="V26" s="212"/>
      <c r="W26" s="212"/>
      <c r="X26" s="212"/>
      <c r="Y26" s="212"/>
      <c r="Z26" s="212"/>
      <c r="AA26" s="576"/>
    </row>
    <row r="27" spans="1:27" ht="12.75">
      <c r="A27" s="575"/>
      <c r="B27" s="566" t="s">
        <v>544</v>
      </c>
      <c r="C27" s="211"/>
      <c r="D27" s="567"/>
      <c r="E27" s="567"/>
      <c r="F27" s="347"/>
      <c r="G27" s="219"/>
      <c r="H27" s="212"/>
      <c r="I27" s="219"/>
      <c r="J27" s="212"/>
      <c r="K27" s="219"/>
      <c r="L27" s="212"/>
      <c r="M27" s="212"/>
      <c r="N27" s="212"/>
      <c r="O27" s="219"/>
      <c r="P27" s="212"/>
      <c r="Q27" s="219"/>
      <c r="R27" s="212"/>
      <c r="S27" s="219"/>
      <c r="T27" s="212"/>
      <c r="U27" s="212"/>
      <c r="V27" s="212"/>
      <c r="W27" s="212"/>
      <c r="X27" s="212"/>
      <c r="Y27" s="212"/>
      <c r="Z27" s="212"/>
      <c r="AA27" s="576"/>
    </row>
    <row r="28" spans="1:27" ht="12.75">
      <c r="A28" s="575"/>
      <c r="B28" s="571" t="s">
        <v>545</v>
      </c>
      <c r="C28" s="572"/>
      <c r="D28" s="573"/>
      <c r="E28" s="573"/>
      <c r="F28" s="574"/>
      <c r="G28" s="577"/>
      <c r="H28" s="578"/>
      <c r="I28" s="577"/>
      <c r="J28" s="578"/>
      <c r="K28" s="577"/>
      <c r="L28" s="578"/>
      <c r="M28" s="578"/>
      <c r="N28" s="578"/>
      <c r="O28" s="577"/>
      <c r="P28" s="578"/>
      <c r="Q28" s="577"/>
      <c r="R28" s="578"/>
      <c r="S28" s="577"/>
      <c r="T28" s="578"/>
      <c r="U28" s="578"/>
      <c r="V28" s="578"/>
      <c r="W28" s="578"/>
      <c r="X28" s="578"/>
      <c r="Y28" s="578"/>
      <c r="Z28" s="578"/>
      <c r="AA28" s="579"/>
    </row>
    <row r="29" spans="1:27" ht="12.75">
      <c r="A29" s="575"/>
      <c r="B29" s="566" t="s">
        <v>546</v>
      </c>
      <c r="C29" s="211"/>
      <c r="D29" s="567"/>
      <c r="E29" s="567"/>
      <c r="F29" s="347"/>
      <c r="G29" s="219"/>
      <c r="H29" s="212"/>
      <c r="I29" s="219"/>
      <c r="J29" s="212"/>
      <c r="K29" s="219"/>
      <c r="L29" s="212"/>
      <c r="M29" s="212"/>
      <c r="N29" s="212"/>
      <c r="O29" s="219"/>
      <c r="P29" s="212"/>
      <c r="Q29" s="219"/>
      <c r="R29" s="212"/>
      <c r="S29" s="219"/>
      <c r="T29" s="212"/>
      <c r="U29" s="212"/>
      <c r="V29" s="212"/>
      <c r="W29" s="212"/>
      <c r="X29" s="212"/>
      <c r="Y29" s="212"/>
      <c r="Z29" s="212"/>
      <c r="AA29" s="576"/>
    </row>
    <row r="30" spans="1:27" ht="12.75">
      <c r="A30" s="575"/>
      <c r="B30" s="571" t="s">
        <v>547</v>
      </c>
      <c r="C30" s="580"/>
      <c r="D30" s="573"/>
      <c r="E30" s="573"/>
      <c r="F30" s="574"/>
      <c r="G30" s="577"/>
      <c r="H30" s="578"/>
      <c r="I30" s="577"/>
      <c r="J30" s="578"/>
      <c r="K30" s="577"/>
      <c r="L30" s="578"/>
      <c r="M30" s="578"/>
      <c r="N30" s="578"/>
      <c r="O30" s="577"/>
      <c r="P30" s="578"/>
      <c r="Q30" s="577"/>
      <c r="R30" s="578"/>
      <c r="S30" s="577"/>
      <c r="T30" s="578"/>
      <c r="U30" s="578"/>
      <c r="V30" s="578"/>
      <c r="W30" s="578"/>
      <c r="X30" s="578"/>
      <c r="Y30" s="578"/>
      <c r="Z30" s="578"/>
      <c r="AA30" s="579"/>
    </row>
    <row r="31" spans="1:27" ht="12.75">
      <c r="A31" s="575"/>
      <c r="B31" s="581" t="s">
        <v>548</v>
      </c>
      <c r="C31" s="421"/>
      <c r="D31" s="582"/>
      <c r="E31" s="582"/>
      <c r="F31" s="354"/>
      <c r="G31" s="583"/>
      <c r="H31" s="422"/>
      <c r="I31" s="583"/>
      <c r="J31" s="422"/>
      <c r="K31" s="583"/>
      <c r="L31" s="422"/>
      <c r="M31" s="422"/>
      <c r="N31" s="422"/>
      <c r="O31" s="583"/>
      <c r="P31" s="422"/>
      <c r="Q31" s="583"/>
      <c r="R31" s="422"/>
      <c r="S31" s="583"/>
      <c r="T31" s="422"/>
      <c r="U31" s="422"/>
      <c r="V31" s="422"/>
      <c r="W31" s="422"/>
      <c r="X31" s="422"/>
      <c r="Y31" s="422"/>
      <c r="Z31" s="422"/>
      <c r="AA31" s="584"/>
    </row>
    <row r="32" spans="1:27" ht="12.75">
      <c r="A32" s="570" t="s">
        <v>381</v>
      </c>
      <c r="B32" s="581" t="s">
        <v>549</v>
      </c>
      <c r="C32" s="585">
        <f aca="true" t="shared" si="1" ref="C32:AA32">SUM(C21:C25)</f>
        <v>11190218</v>
      </c>
      <c r="D32" s="586">
        <f t="shared" si="1"/>
        <v>11488903</v>
      </c>
      <c r="E32" s="586">
        <f t="shared" si="1"/>
        <v>11488903</v>
      </c>
      <c r="F32" s="335">
        <f>SUM(F21:F25)</f>
        <v>11050136</v>
      </c>
      <c r="G32" s="587">
        <f>SUM(G21:G25)</f>
        <v>10538798</v>
      </c>
      <c r="H32" s="588">
        <f t="shared" si="1"/>
        <v>10027460</v>
      </c>
      <c r="I32" s="587">
        <f t="shared" si="1"/>
        <v>9596474</v>
      </c>
      <c r="J32" s="588">
        <f t="shared" si="1"/>
        <v>9165488</v>
      </c>
      <c r="K32" s="587">
        <f t="shared" si="1"/>
        <v>8334502</v>
      </c>
      <c r="L32" s="588">
        <f t="shared" si="1"/>
        <v>7503516</v>
      </c>
      <c r="M32" s="588">
        <f t="shared" si="1"/>
        <v>6672530</v>
      </c>
      <c r="N32" s="588">
        <f t="shared" si="1"/>
        <v>5841544</v>
      </c>
      <c r="O32" s="587">
        <f t="shared" si="1"/>
        <v>5079367</v>
      </c>
      <c r="P32" s="588">
        <f t="shared" si="1"/>
        <v>4413519</v>
      </c>
      <c r="Q32" s="587">
        <f t="shared" si="1"/>
        <v>3747671</v>
      </c>
      <c r="R32" s="588">
        <f t="shared" si="1"/>
        <v>3081823</v>
      </c>
      <c r="S32" s="587">
        <f t="shared" si="1"/>
        <v>2415975</v>
      </c>
      <c r="T32" s="588">
        <f t="shared" si="1"/>
        <v>1750127</v>
      </c>
      <c r="U32" s="588">
        <f t="shared" si="1"/>
        <v>1484279</v>
      </c>
      <c r="V32" s="588">
        <f t="shared" si="1"/>
        <v>1218431</v>
      </c>
      <c r="W32" s="588">
        <f t="shared" si="1"/>
        <v>952583</v>
      </c>
      <c r="X32" s="588">
        <f t="shared" si="1"/>
        <v>686735</v>
      </c>
      <c r="Y32" s="588">
        <f t="shared" si="1"/>
        <v>420887</v>
      </c>
      <c r="Z32" s="588">
        <f t="shared" si="1"/>
        <v>155039</v>
      </c>
      <c r="AA32" s="589">
        <f t="shared" si="1"/>
        <v>0</v>
      </c>
    </row>
    <row r="33" spans="1:27" ht="13.5" thickBot="1">
      <c r="A33" s="590" t="s">
        <v>383</v>
      </c>
      <c r="B33" s="591" t="s">
        <v>550</v>
      </c>
      <c r="C33" s="592">
        <v>32826290</v>
      </c>
      <c r="D33" s="593">
        <v>37952654</v>
      </c>
      <c r="E33" s="594">
        <f>'Sytuacja finans.'!C11</f>
        <v>36867168</v>
      </c>
      <c r="F33" s="594">
        <f>'Sytuacja finans.'!D11</f>
        <v>34492743</v>
      </c>
      <c r="G33" s="594">
        <f>'Sytuacja finans.'!F11</f>
        <v>34349283</v>
      </c>
      <c r="H33" s="594">
        <f>'Sytuacja finans.'!G11</f>
        <v>34449513.275</v>
      </c>
      <c r="I33" s="594">
        <f>'Sytuacja finans.'!H11</f>
        <v>34917910.181875</v>
      </c>
      <c r="J33" s="594">
        <f>'Sytuacja finans.'!I11</f>
        <v>35395849.011421874</v>
      </c>
      <c r="K33" s="594">
        <f>'Sytuacja finans.'!J11</f>
        <v>35883739.00808242</v>
      </c>
      <c r="L33" s="594">
        <f>'Sytuacja finans.'!K11</f>
        <v>36382013.26206698</v>
      </c>
      <c r="M33" s="594">
        <f>'Sytuacja finans.'!L11</f>
        <v>36891144.00493899</v>
      </c>
      <c r="N33" s="594">
        <f>'Sytuacja finans.'!M11</f>
        <v>37411639.005115986</v>
      </c>
      <c r="O33" s="594">
        <f>'Sytuacja finans.'!N11</f>
        <v>37944045.23999463</v>
      </c>
      <c r="P33" s="594">
        <f>'Sytuacja finans.'!O11</f>
        <v>38488955.965</v>
      </c>
      <c r="Q33" s="594">
        <f>'Sytuacja finans.'!P11</f>
        <v>39047013.057575</v>
      </c>
      <c r="R33" s="594">
        <f>'Sytuacja finans.'!Q11</f>
        <v>39618910.41388937</v>
      </c>
      <c r="S33" s="594">
        <f>'Sytuacja finans.'!R11</f>
        <v>40205400.48825206</v>
      </c>
      <c r="T33" s="594">
        <f>'Sytuacja finans.'!S11</f>
        <v>40807301.6513471</v>
      </c>
      <c r="U33" s="594">
        <f>'Sytuacja finans.'!T11</f>
        <v>41255939.36253926</v>
      </c>
      <c r="V33" s="594">
        <f>'Sytuacja finans.'!U11</f>
        <v>41658419.360456824</v>
      </c>
      <c r="W33" s="594">
        <f>'Sytuacja finans.'!V11</f>
        <v>42176712.27601053</v>
      </c>
      <c r="X33" s="594">
        <f>'Sytuacja finans.'!W11</f>
        <v>42816601.41883018</v>
      </c>
      <c r="Y33" s="594">
        <f>'Sytuacja finans.'!X11</f>
        <v>43357061.91232224</v>
      </c>
      <c r="Z33" s="594">
        <f>'Sytuacja finans.'!Y11</f>
        <v>43908753.94178384</v>
      </c>
      <c r="AA33" s="636">
        <f>'Sytuacja finans.'!Z11</f>
        <v>44471966.36139775</v>
      </c>
    </row>
    <row r="34" spans="1:27" ht="13.5" thickBot="1">
      <c r="A34" s="595" t="s">
        <v>389</v>
      </c>
      <c r="B34" s="596" t="s">
        <v>551</v>
      </c>
      <c r="C34" s="597">
        <f aca="true" t="shared" si="2" ref="C34:AA34">C32/C33*100</f>
        <v>34.08919497146952</v>
      </c>
      <c r="D34" s="598">
        <f t="shared" si="2"/>
        <v>30.271672173440095</v>
      </c>
      <c r="E34" s="598">
        <f t="shared" si="2"/>
        <v>31.162965921331416</v>
      </c>
      <c r="F34" s="598">
        <f t="shared" si="2"/>
        <v>32.036118438014626</v>
      </c>
      <c r="G34" s="599">
        <f t="shared" si="2"/>
        <v>30.681275064751716</v>
      </c>
      <c r="H34" s="598">
        <f t="shared" si="2"/>
        <v>29.107697168182995</v>
      </c>
      <c r="I34" s="599">
        <f t="shared" si="2"/>
        <v>27.482956311003075</v>
      </c>
      <c r="J34" s="598">
        <f t="shared" si="2"/>
        <v>25.89424538748143</v>
      </c>
      <c r="K34" s="599">
        <f t="shared" si="2"/>
        <v>23.226403464039088</v>
      </c>
      <c r="L34" s="598">
        <f t="shared" si="2"/>
        <v>20.624246233848194</v>
      </c>
      <c r="M34" s="598">
        <f t="shared" si="2"/>
        <v>18.087078023676035</v>
      </c>
      <c r="N34" s="598">
        <f t="shared" si="2"/>
        <v>15.614242399808193</v>
      </c>
      <c r="O34" s="599">
        <f t="shared" si="2"/>
        <v>13.386466750904388</v>
      </c>
      <c r="P34" s="598">
        <f t="shared" si="2"/>
        <v>11.466975108427054</v>
      </c>
      <c r="Q34" s="599">
        <f t="shared" si="2"/>
        <v>9.597842975784197</v>
      </c>
      <c r="R34" s="598">
        <f t="shared" si="2"/>
        <v>7.778666722039867</v>
      </c>
      <c r="S34" s="600">
        <f t="shared" si="2"/>
        <v>6.009080796759986</v>
      </c>
      <c r="T34" s="598">
        <f t="shared" si="2"/>
        <v>4.288759435634544</v>
      </c>
      <c r="U34" s="598">
        <f t="shared" si="2"/>
        <v>3.5977341030991963</v>
      </c>
      <c r="V34" s="598">
        <f t="shared" si="2"/>
        <v>2.9248133239461414</v>
      </c>
      <c r="W34" s="598">
        <f t="shared" si="2"/>
        <v>2.2585520506343846</v>
      </c>
      <c r="X34" s="598">
        <f t="shared" si="2"/>
        <v>1.6038989019291545</v>
      </c>
      <c r="Y34" s="598">
        <f t="shared" si="2"/>
        <v>0.970746128626355</v>
      </c>
      <c r="Z34" s="598">
        <f t="shared" si="2"/>
        <v>0.35309359998135575</v>
      </c>
      <c r="AA34" s="601">
        <f t="shared" si="2"/>
        <v>0</v>
      </c>
    </row>
    <row r="35" ht="9.75">
      <c r="C35" s="78"/>
    </row>
  </sheetData>
  <sheetProtection/>
  <mergeCells count="4">
    <mergeCell ref="B10:M10"/>
    <mergeCell ref="D15:M15"/>
    <mergeCell ref="N10:AA10"/>
    <mergeCell ref="E16:E19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18" sqref="D18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0.875" style="1" customWidth="1"/>
    <col min="4" max="4" width="10.375" style="1" customWidth="1"/>
    <col min="5" max="5" width="11.00390625" style="1" hidden="1" customWidth="1"/>
    <col min="6" max="6" width="10.25390625" style="1" customWidth="1"/>
    <col min="7" max="7" width="12.75390625" style="1" customWidth="1"/>
    <col min="8" max="8" width="10.375" style="1" customWidth="1"/>
    <col min="9" max="9" width="10.25390625" style="1" customWidth="1"/>
    <col min="10" max="10" width="10.00390625" style="1" customWidth="1"/>
    <col min="11" max="11" width="10.375" style="1" customWidth="1"/>
    <col min="12" max="12" width="10.00390625" style="1" customWidth="1"/>
    <col min="13" max="13" width="10.875" style="1" customWidth="1"/>
    <col min="14" max="14" width="10.75390625" style="1" customWidth="1"/>
    <col min="15" max="15" width="10.625" style="1" customWidth="1"/>
    <col min="16" max="16" width="11.625" style="1" customWidth="1"/>
    <col min="17" max="17" width="10.25390625" style="1" customWidth="1"/>
    <col min="18" max="18" width="10.125" style="1" customWidth="1"/>
    <col min="19" max="19" width="10.875" style="1" customWidth="1"/>
    <col min="20" max="20" width="11.00390625" style="1" customWidth="1"/>
    <col min="21" max="21" width="10.625" style="1" customWidth="1"/>
    <col min="22" max="22" width="10.25390625" style="1" customWidth="1"/>
    <col min="23" max="23" width="11.25390625" style="1" customWidth="1"/>
    <col min="24" max="24" width="10.25390625" style="1" customWidth="1"/>
    <col min="25" max="25" width="10.625" style="1" customWidth="1"/>
    <col min="26" max="26" width="11.25390625" style="1" customWidth="1"/>
    <col min="27" max="16384" width="9.125" style="1" customWidth="1"/>
  </cols>
  <sheetData>
    <row r="1" spans="11:25" ht="12.75">
      <c r="K1" s="1" t="s">
        <v>529</v>
      </c>
      <c r="Y1" s="1" t="s">
        <v>529</v>
      </c>
    </row>
    <row r="2" spans="11:25" ht="12.75">
      <c r="K2" s="1" t="s">
        <v>552</v>
      </c>
      <c r="Y2" s="1" t="s">
        <v>552</v>
      </c>
    </row>
    <row r="3" spans="11:25" ht="12.75">
      <c r="K3" s="1" t="s">
        <v>180</v>
      </c>
      <c r="Y3" s="1" t="s">
        <v>180</v>
      </c>
    </row>
    <row r="4" spans="11:25" ht="12.75">
      <c r="K4" s="1" t="s">
        <v>661</v>
      </c>
      <c r="Y4" s="1" t="s">
        <v>661</v>
      </c>
    </row>
    <row r="6" spans="1:12" ht="18">
      <c r="A6" s="964" t="s">
        <v>553</v>
      </c>
      <c r="B6" s="964"/>
      <c r="C6" s="964"/>
      <c r="D6" s="964"/>
      <c r="E6" s="964"/>
      <c r="F6" s="964"/>
      <c r="G6" s="964"/>
      <c r="H6" s="964"/>
      <c r="I6" s="964"/>
      <c r="J6" s="964"/>
      <c r="K6" s="964"/>
      <c r="L6" s="964"/>
    </row>
    <row r="7" spans="7:26" ht="13.5" thickBot="1">
      <c r="G7" s="9"/>
      <c r="L7" s="9" t="s">
        <v>400</v>
      </c>
      <c r="Z7" s="602" t="s">
        <v>400</v>
      </c>
    </row>
    <row r="8" spans="1:26" ht="24.75" customHeight="1" thickBot="1">
      <c r="A8" s="1059" t="s">
        <v>535</v>
      </c>
      <c r="B8" s="1059" t="s">
        <v>360</v>
      </c>
      <c r="C8" s="1057" t="s">
        <v>649</v>
      </c>
      <c r="D8" s="1057" t="s">
        <v>459</v>
      </c>
      <c r="E8" s="1054" t="s">
        <v>554</v>
      </c>
      <c r="F8" s="1055"/>
      <c r="G8" s="1055"/>
      <c r="H8" s="1055"/>
      <c r="I8" s="1055"/>
      <c r="J8" s="1055"/>
      <c r="K8" s="1055"/>
      <c r="L8" s="1056"/>
      <c r="M8" s="1054" t="s">
        <v>554</v>
      </c>
      <c r="N8" s="1055"/>
      <c r="O8" s="1055"/>
      <c r="P8" s="1055"/>
      <c r="Q8" s="1055"/>
      <c r="R8" s="1055"/>
      <c r="S8" s="1055"/>
      <c r="T8" s="1055"/>
      <c r="U8" s="1055"/>
      <c r="V8" s="1055"/>
      <c r="W8" s="1055"/>
      <c r="X8" s="1055"/>
      <c r="Y8" s="1055"/>
      <c r="Z8" s="1056"/>
    </row>
    <row r="9" spans="1:26" ht="30" customHeight="1" thickBot="1">
      <c r="A9" s="1060"/>
      <c r="B9" s="1060"/>
      <c r="C9" s="1058"/>
      <c r="D9" s="1058"/>
      <c r="E9" s="603" t="s">
        <v>555</v>
      </c>
      <c r="F9" s="603" t="s">
        <v>416</v>
      </c>
      <c r="G9" s="603" t="s">
        <v>357</v>
      </c>
      <c r="H9" s="603" t="s">
        <v>556</v>
      </c>
      <c r="I9" s="603" t="s">
        <v>557</v>
      </c>
      <c r="J9" s="603" t="s">
        <v>558</v>
      </c>
      <c r="K9" s="603" t="s">
        <v>559</v>
      </c>
      <c r="L9" s="603" t="s">
        <v>560</v>
      </c>
      <c r="M9" s="603" t="s">
        <v>561</v>
      </c>
      <c r="N9" s="603" t="s">
        <v>562</v>
      </c>
      <c r="O9" s="603" t="s">
        <v>563</v>
      </c>
      <c r="P9" s="603" t="s">
        <v>564</v>
      </c>
      <c r="Q9" s="603" t="s">
        <v>565</v>
      </c>
      <c r="R9" s="603" t="s">
        <v>566</v>
      </c>
      <c r="S9" s="603" t="s">
        <v>567</v>
      </c>
      <c r="T9" s="603" t="s">
        <v>568</v>
      </c>
      <c r="U9" s="603" t="s">
        <v>569</v>
      </c>
      <c r="V9" s="603" t="s">
        <v>570</v>
      </c>
      <c r="W9" s="603" t="s">
        <v>571</v>
      </c>
      <c r="X9" s="603" t="s">
        <v>572</v>
      </c>
      <c r="Y9" s="603" t="s">
        <v>573</v>
      </c>
      <c r="Z9" s="603" t="s">
        <v>574</v>
      </c>
    </row>
    <row r="10" spans="1:26" ht="7.5" customHeight="1" thickBot="1">
      <c r="A10" s="604">
        <v>1</v>
      </c>
      <c r="B10" s="604">
        <v>2</v>
      </c>
      <c r="C10" s="604">
        <v>3</v>
      </c>
      <c r="D10" s="604">
        <v>4</v>
      </c>
      <c r="E10" s="604">
        <v>5</v>
      </c>
      <c r="F10" s="604">
        <v>6</v>
      </c>
      <c r="G10" s="604">
        <v>7</v>
      </c>
      <c r="H10" s="604">
        <v>8</v>
      </c>
      <c r="I10" s="604">
        <v>9</v>
      </c>
      <c r="J10" s="604">
        <v>10</v>
      </c>
      <c r="K10" s="604">
        <v>11</v>
      </c>
      <c r="L10" s="604">
        <v>12</v>
      </c>
      <c r="M10" s="604">
        <v>13</v>
      </c>
      <c r="N10" s="604">
        <v>14</v>
      </c>
      <c r="O10" s="604">
        <v>15</v>
      </c>
      <c r="P10" s="604">
        <v>16</v>
      </c>
      <c r="Q10" s="604">
        <v>17</v>
      </c>
      <c r="R10" s="604">
        <v>18</v>
      </c>
      <c r="S10" s="604">
        <v>19</v>
      </c>
      <c r="T10" s="604">
        <v>20</v>
      </c>
      <c r="U10" s="604">
        <v>21</v>
      </c>
      <c r="V10" s="604">
        <v>22</v>
      </c>
      <c r="W10" s="604">
        <v>23</v>
      </c>
      <c r="X10" s="604">
        <v>24</v>
      </c>
      <c r="Y10" s="604">
        <v>25</v>
      </c>
      <c r="Z10" s="604">
        <v>26</v>
      </c>
    </row>
    <row r="11" spans="1:26" ht="13.5" customHeight="1">
      <c r="A11" s="605" t="s">
        <v>370</v>
      </c>
      <c r="B11" s="606" t="s">
        <v>575</v>
      </c>
      <c r="C11" s="607">
        <f aca="true" t="shared" si="0" ref="C11:Z11">C12+C16+C17</f>
        <v>36867168</v>
      </c>
      <c r="D11" s="607">
        <f t="shared" si="0"/>
        <v>34492743</v>
      </c>
      <c r="E11" s="607">
        <f t="shared" si="0"/>
        <v>34348535</v>
      </c>
      <c r="F11" s="607">
        <f t="shared" si="0"/>
        <v>34349283</v>
      </c>
      <c r="G11" s="607">
        <f t="shared" si="0"/>
        <v>34449513.275</v>
      </c>
      <c r="H11" s="607">
        <f t="shared" si="0"/>
        <v>34917910.181875</v>
      </c>
      <c r="I11" s="607">
        <f t="shared" si="0"/>
        <v>35395849.011421874</v>
      </c>
      <c r="J11" s="607">
        <f t="shared" si="0"/>
        <v>35883739.00808242</v>
      </c>
      <c r="K11" s="607">
        <f t="shared" si="0"/>
        <v>36382013.26206698</v>
      </c>
      <c r="L11" s="607">
        <f t="shared" si="0"/>
        <v>36891144.00493899</v>
      </c>
      <c r="M11" s="607">
        <f t="shared" si="0"/>
        <v>37411639.005115986</v>
      </c>
      <c r="N11" s="607">
        <f t="shared" si="0"/>
        <v>37944045.23999463</v>
      </c>
      <c r="O11" s="607">
        <f t="shared" si="0"/>
        <v>38488955.965</v>
      </c>
      <c r="P11" s="607">
        <f t="shared" si="0"/>
        <v>39047013.057575</v>
      </c>
      <c r="Q11" s="607">
        <f t="shared" si="0"/>
        <v>39618910.41388937</v>
      </c>
      <c r="R11" s="607">
        <f t="shared" si="0"/>
        <v>40205400.48825206</v>
      </c>
      <c r="S11" s="607">
        <f t="shared" si="0"/>
        <v>40807301.6513471</v>
      </c>
      <c r="T11" s="607">
        <f t="shared" si="0"/>
        <v>41255939.36253926</v>
      </c>
      <c r="U11" s="607">
        <f t="shared" si="0"/>
        <v>41658419.360456824</v>
      </c>
      <c r="V11" s="607">
        <f t="shared" si="0"/>
        <v>42176712.27601053</v>
      </c>
      <c r="W11" s="607">
        <f t="shared" si="0"/>
        <v>42816601.41883018</v>
      </c>
      <c r="X11" s="607">
        <f t="shared" si="0"/>
        <v>43357061.91232224</v>
      </c>
      <c r="Y11" s="607">
        <f t="shared" si="0"/>
        <v>43908753.94178384</v>
      </c>
      <c r="Z11" s="607">
        <f t="shared" si="0"/>
        <v>44471966.36139775</v>
      </c>
    </row>
    <row r="12" spans="1:26" ht="13.5" customHeight="1">
      <c r="A12" s="608" t="s">
        <v>576</v>
      </c>
      <c r="B12" s="609" t="s">
        <v>577</v>
      </c>
      <c r="C12" s="610">
        <f>SUM(C13:C15)</f>
        <v>10099876</v>
      </c>
      <c r="D12" s="611">
        <f>SUM(D13:D15)</f>
        <v>10373549</v>
      </c>
      <c r="E12" s="610">
        <f>SUM(E13:E15)</f>
        <v>9462991</v>
      </c>
      <c r="F12" s="610">
        <f>SUM(F13:F15)</f>
        <v>9214884</v>
      </c>
      <c r="G12" s="610">
        <f>SUM(G13:G15)</f>
        <v>9063770.274999999</v>
      </c>
      <c r="H12" s="610">
        <f>H13+H14+H15</f>
        <v>9278309.181875</v>
      </c>
      <c r="I12" s="610">
        <f aca="true" t="shared" si="1" ref="I12:Z12">SUM(I13:I15)</f>
        <v>9499852.561421875</v>
      </c>
      <c r="J12" s="610">
        <f t="shared" si="1"/>
        <v>9728782.593582422</v>
      </c>
      <c r="K12" s="610">
        <f t="shared" si="1"/>
        <v>9965507.283421982</v>
      </c>
      <c r="L12" s="610">
        <f t="shared" si="1"/>
        <v>10210472.96650753</v>
      </c>
      <c r="M12" s="610">
        <f t="shared" si="1"/>
        <v>10464161.256300218</v>
      </c>
      <c r="N12" s="610">
        <f t="shared" si="1"/>
        <v>10727093</v>
      </c>
      <c r="O12" s="610">
        <f t="shared" si="1"/>
        <v>10999833.735</v>
      </c>
      <c r="P12" s="610">
        <f t="shared" si="1"/>
        <v>11282999.605275</v>
      </c>
      <c r="Q12" s="610">
        <f t="shared" si="1"/>
        <v>11577256.827066373</v>
      </c>
      <c r="R12" s="610">
        <f t="shared" si="1"/>
        <v>11883330.36556083</v>
      </c>
      <c r="S12" s="610">
        <f t="shared" si="1"/>
        <v>12202010.827428954</v>
      </c>
      <c r="T12" s="610">
        <f t="shared" si="1"/>
        <v>12364595.256566096</v>
      </c>
      <c r="U12" s="610">
        <f t="shared" si="1"/>
        <v>12694453.899223927</v>
      </c>
      <c r="V12" s="610">
        <f t="shared" si="1"/>
        <v>13033482.335786298</v>
      </c>
      <c r="W12" s="610">
        <f t="shared" si="1"/>
        <v>13381939.016010966</v>
      </c>
      <c r="X12" s="610">
        <f t="shared" si="1"/>
        <v>13740089.207488924</v>
      </c>
      <c r="Y12" s="610">
        <f t="shared" si="1"/>
        <v>14108208.013526369</v>
      </c>
      <c r="Z12" s="610">
        <f t="shared" si="1"/>
        <v>14486574.459999999</v>
      </c>
    </row>
    <row r="13" spans="1:27" ht="13.5" customHeight="1">
      <c r="A13" s="608" t="s">
        <v>371</v>
      </c>
      <c r="B13" s="609" t="s">
        <v>578</v>
      </c>
      <c r="C13" s="610">
        <v>5049604</v>
      </c>
      <c r="D13" s="610">
        <f>'Dochody-ukł.wykon.'!I237</f>
        <v>5017401</v>
      </c>
      <c r="E13" s="610">
        <v>4501339</v>
      </c>
      <c r="F13" s="610">
        <v>4610246</v>
      </c>
      <c r="G13" s="610">
        <v>4723220</v>
      </c>
      <c r="H13" s="610">
        <v>4840530</v>
      </c>
      <c r="I13" s="610">
        <v>4962470</v>
      </c>
      <c r="J13" s="610">
        <v>5089363</v>
      </c>
      <c r="K13" s="610">
        <v>5221557</v>
      </c>
      <c r="L13" s="610">
        <v>5359436</v>
      </c>
      <c r="M13" s="610">
        <v>5503418</v>
      </c>
      <c r="N13" s="610">
        <v>5653959</v>
      </c>
      <c r="O13" s="610">
        <v>5811557</v>
      </c>
      <c r="P13" s="610">
        <v>5976760</v>
      </c>
      <c r="Q13" s="610">
        <v>6150164</v>
      </c>
      <c r="R13" s="610">
        <v>6332422</v>
      </c>
      <c r="S13" s="610">
        <v>6524251</v>
      </c>
      <c r="T13" s="610">
        <f>S13*1.005</f>
        <v>6556872.254999999</v>
      </c>
      <c r="U13" s="610">
        <f aca="true" t="shared" si="2" ref="U13:Z13">T13*1.03</f>
        <v>6753578.422649999</v>
      </c>
      <c r="V13" s="610">
        <f t="shared" si="2"/>
        <v>6956185.7753294995</v>
      </c>
      <c r="W13" s="610">
        <f t="shared" si="2"/>
        <v>7164871.348589385</v>
      </c>
      <c r="X13" s="610">
        <f>ROUND(W13*1.03,0)</f>
        <v>7379817</v>
      </c>
      <c r="Y13" s="610">
        <f>ROUND(X13*1.03,0)</f>
        <v>7601212</v>
      </c>
      <c r="Z13" s="610">
        <f t="shared" si="2"/>
        <v>7829248.36</v>
      </c>
      <c r="AA13"/>
    </row>
    <row r="14" spans="1:26" ht="13.5" customHeight="1">
      <c r="A14" s="608" t="s">
        <v>372</v>
      </c>
      <c r="B14" s="609" t="s">
        <v>579</v>
      </c>
      <c r="C14" s="610">
        <v>1181586</v>
      </c>
      <c r="D14" s="610">
        <f>'Dochody-ukł.wykon.'!I238</f>
        <v>1421650</v>
      </c>
      <c r="E14" s="610">
        <v>1367300</v>
      </c>
      <c r="F14" s="610">
        <v>920427</v>
      </c>
      <c r="G14" s="610">
        <v>564234</v>
      </c>
      <c r="H14" s="610">
        <v>567055</v>
      </c>
      <c r="I14" s="610">
        <f aca="true" t="shared" si="3" ref="I14:S14">H14*1.005</f>
        <v>569890.2749999999</v>
      </c>
      <c r="J14" s="610">
        <v>572740</v>
      </c>
      <c r="K14" s="610">
        <f t="shared" si="3"/>
        <v>575603.7</v>
      </c>
      <c r="L14" s="610">
        <f t="shared" si="3"/>
        <v>578481.7184999998</v>
      </c>
      <c r="M14" s="610">
        <f t="shared" si="3"/>
        <v>581374.1270924998</v>
      </c>
      <c r="N14" s="610">
        <f>ROUND(M14*1.005,0)</f>
        <v>584281</v>
      </c>
      <c r="O14" s="610">
        <f>(N14*1.005)</f>
        <v>587202.4049999999</v>
      </c>
      <c r="P14" s="610">
        <f t="shared" si="3"/>
        <v>590138.4170249999</v>
      </c>
      <c r="Q14" s="610">
        <f t="shared" si="3"/>
        <v>593089.1091101248</v>
      </c>
      <c r="R14" s="610">
        <f t="shared" si="3"/>
        <v>596054.5546556753</v>
      </c>
      <c r="S14" s="610">
        <f t="shared" si="3"/>
        <v>599034.8274289536</v>
      </c>
      <c r="T14" s="610">
        <f>S14*1.005</f>
        <v>602030.0015660983</v>
      </c>
      <c r="U14" s="610">
        <f>T14*1.005</f>
        <v>605040.1515739288</v>
      </c>
      <c r="V14" s="610">
        <f>U14*1.005</f>
        <v>608065.3523317984</v>
      </c>
      <c r="W14" s="610">
        <f>V14*1.005</f>
        <v>611105.6790934573</v>
      </c>
      <c r="X14" s="610">
        <f>W14*1.005</f>
        <v>614161.2074889245</v>
      </c>
      <c r="Y14" s="610">
        <f>X14*1.005</f>
        <v>617232.013526369</v>
      </c>
      <c r="Z14" s="610">
        <f>ROUND(Y14*1.005,0)</f>
        <v>620318</v>
      </c>
    </row>
    <row r="15" spans="1:29" ht="13.5" customHeight="1">
      <c r="A15" s="608" t="s">
        <v>373</v>
      </c>
      <c r="B15" s="612" t="s">
        <v>580</v>
      </c>
      <c r="C15" s="613">
        <v>3868686</v>
      </c>
      <c r="D15" s="613">
        <f>'Dochody-ukł.wykon.'!I231</f>
        <v>3934498</v>
      </c>
      <c r="E15" s="613">
        <v>3594352</v>
      </c>
      <c r="F15" s="613">
        <v>3684211</v>
      </c>
      <c r="G15" s="613">
        <f aca="true" t="shared" si="4" ref="G15:Z15">F15*1.025</f>
        <v>3776316.2749999994</v>
      </c>
      <c r="H15" s="613">
        <f t="shared" si="4"/>
        <v>3870724.1818749993</v>
      </c>
      <c r="I15" s="613">
        <f t="shared" si="4"/>
        <v>3967492.286421874</v>
      </c>
      <c r="J15" s="613">
        <f t="shared" si="4"/>
        <v>4066679.5935824206</v>
      </c>
      <c r="K15" s="613">
        <f t="shared" si="4"/>
        <v>4168346.583421981</v>
      </c>
      <c r="L15" s="613">
        <f t="shared" si="4"/>
        <v>4272555.24800753</v>
      </c>
      <c r="M15" s="613">
        <f t="shared" si="4"/>
        <v>4379369.129207718</v>
      </c>
      <c r="N15" s="613">
        <f>ROUND(M15*1.025,0)</f>
        <v>4488853</v>
      </c>
      <c r="O15" s="613">
        <f>ROUND(N15*1.025,2)</f>
        <v>4601074.33</v>
      </c>
      <c r="P15" s="613">
        <f t="shared" si="4"/>
        <v>4716101.18825</v>
      </c>
      <c r="Q15" s="613">
        <f t="shared" si="4"/>
        <v>4834003.71795625</v>
      </c>
      <c r="R15" s="613">
        <f t="shared" si="4"/>
        <v>4954853.810905156</v>
      </c>
      <c r="S15" s="613">
        <f>ROUND(R15*1.025,0)</f>
        <v>5078725</v>
      </c>
      <c r="T15" s="613">
        <f>ROUND(S15*1.025,0)</f>
        <v>5205693</v>
      </c>
      <c r="U15" s="613">
        <f t="shared" si="4"/>
        <v>5335835.324999999</v>
      </c>
      <c r="V15" s="613">
        <f t="shared" si="4"/>
        <v>5469231.208124999</v>
      </c>
      <c r="W15" s="613">
        <f t="shared" si="4"/>
        <v>5605961.988328123</v>
      </c>
      <c r="X15" s="613">
        <f>ROUND(W15*1.025,0)</f>
        <v>5746111</v>
      </c>
      <c r="Y15" s="613">
        <f>ROUND(X15*1.025,0)</f>
        <v>5889764</v>
      </c>
      <c r="Z15" s="613">
        <f t="shared" si="4"/>
        <v>6037008.1</v>
      </c>
      <c r="AA15"/>
      <c r="AB15"/>
      <c r="AC15"/>
    </row>
    <row r="16" spans="1:26" ht="13.5" customHeight="1">
      <c r="A16" s="608" t="s">
        <v>581</v>
      </c>
      <c r="B16" s="614" t="s">
        <v>582</v>
      </c>
      <c r="C16" s="610">
        <v>19893594</v>
      </c>
      <c r="D16" s="610">
        <f>'Dochody-ukł.wykon.'!I232</f>
        <v>20156319</v>
      </c>
      <c r="E16" s="610">
        <v>19010518</v>
      </c>
      <c r="F16" s="610">
        <v>19200623</v>
      </c>
      <c r="G16" s="610">
        <v>19392629</v>
      </c>
      <c r="H16" s="610">
        <v>19586556</v>
      </c>
      <c r="I16" s="610">
        <v>19782421</v>
      </c>
      <c r="J16" s="610">
        <f aca="true" t="shared" si="5" ref="J16:S16">I16*1.01</f>
        <v>19980245.21</v>
      </c>
      <c r="K16" s="610">
        <f t="shared" si="5"/>
        <v>20180047.662100002</v>
      </c>
      <c r="L16" s="610">
        <f t="shared" si="5"/>
        <v>20381848.138721004</v>
      </c>
      <c r="M16" s="610">
        <f t="shared" si="5"/>
        <v>20585666.620108213</v>
      </c>
      <c r="N16" s="610">
        <f>ROUND(M16*1.01,0)</f>
        <v>20791523</v>
      </c>
      <c r="O16" s="610">
        <f>ROUND(N16*1.01,2)</f>
        <v>20999438.23</v>
      </c>
      <c r="P16" s="610">
        <f t="shared" si="5"/>
        <v>21209432.6123</v>
      </c>
      <c r="Q16" s="610">
        <f t="shared" si="5"/>
        <v>21421526.938423</v>
      </c>
      <c r="R16" s="610">
        <f t="shared" si="5"/>
        <v>21635742.20780723</v>
      </c>
      <c r="S16" s="610">
        <f t="shared" si="5"/>
        <v>21852099.629885305</v>
      </c>
      <c r="T16" s="610">
        <f>ROUND(S16*1.01,0)</f>
        <v>22070621</v>
      </c>
      <c r="U16" s="610">
        <f>T16*1.0002</f>
        <v>22075035.1242</v>
      </c>
      <c r="V16" s="610">
        <f>U16*1.005</f>
        <v>22185410.299821</v>
      </c>
      <c r="W16" s="610">
        <f>(V16*1.01)</f>
        <v>22407264.402819213</v>
      </c>
      <c r="X16" s="610">
        <f>W16*1.005</f>
        <v>22519300.724833306</v>
      </c>
      <c r="Y16" s="610">
        <f>X16*1.005</f>
        <v>22631897.22845747</v>
      </c>
      <c r="Z16" s="610">
        <f>Y16*1.005</f>
        <v>22745056.714599755</v>
      </c>
    </row>
    <row r="17" spans="1:26" ht="13.5" customHeight="1">
      <c r="A17" s="608" t="s">
        <v>583</v>
      </c>
      <c r="B17" s="609" t="s">
        <v>584</v>
      </c>
      <c r="C17" s="610">
        <v>6873698</v>
      </c>
      <c r="D17" s="610">
        <f>'Dochody-ukł.wykon.'!I233+'Dochody-ukł.wykon.'!I234+'Dochody-ukł.wykon.'!I235+'Dochody-ukł.wykon.'!F236+'Dochody-ukł.wykon.'!I236</f>
        <v>3962875</v>
      </c>
      <c r="E17" s="610">
        <v>5875026</v>
      </c>
      <c r="F17" s="610">
        <v>5933776</v>
      </c>
      <c r="G17" s="610">
        <v>5993114</v>
      </c>
      <c r="H17" s="610">
        <v>6053045</v>
      </c>
      <c r="I17" s="610">
        <f>H17*1.01</f>
        <v>6113575.45</v>
      </c>
      <c r="J17" s="610">
        <f aca="true" t="shared" si="6" ref="J17:T17">I17*1.01</f>
        <v>6174711.2045</v>
      </c>
      <c r="K17" s="610">
        <f t="shared" si="6"/>
        <v>6236458.316545</v>
      </c>
      <c r="L17" s="610">
        <f t="shared" si="6"/>
        <v>6298822.89971045</v>
      </c>
      <c r="M17" s="610">
        <f t="shared" si="6"/>
        <v>6361811.128707555</v>
      </c>
      <c r="N17" s="610">
        <f t="shared" si="6"/>
        <v>6425429.239994631</v>
      </c>
      <c r="O17" s="610">
        <f>ROUND(N17*1.01,0)</f>
        <v>6489684</v>
      </c>
      <c r="P17" s="610">
        <f t="shared" si="6"/>
        <v>6554580.84</v>
      </c>
      <c r="Q17" s="610">
        <f t="shared" si="6"/>
        <v>6620126.6484</v>
      </c>
      <c r="R17" s="610">
        <f t="shared" si="6"/>
        <v>6686327.914884</v>
      </c>
      <c r="S17" s="610">
        <f t="shared" si="6"/>
        <v>6753191.19403284</v>
      </c>
      <c r="T17" s="610">
        <f t="shared" si="6"/>
        <v>6820723.105973169</v>
      </c>
      <c r="U17" s="610">
        <f>T17*1.01</f>
        <v>6888930.337032901</v>
      </c>
      <c r="V17" s="610">
        <f>U17*1.01</f>
        <v>6957819.64040323</v>
      </c>
      <c r="W17" s="610">
        <f>ROUND(V17*1.01,0)</f>
        <v>7027398</v>
      </c>
      <c r="X17" s="610">
        <f aca="true" t="shared" si="7" ref="X17:Z18">W17*1.01</f>
        <v>7097671.98</v>
      </c>
      <c r="Y17" s="610">
        <f t="shared" si="7"/>
        <v>7168648.6998000005</v>
      </c>
      <c r="Z17" s="610">
        <f t="shared" si="7"/>
        <v>7240335.186798001</v>
      </c>
    </row>
    <row r="18" spans="1:26" ht="13.5" customHeight="1">
      <c r="A18" s="608" t="s">
        <v>375</v>
      </c>
      <c r="B18" s="615" t="s">
        <v>585</v>
      </c>
      <c r="C18" s="616">
        <v>33653721</v>
      </c>
      <c r="D18" s="616">
        <f>'WYDATKI ukł.wyk.'!G628</f>
        <v>34155645</v>
      </c>
      <c r="E18" s="616">
        <v>33384525</v>
      </c>
      <c r="F18" s="616">
        <v>33649589</v>
      </c>
      <c r="G18" s="616">
        <v>33916959</v>
      </c>
      <c r="H18" s="616">
        <v>34186658</v>
      </c>
      <c r="I18" s="616">
        <v>34458707</v>
      </c>
      <c r="J18" s="616">
        <v>34733127</v>
      </c>
      <c r="K18" s="616">
        <v>35009940</v>
      </c>
      <c r="L18" s="616">
        <v>35289169</v>
      </c>
      <c r="M18" s="616">
        <v>35570836</v>
      </c>
      <c r="N18" s="616">
        <v>35854963</v>
      </c>
      <c r="O18" s="616">
        <v>36141574</v>
      </c>
      <c r="P18" s="616">
        <v>36430691</v>
      </c>
      <c r="Q18" s="616">
        <v>36722338</v>
      </c>
      <c r="R18" s="616">
        <v>37016538</v>
      </c>
      <c r="S18" s="616">
        <v>37313315</v>
      </c>
      <c r="T18" s="616">
        <f>S18*1.01</f>
        <v>37686448.15</v>
      </c>
      <c r="U18" s="616">
        <f>T18*1.01</f>
        <v>38063312.6315</v>
      </c>
      <c r="V18" s="616">
        <f>U18*1.01</f>
        <v>38443945.757814996</v>
      </c>
      <c r="W18" s="616">
        <f>V18*1.01</f>
        <v>38828385.21539315</v>
      </c>
      <c r="X18" s="616">
        <f t="shared" si="7"/>
        <v>39216669.06754708</v>
      </c>
      <c r="Y18" s="616">
        <f t="shared" si="7"/>
        <v>39608835.75822256</v>
      </c>
      <c r="Z18" s="616">
        <f t="shared" si="7"/>
        <v>40004924.115804784</v>
      </c>
    </row>
    <row r="19" spans="1:26" ht="13.5" customHeight="1">
      <c r="A19" s="608" t="s">
        <v>376</v>
      </c>
      <c r="B19" s="615" t="s">
        <v>586</v>
      </c>
      <c r="C19" s="616">
        <f aca="true" t="shared" si="8" ref="C19:Z19">C20+C24+C28+C29+C30</f>
        <v>4950364</v>
      </c>
      <c r="D19" s="616">
        <f t="shared" si="8"/>
        <v>1621596</v>
      </c>
      <c r="E19" s="616">
        <f t="shared" si="8"/>
        <v>910677.082</v>
      </c>
      <c r="F19" s="616">
        <f t="shared" si="8"/>
        <v>1398460.0240000002</v>
      </c>
      <c r="G19" s="616">
        <f t="shared" si="8"/>
        <v>1368291.082</v>
      </c>
      <c r="H19" s="616">
        <f t="shared" si="8"/>
        <v>1287939.082</v>
      </c>
      <c r="I19" s="616">
        <f t="shared" si="8"/>
        <v>1257770.1400000001</v>
      </c>
      <c r="J19" s="616">
        <f t="shared" si="8"/>
        <v>1632341.966</v>
      </c>
      <c r="K19" s="616">
        <f t="shared" si="8"/>
        <v>1606913.792</v>
      </c>
      <c r="L19" s="616">
        <f t="shared" si="8"/>
        <v>1420714.618</v>
      </c>
      <c r="M19" s="616">
        <f t="shared" si="8"/>
        <v>1273693.4440000001</v>
      </c>
      <c r="N19" s="616">
        <f t="shared" si="8"/>
        <v>1155856.27</v>
      </c>
      <c r="O19" s="616">
        <f t="shared" si="8"/>
        <v>1010499.096</v>
      </c>
      <c r="P19" s="616">
        <f t="shared" si="8"/>
        <v>965530.6529999999</v>
      </c>
      <c r="Q19" s="616">
        <f t="shared" si="8"/>
        <v>926245.621</v>
      </c>
      <c r="R19" s="616">
        <f t="shared" si="8"/>
        <v>886960.589</v>
      </c>
      <c r="S19" s="616">
        <f t="shared" si="8"/>
        <v>847675.557</v>
      </c>
      <c r="T19" s="616">
        <f t="shared" si="8"/>
        <v>408390.525</v>
      </c>
      <c r="U19" s="616">
        <f t="shared" si="8"/>
        <v>369105.493</v>
      </c>
      <c r="V19" s="616">
        <f t="shared" si="8"/>
        <v>353420.461</v>
      </c>
      <c r="W19" s="616">
        <f t="shared" si="8"/>
        <v>337735.429</v>
      </c>
      <c r="X19" s="616">
        <f t="shared" si="8"/>
        <v>322050.397</v>
      </c>
      <c r="Y19" s="616">
        <f t="shared" si="8"/>
        <v>306365.365</v>
      </c>
      <c r="Z19" s="616">
        <f t="shared" si="8"/>
        <v>179871.333</v>
      </c>
    </row>
    <row r="20" spans="1:26" ht="26.25" customHeight="1">
      <c r="A20" s="608" t="s">
        <v>576</v>
      </c>
      <c r="B20" s="617" t="s">
        <v>587</v>
      </c>
      <c r="C20" s="610">
        <f aca="true" t="shared" si="9" ref="C20:Z20">SUM(C21:C23)</f>
        <v>4646476</v>
      </c>
      <c r="D20" s="610">
        <f t="shared" si="9"/>
        <v>1191268</v>
      </c>
      <c r="E20" s="610">
        <f t="shared" si="9"/>
        <v>621789.082</v>
      </c>
      <c r="F20" s="610">
        <f t="shared" si="9"/>
        <v>1163296.0240000002</v>
      </c>
      <c r="G20" s="610">
        <f t="shared" si="9"/>
        <v>1133127.082</v>
      </c>
      <c r="H20" s="610">
        <f t="shared" si="9"/>
        <v>1052775.082</v>
      </c>
      <c r="I20" s="610">
        <f t="shared" si="9"/>
        <v>1022606.14</v>
      </c>
      <c r="J20" s="610">
        <f t="shared" si="9"/>
        <v>997177.966</v>
      </c>
      <c r="K20" s="610">
        <f t="shared" si="9"/>
        <v>971749.792</v>
      </c>
      <c r="L20" s="610">
        <f t="shared" si="9"/>
        <v>922721.618</v>
      </c>
      <c r="M20" s="610">
        <f t="shared" si="9"/>
        <v>873693.444</v>
      </c>
      <c r="N20" s="610">
        <f t="shared" si="9"/>
        <v>755856.27</v>
      </c>
      <c r="O20" s="610">
        <f t="shared" si="9"/>
        <v>610499.096</v>
      </c>
      <c r="P20" s="610">
        <f t="shared" si="9"/>
        <v>565530.6529999999</v>
      </c>
      <c r="Q20" s="610">
        <f t="shared" si="9"/>
        <v>526245.621</v>
      </c>
      <c r="R20" s="610">
        <f t="shared" si="9"/>
        <v>486960.58900000004</v>
      </c>
      <c r="S20" s="610">
        <f t="shared" si="9"/>
        <v>447675.55700000003</v>
      </c>
      <c r="T20" s="610">
        <f t="shared" si="9"/>
        <v>408390.525</v>
      </c>
      <c r="U20" s="610">
        <f t="shared" si="9"/>
        <v>369105.493</v>
      </c>
      <c r="V20" s="610">
        <f t="shared" si="9"/>
        <v>353420.461</v>
      </c>
      <c r="W20" s="610">
        <f t="shared" si="9"/>
        <v>337735.429</v>
      </c>
      <c r="X20" s="610">
        <f t="shared" si="9"/>
        <v>322050.397</v>
      </c>
      <c r="Y20" s="610">
        <f t="shared" si="9"/>
        <v>306365.365</v>
      </c>
      <c r="Z20" s="610">
        <f t="shared" si="9"/>
        <v>179871.333</v>
      </c>
    </row>
    <row r="21" spans="1:26" ht="13.5" customHeight="1">
      <c r="A21" s="608" t="s">
        <v>371</v>
      </c>
      <c r="B21" s="609" t="s">
        <v>588</v>
      </c>
      <c r="C21" s="610">
        <f>'Żródła finans.'!D27+'Żródła finans.'!D28</f>
        <v>4000000</v>
      </c>
      <c r="D21" s="610">
        <f>'Żródła finans.'!E27+'Żródła finans.'!E28</f>
        <v>438767</v>
      </c>
      <c r="E21" s="610">
        <v>0</v>
      </c>
      <c r="F21" s="610">
        <v>511338</v>
      </c>
      <c r="G21" s="610">
        <v>511338</v>
      </c>
      <c r="H21" s="610">
        <v>430986</v>
      </c>
      <c r="I21" s="610">
        <v>430986</v>
      </c>
      <c r="J21" s="610">
        <v>430986</v>
      </c>
      <c r="K21" s="610">
        <v>430986</v>
      </c>
      <c r="L21" s="610">
        <v>430986</v>
      </c>
      <c r="M21" s="610">
        <v>430986</v>
      </c>
      <c r="N21" s="610">
        <v>362177</v>
      </c>
      <c r="O21" s="610">
        <v>265848</v>
      </c>
      <c r="P21" s="610">
        <v>265848</v>
      </c>
      <c r="Q21" s="610">
        <v>265848</v>
      </c>
      <c r="R21" s="610">
        <v>265848</v>
      </c>
      <c r="S21" s="610">
        <v>265848</v>
      </c>
      <c r="T21" s="610">
        <v>265848</v>
      </c>
      <c r="U21" s="610">
        <v>265848</v>
      </c>
      <c r="V21" s="610">
        <v>265848</v>
      </c>
      <c r="W21" s="610">
        <v>265848</v>
      </c>
      <c r="X21" s="610">
        <v>265848</v>
      </c>
      <c r="Y21" s="610">
        <v>265848</v>
      </c>
      <c r="Z21" s="610">
        <v>155039</v>
      </c>
    </row>
    <row r="22" spans="1:26" ht="24" customHeight="1">
      <c r="A22" s="608" t="s">
        <v>372</v>
      </c>
      <c r="B22" s="617" t="s">
        <v>589</v>
      </c>
      <c r="C22" s="609"/>
      <c r="D22" s="609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  <c r="W22" s="609"/>
      <c r="X22" s="609"/>
      <c r="Y22" s="609"/>
      <c r="Z22" s="609"/>
    </row>
    <row r="23" spans="1:26" ht="13.5" customHeight="1">
      <c r="A23" s="608" t="s">
        <v>373</v>
      </c>
      <c r="B23" s="609" t="s">
        <v>590</v>
      </c>
      <c r="C23" s="610">
        <v>646476</v>
      </c>
      <c r="D23" s="610">
        <f>'WYDATKI ukł.wyk.'!G210</f>
        <v>752501</v>
      </c>
      <c r="E23" s="610">
        <f>E32*5.9%</f>
        <v>621789.082</v>
      </c>
      <c r="F23" s="610">
        <f>D32*5.9%</f>
        <v>651958.0240000001</v>
      </c>
      <c r="G23" s="610">
        <f>E32*5.9%</f>
        <v>621789.082</v>
      </c>
      <c r="H23" s="610">
        <f>F32*5.9%</f>
        <v>621789.082</v>
      </c>
      <c r="I23" s="610">
        <f>G32*5.9%</f>
        <v>591620.14</v>
      </c>
      <c r="J23" s="610">
        <f>H32*5.9%</f>
        <v>566191.966</v>
      </c>
      <c r="K23" s="610">
        <f aca="true" t="shared" si="10" ref="K23:V23">I32*5.9%</f>
        <v>540763.792</v>
      </c>
      <c r="L23" s="610">
        <f t="shared" si="10"/>
        <v>491735.618</v>
      </c>
      <c r="M23" s="610">
        <f t="shared" si="10"/>
        <v>442707.444</v>
      </c>
      <c r="N23" s="610">
        <f t="shared" si="10"/>
        <v>393679.27</v>
      </c>
      <c r="O23" s="610">
        <f t="shared" si="10"/>
        <v>344651.096</v>
      </c>
      <c r="P23" s="610">
        <f t="shared" si="10"/>
        <v>299682.653</v>
      </c>
      <c r="Q23" s="610">
        <f t="shared" si="10"/>
        <v>260397.621</v>
      </c>
      <c r="R23" s="610">
        <f t="shared" si="10"/>
        <v>221112.589</v>
      </c>
      <c r="S23" s="610">
        <f t="shared" si="10"/>
        <v>181827.557</v>
      </c>
      <c r="T23" s="610">
        <f t="shared" si="10"/>
        <v>142542.52500000002</v>
      </c>
      <c r="U23" s="610">
        <f t="shared" si="10"/>
        <v>103257.493</v>
      </c>
      <c r="V23" s="610">
        <f t="shared" si="10"/>
        <v>87572.46100000001</v>
      </c>
      <c r="W23" s="610">
        <f>U32*5.9%</f>
        <v>71887.429</v>
      </c>
      <c r="X23" s="610">
        <f>V32*5.9%</f>
        <v>56202.397000000004</v>
      </c>
      <c r="Y23" s="610">
        <f>W32*5.9%</f>
        <v>40517.365000000005</v>
      </c>
      <c r="Z23" s="610">
        <f>X32*5.9%</f>
        <v>24832.333000000002</v>
      </c>
    </row>
    <row r="24" spans="1:26" ht="22.5" customHeight="1">
      <c r="A24" s="608" t="s">
        <v>581</v>
      </c>
      <c r="B24" s="617" t="s">
        <v>591</v>
      </c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609"/>
      <c r="X24" s="609"/>
      <c r="Y24" s="609"/>
      <c r="Z24" s="609"/>
    </row>
    <row r="25" spans="1:26" ht="13.5" customHeight="1">
      <c r="A25" s="608" t="s">
        <v>371</v>
      </c>
      <c r="B25" s="609" t="s">
        <v>588</v>
      </c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609"/>
      <c r="X25" s="609"/>
      <c r="Y25" s="609"/>
      <c r="Z25" s="609"/>
    </row>
    <row r="26" spans="1:26" ht="49.5" customHeight="1">
      <c r="A26" s="608" t="s">
        <v>372</v>
      </c>
      <c r="B26" s="617" t="s">
        <v>589</v>
      </c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609"/>
      <c r="X26" s="609"/>
      <c r="Y26" s="609"/>
      <c r="Z26" s="609"/>
    </row>
    <row r="27" spans="1:26" ht="13.5" customHeight="1">
      <c r="A27" s="608" t="s">
        <v>373</v>
      </c>
      <c r="B27" s="609" t="s">
        <v>590</v>
      </c>
      <c r="C27" s="610"/>
      <c r="D27" s="609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09"/>
      <c r="U27" s="609"/>
      <c r="V27" s="609"/>
      <c r="W27" s="609"/>
      <c r="X27" s="609"/>
      <c r="Y27" s="609"/>
      <c r="Z27" s="609"/>
    </row>
    <row r="28" spans="1:26" ht="13.5" customHeight="1">
      <c r="A28" s="608" t="s">
        <v>583</v>
      </c>
      <c r="B28" s="609" t="s">
        <v>592</v>
      </c>
      <c r="C28" s="610"/>
      <c r="D28" s="610">
        <f>'WYDATKI ukł.wyk.'!G214</f>
        <v>165164</v>
      </c>
      <c r="E28" s="610">
        <v>288888</v>
      </c>
      <c r="F28" s="610">
        <v>235164</v>
      </c>
      <c r="G28" s="610">
        <v>235164</v>
      </c>
      <c r="H28" s="610">
        <v>235164</v>
      </c>
      <c r="I28" s="610">
        <v>235164</v>
      </c>
      <c r="J28" s="610">
        <v>235164</v>
      </c>
      <c r="K28" s="610">
        <v>235164</v>
      </c>
      <c r="L28" s="610">
        <v>97993</v>
      </c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</row>
    <row r="29" spans="1:26" ht="13.5" customHeight="1">
      <c r="A29" s="608" t="s">
        <v>593</v>
      </c>
      <c r="B29" s="609" t="s">
        <v>594</v>
      </c>
      <c r="C29" s="609"/>
      <c r="D29" s="609"/>
      <c r="E29" s="609"/>
      <c r="F29" s="609"/>
      <c r="G29" s="609"/>
      <c r="H29" s="609"/>
      <c r="I29" s="609"/>
      <c r="J29" s="610">
        <v>400000</v>
      </c>
      <c r="K29" s="610">
        <v>400000</v>
      </c>
      <c r="L29" s="610">
        <v>400000</v>
      </c>
      <c r="M29" s="610">
        <v>400000</v>
      </c>
      <c r="N29" s="610">
        <v>400000</v>
      </c>
      <c r="O29" s="610">
        <v>400000</v>
      </c>
      <c r="P29" s="610">
        <v>400000</v>
      </c>
      <c r="Q29" s="610">
        <v>400000</v>
      </c>
      <c r="R29" s="610">
        <v>400000</v>
      </c>
      <c r="S29" s="610">
        <v>400000</v>
      </c>
      <c r="T29" s="609"/>
      <c r="U29" s="609"/>
      <c r="V29" s="609"/>
      <c r="W29" s="609"/>
      <c r="X29" s="609"/>
      <c r="Y29" s="609"/>
      <c r="Z29" s="609"/>
    </row>
    <row r="30" spans="1:26" ht="13.5" customHeight="1">
      <c r="A30" s="608" t="s">
        <v>595</v>
      </c>
      <c r="B30" s="609" t="s">
        <v>596</v>
      </c>
      <c r="C30" s="610">
        <v>303888</v>
      </c>
      <c r="D30" s="610">
        <f>'Żródła finans.'!E30</f>
        <v>265164</v>
      </c>
      <c r="E30" s="609"/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  <c r="V30" s="609"/>
      <c r="W30" s="609"/>
      <c r="X30" s="609"/>
      <c r="Y30" s="609"/>
      <c r="Z30" s="609"/>
    </row>
    <row r="31" spans="1:26" ht="13.5" customHeight="1">
      <c r="A31" s="608" t="s">
        <v>397</v>
      </c>
      <c r="B31" s="615" t="s">
        <v>597</v>
      </c>
      <c r="C31" s="616">
        <f aca="true" t="shared" si="11" ref="C31:Z31">C11-C18</f>
        <v>3213447</v>
      </c>
      <c r="D31" s="616">
        <f t="shared" si="11"/>
        <v>337098</v>
      </c>
      <c r="E31" s="616">
        <f t="shared" si="11"/>
        <v>964010</v>
      </c>
      <c r="F31" s="616">
        <f t="shared" si="11"/>
        <v>699694</v>
      </c>
      <c r="G31" s="616">
        <f t="shared" si="11"/>
        <v>532554.2749999985</v>
      </c>
      <c r="H31" s="616">
        <f t="shared" si="11"/>
        <v>731252.1818749979</v>
      </c>
      <c r="I31" s="616">
        <f t="shared" si="11"/>
        <v>937142.0114218742</v>
      </c>
      <c r="J31" s="616">
        <f t="shared" si="11"/>
        <v>1150612.0080824196</v>
      </c>
      <c r="K31" s="616">
        <f t="shared" si="11"/>
        <v>1372073.2620669827</v>
      </c>
      <c r="L31" s="616">
        <f t="shared" si="11"/>
        <v>1601975.0049389899</v>
      </c>
      <c r="M31" s="616">
        <f t="shared" si="11"/>
        <v>1840803.0051159859</v>
      </c>
      <c r="N31" s="616">
        <f t="shared" si="11"/>
        <v>2089082.2399946302</v>
      </c>
      <c r="O31" s="616">
        <f t="shared" si="11"/>
        <v>2347381.9650000036</v>
      </c>
      <c r="P31" s="616">
        <f t="shared" si="11"/>
        <v>2616322.0575750023</v>
      </c>
      <c r="Q31" s="616">
        <f t="shared" si="11"/>
        <v>2896572.413889371</v>
      </c>
      <c r="R31" s="616">
        <f t="shared" si="11"/>
        <v>3188862.4882520586</v>
      </c>
      <c r="S31" s="616">
        <f t="shared" si="11"/>
        <v>3493986.6513471007</v>
      </c>
      <c r="T31" s="616">
        <f t="shared" si="11"/>
        <v>3569491.212539263</v>
      </c>
      <c r="U31" s="616">
        <f t="shared" si="11"/>
        <v>3595106.728956826</v>
      </c>
      <c r="V31" s="616">
        <f t="shared" si="11"/>
        <v>3732766.5181955323</v>
      </c>
      <c r="W31" s="616">
        <f t="shared" si="11"/>
        <v>3988216.2034370303</v>
      </c>
      <c r="X31" s="616">
        <f t="shared" si="11"/>
        <v>4140392.844775155</v>
      </c>
      <c r="Y31" s="616">
        <f t="shared" si="11"/>
        <v>4299918.18356128</v>
      </c>
      <c r="Z31" s="616">
        <f t="shared" si="11"/>
        <v>4467042.245592967</v>
      </c>
    </row>
    <row r="32" spans="1:26" ht="13.5" customHeight="1">
      <c r="A32" s="608" t="s">
        <v>598</v>
      </c>
      <c r="B32" s="615" t="s">
        <v>599</v>
      </c>
      <c r="C32" s="616">
        <f>'Prognoza dł. 8'!E32</f>
        <v>11488903</v>
      </c>
      <c r="D32" s="616">
        <f>'Prognoza dł. 8'!F32</f>
        <v>11050136</v>
      </c>
      <c r="E32" s="616">
        <f>'Prognoza dł. 8'!G32</f>
        <v>10538798</v>
      </c>
      <c r="F32" s="616">
        <f>'Prognoza dł. 8'!G32</f>
        <v>10538798</v>
      </c>
      <c r="G32" s="616">
        <f>'Prognoza dł. 8'!H32</f>
        <v>10027460</v>
      </c>
      <c r="H32" s="616">
        <f>'Prognoza dł. 8'!I32</f>
        <v>9596474</v>
      </c>
      <c r="I32" s="616">
        <f>'Prognoza dł. 8'!J32</f>
        <v>9165488</v>
      </c>
      <c r="J32" s="616">
        <f>'Prognoza dł. 8'!K32</f>
        <v>8334502</v>
      </c>
      <c r="K32" s="616">
        <f>'Prognoza dł. 8'!L32</f>
        <v>7503516</v>
      </c>
      <c r="L32" s="616">
        <f>'Prognoza dł. 8'!M32</f>
        <v>6672530</v>
      </c>
      <c r="M32" s="616">
        <f>'Prognoza dł. 8'!N32</f>
        <v>5841544</v>
      </c>
      <c r="N32" s="616">
        <f>'Prognoza dł. 8'!O32</f>
        <v>5079367</v>
      </c>
      <c r="O32" s="616">
        <f>'Prognoza dł. 8'!P32</f>
        <v>4413519</v>
      </c>
      <c r="P32" s="616">
        <f>'Prognoza dł. 8'!Q32</f>
        <v>3747671</v>
      </c>
      <c r="Q32" s="616">
        <f>'Prognoza dł. 8'!R32</f>
        <v>3081823</v>
      </c>
      <c r="R32" s="616">
        <f>'Prognoza dł. 8'!S32</f>
        <v>2415975</v>
      </c>
      <c r="S32" s="616">
        <f>'Prognoza dł. 8'!T32</f>
        <v>1750127</v>
      </c>
      <c r="T32" s="616">
        <f>'Prognoza dł. 8'!U32</f>
        <v>1484279</v>
      </c>
      <c r="U32" s="616">
        <f>'Prognoza dł. 8'!V32</f>
        <v>1218431</v>
      </c>
      <c r="V32" s="616">
        <f>'Prognoza dł. 8'!W32</f>
        <v>952583</v>
      </c>
      <c r="W32" s="616">
        <f>'Prognoza dł. 8'!X32</f>
        <v>686735</v>
      </c>
      <c r="X32" s="616">
        <f>'Prognoza dł. 8'!Y32</f>
        <v>420887</v>
      </c>
      <c r="Y32" s="616">
        <f>'Prognoza dł. 8'!Z32</f>
        <v>155039</v>
      </c>
      <c r="Z32" s="616">
        <f>'Prognoza dł. 8'!AA32</f>
        <v>0</v>
      </c>
    </row>
    <row r="33" spans="1:26" ht="50.25" customHeight="1">
      <c r="A33" s="608" t="s">
        <v>371</v>
      </c>
      <c r="B33" s="617" t="s">
        <v>600</v>
      </c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</row>
    <row r="34" spans="1:26" ht="20.25" customHeight="1">
      <c r="A34" s="608" t="s">
        <v>601</v>
      </c>
      <c r="B34" s="615" t="s">
        <v>605</v>
      </c>
      <c r="C34" s="618">
        <f aca="true" t="shared" si="12" ref="C34:Z34">C32/C11*100</f>
        <v>31.162965921331416</v>
      </c>
      <c r="D34" s="618">
        <f t="shared" si="12"/>
        <v>32.036118438014626</v>
      </c>
      <c r="E34" s="618">
        <f t="shared" si="12"/>
        <v>30.68194320369122</v>
      </c>
      <c r="F34" s="618">
        <f t="shared" si="12"/>
        <v>30.681275064751716</v>
      </c>
      <c r="G34" s="618">
        <f t="shared" si="12"/>
        <v>29.107697168182995</v>
      </c>
      <c r="H34" s="618">
        <f t="shared" si="12"/>
        <v>27.482956311003075</v>
      </c>
      <c r="I34" s="618">
        <f t="shared" si="12"/>
        <v>25.89424538748143</v>
      </c>
      <c r="J34" s="618">
        <f t="shared" si="12"/>
        <v>23.226403464039088</v>
      </c>
      <c r="K34" s="618">
        <f t="shared" si="12"/>
        <v>20.624246233848194</v>
      </c>
      <c r="L34" s="618">
        <f t="shared" si="12"/>
        <v>18.087078023676035</v>
      </c>
      <c r="M34" s="618">
        <f t="shared" si="12"/>
        <v>15.614242399808193</v>
      </c>
      <c r="N34" s="618">
        <f t="shared" si="12"/>
        <v>13.386466750904388</v>
      </c>
      <c r="O34" s="618">
        <f t="shared" si="12"/>
        <v>11.466975108427054</v>
      </c>
      <c r="P34" s="618">
        <f t="shared" si="12"/>
        <v>9.597842975784197</v>
      </c>
      <c r="Q34" s="618">
        <f t="shared" si="12"/>
        <v>7.778666722039867</v>
      </c>
      <c r="R34" s="618">
        <f t="shared" si="12"/>
        <v>6.009080796759986</v>
      </c>
      <c r="S34" s="618">
        <f t="shared" si="12"/>
        <v>4.288759435634544</v>
      </c>
      <c r="T34" s="618">
        <f t="shared" si="12"/>
        <v>3.5977341030991963</v>
      </c>
      <c r="U34" s="618">
        <f t="shared" si="12"/>
        <v>2.9248133239461414</v>
      </c>
      <c r="V34" s="618">
        <f t="shared" si="12"/>
        <v>2.2585520506343846</v>
      </c>
      <c r="W34" s="618">
        <f t="shared" si="12"/>
        <v>1.6038989019291545</v>
      </c>
      <c r="X34" s="618">
        <f t="shared" si="12"/>
        <v>0.970746128626355</v>
      </c>
      <c r="Y34" s="618">
        <f t="shared" si="12"/>
        <v>0.35309359998135575</v>
      </c>
      <c r="Z34" s="618">
        <f t="shared" si="12"/>
        <v>0</v>
      </c>
    </row>
    <row r="35" spans="1:26" ht="26.25" customHeight="1">
      <c r="A35" s="608" t="s">
        <v>602</v>
      </c>
      <c r="B35" s="619" t="s">
        <v>606</v>
      </c>
      <c r="C35" s="618">
        <f aca="true" t="shared" si="13" ref="C35:Z35">(C21+C23+C28+C29)/C11*100</f>
        <v>12.60328973464954</v>
      </c>
      <c r="D35" s="618">
        <f t="shared" si="13"/>
        <v>3.932514152324737</v>
      </c>
      <c r="E35" s="618">
        <f t="shared" si="13"/>
        <v>2.6512836195197265</v>
      </c>
      <c r="F35" s="618">
        <f t="shared" si="13"/>
        <v>4.071293202830464</v>
      </c>
      <c r="G35" s="618">
        <f t="shared" si="13"/>
        <v>3.9718734807001423</v>
      </c>
      <c r="H35" s="618">
        <f t="shared" si="13"/>
        <v>3.6884769887189197</v>
      </c>
      <c r="I35" s="618">
        <f t="shared" si="13"/>
        <v>3.553439669137844</v>
      </c>
      <c r="J35" s="618">
        <f t="shared" si="13"/>
        <v>4.548974023114851</v>
      </c>
      <c r="K35" s="618">
        <f t="shared" si="13"/>
        <v>4.416780842844171</v>
      </c>
      <c r="L35" s="618">
        <f t="shared" si="13"/>
        <v>3.8510993798668713</v>
      </c>
      <c r="M35" s="618">
        <f t="shared" si="13"/>
        <v>3.404537940253899</v>
      </c>
      <c r="N35" s="618">
        <f t="shared" si="13"/>
        <v>3.046212555064315</v>
      </c>
      <c r="O35" s="618">
        <f t="shared" si="13"/>
        <v>2.6254261012403117</v>
      </c>
      <c r="P35" s="618">
        <f t="shared" si="13"/>
        <v>2.4727388278747995</v>
      </c>
      <c r="Q35" s="618">
        <f t="shared" si="13"/>
        <v>2.337887668599998</v>
      </c>
      <c r="R35" s="618">
        <f t="shared" si="13"/>
        <v>2.2060732593850623</v>
      </c>
      <c r="S35" s="618">
        <f t="shared" si="13"/>
        <v>2.077264417633988</v>
      </c>
      <c r="T35" s="618">
        <f t="shared" si="13"/>
        <v>0.9898951067656989</v>
      </c>
      <c r="U35" s="618">
        <f t="shared" si="13"/>
        <v>0.886028559572195</v>
      </c>
      <c r="V35" s="618">
        <f t="shared" si="13"/>
        <v>0.8379516608292396</v>
      </c>
      <c r="W35" s="618">
        <f t="shared" si="13"/>
        <v>0.7887955087707368</v>
      </c>
      <c r="X35" s="618">
        <f t="shared" si="13"/>
        <v>0.7427864868963182</v>
      </c>
      <c r="Y35" s="618">
        <f t="shared" si="13"/>
        <v>0.6977318586771847</v>
      </c>
      <c r="Z35" s="618">
        <f t="shared" si="13"/>
        <v>0.40446004014819253</v>
      </c>
    </row>
    <row r="36" spans="1:26" ht="25.5" customHeight="1">
      <c r="A36" s="608" t="s">
        <v>603</v>
      </c>
      <c r="B36" s="619" t="s">
        <v>607</v>
      </c>
      <c r="C36" s="618">
        <f aca="true" t="shared" si="14" ref="C36:Z36">C32/C11*100</f>
        <v>31.162965921331416</v>
      </c>
      <c r="D36" s="618">
        <f t="shared" si="14"/>
        <v>32.036118438014626</v>
      </c>
      <c r="E36" s="618">
        <f t="shared" si="14"/>
        <v>30.68194320369122</v>
      </c>
      <c r="F36" s="618">
        <f t="shared" si="14"/>
        <v>30.681275064751716</v>
      </c>
      <c r="G36" s="618">
        <f t="shared" si="14"/>
        <v>29.107697168182995</v>
      </c>
      <c r="H36" s="618">
        <f t="shared" si="14"/>
        <v>27.482956311003075</v>
      </c>
      <c r="I36" s="618">
        <f t="shared" si="14"/>
        <v>25.89424538748143</v>
      </c>
      <c r="J36" s="618">
        <f t="shared" si="14"/>
        <v>23.226403464039088</v>
      </c>
      <c r="K36" s="618">
        <f t="shared" si="14"/>
        <v>20.624246233848194</v>
      </c>
      <c r="L36" s="618">
        <f t="shared" si="14"/>
        <v>18.087078023676035</v>
      </c>
      <c r="M36" s="618">
        <f t="shared" si="14"/>
        <v>15.614242399808193</v>
      </c>
      <c r="N36" s="618">
        <f t="shared" si="14"/>
        <v>13.386466750904388</v>
      </c>
      <c r="O36" s="618">
        <f t="shared" si="14"/>
        <v>11.466975108427054</v>
      </c>
      <c r="P36" s="618">
        <f t="shared" si="14"/>
        <v>9.597842975784197</v>
      </c>
      <c r="Q36" s="618">
        <f t="shared" si="14"/>
        <v>7.778666722039867</v>
      </c>
      <c r="R36" s="618">
        <f t="shared" si="14"/>
        <v>6.009080796759986</v>
      </c>
      <c r="S36" s="618">
        <f t="shared" si="14"/>
        <v>4.288759435634544</v>
      </c>
      <c r="T36" s="618">
        <f t="shared" si="14"/>
        <v>3.5977341030991963</v>
      </c>
      <c r="U36" s="618">
        <f t="shared" si="14"/>
        <v>2.9248133239461414</v>
      </c>
      <c r="V36" s="618">
        <f t="shared" si="14"/>
        <v>2.2585520506343846</v>
      </c>
      <c r="W36" s="618">
        <f t="shared" si="14"/>
        <v>1.6038989019291545</v>
      </c>
      <c r="X36" s="618">
        <f t="shared" si="14"/>
        <v>0.970746128626355</v>
      </c>
      <c r="Y36" s="618">
        <f t="shared" si="14"/>
        <v>0.35309359998135575</v>
      </c>
      <c r="Z36" s="618">
        <f t="shared" si="14"/>
        <v>0</v>
      </c>
    </row>
    <row r="37" spans="1:26" ht="25.5" customHeight="1" thickBot="1">
      <c r="A37" s="620" t="s">
        <v>604</v>
      </c>
      <c r="B37" s="621" t="s">
        <v>608</v>
      </c>
      <c r="C37" s="618">
        <f aca="true" t="shared" si="15" ref="C37:Z37">(C23+C21+C28+C29)/C11*100</f>
        <v>12.60328973464954</v>
      </c>
      <c r="D37" s="618">
        <f t="shared" si="15"/>
        <v>3.932514152324737</v>
      </c>
      <c r="E37" s="618">
        <f t="shared" si="15"/>
        <v>2.6512836195197265</v>
      </c>
      <c r="F37" s="618">
        <f t="shared" si="15"/>
        <v>4.071293202830464</v>
      </c>
      <c r="G37" s="618">
        <f t="shared" si="15"/>
        <v>3.9718734807001423</v>
      </c>
      <c r="H37" s="618">
        <f t="shared" si="15"/>
        <v>3.6884769887189197</v>
      </c>
      <c r="I37" s="618">
        <f t="shared" si="15"/>
        <v>3.553439669137844</v>
      </c>
      <c r="J37" s="618">
        <f t="shared" si="15"/>
        <v>4.548974023114851</v>
      </c>
      <c r="K37" s="618">
        <f t="shared" si="15"/>
        <v>4.416780842844171</v>
      </c>
      <c r="L37" s="618">
        <f t="shared" si="15"/>
        <v>3.8510993798668713</v>
      </c>
      <c r="M37" s="618">
        <f t="shared" si="15"/>
        <v>3.404537940253899</v>
      </c>
      <c r="N37" s="618">
        <f t="shared" si="15"/>
        <v>3.046212555064315</v>
      </c>
      <c r="O37" s="618">
        <f t="shared" si="15"/>
        <v>2.6254261012403117</v>
      </c>
      <c r="P37" s="618">
        <f t="shared" si="15"/>
        <v>2.4727388278747995</v>
      </c>
      <c r="Q37" s="618">
        <f t="shared" si="15"/>
        <v>2.337887668599998</v>
      </c>
      <c r="R37" s="618">
        <f t="shared" si="15"/>
        <v>2.2060732593850623</v>
      </c>
      <c r="S37" s="618">
        <f t="shared" si="15"/>
        <v>2.077264417633988</v>
      </c>
      <c r="T37" s="618">
        <f t="shared" si="15"/>
        <v>0.9898951067656989</v>
      </c>
      <c r="U37" s="618">
        <f t="shared" si="15"/>
        <v>0.886028559572195</v>
      </c>
      <c r="V37" s="618">
        <f t="shared" si="15"/>
        <v>0.8379516608292396</v>
      </c>
      <c r="W37" s="618">
        <f t="shared" si="15"/>
        <v>0.7887955087707368</v>
      </c>
      <c r="X37" s="618">
        <f t="shared" si="15"/>
        <v>0.7427864868963182</v>
      </c>
      <c r="Y37" s="618">
        <f t="shared" si="15"/>
        <v>0.6977318586771847</v>
      </c>
      <c r="Z37" s="618">
        <f t="shared" si="15"/>
        <v>0.40446004014819253</v>
      </c>
    </row>
  </sheetData>
  <sheetProtection/>
  <mergeCells count="7">
    <mergeCell ref="A6:L6"/>
    <mergeCell ref="E8:L8"/>
    <mergeCell ref="M8:Z8"/>
    <mergeCell ref="C8:C9"/>
    <mergeCell ref="B8:B9"/>
    <mergeCell ref="A8:A9"/>
    <mergeCell ref="D8:D9"/>
  </mergeCells>
  <printOptions horizontalCentered="1" verticalCentered="1"/>
  <pageMargins left="0.1968503937007874" right="0.3937007874015748" top="0.25" bottom="0.59" header="0.17" footer="0.19"/>
  <pageSetup fitToHeight="2" fitToWidth="2" horizontalDpi="600" verticalDpi="600" orientation="landscape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6"/>
  <sheetViews>
    <sheetView tabSelected="1" view="pageBreakPreview" zoomScale="75" zoomScaleSheetLayoutView="75" zoomScalePageLayoutView="0" workbookViewId="0" topLeftCell="A1">
      <pane ySplit="11" topLeftCell="A94" activePane="bottomLeft" state="frozen"/>
      <selection pane="topLeft" activeCell="A1" sqref="A1"/>
      <selection pane="bottomLeft" activeCell="F96" sqref="F96"/>
    </sheetView>
  </sheetViews>
  <sheetFormatPr defaultColWidth="9.00390625" defaultRowHeight="12.75"/>
  <cols>
    <col min="1" max="1" width="5.875" style="1" customWidth="1"/>
    <col min="2" max="2" width="9.125" style="1" customWidth="1"/>
    <col min="3" max="3" width="38.25390625" style="1" customWidth="1"/>
    <col min="4" max="5" width="11.125" style="1" customWidth="1"/>
    <col min="6" max="6" width="11.625" style="1" customWidth="1"/>
    <col min="7" max="7" width="10.00390625" style="182" hidden="1" customWidth="1"/>
    <col min="8" max="8" width="11.625" style="1" customWidth="1"/>
    <col min="9" max="9" width="13.25390625" style="1" customWidth="1"/>
    <col min="10" max="10" width="10.75390625" style="1" customWidth="1"/>
    <col min="11" max="11" width="11.75390625" style="1" bestFit="1" customWidth="1"/>
    <col min="12" max="12" width="10.75390625" style="1" customWidth="1"/>
    <col min="13" max="13" width="11.75390625" style="1" customWidth="1"/>
  </cols>
  <sheetData>
    <row r="1" ht="12.75">
      <c r="K1" s="6" t="s">
        <v>281</v>
      </c>
    </row>
    <row r="2" ht="12.75">
      <c r="K2" s="6" t="s">
        <v>282</v>
      </c>
    </row>
    <row r="3" ht="12.75">
      <c r="K3" s="6" t="s">
        <v>180</v>
      </c>
    </row>
    <row r="4" ht="12.75">
      <c r="K4" s="6" t="s">
        <v>650</v>
      </c>
    </row>
    <row r="5" spans="1:13" ht="18">
      <c r="A5" s="931" t="s">
        <v>462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</row>
    <row r="6" spans="1:9" ht="18">
      <c r="A6" s="2"/>
      <c r="B6" s="2"/>
      <c r="C6" s="2"/>
      <c r="D6" s="2"/>
      <c r="E6" s="2"/>
      <c r="F6" s="2"/>
      <c r="G6" s="180"/>
      <c r="H6" s="2"/>
      <c r="I6" s="2"/>
    </row>
    <row r="7" spans="1:13" ht="13.5" thickBot="1">
      <c r="A7" s="36"/>
      <c r="B7" s="36"/>
      <c r="C7" s="36"/>
      <c r="D7" s="36"/>
      <c r="E7" s="36"/>
      <c r="F7" s="36"/>
      <c r="G7" s="181"/>
      <c r="H7" s="36"/>
      <c r="J7" s="12"/>
      <c r="K7" s="12"/>
      <c r="L7" s="12"/>
      <c r="M7" s="37" t="s">
        <v>414</v>
      </c>
    </row>
    <row r="8" spans="1:13" s="38" customFormat="1" ht="18.75" customHeight="1">
      <c r="A8" s="934" t="s">
        <v>362</v>
      </c>
      <c r="B8" s="932" t="s">
        <v>363</v>
      </c>
      <c r="C8" s="932" t="s">
        <v>377</v>
      </c>
      <c r="D8" s="922" t="s">
        <v>459</v>
      </c>
      <c r="E8" s="680"/>
      <c r="F8" s="932" t="s">
        <v>447</v>
      </c>
      <c r="G8" s="925" t="s">
        <v>461</v>
      </c>
      <c r="H8" s="932" t="s">
        <v>430</v>
      </c>
      <c r="I8" s="932"/>
      <c r="J8" s="932"/>
      <c r="K8" s="932"/>
      <c r="L8" s="932"/>
      <c r="M8" s="936"/>
    </row>
    <row r="9" spans="1:13" s="38" customFormat="1" ht="20.25" customHeight="1">
      <c r="A9" s="935"/>
      <c r="B9" s="933"/>
      <c r="C9" s="933"/>
      <c r="D9" s="923"/>
      <c r="E9" s="681"/>
      <c r="F9" s="933"/>
      <c r="G9" s="926"/>
      <c r="H9" s="933" t="s">
        <v>396</v>
      </c>
      <c r="I9" s="933" t="s">
        <v>366</v>
      </c>
      <c r="J9" s="933"/>
      <c r="K9" s="933"/>
      <c r="L9" s="933"/>
      <c r="M9" s="937" t="s">
        <v>398</v>
      </c>
    </row>
    <row r="10" spans="1:13" s="38" customFormat="1" ht="63.75" customHeight="1">
      <c r="A10" s="935"/>
      <c r="B10" s="933"/>
      <c r="C10" s="933"/>
      <c r="D10" s="924"/>
      <c r="E10" s="702" t="s">
        <v>438</v>
      </c>
      <c r="F10" s="933"/>
      <c r="G10" s="927"/>
      <c r="H10" s="933"/>
      <c r="I10" s="494" t="s">
        <v>500</v>
      </c>
      <c r="J10" s="41" t="s">
        <v>431</v>
      </c>
      <c r="K10" s="41" t="s">
        <v>15</v>
      </c>
      <c r="L10" s="41" t="s">
        <v>433</v>
      </c>
      <c r="M10" s="937"/>
    </row>
    <row r="11" spans="1:13" s="38" customFormat="1" ht="8.25" customHeight="1">
      <c r="A11" s="169">
        <v>1</v>
      </c>
      <c r="B11" s="468">
        <v>2</v>
      </c>
      <c r="C11" s="469">
        <v>3</v>
      </c>
      <c r="D11" s="467">
        <v>4</v>
      </c>
      <c r="E11" s="467">
        <v>5</v>
      </c>
      <c r="F11" s="169">
        <v>6</v>
      </c>
      <c r="G11" s="169">
        <v>7</v>
      </c>
      <c r="H11" s="468">
        <v>7</v>
      </c>
      <c r="I11" s="468">
        <v>8</v>
      </c>
      <c r="J11" s="468">
        <v>9</v>
      </c>
      <c r="K11" s="467">
        <v>10</v>
      </c>
      <c r="L11" s="468">
        <v>11</v>
      </c>
      <c r="M11" s="466">
        <v>12</v>
      </c>
    </row>
    <row r="12" spans="1:13" s="38" customFormat="1" ht="13.5" thickBot="1">
      <c r="A12" s="51" t="s">
        <v>38</v>
      </c>
      <c r="B12" s="52"/>
      <c r="C12" s="72" t="s">
        <v>39</v>
      </c>
      <c r="D12" s="67">
        <f>SUM(D13:D14)</f>
        <v>85536</v>
      </c>
      <c r="E12" s="67">
        <f>SUM(E13:E14)</f>
        <v>0</v>
      </c>
      <c r="F12" s="806">
        <f>SUM(F13:F14)</f>
        <v>85536</v>
      </c>
      <c r="G12" s="470">
        <f>F12/D12</f>
        <v>1</v>
      </c>
      <c r="H12" s="67">
        <f aca="true" t="shared" si="0" ref="H12:M12">SUM(H13:H14)</f>
        <v>85536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67">
        <f t="shared" si="0"/>
        <v>0</v>
      </c>
      <c r="M12" s="170">
        <f t="shared" si="0"/>
        <v>0</v>
      </c>
    </row>
    <row r="13" spans="1:13" s="38" customFormat="1" ht="25.5">
      <c r="A13" s="262"/>
      <c r="B13" s="54" t="s">
        <v>41</v>
      </c>
      <c r="C13" s="73" t="s">
        <v>40</v>
      </c>
      <c r="D13" s="483">
        <f>SUM('WYDATKI ukł.wyk.'!E17)</f>
        <v>13000</v>
      </c>
      <c r="E13" s="483">
        <f>SUM('WYDATKI ukł.wyk.'!F17)</f>
        <v>0</v>
      </c>
      <c r="F13" s="483">
        <f>SUM('WYDATKI ukł.wyk.'!G17)</f>
        <v>13000</v>
      </c>
      <c r="G13" s="473">
        <f>F13/D13</f>
        <v>1</v>
      </c>
      <c r="H13" s="56">
        <f>SUM('WYDATKI ukł.wyk.'!G17)</f>
        <v>13000</v>
      </c>
      <c r="I13" s="55">
        <v>0</v>
      </c>
      <c r="J13" s="55">
        <v>0</v>
      </c>
      <c r="K13" s="55">
        <v>0</v>
      </c>
      <c r="L13" s="55">
        <v>0</v>
      </c>
      <c r="M13" s="171">
        <v>0</v>
      </c>
    </row>
    <row r="14" spans="1:13" s="38" customFormat="1" ht="12.75">
      <c r="A14" s="134"/>
      <c r="B14" s="57" t="s">
        <v>42</v>
      </c>
      <c r="C14" s="74" t="s">
        <v>43</v>
      </c>
      <c r="D14" s="484">
        <f>SUM('WYDATKI ukł.wyk.'!E20:E21)</f>
        <v>72536</v>
      </c>
      <c r="E14" s="484">
        <f>SUM('WYDATKI ukł.wyk.'!F20:F21)</f>
        <v>0</v>
      </c>
      <c r="F14" s="484">
        <f>SUM('WYDATKI ukł.wyk.'!G20:G21)</f>
        <v>72536</v>
      </c>
      <c r="G14" s="482">
        <f>F14/D14</f>
        <v>1</v>
      </c>
      <c r="H14" s="60">
        <f>SUM('WYDATKI ukł.wyk.'!G20:G21)</f>
        <v>72536</v>
      </c>
      <c r="I14" s="58">
        <v>0</v>
      </c>
      <c r="J14" s="58">
        <v>0</v>
      </c>
      <c r="K14" s="58">
        <v>0</v>
      </c>
      <c r="L14" s="58">
        <v>0</v>
      </c>
      <c r="M14" s="172">
        <v>0</v>
      </c>
    </row>
    <row r="15" spans="1:13" s="38" customFormat="1" ht="12.75">
      <c r="A15" s="134"/>
      <c r="B15" s="126"/>
      <c r="C15" s="115"/>
      <c r="D15" s="128"/>
      <c r="E15" s="98"/>
      <c r="F15" s="807"/>
      <c r="G15" s="480"/>
      <c r="H15" s="127"/>
      <c r="I15" s="70"/>
      <c r="J15" s="70"/>
      <c r="K15" s="70"/>
      <c r="L15" s="70"/>
      <c r="M15" s="173"/>
    </row>
    <row r="16" spans="1:13" s="38" customFormat="1" ht="13.5" thickBot="1">
      <c r="A16" s="48" t="s">
        <v>44</v>
      </c>
      <c r="B16" s="62"/>
      <c r="C16" s="75" t="s">
        <v>45</v>
      </c>
      <c r="D16" s="66">
        <f>SUM(D17:D18)</f>
        <v>193335</v>
      </c>
      <c r="E16" s="66">
        <f>SUM(E17:E18)</f>
        <v>0</v>
      </c>
      <c r="F16" s="808">
        <f>SUM(F17:F18)</f>
        <v>193335</v>
      </c>
      <c r="G16" s="474">
        <f>F16/D16</f>
        <v>1</v>
      </c>
      <c r="H16" s="66">
        <f aca="true" t="shared" si="1" ref="H16:M16">SUM(H17:H18)</f>
        <v>193335</v>
      </c>
      <c r="I16" s="66">
        <f t="shared" si="1"/>
        <v>0</v>
      </c>
      <c r="J16" s="66">
        <f t="shared" si="1"/>
        <v>0</v>
      </c>
      <c r="K16" s="66">
        <f t="shared" si="1"/>
        <v>0</v>
      </c>
      <c r="L16" s="66">
        <f t="shared" si="1"/>
        <v>0</v>
      </c>
      <c r="M16" s="174">
        <f t="shared" si="1"/>
        <v>0</v>
      </c>
    </row>
    <row r="17" spans="1:13" s="38" customFormat="1" ht="12.75">
      <c r="A17" s="262"/>
      <c r="B17" s="63" t="s">
        <v>46</v>
      </c>
      <c r="C17" s="76" t="s">
        <v>214</v>
      </c>
      <c r="D17" s="443">
        <f>SUM('WYDATKI ukł.wyk.'!E25)</f>
        <v>188635</v>
      </c>
      <c r="E17" s="443">
        <f>SUM('WYDATKI ukł.wyk.'!F25)</f>
        <v>0</v>
      </c>
      <c r="F17" s="443">
        <f>SUM('WYDATKI ukł.wyk.'!G25)</f>
        <v>188635</v>
      </c>
      <c r="G17" s="471">
        <f>F17/D17</f>
        <v>1</v>
      </c>
      <c r="H17" s="56">
        <f>SUM('WYDATKI ukł.wyk.'!G25)</f>
        <v>188635</v>
      </c>
      <c r="I17" s="55">
        <v>0</v>
      </c>
      <c r="J17" s="55">
        <v>0</v>
      </c>
      <c r="K17" s="55">
        <v>0</v>
      </c>
      <c r="L17" s="55">
        <v>0</v>
      </c>
      <c r="M17" s="171">
        <v>0</v>
      </c>
    </row>
    <row r="18" spans="1:13" s="38" customFormat="1" ht="12.75">
      <c r="A18" s="134"/>
      <c r="B18" s="57" t="s">
        <v>48</v>
      </c>
      <c r="C18" s="74" t="s">
        <v>47</v>
      </c>
      <c r="D18" s="484">
        <f>SUM('WYDATKI ukł.wyk.'!E28)</f>
        <v>4700</v>
      </c>
      <c r="E18" s="484">
        <f>SUM('WYDATKI ukł.wyk.'!F28)</f>
        <v>0</v>
      </c>
      <c r="F18" s="484">
        <f>SUM('WYDATKI ukł.wyk.'!G28)</f>
        <v>4700</v>
      </c>
      <c r="G18" s="472">
        <f>F18/D18</f>
        <v>1</v>
      </c>
      <c r="H18" s="65">
        <f>SUM('WYDATKI ukł.wyk.'!G28)</f>
        <v>4700</v>
      </c>
      <c r="I18" s="58">
        <v>0</v>
      </c>
      <c r="J18" s="58">
        <v>0</v>
      </c>
      <c r="K18" s="58">
        <v>0</v>
      </c>
      <c r="L18" s="58">
        <v>0</v>
      </c>
      <c r="M18" s="172">
        <v>0</v>
      </c>
    </row>
    <row r="19" spans="1:13" s="38" customFormat="1" ht="12.75">
      <c r="A19" s="134"/>
      <c r="B19" s="124"/>
      <c r="C19" s="128"/>
      <c r="D19" s="128"/>
      <c r="E19" s="128"/>
      <c r="F19" s="809"/>
      <c r="G19" s="473"/>
      <c r="H19" s="125"/>
      <c r="I19" s="129"/>
      <c r="J19" s="129"/>
      <c r="K19" s="129"/>
      <c r="L19" s="129"/>
      <c r="M19" s="130"/>
    </row>
    <row r="20" spans="1:13" s="38" customFormat="1" ht="13.5" thickBot="1">
      <c r="A20" s="68">
        <v>600</v>
      </c>
      <c r="B20" s="62"/>
      <c r="C20" s="75" t="s">
        <v>49</v>
      </c>
      <c r="D20" s="93">
        <f>SUM(D21:D21)</f>
        <v>3608063</v>
      </c>
      <c r="E20" s="93">
        <f>SUM(E21:E21)</f>
        <v>0</v>
      </c>
      <c r="F20" s="93">
        <f>SUM(F21:F21)</f>
        <v>3608063</v>
      </c>
      <c r="G20" s="475">
        <f>F20/D20</f>
        <v>1</v>
      </c>
      <c r="H20" s="93">
        <f aca="true" t="shared" si="2" ref="H20:M20">SUM(H21:H21)</f>
        <v>2939063</v>
      </c>
      <c r="I20" s="93">
        <f t="shared" si="2"/>
        <v>1341680</v>
      </c>
      <c r="J20" s="93">
        <f t="shared" si="2"/>
        <v>8423</v>
      </c>
      <c r="K20" s="93">
        <f t="shared" si="2"/>
        <v>0</v>
      </c>
      <c r="L20" s="93">
        <f t="shared" si="2"/>
        <v>0</v>
      </c>
      <c r="M20" s="131">
        <f t="shared" si="2"/>
        <v>669000</v>
      </c>
    </row>
    <row r="21" spans="1:13" s="38" customFormat="1" ht="12.75">
      <c r="A21" s="262"/>
      <c r="B21" s="69">
        <v>60014</v>
      </c>
      <c r="C21" s="77" t="s">
        <v>50</v>
      </c>
      <c r="D21" s="56">
        <f>SUM('WYDATKI ukł.wyk.'!E32:E56)</f>
        <v>3608063</v>
      </c>
      <c r="E21" s="56">
        <f>SUM('WYDATKI ukł.wyk.'!F32:F56)</f>
        <v>0</v>
      </c>
      <c r="F21" s="810">
        <f>SUM('WYDATKI ukł.wyk.'!G32:G56)</f>
        <v>3608063</v>
      </c>
      <c r="G21" s="471">
        <f>F21/D21</f>
        <v>1</v>
      </c>
      <c r="H21" s="56">
        <f>SUM('WYDATKI ukł.wyk.'!G32:G54)</f>
        <v>2939063</v>
      </c>
      <c r="I21" s="56">
        <f>'WYDATKI ukł.wyk.'!G34+'WYDATKI ukł.wyk.'!G35+'WYDATKI ukł.wyk.'!G36+'WYDATKI ukł.wyk.'!G37+'WYDATKI ukł.wyk.'!G38</f>
        <v>1341680</v>
      </c>
      <c r="J21" s="56">
        <f>'WYDATKI ukł.wyk.'!G32</f>
        <v>8423</v>
      </c>
      <c r="K21" s="55">
        <v>0</v>
      </c>
      <c r="L21" s="55">
        <v>0</v>
      </c>
      <c r="M21" s="175">
        <f>'WYDATKI ukł.wyk.'!G55+'WYDATKI ukł.wyk.'!G56</f>
        <v>669000</v>
      </c>
    </row>
    <row r="22" spans="1:13" s="38" customFormat="1" ht="12.75">
      <c r="A22" s="134"/>
      <c r="B22" s="261"/>
      <c r="C22" s="129"/>
      <c r="D22" s="129"/>
      <c r="E22" s="129"/>
      <c r="F22" s="811"/>
      <c r="G22" s="473"/>
      <c r="H22" s="129"/>
      <c r="I22" s="129"/>
      <c r="J22" s="129"/>
      <c r="K22" s="129"/>
      <c r="L22" s="129"/>
      <c r="M22" s="130"/>
    </row>
    <row r="23" spans="1:13" s="38" customFormat="1" ht="13.5" thickBot="1">
      <c r="A23" s="68">
        <v>630</v>
      </c>
      <c r="B23" s="62"/>
      <c r="C23" s="61" t="s">
        <v>86</v>
      </c>
      <c r="D23" s="66">
        <f>D24</f>
        <v>2300</v>
      </c>
      <c r="E23" s="66">
        <f>E24</f>
        <v>0</v>
      </c>
      <c r="F23" s="808">
        <f>F24</f>
        <v>2300</v>
      </c>
      <c r="G23" s="474">
        <f>F23/D23</f>
        <v>1</v>
      </c>
      <c r="H23" s="66">
        <f aca="true" t="shared" si="3" ref="H23:M23">H24</f>
        <v>2000</v>
      </c>
      <c r="I23" s="66">
        <f t="shared" si="3"/>
        <v>0</v>
      </c>
      <c r="J23" s="66">
        <f t="shared" si="3"/>
        <v>1000</v>
      </c>
      <c r="K23" s="66">
        <f t="shared" si="3"/>
        <v>0</v>
      </c>
      <c r="L23" s="66">
        <f t="shared" si="3"/>
        <v>0</v>
      </c>
      <c r="M23" s="174">
        <f t="shared" si="3"/>
        <v>300</v>
      </c>
    </row>
    <row r="24" spans="1:13" s="38" customFormat="1" ht="25.5">
      <c r="A24" s="134"/>
      <c r="B24" s="69">
        <v>63003</v>
      </c>
      <c r="C24" s="132" t="s">
        <v>87</v>
      </c>
      <c r="D24" s="56">
        <f>SUM('WYDATKI ukł.wyk.'!E60:E67)</f>
        <v>2300</v>
      </c>
      <c r="E24" s="56">
        <f>SUM('WYDATKI ukł.wyk.'!F60:F67)</f>
        <v>0</v>
      </c>
      <c r="F24" s="56">
        <f>SUM('WYDATKI ukł.wyk.'!G60:G67)</f>
        <v>2300</v>
      </c>
      <c r="G24" s="471">
        <f>F24/D24</f>
        <v>1</v>
      </c>
      <c r="H24" s="56">
        <f>SUM('WYDATKI ukł.wyk.'!G60:G63)</f>
        <v>2000</v>
      </c>
      <c r="I24" s="55">
        <v>0</v>
      </c>
      <c r="J24" s="56">
        <f>'WYDATKI ukł.wyk.'!G60</f>
        <v>1000</v>
      </c>
      <c r="K24" s="55">
        <v>0</v>
      </c>
      <c r="L24" s="55">
        <v>0</v>
      </c>
      <c r="M24" s="175">
        <f>'WYDATKI ukł.wyk.'!G67</f>
        <v>300</v>
      </c>
    </row>
    <row r="25" spans="1:13" s="38" customFormat="1" ht="12.75">
      <c r="A25" s="134"/>
      <c r="B25" s="261"/>
      <c r="C25" s="129"/>
      <c r="D25" s="129"/>
      <c r="E25" s="129"/>
      <c r="F25" s="811"/>
      <c r="G25" s="473"/>
      <c r="H25" s="129"/>
      <c r="I25" s="129"/>
      <c r="J25" s="129"/>
      <c r="K25" s="129"/>
      <c r="L25" s="129"/>
      <c r="M25" s="130"/>
    </row>
    <row r="26" spans="1:13" s="38" customFormat="1" ht="13.5" thickBot="1">
      <c r="A26" s="68">
        <v>700</v>
      </c>
      <c r="B26" s="62"/>
      <c r="C26" s="61" t="s">
        <v>92</v>
      </c>
      <c r="D26" s="66">
        <f>D27</f>
        <v>95801</v>
      </c>
      <c r="E26" s="66">
        <f>E27</f>
        <v>0</v>
      </c>
      <c r="F26" s="808">
        <f>F27</f>
        <v>95801</v>
      </c>
      <c r="G26" s="474">
        <f>F26/D26</f>
        <v>1</v>
      </c>
      <c r="H26" s="66">
        <f aca="true" t="shared" si="4" ref="H26:M26">H27</f>
        <v>93142</v>
      </c>
      <c r="I26" s="66">
        <f t="shared" si="4"/>
        <v>35000</v>
      </c>
      <c r="J26" s="66">
        <f t="shared" si="4"/>
        <v>0</v>
      </c>
      <c r="K26" s="66">
        <f t="shared" si="4"/>
        <v>0</v>
      </c>
      <c r="L26" s="66">
        <f t="shared" si="4"/>
        <v>0</v>
      </c>
      <c r="M26" s="174">
        <f t="shared" si="4"/>
        <v>2659</v>
      </c>
    </row>
    <row r="27" spans="1:13" s="38" customFormat="1" ht="12.75">
      <c r="A27" s="134"/>
      <c r="B27" s="110">
        <v>70005</v>
      </c>
      <c r="C27" s="135" t="s">
        <v>93</v>
      </c>
      <c r="D27" s="56">
        <f>SUM('WYDATKI ukł.wyk.'!E73:E82)</f>
        <v>95801</v>
      </c>
      <c r="E27" s="56">
        <f>SUM('WYDATKI ukł.wyk.'!F73:F82)</f>
        <v>0</v>
      </c>
      <c r="F27" s="810">
        <f>SUM('WYDATKI ukł.wyk.'!G73:G82)</f>
        <v>95801</v>
      </c>
      <c r="G27" s="471">
        <f>F27/D27</f>
        <v>1</v>
      </c>
      <c r="H27" s="56">
        <f>SUM('WYDATKI ukł.wyk.'!G73:G81)</f>
        <v>93142</v>
      </c>
      <c r="I27" s="56">
        <f>'WYDATKI ukł.wyk.'!G75+'WYDATKI ukł.wyk.'!G73+'WYDATKI ukł.wyk.'!G74</f>
        <v>35000</v>
      </c>
      <c r="J27" s="55">
        <v>0</v>
      </c>
      <c r="K27" s="55">
        <v>0</v>
      </c>
      <c r="L27" s="55">
        <v>0</v>
      </c>
      <c r="M27" s="175">
        <f>'WYDATKI ukł.wyk.'!G82</f>
        <v>2659</v>
      </c>
    </row>
    <row r="28" spans="1:13" s="38" customFormat="1" ht="12.75">
      <c r="A28" s="134"/>
      <c r="B28" s="261"/>
      <c r="C28" s="129"/>
      <c r="D28" s="129"/>
      <c r="E28" s="129"/>
      <c r="F28" s="811"/>
      <c r="G28" s="473"/>
      <c r="H28" s="129"/>
      <c r="I28" s="129"/>
      <c r="J28" s="129"/>
      <c r="K28" s="129"/>
      <c r="L28" s="129"/>
      <c r="M28" s="130"/>
    </row>
    <row r="29" spans="1:13" s="38" customFormat="1" ht="13.5" thickBot="1">
      <c r="A29" s="68">
        <v>710</v>
      </c>
      <c r="B29" s="62"/>
      <c r="C29" s="61" t="s">
        <v>97</v>
      </c>
      <c r="D29" s="66">
        <f>SUM(D30:D32)</f>
        <v>341042</v>
      </c>
      <c r="E29" s="66">
        <f>SUM(E30:E32)</f>
        <v>4331</v>
      </c>
      <c r="F29" s="808">
        <f>SUM(F30:F32)</f>
        <v>345373</v>
      </c>
      <c r="G29" s="474">
        <f>F29/D29</f>
        <v>1.0126993156268143</v>
      </c>
      <c r="H29" s="66">
        <f aca="true" t="shared" si="5" ref="H29:M29">SUM(H30:H32)</f>
        <v>345373</v>
      </c>
      <c r="I29" s="66">
        <f t="shared" si="5"/>
        <v>235705</v>
      </c>
      <c r="J29" s="66">
        <f t="shared" si="5"/>
        <v>0</v>
      </c>
      <c r="K29" s="66">
        <f t="shared" si="5"/>
        <v>0</v>
      </c>
      <c r="L29" s="66">
        <f t="shared" si="5"/>
        <v>0</v>
      </c>
      <c r="M29" s="174">
        <f t="shared" si="5"/>
        <v>0</v>
      </c>
    </row>
    <row r="30" spans="1:13" s="38" customFormat="1" ht="25.5">
      <c r="A30" s="262"/>
      <c r="B30" s="110">
        <v>71013</v>
      </c>
      <c r="C30" s="135" t="s">
        <v>98</v>
      </c>
      <c r="D30" s="56">
        <f>SUM('WYDATKI ukł.wyk.'!E86:E87)</f>
        <v>40000</v>
      </c>
      <c r="E30" s="56">
        <f>SUM('WYDATKI ukł.wyk.'!F86:F87)</f>
        <v>0</v>
      </c>
      <c r="F30" s="810">
        <f>SUM('WYDATKI ukł.wyk.'!G86:G87)</f>
        <v>40000</v>
      </c>
      <c r="G30" s="471">
        <f>F30/D30</f>
        <v>1</v>
      </c>
      <c r="H30" s="56">
        <f>SUM('WYDATKI ukł.wyk.'!G86:G87)</f>
        <v>40000</v>
      </c>
      <c r="I30" s="55">
        <v>0</v>
      </c>
      <c r="J30" s="55">
        <v>0</v>
      </c>
      <c r="K30" s="55">
        <v>0</v>
      </c>
      <c r="L30" s="55">
        <v>0</v>
      </c>
      <c r="M30" s="171">
        <v>0</v>
      </c>
    </row>
    <row r="31" spans="1:13" s="38" customFormat="1" ht="12.75">
      <c r="A31" s="134"/>
      <c r="B31" s="69">
        <v>71014</v>
      </c>
      <c r="C31" s="132" t="s">
        <v>99</v>
      </c>
      <c r="D31" s="127">
        <f>SUM('WYDATKI ukł.wyk.'!E90)</f>
        <v>14000</v>
      </c>
      <c r="E31" s="127">
        <f>SUM('WYDATKI ukł.wyk.'!F90)</f>
        <v>0</v>
      </c>
      <c r="F31" s="807">
        <f>SUM('WYDATKI ukł.wyk.'!G90)</f>
        <v>14000</v>
      </c>
      <c r="G31" s="476">
        <f>F31/D31</f>
        <v>1</v>
      </c>
      <c r="H31" s="127">
        <f>SUM('WYDATKI ukł.wyk.'!G90)</f>
        <v>14000</v>
      </c>
      <c r="I31" s="70">
        <v>0</v>
      </c>
      <c r="J31" s="70">
        <v>0</v>
      </c>
      <c r="K31" s="70">
        <v>0</v>
      </c>
      <c r="L31" s="70">
        <v>0</v>
      </c>
      <c r="M31" s="173">
        <v>0</v>
      </c>
    </row>
    <row r="32" spans="1:13" s="38" customFormat="1" ht="12.75">
      <c r="A32" s="134"/>
      <c r="B32" s="69">
        <v>71015</v>
      </c>
      <c r="C32" s="53" t="s">
        <v>100</v>
      </c>
      <c r="D32" s="60">
        <f>SUM('WYDATKI ukł.wyk.'!E93:E114)</f>
        <v>287042</v>
      </c>
      <c r="E32" s="60">
        <f>SUM('WYDATKI ukł.wyk.'!F93:F114)</f>
        <v>4331</v>
      </c>
      <c r="F32" s="812">
        <f>SUM('WYDATKI ukł.wyk.'!G93:G114)</f>
        <v>291373</v>
      </c>
      <c r="G32" s="472">
        <f>F32/D32</f>
        <v>1.015088384278259</v>
      </c>
      <c r="H32" s="60">
        <f>SUM('WYDATKI ukł.wyk.'!G93:G114)</f>
        <v>291373</v>
      </c>
      <c r="I32" s="60">
        <f>'WYDATKI ukł.wyk.'!G93+'WYDATKI ukł.wyk.'!G95+'WYDATKI ukł.wyk.'!G96+'WYDATKI ukł.wyk.'!G97+'WYDATKI ukł.wyk.'!G98+'WYDATKI ukł.wyk.'!G94</f>
        <v>235705</v>
      </c>
      <c r="J32" s="58">
        <v>0</v>
      </c>
      <c r="K32" s="58">
        <v>0</v>
      </c>
      <c r="L32" s="58">
        <v>0</v>
      </c>
      <c r="M32" s="176">
        <v>0</v>
      </c>
    </row>
    <row r="33" spans="1:13" s="38" customFormat="1" ht="12.75">
      <c r="A33" s="134"/>
      <c r="B33" s="263"/>
      <c r="C33" s="70"/>
      <c r="D33" s="70"/>
      <c r="E33" s="70"/>
      <c r="F33" s="813"/>
      <c r="G33" s="473"/>
      <c r="H33" s="70"/>
      <c r="I33" s="70"/>
      <c r="J33" s="70"/>
      <c r="K33" s="70"/>
      <c r="L33" s="70"/>
      <c r="M33" s="173"/>
    </row>
    <row r="34" spans="1:20" s="38" customFormat="1" ht="13.5" thickBot="1">
      <c r="A34" s="68">
        <v>750</v>
      </c>
      <c r="B34" s="264"/>
      <c r="C34" s="61" t="s">
        <v>103</v>
      </c>
      <c r="D34" s="265">
        <f>SUM(D35:D39)</f>
        <v>4793143</v>
      </c>
      <c r="E34" s="265">
        <f>SUM(E35:E39)</f>
        <v>0</v>
      </c>
      <c r="F34" s="814">
        <f>SUM(F35:F39)</f>
        <v>4793143</v>
      </c>
      <c r="G34" s="477">
        <f aca="true" t="shared" si="6" ref="G34:G39">F34/D34</f>
        <v>1</v>
      </c>
      <c r="H34" s="265">
        <f aca="true" t="shared" si="7" ref="H34:M34">SUM(H35:H39)</f>
        <v>4638043</v>
      </c>
      <c r="I34" s="265">
        <f t="shared" si="7"/>
        <v>3145897</v>
      </c>
      <c r="J34" s="265">
        <f t="shared" si="7"/>
        <v>0</v>
      </c>
      <c r="K34" s="265">
        <f t="shared" si="7"/>
        <v>0</v>
      </c>
      <c r="L34" s="265">
        <f t="shared" si="7"/>
        <v>0</v>
      </c>
      <c r="M34" s="266">
        <f t="shared" si="7"/>
        <v>155100</v>
      </c>
      <c r="N34"/>
      <c r="O34"/>
      <c r="P34"/>
      <c r="Q34"/>
      <c r="R34"/>
      <c r="S34"/>
      <c r="T34"/>
    </row>
    <row r="35" spans="1:13" s="38" customFormat="1" ht="12.75">
      <c r="A35" s="262"/>
      <c r="B35" s="110">
        <v>75011</v>
      </c>
      <c r="C35" s="64" t="s">
        <v>104</v>
      </c>
      <c r="D35" s="56">
        <f>SUM('WYDATKI ukł.wyk.'!E118:E135)</f>
        <v>262420</v>
      </c>
      <c r="E35" s="56">
        <f>SUM('WYDATKI ukł.wyk.'!F118:F135)</f>
        <v>0</v>
      </c>
      <c r="F35" s="810">
        <f>SUM('WYDATKI ukł.wyk.'!G118:G135)</f>
        <v>262420</v>
      </c>
      <c r="G35" s="478">
        <f t="shared" si="6"/>
        <v>1</v>
      </c>
      <c r="H35" s="56">
        <f>SUM('WYDATKI ukł.wyk.'!G118:G135)</f>
        <v>262420</v>
      </c>
      <c r="I35" s="56">
        <f>'WYDATKI ukł.wyk.'!G119+'WYDATKI ukł.wyk.'!G120+'WYDATKI ukł.wyk.'!G121+'WYDATKI ukł.wyk.'!G122+'WYDATKI ukł.wyk.'!G123</f>
        <v>229059</v>
      </c>
      <c r="J35" s="55">
        <v>0</v>
      </c>
      <c r="K35" s="55">
        <v>0</v>
      </c>
      <c r="L35" s="55">
        <v>0</v>
      </c>
      <c r="M35" s="171">
        <v>0</v>
      </c>
    </row>
    <row r="36" spans="1:13" s="38" customFormat="1" ht="12.75">
      <c r="A36" s="134"/>
      <c r="B36" s="69">
        <v>75019</v>
      </c>
      <c r="C36" s="53" t="s">
        <v>107</v>
      </c>
      <c r="D36" s="65">
        <f>SUM('WYDATKI ukł.wyk.'!E138:E144)</f>
        <v>263000</v>
      </c>
      <c r="E36" s="65">
        <f>SUM('WYDATKI ukł.wyk.'!F138:F144)</f>
        <v>0</v>
      </c>
      <c r="F36" s="815">
        <f>SUM('WYDATKI ukł.wyk.'!G138:G144)</f>
        <v>263000</v>
      </c>
      <c r="G36" s="65">
        <f>SUM('WYDATKI ukł.wyk.'!G138:G144)</f>
        <v>263000</v>
      </c>
      <c r="H36" s="65">
        <f>SUM('WYDATKI ukł.wyk.'!G138:G144)</f>
        <v>263000</v>
      </c>
      <c r="I36" s="71">
        <v>0</v>
      </c>
      <c r="J36" s="71">
        <v>0</v>
      </c>
      <c r="K36" s="71">
        <v>0</v>
      </c>
      <c r="L36" s="71">
        <v>0</v>
      </c>
      <c r="M36" s="177"/>
    </row>
    <row r="37" spans="1:13" s="38" customFormat="1" ht="12.75">
      <c r="A37" s="134"/>
      <c r="B37" s="69">
        <v>75020</v>
      </c>
      <c r="C37" s="53" t="s">
        <v>110</v>
      </c>
      <c r="D37" s="65">
        <f>SUM('WYDATKI ukł.wyk.'!E147:E171)</f>
        <v>4217223</v>
      </c>
      <c r="E37" s="65">
        <f>SUM('WYDATKI ukł.wyk.'!F147:F171)</f>
        <v>0</v>
      </c>
      <c r="F37" s="815">
        <f>SUM('WYDATKI ukł.wyk.'!G147:G171)</f>
        <v>4217223</v>
      </c>
      <c r="G37" s="479">
        <f t="shared" si="6"/>
        <v>1</v>
      </c>
      <c r="H37" s="65">
        <f>SUM('WYDATKI ukł.wyk.'!G147:G169)</f>
        <v>4062123</v>
      </c>
      <c r="I37" s="65">
        <f>'WYDATKI ukł.wyk.'!G148+'WYDATKI ukł.wyk.'!G149+'WYDATKI ukł.wyk.'!G150+'WYDATKI ukł.wyk.'!G151+'WYDATKI ukł.wyk.'!G152</f>
        <v>2892303</v>
      </c>
      <c r="J37" s="71">
        <v>0</v>
      </c>
      <c r="K37" s="71">
        <v>0</v>
      </c>
      <c r="L37" s="71">
        <v>0</v>
      </c>
      <c r="M37" s="178">
        <f>'WYDATKI ukł.wyk.'!G170+'WYDATKI ukł.wyk.'!G171</f>
        <v>155100</v>
      </c>
    </row>
    <row r="38" spans="1:13" s="38" customFormat="1" ht="12.75">
      <c r="A38" s="134"/>
      <c r="B38" s="136">
        <v>75045</v>
      </c>
      <c r="C38" s="59" t="s">
        <v>114</v>
      </c>
      <c r="D38" s="60">
        <f>SUM('WYDATKI ukł.wyk.'!E174:E184)</f>
        <v>17000</v>
      </c>
      <c r="E38" s="60">
        <f>SUM('WYDATKI ukł.wyk.'!F174:F184)</f>
        <v>0</v>
      </c>
      <c r="F38" s="812">
        <f>SUM('WYDATKI ukł.wyk.'!G174:G184)</f>
        <v>17000</v>
      </c>
      <c r="G38" s="472">
        <f t="shared" si="6"/>
        <v>1</v>
      </c>
      <c r="H38" s="60">
        <f>SUM('WYDATKI ukł.wyk.'!G174:G184)</f>
        <v>17000</v>
      </c>
      <c r="I38" s="60">
        <f>'WYDATKI ukł.wyk.'!G175+'WYDATKI ukł.wyk.'!G176+'WYDATKI ukł.wyk.'!G177</f>
        <v>6535</v>
      </c>
      <c r="J38" s="58">
        <v>0</v>
      </c>
      <c r="K38" s="58">
        <v>0</v>
      </c>
      <c r="L38" s="58">
        <v>0</v>
      </c>
      <c r="M38" s="172">
        <v>0</v>
      </c>
    </row>
    <row r="39" spans="1:13" s="38" customFormat="1" ht="12.75">
      <c r="A39" s="134"/>
      <c r="B39" s="136">
        <v>75095</v>
      </c>
      <c r="C39" s="59" t="s">
        <v>43</v>
      </c>
      <c r="D39" s="60">
        <f>SUM('WYDATKI ukł.wyk.'!E187:E189)</f>
        <v>33500</v>
      </c>
      <c r="E39" s="60">
        <f>SUM('WYDATKI ukł.wyk.'!F187:F189)</f>
        <v>0</v>
      </c>
      <c r="F39" s="812">
        <f>SUM('WYDATKI ukł.wyk.'!G187:G189)</f>
        <v>33500</v>
      </c>
      <c r="G39" s="472">
        <f t="shared" si="6"/>
        <v>1</v>
      </c>
      <c r="H39" s="60">
        <f>SUM('WYDATKI ukł.wyk.'!G187:G189)</f>
        <v>33500</v>
      </c>
      <c r="I39" s="60">
        <f>'WYDATKI ukł.wyk.'!G187</f>
        <v>18000</v>
      </c>
      <c r="J39" s="58">
        <v>0</v>
      </c>
      <c r="K39" s="58">
        <v>0</v>
      </c>
      <c r="L39" s="58">
        <v>0</v>
      </c>
      <c r="M39" s="176">
        <v>0</v>
      </c>
    </row>
    <row r="40" spans="1:13" s="38" customFormat="1" ht="12.75">
      <c r="A40" s="134"/>
      <c r="B40" s="261"/>
      <c r="C40" s="129"/>
      <c r="D40" s="129"/>
      <c r="E40" s="129"/>
      <c r="F40" s="811"/>
      <c r="G40" s="473"/>
      <c r="H40" s="129"/>
      <c r="I40" s="129"/>
      <c r="J40" s="129"/>
      <c r="K40" s="129"/>
      <c r="L40" s="129"/>
      <c r="M40" s="130"/>
    </row>
    <row r="41" spans="1:13" s="38" customFormat="1" ht="26.25" thickBot="1">
      <c r="A41" s="68">
        <v>754</v>
      </c>
      <c r="B41" s="264"/>
      <c r="C41" s="163" t="s">
        <v>115</v>
      </c>
      <c r="D41" s="265">
        <f>SUM(D42:D44)</f>
        <v>11988</v>
      </c>
      <c r="E41" s="265">
        <f aca="true" t="shared" si="8" ref="E41:M41">SUM(E42:E44)</f>
        <v>0</v>
      </c>
      <c r="F41" s="814">
        <f t="shared" si="8"/>
        <v>11988</v>
      </c>
      <c r="G41" s="265">
        <f t="shared" si="8"/>
        <v>2</v>
      </c>
      <c r="H41" s="265">
        <f t="shared" si="8"/>
        <v>11988</v>
      </c>
      <c r="I41" s="265">
        <f t="shared" si="8"/>
        <v>2378</v>
      </c>
      <c r="J41" s="265">
        <f t="shared" si="8"/>
        <v>0</v>
      </c>
      <c r="K41" s="265">
        <f t="shared" si="8"/>
        <v>0</v>
      </c>
      <c r="L41" s="265">
        <f t="shared" si="8"/>
        <v>0</v>
      </c>
      <c r="M41" s="266">
        <f t="shared" si="8"/>
        <v>0</v>
      </c>
    </row>
    <row r="42" spans="1:13" s="38" customFormat="1" ht="12.75">
      <c r="A42" s="805"/>
      <c r="B42" s="54" t="s">
        <v>695</v>
      </c>
      <c r="C42" s="135" t="s">
        <v>696</v>
      </c>
      <c r="D42" s="56">
        <f>SUM('WYDATKI ukł.wyk.'!E193)</f>
        <v>1000</v>
      </c>
      <c r="E42" s="56">
        <f>SUM('WYDATKI ukł.wyk.'!F193)</f>
        <v>0</v>
      </c>
      <c r="F42" s="810">
        <f>SUM('WYDATKI ukł.wyk.'!G193)</f>
        <v>1000</v>
      </c>
      <c r="G42" s="56"/>
      <c r="H42" s="56">
        <f>'WYDATKI ukł.wyk.'!G193</f>
        <v>1000</v>
      </c>
      <c r="I42" s="56"/>
      <c r="J42" s="56"/>
      <c r="K42" s="56"/>
      <c r="L42" s="56"/>
      <c r="M42" s="175"/>
    </row>
    <row r="43" spans="1:13" s="38" customFormat="1" ht="12.75">
      <c r="A43" s="134"/>
      <c r="B43" s="69">
        <v>75421</v>
      </c>
      <c r="C43" s="53" t="s">
        <v>634</v>
      </c>
      <c r="D43" s="65">
        <f>SUM('WYDATKI ukł.wyk.'!E196:E200)</f>
        <v>7236</v>
      </c>
      <c r="E43" s="65">
        <f>SUM('WYDATKI ukł.wyk.'!F196:F200)</f>
        <v>0</v>
      </c>
      <c r="F43" s="815">
        <f>SUM('WYDATKI ukł.wyk.'!G196:G200)</f>
        <v>7236</v>
      </c>
      <c r="G43" s="479">
        <f>F43/D43</f>
        <v>1</v>
      </c>
      <c r="H43" s="65">
        <f>SUM('WYDATKI ukł.wyk.'!G196:G200)</f>
        <v>7236</v>
      </c>
      <c r="I43" s="65">
        <f>'WYDATKI ukł.wyk.'!G196+'WYDATKI ukł.wyk.'!G197+'WYDATKI ukł.wyk.'!G198</f>
        <v>1178</v>
      </c>
      <c r="J43" s="71">
        <v>0</v>
      </c>
      <c r="K43" s="71">
        <v>0</v>
      </c>
      <c r="L43" s="71">
        <v>0</v>
      </c>
      <c r="M43" s="178">
        <v>0</v>
      </c>
    </row>
    <row r="44" spans="1:13" s="38" customFormat="1" ht="12.75">
      <c r="A44" s="134"/>
      <c r="B44" s="69">
        <v>75495</v>
      </c>
      <c r="C44" s="53" t="s">
        <v>43</v>
      </c>
      <c r="D44" s="65">
        <f>SUM('WYDATKI ukł.wyk.'!E203:E206)</f>
        <v>3752</v>
      </c>
      <c r="E44" s="65">
        <f>SUM('WYDATKI ukł.wyk.'!F203:F206)</f>
        <v>0</v>
      </c>
      <c r="F44" s="815">
        <f>SUM('WYDATKI ukł.wyk.'!G203:G206)</f>
        <v>3752</v>
      </c>
      <c r="G44" s="472">
        <f>F44/D44</f>
        <v>1</v>
      </c>
      <c r="H44" s="65">
        <f>SUM('WYDATKI ukł.wyk.'!G203:G206)</f>
        <v>3752</v>
      </c>
      <c r="I44" s="65">
        <f>'WYDATKI ukł.wyk.'!G203</f>
        <v>1200</v>
      </c>
      <c r="J44" s="65">
        <v>0</v>
      </c>
      <c r="K44" s="71">
        <v>0</v>
      </c>
      <c r="L44" s="71">
        <v>0</v>
      </c>
      <c r="M44" s="177">
        <v>0</v>
      </c>
    </row>
    <row r="45" spans="1:13" s="38" customFormat="1" ht="12.75">
      <c r="A45" s="134"/>
      <c r="B45" s="263"/>
      <c r="C45" s="70"/>
      <c r="D45" s="70"/>
      <c r="E45" s="70"/>
      <c r="F45" s="813"/>
      <c r="G45" s="473"/>
      <c r="H45" s="70"/>
      <c r="I45" s="70"/>
      <c r="J45" s="70"/>
      <c r="K45" s="70"/>
      <c r="L45" s="70"/>
      <c r="M45" s="173"/>
    </row>
    <row r="46" spans="1:13" s="38" customFormat="1" ht="13.5" thickBot="1">
      <c r="A46" s="68">
        <v>757</v>
      </c>
      <c r="B46" s="62"/>
      <c r="C46" s="61" t="s">
        <v>116</v>
      </c>
      <c r="D46" s="66">
        <f>SUM(D47:D48)</f>
        <v>917665</v>
      </c>
      <c r="E46" s="66">
        <f>SUM(E47:E48)</f>
        <v>0</v>
      </c>
      <c r="F46" s="808">
        <f>SUM(F47:F48)</f>
        <v>917665</v>
      </c>
      <c r="G46" s="66">
        <f aca="true" t="shared" si="9" ref="G46:M46">SUM(G47:G48)</f>
        <v>1</v>
      </c>
      <c r="H46" s="66">
        <f t="shared" si="9"/>
        <v>917665</v>
      </c>
      <c r="I46" s="66">
        <f t="shared" si="9"/>
        <v>0</v>
      </c>
      <c r="J46" s="66">
        <f t="shared" si="9"/>
        <v>0</v>
      </c>
      <c r="K46" s="66">
        <f t="shared" si="9"/>
        <v>752501</v>
      </c>
      <c r="L46" s="66">
        <f t="shared" si="9"/>
        <v>165164</v>
      </c>
      <c r="M46" s="174">
        <f t="shared" si="9"/>
        <v>0</v>
      </c>
    </row>
    <row r="47" spans="1:13" s="38" customFormat="1" ht="25.5">
      <c r="A47" s="262"/>
      <c r="B47" s="69">
        <v>75702</v>
      </c>
      <c r="C47" s="164" t="s">
        <v>117</v>
      </c>
      <c r="D47" s="56">
        <f>SUM('WYDATKI ukł.wyk.'!E210)</f>
        <v>752501</v>
      </c>
      <c r="E47" s="56">
        <f>SUM('WYDATKI ukł.wyk.'!F210)</f>
        <v>0</v>
      </c>
      <c r="F47" s="810">
        <f>SUM('WYDATKI ukł.wyk.'!G210)</f>
        <v>752501</v>
      </c>
      <c r="G47" s="471">
        <f>F47/D47</f>
        <v>1</v>
      </c>
      <c r="H47" s="56">
        <f>SUM('WYDATKI ukł.wyk.'!G210)</f>
        <v>752501</v>
      </c>
      <c r="I47" s="55">
        <v>0</v>
      </c>
      <c r="J47" s="55">
        <v>0</v>
      </c>
      <c r="K47" s="56">
        <f>'WYDATKI ukł.wyk.'!G210</f>
        <v>752501</v>
      </c>
      <c r="L47" s="55">
        <v>0</v>
      </c>
      <c r="M47" s="171">
        <v>0</v>
      </c>
    </row>
    <row r="48" spans="1:13" s="38" customFormat="1" ht="12.75">
      <c r="A48" s="134"/>
      <c r="B48" s="99"/>
      <c r="C48" s="115" t="s">
        <v>637</v>
      </c>
      <c r="D48" s="127">
        <f>SUM('WYDATKI ukł.wyk.'!E214)</f>
        <v>165164</v>
      </c>
      <c r="E48" s="127">
        <f>SUM('WYDATKI ukł.wyk.'!F214)</f>
        <v>0</v>
      </c>
      <c r="F48" s="807">
        <f>SUM('WYDATKI ukł.wyk.'!G214)</f>
        <v>165164</v>
      </c>
      <c r="G48" s="476"/>
      <c r="H48" s="127">
        <f>SUM('WYDATKI ukł.wyk.'!G214)</f>
        <v>165164</v>
      </c>
      <c r="I48" s="70"/>
      <c r="J48" s="70"/>
      <c r="K48" s="127"/>
      <c r="L48" s="127">
        <f>'WYDATKI ukł.wyk.'!G214</f>
        <v>165164</v>
      </c>
      <c r="M48" s="173"/>
    </row>
    <row r="49" spans="1:13" s="38" customFormat="1" ht="12.75">
      <c r="A49" s="134"/>
      <c r="B49" s="99">
        <v>75704</v>
      </c>
      <c r="C49" s="119" t="s">
        <v>638</v>
      </c>
      <c r="D49" s="127"/>
      <c r="E49" s="127"/>
      <c r="F49" s="807"/>
      <c r="G49" s="476"/>
      <c r="H49" s="127"/>
      <c r="I49" s="70"/>
      <c r="J49" s="70"/>
      <c r="K49" s="127"/>
      <c r="L49" s="70"/>
      <c r="M49" s="173"/>
    </row>
    <row r="50" spans="1:13" s="38" customFormat="1" ht="12.75">
      <c r="A50" s="134"/>
      <c r="B50" s="261"/>
      <c r="C50" s="129"/>
      <c r="D50" s="129"/>
      <c r="E50" s="129"/>
      <c r="F50" s="811"/>
      <c r="G50" s="473"/>
      <c r="H50" s="129"/>
      <c r="I50" s="129"/>
      <c r="J50" s="129"/>
      <c r="K50" s="129"/>
      <c r="L50" s="129"/>
      <c r="M50" s="130"/>
    </row>
    <row r="51" spans="1:13" s="38" customFormat="1" ht="13.5" thickBot="1">
      <c r="A51" s="68">
        <v>758</v>
      </c>
      <c r="B51" s="62"/>
      <c r="C51" s="61" t="s">
        <v>119</v>
      </c>
      <c r="D51" s="66">
        <f>D52</f>
        <v>1509650</v>
      </c>
      <c r="E51" s="66">
        <f>E52</f>
        <v>0</v>
      </c>
      <c r="F51" s="808">
        <f>F52</f>
        <v>1509650</v>
      </c>
      <c r="G51" s="474">
        <f>F51/D51</f>
        <v>1</v>
      </c>
      <c r="H51" s="66">
        <f aca="true" t="shared" si="10" ref="H51:M51">H52</f>
        <v>1509650</v>
      </c>
      <c r="I51" s="66">
        <f t="shared" si="10"/>
        <v>0</v>
      </c>
      <c r="J51" s="66">
        <f t="shared" si="10"/>
        <v>0</v>
      </c>
      <c r="K51" s="66">
        <f t="shared" si="10"/>
        <v>0</v>
      </c>
      <c r="L51" s="66">
        <f t="shared" si="10"/>
        <v>0</v>
      </c>
      <c r="M51" s="174">
        <f t="shared" si="10"/>
        <v>0</v>
      </c>
    </row>
    <row r="52" spans="1:13" s="38" customFormat="1" ht="12.75">
      <c r="A52" s="262"/>
      <c r="B52" s="99">
        <v>75818</v>
      </c>
      <c r="C52" s="98" t="s">
        <v>120</v>
      </c>
      <c r="D52" s="127">
        <f>SUM('WYDATKI ukł.wyk.'!E219)</f>
        <v>1509650</v>
      </c>
      <c r="E52" s="127">
        <f>SUM('WYDATKI ukł.wyk.'!F219)</f>
        <v>0</v>
      </c>
      <c r="F52" s="807">
        <f>SUM('WYDATKI ukł.wyk.'!G219)</f>
        <v>1509650</v>
      </c>
      <c r="G52" s="476">
        <f>F52/D52</f>
        <v>1</v>
      </c>
      <c r="H52" s="127">
        <f>SUM('WYDATKI ukł.wyk.'!G219)</f>
        <v>1509650</v>
      </c>
      <c r="I52" s="70">
        <v>0</v>
      </c>
      <c r="J52" s="70">
        <v>0</v>
      </c>
      <c r="K52" s="70">
        <v>0</v>
      </c>
      <c r="L52" s="70">
        <v>0</v>
      </c>
      <c r="M52" s="173">
        <v>0</v>
      </c>
    </row>
    <row r="53" spans="1:13" s="38" customFormat="1" ht="12.75">
      <c r="A53" s="134"/>
      <c r="B53" s="261"/>
      <c r="C53" s="129"/>
      <c r="D53" s="129"/>
      <c r="E53" s="129"/>
      <c r="F53" s="811"/>
      <c r="G53" s="473"/>
      <c r="H53" s="129"/>
      <c r="I53" s="129"/>
      <c r="J53" s="129"/>
      <c r="K53" s="129"/>
      <c r="L53" s="129"/>
      <c r="M53" s="130"/>
    </row>
    <row r="54" spans="1:13" s="38" customFormat="1" ht="13.5" thickBot="1">
      <c r="A54" s="68">
        <v>801</v>
      </c>
      <c r="B54" s="62"/>
      <c r="C54" s="61" t="s">
        <v>122</v>
      </c>
      <c r="D54" s="66">
        <f>SUM(D55:D61)</f>
        <v>7929919</v>
      </c>
      <c r="E54" s="66">
        <f>SUM(E55:E61)</f>
        <v>411039</v>
      </c>
      <c r="F54" s="808">
        <f>SUM(F55:F61)</f>
        <v>8340958</v>
      </c>
      <c r="G54" s="474">
        <f aca="true" t="shared" si="11" ref="G54:G61">F54/D54</f>
        <v>1.0518339468536817</v>
      </c>
      <c r="H54" s="66">
        <f aca="true" t="shared" si="12" ref="H54:M54">SUM(H55:H61)</f>
        <v>7417358</v>
      </c>
      <c r="I54" s="66">
        <f t="shared" si="12"/>
        <v>5393997</v>
      </c>
      <c r="J54" s="66">
        <f t="shared" si="12"/>
        <v>128660</v>
      </c>
      <c r="K54" s="66">
        <f t="shared" si="12"/>
        <v>0</v>
      </c>
      <c r="L54" s="66">
        <f t="shared" si="12"/>
        <v>0</v>
      </c>
      <c r="M54" s="174">
        <f t="shared" si="12"/>
        <v>923600</v>
      </c>
    </row>
    <row r="55" spans="1:13" s="38" customFormat="1" ht="12.75">
      <c r="A55" s="262"/>
      <c r="B55" s="69">
        <v>80101</v>
      </c>
      <c r="C55" s="53" t="s">
        <v>123</v>
      </c>
      <c r="D55" s="56">
        <f>SUM('WYDATKI ukł.wyk.'!E223:E235)</f>
        <v>63277</v>
      </c>
      <c r="E55" s="56">
        <f>SUM('WYDATKI ukł.wyk.'!F223:F235)</f>
        <v>0</v>
      </c>
      <c r="F55" s="810">
        <f>SUM('WYDATKI ukł.wyk.'!G223:G235)</f>
        <v>63277</v>
      </c>
      <c r="G55" s="471">
        <f t="shared" si="11"/>
        <v>1</v>
      </c>
      <c r="H55" s="56">
        <f>SUM('WYDATKI ukł.wyk.'!G223:G235)</f>
        <v>63277</v>
      </c>
      <c r="I55" s="56">
        <f>'WYDATKI ukł.wyk.'!G224+'WYDATKI ukł.wyk.'!G225+'WYDATKI ukł.wyk.'!G226+'WYDATKI ukł.wyk.'!G227</f>
        <v>48340</v>
      </c>
      <c r="J55" s="55">
        <v>0</v>
      </c>
      <c r="K55" s="55">
        <v>0</v>
      </c>
      <c r="L55" s="55">
        <v>0</v>
      </c>
      <c r="M55" s="171">
        <v>0</v>
      </c>
    </row>
    <row r="56" spans="1:13" s="38" customFormat="1" ht="12.75">
      <c r="A56" s="134"/>
      <c r="B56" s="136">
        <v>80110</v>
      </c>
      <c r="C56" s="59" t="s">
        <v>125</v>
      </c>
      <c r="D56" s="60">
        <f>SUM('WYDATKI ukł.wyk.'!E238:E254)</f>
        <v>425470</v>
      </c>
      <c r="E56" s="60">
        <f>SUM('WYDATKI ukł.wyk.'!F238:F254)</f>
        <v>15000</v>
      </c>
      <c r="F56" s="812">
        <f>SUM('WYDATKI ukł.wyk.'!G238:G254)</f>
        <v>440470</v>
      </c>
      <c r="G56" s="472">
        <f t="shared" si="11"/>
        <v>1.03525512962136</v>
      </c>
      <c r="H56" s="60">
        <f>SUM('WYDATKI ukł.wyk.'!G238:G254)</f>
        <v>440470</v>
      </c>
      <c r="I56" s="60">
        <f>'WYDATKI ukł.wyk.'!G239+'WYDATKI ukł.wyk.'!G240+'WYDATKI ukł.wyk.'!G241+'WYDATKI ukł.wyk.'!G242</f>
        <v>336639</v>
      </c>
      <c r="J56" s="58">
        <v>0</v>
      </c>
      <c r="K56" s="58">
        <v>0</v>
      </c>
      <c r="L56" s="58">
        <v>0</v>
      </c>
      <c r="M56" s="172">
        <v>0</v>
      </c>
    </row>
    <row r="57" spans="1:13" s="38" customFormat="1" ht="12.75">
      <c r="A57" s="134"/>
      <c r="B57" s="165" t="s">
        <v>185</v>
      </c>
      <c r="C57" s="53" t="s">
        <v>127</v>
      </c>
      <c r="D57" s="65">
        <f>SUM('WYDATKI ukł.wyk.'!E257:E279)</f>
        <v>2320947</v>
      </c>
      <c r="E57" s="65">
        <f>SUM('WYDATKI ukł.wyk.'!F257:F279)</f>
        <v>41668</v>
      </c>
      <c r="F57" s="815">
        <f>SUM('WYDATKI ukł.wyk.'!G257:G279)</f>
        <v>2362615</v>
      </c>
      <c r="G57" s="479">
        <f t="shared" si="11"/>
        <v>1.0179530165919342</v>
      </c>
      <c r="H57" s="65">
        <f>SUM('WYDATKI ukł.wyk.'!G257:G279)</f>
        <v>2362615</v>
      </c>
      <c r="I57" s="65">
        <f>'WYDATKI ukł.wyk.'!G260+'WYDATKI ukł.wyk.'!G261+'WYDATKI ukł.wyk.'!G262+'WYDATKI ukł.wyk.'!G263+'WYDATKI ukł.wyk.'!G264</f>
        <v>1945317</v>
      </c>
      <c r="J57" s="65">
        <f>'WYDATKI ukł.wyk.'!G257</f>
        <v>110160</v>
      </c>
      <c r="K57" s="71">
        <v>0</v>
      </c>
      <c r="L57" s="71">
        <v>0</v>
      </c>
      <c r="M57" s="178">
        <f>0</f>
        <v>0</v>
      </c>
    </row>
    <row r="58" spans="1:13" s="38" customFormat="1" ht="12.75">
      <c r="A58" s="134"/>
      <c r="B58" s="166" t="s">
        <v>186</v>
      </c>
      <c r="C58" s="58" t="s">
        <v>128</v>
      </c>
      <c r="D58" s="60">
        <f>SUM('WYDATKI ukł.wyk.'!E282:E304)</f>
        <v>4902290</v>
      </c>
      <c r="E58" s="60">
        <f>SUM('WYDATKI ukł.wyk.'!F282:F304)</f>
        <v>345322</v>
      </c>
      <c r="F58" s="812">
        <f>SUM('WYDATKI ukł.wyk.'!G282:G304)</f>
        <v>5247612</v>
      </c>
      <c r="G58" s="472">
        <f t="shared" si="11"/>
        <v>1.0704409571853155</v>
      </c>
      <c r="H58" s="60">
        <f>SUM('WYDATKI ukł.wyk.'!G282:G303)</f>
        <v>4324012</v>
      </c>
      <c r="I58" s="60">
        <f>'WYDATKI ukł.wyk.'!G283+'WYDATKI ukł.wyk.'!G284+'WYDATKI ukł.wyk.'!G285+'WYDATKI ukł.wyk.'!G286+'WYDATKI ukł.wyk.'!G287</f>
        <v>3008777</v>
      </c>
      <c r="J58" s="58">
        <v>0</v>
      </c>
      <c r="K58" s="58">
        <v>0</v>
      </c>
      <c r="L58" s="58">
        <v>0</v>
      </c>
      <c r="M58" s="176">
        <f>'WYDATKI ukł.wyk.'!G304</f>
        <v>923600</v>
      </c>
    </row>
    <row r="59" spans="1:13" s="38" customFormat="1" ht="12.75">
      <c r="A59" s="134"/>
      <c r="B59" s="166" t="s">
        <v>187</v>
      </c>
      <c r="C59" s="167" t="s">
        <v>129</v>
      </c>
      <c r="D59" s="60">
        <f>SUM('WYDATKI ukł.wyk.'!E307:E309)</f>
        <v>45800</v>
      </c>
      <c r="E59" s="60">
        <f>SUM('WYDATKI ukł.wyk.'!F307:F309)</f>
        <v>0</v>
      </c>
      <c r="F59" s="812">
        <f>SUM('WYDATKI ukł.wyk.'!G307:G309)</f>
        <v>45800</v>
      </c>
      <c r="G59" s="472">
        <f t="shared" si="11"/>
        <v>1</v>
      </c>
      <c r="H59" s="60">
        <f>SUM('WYDATKI ukł.wyk.'!G307:G309)</f>
        <v>45800</v>
      </c>
      <c r="I59" s="60">
        <f>0</f>
        <v>0</v>
      </c>
      <c r="J59" s="58">
        <v>0</v>
      </c>
      <c r="K59" s="58">
        <v>0</v>
      </c>
      <c r="L59" s="58">
        <v>0</v>
      </c>
      <c r="M59" s="172">
        <v>0</v>
      </c>
    </row>
    <row r="60" spans="1:13" s="38" customFormat="1" ht="12.75">
      <c r="A60" s="134"/>
      <c r="B60" s="166" t="s">
        <v>188</v>
      </c>
      <c r="C60" s="59" t="s">
        <v>43</v>
      </c>
      <c r="D60" s="60">
        <f>SUM('WYDATKI ukł.wyk.'!E312:E320)</f>
        <v>148830</v>
      </c>
      <c r="E60" s="60">
        <f>SUM('WYDATKI ukł.wyk.'!F312:F320)</f>
        <v>9049</v>
      </c>
      <c r="F60" s="812">
        <f>SUM('WYDATKI ukł.wyk.'!G312:G320)</f>
        <v>157879</v>
      </c>
      <c r="G60" s="472">
        <f t="shared" si="11"/>
        <v>1.060800913794262</v>
      </c>
      <c r="H60" s="60">
        <f>SUM('WYDATKI ukł.wyk.'!G312:G320)</f>
        <v>157879</v>
      </c>
      <c r="I60" s="60">
        <f>'WYDATKI ukł.wyk.'!G314+'WYDATKI ukł.wyk.'!G315+'WYDATKI ukł.wyk.'!G316+'WYDATKI ukł.wyk.'!G317</f>
        <v>54924</v>
      </c>
      <c r="J60" s="60">
        <f>'WYDATKI ukł.wyk.'!G312</f>
        <v>18500</v>
      </c>
      <c r="K60" s="58">
        <v>0</v>
      </c>
      <c r="L60" s="58">
        <v>0</v>
      </c>
      <c r="M60" s="172">
        <v>0</v>
      </c>
    </row>
    <row r="61" spans="1:13" s="38" customFormat="1" ht="12.75">
      <c r="A61" s="134"/>
      <c r="B61" s="166" t="s">
        <v>189</v>
      </c>
      <c r="C61" s="59" t="s">
        <v>374</v>
      </c>
      <c r="D61" s="60">
        <f>SUM('WYDATKI ukł.wyk.'!E323)</f>
        <v>23305</v>
      </c>
      <c r="E61" s="60">
        <f>SUM('WYDATKI ukł.wyk.'!F323)</f>
        <v>0</v>
      </c>
      <c r="F61" s="812">
        <f>SUM('WYDATKI ukł.wyk.'!G323)</f>
        <v>23305</v>
      </c>
      <c r="G61" s="472">
        <f t="shared" si="11"/>
        <v>1</v>
      </c>
      <c r="H61" s="60">
        <f>SUM('WYDATKI ukł.wyk.'!G323)</f>
        <v>23305</v>
      </c>
      <c r="I61" s="58">
        <v>0</v>
      </c>
      <c r="J61" s="58">
        <v>0</v>
      </c>
      <c r="K61" s="58">
        <v>0</v>
      </c>
      <c r="L61" s="58">
        <v>0</v>
      </c>
      <c r="M61" s="172">
        <v>0</v>
      </c>
    </row>
    <row r="62" spans="1:13" s="38" customFormat="1" ht="12.75">
      <c r="A62" s="134"/>
      <c r="B62" s="263"/>
      <c r="C62" s="70"/>
      <c r="D62" s="70"/>
      <c r="E62" s="70"/>
      <c r="F62" s="813"/>
      <c r="G62" s="473"/>
      <c r="H62" s="70"/>
      <c r="I62" s="70"/>
      <c r="J62" s="70"/>
      <c r="K62" s="70"/>
      <c r="L62" s="70"/>
      <c r="M62" s="130"/>
    </row>
    <row r="63" spans="1:13" s="38" customFormat="1" ht="13.5" thickBot="1">
      <c r="A63" s="267">
        <v>851</v>
      </c>
      <c r="B63" s="62"/>
      <c r="C63" s="268" t="s">
        <v>132</v>
      </c>
      <c r="D63" s="66">
        <f aca="true" t="shared" si="13" ref="D63:M63">SUM(D64:D67)</f>
        <v>164039</v>
      </c>
      <c r="E63" s="66">
        <f t="shared" si="13"/>
        <v>0</v>
      </c>
      <c r="F63" s="66">
        <f t="shared" si="13"/>
        <v>164039</v>
      </c>
      <c r="G63" s="66">
        <f t="shared" si="13"/>
        <v>3</v>
      </c>
      <c r="H63" s="66">
        <f t="shared" si="13"/>
        <v>94039</v>
      </c>
      <c r="I63" s="66">
        <f t="shared" si="13"/>
        <v>15434</v>
      </c>
      <c r="J63" s="66">
        <f t="shared" si="13"/>
        <v>0</v>
      </c>
      <c r="K63" s="66">
        <f t="shared" si="13"/>
        <v>0</v>
      </c>
      <c r="L63" s="66">
        <f t="shared" si="13"/>
        <v>0</v>
      </c>
      <c r="M63" s="174">
        <f t="shared" si="13"/>
        <v>70000</v>
      </c>
    </row>
    <row r="64" spans="1:13" s="38" customFormat="1" ht="12.75">
      <c r="A64" s="819"/>
      <c r="B64" s="54" t="s">
        <v>709</v>
      </c>
      <c r="C64" s="55" t="s">
        <v>708</v>
      </c>
      <c r="D64" s="56">
        <f>SUM('WYDATKI ukł.wyk.'!E328)</f>
        <v>70000</v>
      </c>
      <c r="E64" s="56">
        <f>SUM('WYDATKI ukł.wyk.'!F328)</f>
        <v>0</v>
      </c>
      <c r="F64" s="56">
        <f>SUM('WYDATKI ukł.wyk.'!G328)</f>
        <v>70000</v>
      </c>
      <c r="G64" s="56"/>
      <c r="H64" s="56">
        <v>0</v>
      </c>
      <c r="I64" s="56"/>
      <c r="J64" s="56"/>
      <c r="K64" s="56"/>
      <c r="L64" s="56"/>
      <c r="M64" s="175">
        <f>'WYDATKI ukł.wyk.'!G328</f>
        <v>70000</v>
      </c>
    </row>
    <row r="65" spans="1:13" s="38" customFormat="1" ht="12.75">
      <c r="A65" s="134"/>
      <c r="B65" s="69">
        <v>85149</v>
      </c>
      <c r="C65" s="119" t="s">
        <v>134</v>
      </c>
      <c r="D65" s="65">
        <f>SUM('WYDATKI ukł.wyk.'!E333)</f>
        <v>34000</v>
      </c>
      <c r="E65" s="65">
        <f>SUM('WYDATKI ukł.wyk.'!F333)</f>
        <v>0</v>
      </c>
      <c r="F65" s="815">
        <f>SUM('WYDATKI ukł.wyk.'!G333)</f>
        <v>34000</v>
      </c>
      <c r="G65" s="479">
        <f>F65/D65</f>
        <v>1</v>
      </c>
      <c r="H65" s="65">
        <f>SUM('WYDATKI ukł.wyk.'!G333)</f>
        <v>34000</v>
      </c>
      <c r="I65" s="71">
        <v>0</v>
      </c>
      <c r="J65" s="71">
        <v>0</v>
      </c>
      <c r="K65" s="71">
        <v>0</v>
      </c>
      <c r="L65" s="71">
        <v>0</v>
      </c>
      <c r="M65" s="177">
        <v>0</v>
      </c>
    </row>
    <row r="66" spans="1:13" s="38" customFormat="1" ht="12.75">
      <c r="A66" s="134"/>
      <c r="B66" s="69">
        <v>85154</v>
      </c>
      <c r="C66" s="119" t="s">
        <v>261</v>
      </c>
      <c r="D66" s="65">
        <f>SUM('WYDATKI ukł.wyk.'!E336:E339)</f>
        <v>20000</v>
      </c>
      <c r="E66" s="65">
        <f>SUM('WYDATKI ukł.wyk.'!F336:F339)</f>
        <v>0</v>
      </c>
      <c r="F66" s="815">
        <f>SUM('WYDATKI ukł.wyk.'!G336:G339)</f>
        <v>20000</v>
      </c>
      <c r="G66" s="479">
        <f>F66/D66</f>
        <v>1</v>
      </c>
      <c r="H66" s="65">
        <f>SUM('WYDATKI ukł.wyk.'!G336:G339)</f>
        <v>20000</v>
      </c>
      <c r="I66" s="65">
        <f>'WYDATKI ukł.wyk.'!G336+'WYDATKI ukł.wyk.'!G337+'WYDATKI ukł.wyk.'!G338</f>
        <v>15434</v>
      </c>
      <c r="J66" s="71">
        <v>0</v>
      </c>
      <c r="K66" s="71">
        <v>0</v>
      </c>
      <c r="L66" s="71">
        <v>0</v>
      </c>
      <c r="M66" s="177"/>
    </row>
    <row r="67" spans="1:13" s="38" customFormat="1" ht="12.75">
      <c r="A67" s="134"/>
      <c r="B67" s="69">
        <v>85156</v>
      </c>
      <c r="C67" s="53" t="s">
        <v>135</v>
      </c>
      <c r="D67" s="65">
        <f>SUM('WYDATKI ukł.wyk.'!E343)</f>
        <v>40039</v>
      </c>
      <c r="E67" s="65">
        <f>SUM('WYDATKI ukł.wyk.'!F343)</f>
        <v>0</v>
      </c>
      <c r="F67" s="815">
        <f>SUM('WYDATKI ukł.wyk.'!G343)</f>
        <v>40039</v>
      </c>
      <c r="G67" s="479">
        <f>F67/D67</f>
        <v>1</v>
      </c>
      <c r="H67" s="65">
        <f>SUM('WYDATKI ukł.wyk.'!G343)</f>
        <v>40039</v>
      </c>
      <c r="I67" s="71">
        <v>0</v>
      </c>
      <c r="J67" s="71">
        <v>0</v>
      </c>
      <c r="K67" s="71">
        <v>0</v>
      </c>
      <c r="L67" s="71">
        <v>0</v>
      </c>
      <c r="M67" s="177">
        <v>0</v>
      </c>
    </row>
    <row r="68" spans="1:13" s="38" customFormat="1" ht="12.75">
      <c r="A68" s="134"/>
      <c r="B68" s="261"/>
      <c r="C68" s="129"/>
      <c r="D68" s="129"/>
      <c r="E68" s="129"/>
      <c r="F68" s="811"/>
      <c r="G68" s="473"/>
      <c r="H68" s="129"/>
      <c r="I68" s="129"/>
      <c r="J68" s="129"/>
      <c r="K68" s="129"/>
      <c r="L68" s="129"/>
      <c r="M68" s="130"/>
    </row>
    <row r="69" spans="1:13" s="38" customFormat="1" ht="13.5" thickBot="1">
      <c r="A69" s="267">
        <v>852</v>
      </c>
      <c r="B69" s="62"/>
      <c r="C69" s="268" t="s">
        <v>190</v>
      </c>
      <c r="D69" s="66">
        <f aca="true" t="shared" si="14" ref="D69:M69">SUM(D70:D77)</f>
        <v>9119098</v>
      </c>
      <c r="E69" s="66">
        <f t="shared" si="14"/>
        <v>143680</v>
      </c>
      <c r="F69" s="66">
        <f t="shared" si="14"/>
        <v>9262778</v>
      </c>
      <c r="G69" s="66">
        <f t="shared" si="14"/>
        <v>6.033069763489634</v>
      </c>
      <c r="H69" s="66">
        <f t="shared" si="14"/>
        <v>8969278</v>
      </c>
      <c r="I69" s="66">
        <f t="shared" si="14"/>
        <v>4514538</v>
      </c>
      <c r="J69" s="66">
        <f t="shared" si="14"/>
        <v>599364</v>
      </c>
      <c r="K69" s="66">
        <f t="shared" si="14"/>
        <v>0</v>
      </c>
      <c r="L69" s="66">
        <f t="shared" si="14"/>
        <v>0</v>
      </c>
      <c r="M69" s="174">
        <f t="shared" si="14"/>
        <v>293500</v>
      </c>
    </row>
    <row r="70" spans="1:13" s="38" customFormat="1" ht="12.75">
      <c r="A70" s="262"/>
      <c r="B70" s="69">
        <v>85201</v>
      </c>
      <c r="C70" s="53" t="s">
        <v>139</v>
      </c>
      <c r="D70" s="56">
        <f>SUM('WYDATKI ukł.wyk.'!E347:E371)</f>
        <v>2144285</v>
      </c>
      <c r="E70" s="56">
        <f>SUM('WYDATKI ukł.wyk.'!F347:F371)</f>
        <v>7780</v>
      </c>
      <c r="F70" s="810">
        <f>SUM('WYDATKI ukł.wyk.'!G347:G371)</f>
        <v>2152065</v>
      </c>
      <c r="G70" s="471">
        <f aca="true" t="shared" si="15" ref="G70:G75">F70/D70</f>
        <v>1.0036282490433874</v>
      </c>
      <c r="H70" s="56">
        <f>SUM('WYDATKI ukł.wyk.'!G347:G370)</f>
        <v>1992065</v>
      </c>
      <c r="I70" s="56">
        <f>'WYDATKI ukł.wyk.'!G350+'WYDATKI ukł.wyk.'!G351+'WYDATKI ukł.wyk.'!G352+'WYDATKI ukł.wyk.'!G353+'WYDATKI ukł.wyk.'!G354</f>
        <v>893280</v>
      </c>
      <c r="J70" s="56">
        <f>'WYDATKI ukł.wyk.'!G347</f>
        <v>466472</v>
      </c>
      <c r="K70" s="55">
        <v>0</v>
      </c>
      <c r="L70" s="55">
        <v>0</v>
      </c>
      <c r="M70" s="175">
        <f>'WYDATKI ukł.wyk.'!G371</f>
        <v>160000</v>
      </c>
    </row>
    <row r="71" spans="1:13" s="38" customFormat="1" ht="12.75">
      <c r="A71" s="134"/>
      <c r="B71" s="49" t="s">
        <v>191</v>
      </c>
      <c r="C71" s="39" t="s">
        <v>192</v>
      </c>
      <c r="D71" s="65">
        <f>SUM('WYDATKI ukł.wyk.'!E374:E400)</f>
        <v>4647051</v>
      </c>
      <c r="E71" s="65">
        <f>SUM('WYDATKI ukł.wyk.'!F374:F400)</f>
        <v>81899</v>
      </c>
      <c r="F71" s="815">
        <f>SUM('WYDATKI ukł.wyk.'!G374:G400)</f>
        <v>4728950</v>
      </c>
      <c r="G71" s="479">
        <f t="shared" si="15"/>
        <v>1.0176238651135956</v>
      </c>
      <c r="H71" s="65">
        <f>SUM('WYDATKI ukł.wyk.'!G374:G398)</f>
        <v>4595450</v>
      </c>
      <c r="I71" s="65">
        <f>'WYDATKI ukł.wyk.'!G375+'WYDATKI ukł.wyk.'!G376+'WYDATKI ukł.wyk.'!G377+'WYDATKI ukł.wyk.'!G378+'WYDATKI ukł.wyk.'!G379</f>
        <v>2883131</v>
      </c>
      <c r="J71" s="71">
        <v>0</v>
      </c>
      <c r="K71" s="71">
        <v>0</v>
      </c>
      <c r="L71" s="71">
        <v>0</v>
      </c>
      <c r="M71" s="178">
        <f>'WYDATKI ukł.wyk.'!G399+'WYDATKI ukł.wyk.'!G400</f>
        <v>133500</v>
      </c>
    </row>
    <row r="72" spans="1:13" s="38" customFormat="1" ht="12.75">
      <c r="A72" s="134"/>
      <c r="B72" s="166" t="s">
        <v>193</v>
      </c>
      <c r="C72" s="58" t="s">
        <v>145</v>
      </c>
      <c r="D72" s="60">
        <f>SUM('WYDATKI ukł.wyk.'!E403:E424)</f>
        <v>336577</v>
      </c>
      <c r="E72" s="60">
        <f>SUM('WYDATKI ukł.wyk.'!F403:F424)</f>
        <v>0</v>
      </c>
      <c r="F72" s="812">
        <f>SUM('WYDATKI ukł.wyk.'!G403:G424)</f>
        <v>336577</v>
      </c>
      <c r="G72" s="472">
        <f t="shared" si="15"/>
        <v>1</v>
      </c>
      <c r="H72" s="60">
        <f>SUM('WYDATKI ukł.wyk.'!G403:G424)</f>
        <v>336577</v>
      </c>
      <c r="I72" s="60">
        <f>'WYDATKI ukł.wyk.'!G404+'WYDATKI ukł.wyk.'!G405+'WYDATKI ukł.wyk.'!G406+'WYDATKI ukł.wyk.'!G407+'WYDATKI ukł.wyk.'!G408</f>
        <v>174873</v>
      </c>
      <c r="J72" s="58">
        <v>0</v>
      </c>
      <c r="K72" s="58">
        <v>0</v>
      </c>
      <c r="L72" s="58">
        <v>0</v>
      </c>
      <c r="M72" s="176"/>
    </row>
    <row r="73" spans="1:13" s="38" customFormat="1" ht="12.75">
      <c r="A73" s="134"/>
      <c r="B73" s="166" t="s">
        <v>194</v>
      </c>
      <c r="C73" s="58" t="s">
        <v>147</v>
      </c>
      <c r="D73" s="60">
        <f>SUM('WYDATKI ukł.wyk.'!E427:E432)</f>
        <v>1386733</v>
      </c>
      <c r="E73" s="60">
        <f>SUM('WYDATKI ukł.wyk.'!F427:F432)</f>
        <v>0</v>
      </c>
      <c r="F73" s="812">
        <f>SUM('WYDATKI ukł.wyk.'!G427:G432)</f>
        <v>1386733</v>
      </c>
      <c r="G73" s="472">
        <f t="shared" si="15"/>
        <v>1</v>
      </c>
      <c r="H73" s="60">
        <f>SUM('WYDATKI ukł.wyk.'!G427:G432)</f>
        <v>1386733</v>
      </c>
      <c r="I73" s="60">
        <f>'WYDATKI ukł.wyk.'!G429+'WYDATKI ukł.wyk.'!G430+'WYDATKI ukł.wyk.'!G431</f>
        <v>72277</v>
      </c>
      <c r="J73" s="60">
        <f>'WYDATKI ukł.wyk.'!G427</f>
        <v>132892</v>
      </c>
      <c r="K73" s="58">
        <v>0</v>
      </c>
      <c r="L73" s="58">
        <v>0</v>
      </c>
      <c r="M73" s="172">
        <v>0</v>
      </c>
    </row>
    <row r="74" spans="1:13" s="38" customFormat="1" ht="12.75">
      <c r="A74" s="134"/>
      <c r="B74" s="166" t="s">
        <v>195</v>
      </c>
      <c r="C74" s="58" t="s">
        <v>148</v>
      </c>
      <c r="D74" s="60">
        <f>SUM('WYDATKI ukł.wyk.'!E435:E455)</f>
        <v>592419</v>
      </c>
      <c r="E74" s="60">
        <f>SUM('WYDATKI ukł.wyk.'!F435:F455)</f>
        <v>7001</v>
      </c>
      <c r="F74" s="812">
        <f>SUM('WYDATKI ukł.wyk.'!G435:G455)</f>
        <v>599420</v>
      </c>
      <c r="G74" s="472">
        <f t="shared" si="15"/>
        <v>1.0118176493326514</v>
      </c>
      <c r="H74" s="60">
        <f>SUM('WYDATKI ukł.wyk.'!G435:G455)</f>
        <v>599420</v>
      </c>
      <c r="I74" s="60">
        <f>'WYDATKI ukł.wyk.'!G435+'WYDATKI ukł.wyk.'!G436+'WYDATKI ukł.wyk.'!G437+'WYDATKI ukł.wyk.'!G438+'WYDATKI ukł.wyk.'!G439</f>
        <v>474277</v>
      </c>
      <c r="J74" s="58">
        <v>0</v>
      </c>
      <c r="K74" s="58">
        <v>0</v>
      </c>
      <c r="L74" s="58">
        <v>0</v>
      </c>
      <c r="M74" s="176">
        <v>0</v>
      </c>
    </row>
    <row r="75" spans="1:13" s="38" customFormat="1" ht="25.5">
      <c r="A75" s="134"/>
      <c r="B75" s="166" t="s">
        <v>196</v>
      </c>
      <c r="C75" s="164" t="s">
        <v>149</v>
      </c>
      <c r="D75" s="60">
        <f>SUM('WYDATKI ukł.wyk.'!E458:E464)</f>
        <v>9333</v>
      </c>
      <c r="E75" s="60">
        <f>SUM('WYDATKI ukł.wyk.'!F458:F464)</f>
        <v>0</v>
      </c>
      <c r="F75" s="812">
        <f>SUM('WYDATKI ukł.wyk.'!G458:G464)</f>
        <v>9333</v>
      </c>
      <c r="G75" s="472">
        <f t="shared" si="15"/>
        <v>1</v>
      </c>
      <c r="H75" s="60">
        <f>SUM('WYDATKI ukł.wyk.'!G458:G464)</f>
        <v>9333</v>
      </c>
      <c r="I75" s="58">
        <v>0</v>
      </c>
      <c r="J75" s="58">
        <v>0</v>
      </c>
      <c r="K75" s="58">
        <v>0</v>
      </c>
      <c r="L75" s="58">
        <v>0</v>
      </c>
      <c r="M75" s="172">
        <v>0</v>
      </c>
    </row>
    <row r="76" spans="1:13" s="38" customFormat="1" ht="12.75">
      <c r="A76" s="134"/>
      <c r="B76" s="261" t="s">
        <v>670</v>
      </c>
      <c r="C76" s="768" t="s">
        <v>129</v>
      </c>
      <c r="D76" s="125">
        <f>SUM('WYDATKI ukł.wyk.'!E467)</f>
        <v>2700</v>
      </c>
      <c r="E76" s="125">
        <f>SUM('WYDATKI ukł.wyk.'!F467)</f>
        <v>0</v>
      </c>
      <c r="F76" s="816">
        <f>SUM('WYDATKI ukł.wyk.'!G467)</f>
        <v>2700</v>
      </c>
      <c r="G76" s="769"/>
      <c r="H76" s="125">
        <f>SUM('WYDATKI ukł.wyk.'!G467)</f>
        <v>2700</v>
      </c>
      <c r="I76" s="129"/>
      <c r="J76" s="129"/>
      <c r="K76" s="129"/>
      <c r="L76" s="129"/>
      <c r="M76" s="130"/>
    </row>
    <row r="77" spans="1:13" s="38" customFormat="1" ht="12.75">
      <c r="A77" s="134"/>
      <c r="B77" s="261" t="s">
        <v>723</v>
      </c>
      <c r="C77" s="824" t="s">
        <v>43</v>
      </c>
      <c r="D77" s="125">
        <f>SUM('WYDATKI ukł.wyk.'!E470:E475)</f>
        <v>0</v>
      </c>
      <c r="E77" s="125">
        <f>SUM('WYDATKI ukł.wyk.'!F470:F475)</f>
        <v>47000</v>
      </c>
      <c r="F77" s="125">
        <f>SUM('WYDATKI ukł.wyk.'!G470:G475)</f>
        <v>47000</v>
      </c>
      <c r="G77" s="769"/>
      <c r="H77" s="125">
        <f>SUM('WYDATKI ukł.wyk.'!G470:G475)</f>
        <v>47000</v>
      </c>
      <c r="I77" s="125">
        <f>'WYDATKI ukł.wyk.'!G470+'WYDATKI ukł.wyk.'!G471+'WYDATKI ukł.wyk.'!G472</f>
        <v>16700</v>
      </c>
      <c r="J77" s="129"/>
      <c r="K77" s="129"/>
      <c r="L77" s="129"/>
      <c r="M77" s="130"/>
    </row>
    <row r="78" spans="1:13" s="38" customFormat="1" ht="12.75">
      <c r="A78" s="134"/>
      <c r="B78" s="261"/>
      <c r="C78" s="129"/>
      <c r="D78" s="129"/>
      <c r="E78" s="129"/>
      <c r="F78" s="811"/>
      <c r="G78" s="473"/>
      <c r="H78" s="129"/>
      <c r="I78" s="129"/>
      <c r="J78" s="129"/>
      <c r="K78" s="129"/>
      <c r="L78" s="129"/>
      <c r="M78" s="130"/>
    </row>
    <row r="79" spans="1:13" s="38" customFormat="1" ht="26.25" thickBot="1">
      <c r="A79" s="267">
        <v>853</v>
      </c>
      <c r="B79" s="269"/>
      <c r="C79" s="163" t="s">
        <v>152</v>
      </c>
      <c r="D79" s="66">
        <f>SUM(D80:D82)</f>
        <v>1239719</v>
      </c>
      <c r="E79" s="66">
        <f>SUM(E80:E82)</f>
        <v>30583</v>
      </c>
      <c r="F79" s="808">
        <f>SUM(F80:F82)</f>
        <v>1270302</v>
      </c>
      <c r="G79" s="66">
        <f aca="true" t="shared" si="16" ref="G79:M79">SUM(G80:G82)</f>
        <v>2</v>
      </c>
      <c r="H79" s="66">
        <f t="shared" si="16"/>
        <v>1270302</v>
      </c>
      <c r="I79" s="66">
        <f t="shared" si="16"/>
        <v>187757</v>
      </c>
      <c r="J79" s="66">
        <f t="shared" si="16"/>
        <v>879050</v>
      </c>
      <c r="K79" s="66">
        <f t="shared" si="16"/>
        <v>0</v>
      </c>
      <c r="L79" s="66">
        <f t="shared" si="16"/>
        <v>0</v>
      </c>
      <c r="M79" s="174">
        <f t="shared" si="16"/>
        <v>0</v>
      </c>
    </row>
    <row r="80" spans="1:13" s="38" customFormat="1" ht="25.5">
      <c r="A80" s="491"/>
      <c r="B80" s="703" t="s">
        <v>491</v>
      </c>
      <c r="C80" s="490" t="s">
        <v>488</v>
      </c>
      <c r="D80" s="704">
        <f>SUM('WYDATKI ukł.wyk.'!E479)</f>
        <v>210106</v>
      </c>
      <c r="E80" s="704">
        <f>SUM('WYDATKI ukł.wyk.'!F479)</f>
        <v>30583</v>
      </c>
      <c r="F80" s="817">
        <f>SUM('WYDATKI ukł.wyk.'!G479)</f>
        <v>240689</v>
      </c>
      <c r="G80" s="492"/>
      <c r="H80" s="56">
        <f>SUM('WYDATKI ukł.wyk.'!G479)</f>
        <v>240689</v>
      </c>
      <c r="I80" s="56"/>
      <c r="J80" s="56">
        <f>'WYDATKI ukł.wyk.'!G479</f>
        <v>240689</v>
      </c>
      <c r="K80" s="56"/>
      <c r="L80" s="56"/>
      <c r="M80" s="175"/>
    </row>
    <row r="81" spans="1:13" s="38" customFormat="1" ht="25.5">
      <c r="A81" s="134"/>
      <c r="B81" s="69">
        <v>85321</v>
      </c>
      <c r="C81" s="132" t="s">
        <v>153</v>
      </c>
      <c r="D81" s="65">
        <f>SUM('WYDATKI ukł.wyk.'!E483:E502)</f>
        <v>391252</v>
      </c>
      <c r="E81" s="65">
        <f>SUM('WYDATKI ukł.wyk.'!F483:F502)</f>
        <v>0</v>
      </c>
      <c r="F81" s="815">
        <f>SUM('WYDATKI ukł.wyk.'!G483:G502)</f>
        <v>391252</v>
      </c>
      <c r="G81" s="476">
        <f>F81/D81</f>
        <v>1</v>
      </c>
      <c r="H81" s="65">
        <f>SUM('WYDATKI ukł.wyk.'!G483:G502)</f>
        <v>391252</v>
      </c>
      <c r="I81" s="65">
        <f>'WYDATKI ukł.wyk.'!G483+'WYDATKI ukł.wyk.'!G484+'WYDATKI ukł.wyk.'!G485+'WYDATKI ukł.wyk.'!G486+'WYDATKI ukł.wyk.'!G487</f>
        <v>187757</v>
      </c>
      <c r="J81" s="71">
        <v>0</v>
      </c>
      <c r="K81" s="71">
        <v>0</v>
      </c>
      <c r="L81" s="71">
        <v>0</v>
      </c>
      <c r="M81" s="177">
        <v>0</v>
      </c>
    </row>
    <row r="82" spans="1:13" s="38" customFormat="1" ht="12.75">
      <c r="A82" s="134"/>
      <c r="B82" s="69">
        <v>85333</v>
      </c>
      <c r="C82" s="53" t="s">
        <v>154</v>
      </c>
      <c r="D82" s="65">
        <f>SUM('WYDATKI ukł.wyk.'!E505:E506)</f>
        <v>638361</v>
      </c>
      <c r="E82" s="65">
        <f>SUM('WYDATKI ukł.wyk.'!F505:F506)</f>
        <v>0</v>
      </c>
      <c r="F82" s="815">
        <f>SUM('WYDATKI ukł.wyk.'!G505:G506)</f>
        <v>638361</v>
      </c>
      <c r="G82" s="472">
        <f>F82/D82</f>
        <v>1</v>
      </c>
      <c r="H82" s="65">
        <f>SUM('WYDATKI ukł.wyk.'!G505:G506)</f>
        <v>638361</v>
      </c>
      <c r="I82" s="71">
        <v>0</v>
      </c>
      <c r="J82" s="65">
        <f>'WYDATKI ukł.wyk.'!G505</f>
        <v>638361</v>
      </c>
      <c r="K82" s="71">
        <v>0</v>
      </c>
      <c r="L82" s="71">
        <v>0</v>
      </c>
      <c r="M82" s="177">
        <v>0</v>
      </c>
    </row>
    <row r="83" spans="1:13" s="38" customFormat="1" ht="12.75">
      <c r="A83" s="134"/>
      <c r="B83" s="261"/>
      <c r="C83" s="129"/>
      <c r="D83" s="129"/>
      <c r="E83" s="129"/>
      <c r="F83" s="811"/>
      <c r="G83" s="473"/>
      <c r="H83" s="129"/>
      <c r="I83" s="129"/>
      <c r="J83" s="129"/>
      <c r="K83" s="129"/>
      <c r="L83" s="129"/>
      <c r="M83" s="130"/>
    </row>
    <row r="84" spans="1:13" s="38" customFormat="1" ht="13.5" thickBot="1">
      <c r="A84" s="68">
        <v>854</v>
      </c>
      <c r="B84" s="62"/>
      <c r="C84" s="61" t="s">
        <v>155</v>
      </c>
      <c r="D84" s="66">
        <f>SUM(D85:D91)</f>
        <v>3262092</v>
      </c>
      <c r="E84" s="66">
        <f>SUM(E85:E91)</f>
        <v>92487</v>
      </c>
      <c r="F84" s="808">
        <f>SUM(F85:F91)</f>
        <v>3354579</v>
      </c>
      <c r="G84" s="474">
        <f aca="true" t="shared" si="17" ref="G84:G91">F84/D84</f>
        <v>1.0283520513829776</v>
      </c>
      <c r="H84" s="66">
        <f aca="true" t="shared" si="18" ref="H84:M84">SUM(H85:H91)</f>
        <v>3354579</v>
      </c>
      <c r="I84" s="66">
        <f t="shared" si="18"/>
        <v>2004222</v>
      </c>
      <c r="J84" s="66">
        <f t="shared" si="18"/>
        <v>120000</v>
      </c>
      <c r="K84" s="66">
        <f t="shared" si="18"/>
        <v>0</v>
      </c>
      <c r="L84" s="66">
        <f t="shared" si="18"/>
        <v>0</v>
      </c>
      <c r="M84" s="174">
        <f t="shared" si="18"/>
        <v>0</v>
      </c>
    </row>
    <row r="85" spans="1:13" s="38" customFormat="1" ht="12.75">
      <c r="A85" s="262"/>
      <c r="B85" s="69">
        <v>85401</v>
      </c>
      <c r="C85" s="53" t="s">
        <v>156</v>
      </c>
      <c r="D85" s="56">
        <f>SUM('WYDATKI ukł.wyk.'!E510:E519)</f>
        <v>67589</v>
      </c>
      <c r="E85" s="56">
        <f>SUM('WYDATKI ukł.wyk.'!F510:F519)</f>
        <v>-442</v>
      </c>
      <c r="F85" s="810">
        <f>SUM('WYDATKI ukł.wyk.'!G510:G519)</f>
        <v>67147</v>
      </c>
      <c r="G85" s="481">
        <f t="shared" si="17"/>
        <v>0.9934604743375401</v>
      </c>
      <c r="H85" s="56">
        <f>SUM('WYDATKI ukł.wyk.'!G510:G519)</f>
        <v>67147</v>
      </c>
      <c r="I85" s="56">
        <f>'WYDATKI ukł.wyk.'!G511+'WYDATKI ukł.wyk.'!G512+'WYDATKI ukł.wyk.'!G513+'WYDATKI ukł.wyk.'!G514</f>
        <v>60169</v>
      </c>
      <c r="J85" s="55">
        <v>0</v>
      </c>
      <c r="K85" s="55">
        <v>0</v>
      </c>
      <c r="L85" s="55">
        <v>0</v>
      </c>
      <c r="M85" s="171">
        <v>0</v>
      </c>
    </row>
    <row r="86" spans="1:13" s="38" customFormat="1" ht="25.5">
      <c r="A86" s="134"/>
      <c r="B86" s="69">
        <v>85406</v>
      </c>
      <c r="C86" s="132" t="s">
        <v>157</v>
      </c>
      <c r="D86" s="65">
        <f>SUM('WYDATKI ukł.wyk.'!E522:E542)</f>
        <v>673430</v>
      </c>
      <c r="E86" s="65">
        <f>SUM('WYDATKI ukł.wyk.'!F522:F542)</f>
        <v>42585</v>
      </c>
      <c r="F86" s="815">
        <f>SUM('WYDATKI ukł.wyk.'!G522:G542)</f>
        <v>716015</v>
      </c>
      <c r="G86" s="472">
        <f t="shared" si="17"/>
        <v>1.0632359710734598</v>
      </c>
      <c r="H86" s="65">
        <f>SUM('WYDATKI ukł.wyk.'!G522:G542)</f>
        <v>716015</v>
      </c>
      <c r="I86" s="65">
        <f>'WYDATKI ukł.wyk.'!G524+'WYDATKI ukł.wyk.'!G525+'WYDATKI ukł.wyk.'!G526+'WYDATKI ukł.wyk.'!G527</f>
        <v>444383</v>
      </c>
      <c r="J86" s="65">
        <f>'WYDATKI ukł.wyk.'!G522</f>
        <v>120000</v>
      </c>
      <c r="K86" s="71">
        <v>0</v>
      </c>
      <c r="L86" s="71">
        <v>0</v>
      </c>
      <c r="M86" s="178">
        <v>0</v>
      </c>
    </row>
    <row r="87" spans="1:13" s="38" customFormat="1" ht="12.75">
      <c r="A87" s="134"/>
      <c r="B87" s="69">
        <v>85410</v>
      </c>
      <c r="C87" s="77" t="s">
        <v>158</v>
      </c>
      <c r="D87" s="60">
        <f>SUM('WYDATKI ukł.wyk.'!E545:E559)</f>
        <v>250291</v>
      </c>
      <c r="E87" s="60">
        <f>SUM('WYDATKI ukł.wyk.'!F545:F559)</f>
        <v>0</v>
      </c>
      <c r="F87" s="812">
        <f>SUM('WYDATKI ukł.wyk.'!G545:G559)</f>
        <v>250291</v>
      </c>
      <c r="G87" s="479">
        <f t="shared" si="17"/>
        <v>1</v>
      </c>
      <c r="H87" s="60">
        <f>SUM('WYDATKI ukł.wyk.'!G545:G559)</f>
        <v>250291</v>
      </c>
      <c r="I87" s="60">
        <f>'WYDATKI ukł.wyk.'!G546+'WYDATKI ukł.wyk.'!G547+'WYDATKI ukł.wyk.'!G548+'WYDATKI ukł.wyk.'!G549</f>
        <v>117866</v>
      </c>
      <c r="J87" s="58">
        <v>0</v>
      </c>
      <c r="K87" s="58">
        <v>0</v>
      </c>
      <c r="L87" s="58">
        <v>0</v>
      </c>
      <c r="M87" s="176">
        <v>0</v>
      </c>
    </row>
    <row r="88" spans="1:13" s="38" customFormat="1" ht="12.75">
      <c r="A88" s="134"/>
      <c r="B88" s="69">
        <v>85415</v>
      </c>
      <c r="C88" s="53" t="s">
        <v>160</v>
      </c>
      <c r="D88" s="65">
        <f>SUM('WYDATKI ukł.wyk.'!E562)</f>
        <v>60622</v>
      </c>
      <c r="E88" s="65">
        <f>SUM('WYDATKI ukł.wyk.'!F562)</f>
        <v>0</v>
      </c>
      <c r="F88" s="815">
        <f>SUM('WYDATKI ukł.wyk.'!G562)</f>
        <v>60622</v>
      </c>
      <c r="G88" s="479">
        <f t="shared" si="17"/>
        <v>1</v>
      </c>
      <c r="H88" s="65">
        <f>SUM('WYDATKI ukł.wyk.'!G562)</f>
        <v>60622</v>
      </c>
      <c r="I88" s="65"/>
      <c r="J88" s="71">
        <v>0</v>
      </c>
      <c r="K88" s="71">
        <v>0</v>
      </c>
      <c r="L88" s="71">
        <v>0</v>
      </c>
      <c r="M88" s="172">
        <v>0</v>
      </c>
    </row>
    <row r="89" spans="1:13" s="38" customFormat="1" ht="12.75">
      <c r="A89" s="134"/>
      <c r="B89" s="136">
        <v>85420</v>
      </c>
      <c r="C89" s="59" t="s">
        <v>162</v>
      </c>
      <c r="D89" s="60">
        <f>SUM('WYDATKI ukł.wyk.'!E565:E590)</f>
        <v>2195517</v>
      </c>
      <c r="E89" s="60">
        <f>SUM('WYDATKI ukł.wyk.'!F565:F590)</f>
        <v>49826</v>
      </c>
      <c r="F89" s="812">
        <f>SUM('WYDATKI ukł.wyk.'!G565:G590)</f>
        <v>2245343</v>
      </c>
      <c r="G89" s="472">
        <f t="shared" si="17"/>
        <v>1.0226944268707552</v>
      </c>
      <c r="H89" s="60">
        <f>SUM('WYDATKI ukł.wyk.'!G565:G590)</f>
        <v>2245343</v>
      </c>
      <c r="I89" s="60">
        <f>'WYDATKI ukł.wyk.'!G567+'WYDATKI ukł.wyk.'!G568+'WYDATKI ukł.wyk.'!G569+'WYDATKI ukł.wyk.'!G570+'WYDATKI ukł.wyk.'!G571</f>
        <v>1381804</v>
      </c>
      <c r="J89" s="58">
        <v>0</v>
      </c>
      <c r="K89" s="58">
        <v>0</v>
      </c>
      <c r="L89" s="60">
        <v>0</v>
      </c>
      <c r="M89" s="172">
        <v>0</v>
      </c>
    </row>
    <row r="90" spans="1:13" s="38" customFormat="1" ht="12.75">
      <c r="A90" s="134"/>
      <c r="B90" s="136">
        <v>85446</v>
      </c>
      <c r="C90" s="59" t="s">
        <v>129</v>
      </c>
      <c r="D90" s="60">
        <f>SUM('WYDATKI ukł.wyk.'!E593:E595)</f>
        <v>6500</v>
      </c>
      <c r="E90" s="60">
        <f>SUM('WYDATKI ukł.wyk.'!F593:F595)</f>
        <v>0</v>
      </c>
      <c r="F90" s="812">
        <f>SUM('WYDATKI ukł.wyk.'!G593:G595)</f>
        <v>6500</v>
      </c>
      <c r="G90" s="472"/>
      <c r="H90" s="60">
        <f>SUM('WYDATKI ukł.wyk.'!G593:G595)</f>
        <v>6500</v>
      </c>
      <c r="I90" s="60">
        <v>0</v>
      </c>
      <c r="J90" s="58">
        <v>0</v>
      </c>
      <c r="K90" s="58">
        <v>0</v>
      </c>
      <c r="L90" s="60">
        <v>0</v>
      </c>
      <c r="M90" s="172">
        <v>0</v>
      </c>
    </row>
    <row r="91" spans="1:13" s="38" customFormat="1" ht="12.75">
      <c r="A91" s="134"/>
      <c r="B91" s="136">
        <v>85495</v>
      </c>
      <c r="C91" s="59" t="s">
        <v>43</v>
      </c>
      <c r="D91" s="60">
        <f>SUM('WYDATKI ukł.wyk.'!E599)</f>
        <v>8143</v>
      </c>
      <c r="E91" s="60">
        <f>SUM('WYDATKI ukł.wyk.'!F599)</f>
        <v>518</v>
      </c>
      <c r="F91" s="812">
        <f>SUM('WYDATKI ukł.wyk.'!G599)</f>
        <v>8661</v>
      </c>
      <c r="G91" s="472">
        <f t="shared" si="17"/>
        <v>1.0636129190715953</v>
      </c>
      <c r="H91" s="60">
        <f>SUM('WYDATKI ukł.wyk.'!G599)</f>
        <v>8661</v>
      </c>
      <c r="I91" s="58">
        <v>0</v>
      </c>
      <c r="J91" s="58">
        <v>0</v>
      </c>
      <c r="K91" s="58">
        <v>0</v>
      </c>
      <c r="L91" s="58">
        <v>0</v>
      </c>
      <c r="M91" s="172">
        <v>0</v>
      </c>
    </row>
    <row r="92" spans="1:13" s="38" customFormat="1" ht="12.75">
      <c r="A92" s="134"/>
      <c r="B92" s="261"/>
      <c r="C92" s="129"/>
      <c r="D92" s="129"/>
      <c r="E92" s="129"/>
      <c r="F92" s="811"/>
      <c r="G92" s="473"/>
      <c r="H92" s="129"/>
      <c r="I92" s="129"/>
      <c r="J92" s="129"/>
      <c r="K92" s="129"/>
      <c r="L92" s="129"/>
      <c r="M92" s="130"/>
    </row>
    <row r="93" spans="1:13" s="38" customFormat="1" ht="13.5" thickBot="1">
      <c r="A93" s="68">
        <v>921</v>
      </c>
      <c r="B93" s="62"/>
      <c r="C93" s="61" t="s">
        <v>163</v>
      </c>
      <c r="D93" s="66">
        <f aca="true" t="shared" si="19" ref="D93:M93">SUM(D94:D96)</f>
        <v>100135</v>
      </c>
      <c r="E93" s="66">
        <f t="shared" si="19"/>
        <v>0</v>
      </c>
      <c r="F93" s="808">
        <f t="shared" si="19"/>
        <v>100135</v>
      </c>
      <c r="G93" s="66">
        <f t="shared" si="19"/>
        <v>2</v>
      </c>
      <c r="H93" s="66">
        <f t="shared" si="19"/>
        <v>100135</v>
      </c>
      <c r="I93" s="66">
        <f t="shared" si="19"/>
        <v>7390</v>
      </c>
      <c r="J93" s="66">
        <f t="shared" si="19"/>
        <v>46000</v>
      </c>
      <c r="K93" s="66">
        <f t="shared" si="19"/>
        <v>0</v>
      </c>
      <c r="L93" s="66">
        <f t="shared" si="19"/>
        <v>0</v>
      </c>
      <c r="M93" s="174">
        <f t="shared" si="19"/>
        <v>0</v>
      </c>
    </row>
    <row r="94" spans="1:13" s="38" customFormat="1" ht="12.75">
      <c r="A94" s="262"/>
      <c r="B94" s="110">
        <v>92105</v>
      </c>
      <c r="C94" s="64" t="s">
        <v>164</v>
      </c>
      <c r="D94" s="56">
        <f>SUM('WYDATKI ukł.wyk.'!E603:E607)</f>
        <v>23060</v>
      </c>
      <c r="E94" s="56">
        <f>SUM('WYDATKI ukł.wyk.'!F603:F607)</f>
        <v>0</v>
      </c>
      <c r="F94" s="810">
        <f>SUM('WYDATKI ukł.wyk.'!G603:G607)</f>
        <v>23060</v>
      </c>
      <c r="G94" s="481">
        <f>F94/D94</f>
        <v>1</v>
      </c>
      <c r="H94" s="56">
        <f>SUM('WYDATKI ukł.wyk.'!G603:G607)</f>
        <v>23060</v>
      </c>
      <c r="I94" s="56"/>
      <c r="J94" s="56">
        <f>'WYDATKI ukł.wyk.'!G603</f>
        <v>10000</v>
      </c>
      <c r="K94" s="55">
        <v>0</v>
      </c>
      <c r="L94" s="55">
        <v>0</v>
      </c>
      <c r="M94" s="171">
        <v>0</v>
      </c>
    </row>
    <row r="95" spans="1:13" s="38" customFormat="1" ht="12.75">
      <c r="A95" s="134"/>
      <c r="B95" s="136">
        <v>92116</v>
      </c>
      <c r="C95" s="168" t="s">
        <v>165</v>
      </c>
      <c r="D95" s="60">
        <f>SUM('WYDATKI ukł.wyk.'!E610+'WYDATKI ukł.wyk.'!E611)</f>
        <v>36000</v>
      </c>
      <c r="E95" s="60">
        <f>SUM('WYDATKI ukł.wyk.'!F610+'WYDATKI ukł.wyk.'!F611)</f>
        <v>0</v>
      </c>
      <c r="F95" s="60">
        <f>SUM('WYDATKI ukł.wyk.'!G610+'WYDATKI ukł.wyk.'!G611)</f>
        <v>36000</v>
      </c>
      <c r="G95" s="472">
        <f>F95/D95</f>
        <v>1</v>
      </c>
      <c r="H95" s="60">
        <f>SUM('WYDATKI ukł.wyk.'!G610+'WYDATKI ukł.wyk.'!G611)</f>
        <v>36000</v>
      </c>
      <c r="I95" s="58">
        <v>0</v>
      </c>
      <c r="J95" s="60">
        <f>'WYDATKI ukł.wyk.'!G610+'WYDATKI ukł.wyk.'!G611</f>
        <v>36000</v>
      </c>
      <c r="K95" s="58">
        <v>0</v>
      </c>
      <c r="L95" s="58">
        <v>0</v>
      </c>
      <c r="M95" s="172"/>
    </row>
    <row r="96" spans="1:13" s="38" customFormat="1" ht="12.75">
      <c r="A96" s="134"/>
      <c r="B96" s="260">
        <v>92195</v>
      </c>
      <c r="C96" s="804" t="s">
        <v>43</v>
      </c>
      <c r="D96" s="125">
        <f>SUM('WYDATKI ukł.wyk.'!E615:E617)</f>
        <v>41075</v>
      </c>
      <c r="E96" s="125">
        <f>SUM('WYDATKI ukł.wyk.'!F615:F617)</f>
        <v>0</v>
      </c>
      <c r="F96" s="816">
        <f>SUM('WYDATKI ukł.wyk.'!G615:G617)</f>
        <v>41075</v>
      </c>
      <c r="G96" s="769"/>
      <c r="H96" s="125">
        <f>SUM('WYDATKI ukł.wyk.'!G615:G617)</f>
        <v>41075</v>
      </c>
      <c r="I96" s="125">
        <f>'WYDATKI ukł.wyk.'!G615</f>
        <v>7390</v>
      </c>
      <c r="J96" s="125"/>
      <c r="K96" s="129"/>
      <c r="L96" s="129"/>
      <c r="M96" s="130"/>
    </row>
    <row r="97" spans="1:13" s="38" customFormat="1" ht="12.75">
      <c r="A97" s="134"/>
      <c r="B97" s="261"/>
      <c r="C97" s="129"/>
      <c r="D97" s="129"/>
      <c r="E97" s="129"/>
      <c r="F97" s="811"/>
      <c r="G97" s="473"/>
      <c r="H97" s="129"/>
      <c r="I97" s="129"/>
      <c r="J97" s="129"/>
      <c r="K97" s="129"/>
      <c r="L97" s="129"/>
      <c r="M97" s="130"/>
    </row>
    <row r="98" spans="1:13" s="38" customFormat="1" ht="13.5" thickBot="1">
      <c r="A98" s="68">
        <v>926</v>
      </c>
      <c r="B98" s="264"/>
      <c r="C98" s="61" t="s">
        <v>166</v>
      </c>
      <c r="D98" s="265">
        <f>D99</f>
        <v>100000</v>
      </c>
      <c r="E98" s="265">
        <f>E99</f>
        <v>0</v>
      </c>
      <c r="F98" s="814">
        <f>F99</f>
        <v>100000</v>
      </c>
      <c r="G98" s="477">
        <f>F98/D98</f>
        <v>1</v>
      </c>
      <c r="H98" s="265">
        <f aca="true" t="shared" si="20" ref="H98:M98">H99</f>
        <v>100000</v>
      </c>
      <c r="I98" s="265">
        <f t="shared" si="20"/>
        <v>0</v>
      </c>
      <c r="J98" s="265">
        <f t="shared" si="20"/>
        <v>70000</v>
      </c>
      <c r="K98" s="265">
        <f t="shared" si="20"/>
        <v>0</v>
      </c>
      <c r="L98" s="265">
        <f t="shared" si="20"/>
        <v>0</v>
      </c>
      <c r="M98" s="266">
        <f t="shared" si="20"/>
        <v>0</v>
      </c>
    </row>
    <row r="99" spans="1:13" s="38" customFormat="1" ht="25.5">
      <c r="A99" s="133"/>
      <c r="B99" s="110">
        <v>92605</v>
      </c>
      <c r="C99" s="135" t="s">
        <v>167</v>
      </c>
      <c r="D99" s="56">
        <f>SUM('WYDATKI ukł.wyk.'!E622:E626)</f>
        <v>100000</v>
      </c>
      <c r="E99" s="56">
        <f>SUM('WYDATKI ukł.wyk.'!F622:F626)</f>
        <v>0</v>
      </c>
      <c r="F99" s="810">
        <f>SUM('WYDATKI ukł.wyk.'!G622:G626)</f>
        <v>100000</v>
      </c>
      <c r="G99" s="471">
        <f>F99/D99</f>
        <v>1</v>
      </c>
      <c r="H99" s="56">
        <f>SUM('WYDATKI ukł.wyk.'!G622:G626)</f>
        <v>100000</v>
      </c>
      <c r="I99" s="55">
        <v>0</v>
      </c>
      <c r="J99" s="56">
        <f>'WYDATKI ukł.wyk.'!G622</f>
        <v>70000</v>
      </c>
      <c r="K99" s="55">
        <v>0</v>
      </c>
      <c r="L99" s="55">
        <v>0</v>
      </c>
      <c r="M99" s="171"/>
    </row>
    <row r="100" spans="1:13" s="40" customFormat="1" ht="24.75" customHeight="1" thickBot="1">
      <c r="A100" s="928" t="s">
        <v>432</v>
      </c>
      <c r="B100" s="929"/>
      <c r="C100" s="930"/>
      <c r="D100" s="179">
        <f>D98+D93+D84+D79+D69+D63+D54+D51+D46+D41+D34+D29+D26+D23+D20+D16+D12</f>
        <v>33473525</v>
      </c>
      <c r="E100" s="179">
        <f>E98+E93+E84+E79+E69+E63+E54+E51+E46+E41+E34+E29+E26+E23+E20+E16+E12</f>
        <v>682120</v>
      </c>
      <c r="F100" s="818">
        <f>F98+F93+F84+F79+F69+F63+F54+F51+F46+F41+F34+F29+F26+F23+F20+F16+F12</f>
        <v>34155645</v>
      </c>
      <c r="G100" s="179">
        <f aca="true" t="shared" si="21" ref="G100:M100">G98+G93+G84+G79+G69+G63+G54+G51+G46+G41+G34+G29+G26+G23+G20+G16+G12</f>
        <v>27.125955077353108</v>
      </c>
      <c r="H100" s="179">
        <f>H98+H93+H84+H79+H69+H63+H54+H51+H46+H41+H34+H29+H26+H23+H20+H16+H12</f>
        <v>32041486</v>
      </c>
      <c r="I100" s="179">
        <f t="shared" si="21"/>
        <v>16883998</v>
      </c>
      <c r="J100" s="179">
        <f t="shared" si="21"/>
        <v>1852497</v>
      </c>
      <c r="K100" s="179">
        <f t="shared" si="21"/>
        <v>752501</v>
      </c>
      <c r="L100" s="179">
        <f t="shared" si="21"/>
        <v>165164</v>
      </c>
      <c r="M100" s="495">
        <f t="shared" si="21"/>
        <v>2114159</v>
      </c>
    </row>
    <row r="101" spans="1:13" ht="12.75" hidden="1">
      <c r="A101" s="916" t="s">
        <v>448</v>
      </c>
      <c r="B101" s="917"/>
      <c r="C101" s="917"/>
      <c r="D101" s="917"/>
      <c r="E101" s="917"/>
      <c r="F101" s="917"/>
      <c r="G101" s="917"/>
      <c r="H101" s="458">
        <v>30694632</v>
      </c>
      <c r="I101" s="458">
        <v>13220156</v>
      </c>
      <c r="J101" s="458">
        <v>1520438</v>
      </c>
      <c r="K101" s="458">
        <v>759397</v>
      </c>
      <c r="L101" s="458">
        <v>0</v>
      </c>
      <c r="M101" s="459">
        <v>1385305</v>
      </c>
    </row>
    <row r="102" spans="1:13" ht="12.75" hidden="1">
      <c r="A102" s="918" t="s">
        <v>438</v>
      </c>
      <c r="B102" s="919"/>
      <c r="C102" s="919"/>
      <c r="D102" s="919"/>
      <c r="E102" s="919"/>
      <c r="F102" s="919"/>
      <c r="G102" s="919"/>
      <c r="H102" s="138">
        <f aca="true" t="shared" si="22" ref="H102:M102">H100-H101</f>
        <v>1346854</v>
      </c>
      <c r="I102" s="138">
        <f t="shared" si="22"/>
        <v>3663842</v>
      </c>
      <c r="J102" s="138">
        <f t="shared" si="22"/>
        <v>332059</v>
      </c>
      <c r="K102" s="138">
        <f t="shared" si="22"/>
        <v>-6896</v>
      </c>
      <c r="L102" s="138">
        <f t="shared" si="22"/>
        <v>165164</v>
      </c>
      <c r="M102" s="455">
        <f t="shared" si="22"/>
        <v>728854</v>
      </c>
    </row>
    <row r="103" spans="1:13" ht="13.5" hidden="1" thickBot="1">
      <c r="A103" s="920" t="s">
        <v>447</v>
      </c>
      <c r="B103" s="921"/>
      <c r="C103" s="921"/>
      <c r="D103" s="921"/>
      <c r="E103" s="921"/>
      <c r="F103" s="921"/>
      <c r="G103" s="921"/>
      <c r="H103" s="456">
        <f aca="true" t="shared" si="23" ref="H103:M103">H101+H102</f>
        <v>32041486</v>
      </c>
      <c r="I103" s="456">
        <f t="shared" si="23"/>
        <v>16883998</v>
      </c>
      <c r="J103" s="456">
        <f t="shared" si="23"/>
        <v>1852497</v>
      </c>
      <c r="K103" s="456">
        <f t="shared" si="23"/>
        <v>752501</v>
      </c>
      <c r="L103" s="456">
        <f t="shared" si="23"/>
        <v>165164</v>
      </c>
      <c r="M103" s="457">
        <f t="shared" si="23"/>
        <v>2114159</v>
      </c>
    </row>
    <row r="104" spans="1:13" ht="12.75">
      <c r="A104" s="752" t="s">
        <v>659</v>
      </c>
      <c r="B104" s="750"/>
      <c r="C104" s="743"/>
      <c r="D104" s="742"/>
      <c r="E104" s="742"/>
      <c r="F104" s="742"/>
      <c r="G104" s="745"/>
      <c r="H104" s="748">
        <v>31306366</v>
      </c>
      <c r="I104" s="748">
        <v>16784005</v>
      </c>
      <c r="J104" s="748">
        <v>1821914</v>
      </c>
      <c r="K104" s="748">
        <v>752501</v>
      </c>
      <c r="L104" s="748">
        <v>165164</v>
      </c>
      <c r="M104" s="749">
        <v>2167159</v>
      </c>
    </row>
    <row r="105" spans="1:13" ht="12.75">
      <c r="A105" s="753" t="s">
        <v>438</v>
      </c>
      <c r="B105" s="751"/>
      <c r="C105" s="4"/>
      <c r="D105" s="4"/>
      <c r="E105" s="4"/>
      <c r="F105" s="4"/>
      <c r="G105" s="746"/>
      <c r="H105" s="138">
        <f aca="true" t="shared" si="24" ref="H105:M105">H106-H104</f>
        <v>735120</v>
      </c>
      <c r="I105" s="138">
        <f t="shared" si="24"/>
        <v>99993</v>
      </c>
      <c r="J105" s="138">
        <f t="shared" si="24"/>
        <v>30583</v>
      </c>
      <c r="K105" s="138">
        <f t="shared" si="24"/>
        <v>0</v>
      </c>
      <c r="L105" s="138">
        <f t="shared" si="24"/>
        <v>0</v>
      </c>
      <c r="M105" s="138">
        <f t="shared" si="24"/>
        <v>-53000</v>
      </c>
    </row>
    <row r="106" spans="1:13" ht="13.5" thickBot="1">
      <c r="A106" s="754" t="s">
        <v>447</v>
      </c>
      <c r="B106" s="755"/>
      <c r="C106" s="744"/>
      <c r="D106" s="736"/>
      <c r="E106" s="736"/>
      <c r="F106" s="736"/>
      <c r="G106" s="747"/>
      <c r="H106" s="528">
        <f aca="true" t="shared" si="25" ref="H106:M106">H100</f>
        <v>32041486</v>
      </c>
      <c r="I106" s="528">
        <f t="shared" si="25"/>
        <v>16883998</v>
      </c>
      <c r="J106" s="528">
        <f t="shared" si="25"/>
        <v>1852497</v>
      </c>
      <c r="K106" s="528">
        <f t="shared" si="25"/>
        <v>752501</v>
      </c>
      <c r="L106" s="528">
        <f t="shared" si="25"/>
        <v>165164</v>
      </c>
      <c r="M106" s="528">
        <f t="shared" si="25"/>
        <v>2114159</v>
      </c>
    </row>
  </sheetData>
  <sheetProtection/>
  <mergeCells count="15">
    <mergeCell ref="A5:M5"/>
    <mergeCell ref="F8:F10"/>
    <mergeCell ref="A8:A10"/>
    <mergeCell ref="C8:C10"/>
    <mergeCell ref="B8:B10"/>
    <mergeCell ref="H8:M8"/>
    <mergeCell ref="I9:L9"/>
    <mergeCell ref="H9:H10"/>
    <mergeCell ref="M9:M10"/>
    <mergeCell ref="A101:G101"/>
    <mergeCell ref="A102:G102"/>
    <mergeCell ref="A103:G103"/>
    <mergeCell ref="D8:D10"/>
    <mergeCell ref="G8:G10"/>
    <mergeCell ref="A100:C100"/>
  </mergeCells>
  <printOptions horizontalCentered="1"/>
  <pageMargins left="0.2" right="0.22" top="1.02" bottom="0.7874015748031497" header="0.5118110236220472" footer="0.5118110236220472"/>
  <pageSetup fitToHeight="3" fitToWidth="3" horizontalDpi="600" verticalDpi="600" orientation="landscape" paperSize="9" scale="87" r:id="rId1"/>
  <rowBreaks count="1" manualBreakCount="1">
    <brk id="6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99"/>
  <sheetViews>
    <sheetView view="pageBreakPreview" zoomScaleSheetLayoutView="100" zoomScalePageLayoutView="0" workbookViewId="0" topLeftCell="A465">
      <selection activeCell="F479" sqref="F479"/>
    </sheetView>
  </sheetViews>
  <sheetFormatPr defaultColWidth="9.00390625" defaultRowHeight="12.75"/>
  <cols>
    <col min="1" max="1" width="4.125" style="78" customWidth="1"/>
    <col min="2" max="2" width="6.00390625" style="78" customWidth="1"/>
    <col min="3" max="3" width="5.00390625" style="78" customWidth="1"/>
    <col min="4" max="4" width="49.125" style="78" customWidth="1"/>
    <col min="5" max="5" width="9.875" style="706" customWidth="1"/>
    <col min="6" max="6" width="10.25390625" style="437" customWidth="1"/>
    <col min="7" max="7" width="11.625" style="707" customWidth="1"/>
    <col min="8" max="8" width="11.625" style="81" customWidth="1"/>
    <col min="9" max="9" width="12.00390625" style="81" customWidth="1"/>
    <col min="10" max="10" width="6.00390625" style="78" customWidth="1"/>
    <col min="11" max="16384" width="9.125" style="78" customWidth="1"/>
  </cols>
  <sheetData>
    <row r="1" spans="1:7" ht="12.75">
      <c r="A1" s="91"/>
      <c r="B1" s="91"/>
      <c r="C1" s="91"/>
      <c r="D1" s="91"/>
      <c r="E1" s="91"/>
      <c r="F1" s="79" t="s">
        <v>281</v>
      </c>
      <c r="G1" s="219"/>
    </row>
    <row r="2" spans="1:7" ht="12.75">
      <c r="A2" s="91"/>
      <c r="B2" s="91"/>
      <c r="C2" s="91"/>
      <c r="D2" s="91"/>
      <c r="E2" s="91"/>
      <c r="F2" s="79" t="s">
        <v>52</v>
      </c>
      <c r="G2" s="219"/>
    </row>
    <row r="3" spans="1:7" ht="12.75">
      <c r="A3" s="91"/>
      <c r="B3" s="715"/>
      <c r="C3" s="715"/>
      <c r="D3" s="715"/>
      <c r="E3" s="91"/>
      <c r="F3" s="79" t="s">
        <v>53</v>
      </c>
      <c r="G3" s="219"/>
    </row>
    <row r="4" spans="1:7" ht="12.75">
      <c r="A4" s="91"/>
      <c r="B4" s="91"/>
      <c r="C4" s="91"/>
      <c r="D4" s="91"/>
      <c r="E4" s="91"/>
      <c r="F4" s="79" t="s">
        <v>641</v>
      </c>
      <c r="G4" s="219"/>
    </row>
    <row r="5" spans="1:7" ht="12.75">
      <c r="A5" s="91"/>
      <c r="B5" s="91"/>
      <c r="C5" s="91"/>
      <c r="D5" s="91"/>
      <c r="E5" s="91"/>
      <c r="F5" s="91"/>
      <c r="G5" s="446"/>
    </row>
    <row r="6" spans="1:7" ht="12.75">
      <c r="A6" s="91"/>
      <c r="B6" s="91"/>
      <c r="C6" s="91"/>
      <c r="D6" s="91"/>
      <c r="E6" s="91"/>
      <c r="F6" s="91"/>
      <c r="G6" s="446"/>
    </row>
    <row r="7" spans="1:7" ht="36" customHeight="1">
      <c r="A7" s="945" t="s">
        <v>463</v>
      </c>
      <c r="B7" s="945"/>
      <c r="C7" s="945"/>
      <c r="D7" s="945"/>
      <c r="E7" s="945"/>
      <c r="F7" s="945"/>
      <c r="G7" s="945"/>
    </row>
    <row r="8" spans="1:7" ht="10.5" customHeight="1">
      <c r="A8" s="91"/>
      <c r="B8" s="91"/>
      <c r="C8" s="715"/>
      <c r="D8" s="83"/>
      <c r="E8" s="91"/>
      <c r="F8" s="91"/>
      <c r="G8" s="446"/>
    </row>
    <row r="9" spans="1:7" ht="12" customHeight="1" thickBot="1">
      <c r="A9" s="944" t="s">
        <v>400</v>
      </c>
      <c r="B9" s="944"/>
      <c r="C9" s="944"/>
      <c r="D9" s="944"/>
      <c r="E9" s="944"/>
      <c r="F9" s="944"/>
      <c r="G9" s="944"/>
    </row>
    <row r="10" spans="1:7" ht="12.75" customHeight="1">
      <c r="A10" s="952" t="s">
        <v>54</v>
      </c>
      <c r="B10" s="955" t="s">
        <v>399</v>
      </c>
      <c r="C10" s="955" t="s">
        <v>364</v>
      </c>
      <c r="D10" s="955" t="s">
        <v>55</v>
      </c>
      <c r="E10" s="946" t="s">
        <v>459</v>
      </c>
      <c r="F10" s="949" t="s">
        <v>438</v>
      </c>
      <c r="G10" s="941" t="s">
        <v>447</v>
      </c>
    </row>
    <row r="11" spans="1:7" ht="12.75">
      <c r="A11" s="953"/>
      <c r="B11" s="956"/>
      <c r="C11" s="956"/>
      <c r="D11" s="956"/>
      <c r="E11" s="947"/>
      <c r="F11" s="950"/>
      <c r="G11" s="942"/>
    </row>
    <row r="12" spans="1:7" ht="15.75" customHeight="1" thickBot="1">
      <c r="A12" s="954"/>
      <c r="B12" s="957"/>
      <c r="C12" s="957"/>
      <c r="D12" s="957"/>
      <c r="E12" s="948"/>
      <c r="F12" s="951"/>
      <c r="G12" s="943"/>
    </row>
    <row r="13" spans="1:9" s="89" customFormat="1" ht="9.75" customHeight="1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708">
        <v>7</v>
      </c>
      <c r="H13" s="88"/>
      <c r="I13" s="88"/>
    </row>
    <row r="14" spans="1:7" ht="12.75">
      <c r="A14" s="90"/>
      <c r="B14" s="436"/>
      <c r="C14" s="436"/>
      <c r="D14" s="436"/>
      <c r="E14" s="437"/>
      <c r="G14" s="709"/>
    </row>
    <row r="15" spans="1:7" ht="13.5" thickBot="1">
      <c r="A15" s="48" t="s">
        <v>38</v>
      </c>
      <c r="B15" s="117"/>
      <c r="C15" s="117"/>
      <c r="D15" s="438" t="s">
        <v>39</v>
      </c>
      <c r="E15" s="93">
        <f>E16+E19</f>
        <v>85536</v>
      </c>
      <c r="F15" s="93">
        <f>F16+F19</f>
        <v>0</v>
      </c>
      <c r="G15" s="131">
        <f>G16+G19</f>
        <v>85536</v>
      </c>
    </row>
    <row r="16" spans="1:7" ht="12.75">
      <c r="A16" s="94"/>
      <c r="B16" s="50" t="s">
        <v>41</v>
      </c>
      <c r="C16" s="69"/>
      <c r="D16" s="439" t="s">
        <v>40</v>
      </c>
      <c r="E16" s="710">
        <f>E17</f>
        <v>13000</v>
      </c>
      <c r="F16" s="710">
        <f>F17</f>
        <v>0</v>
      </c>
      <c r="G16" s="485">
        <f>G17</f>
        <v>13000</v>
      </c>
    </row>
    <row r="17" spans="1:7" ht="12.75">
      <c r="A17" s="94"/>
      <c r="B17" s="99"/>
      <c r="C17" s="126" t="s">
        <v>56</v>
      </c>
      <c r="D17" s="115" t="s">
        <v>57</v>
      </c>
      <c r="E17" s="711">
        <v>13000</v>
      </c>
      <c r="F17" s="711"/>
      <c r="G17" s="486">
        <f>E17+F17</f>
        <v>13000</v>
      </c>
    </row>
    <row r="18" spans="1:7" ht="12.75">
      <c r="A18" s="94"/>
      <c r="B18" s="99"/>
      <c r="C18" s="126"/>
      <c r="D18" s="115"/>
      <c r="E18" s="711"/>
      <c r="F18" s="711"/>
      <c r="G18" s="486"/>
    </row>
    <row r="19" spans="1:10" ht="12.75">
      <c r="A19" s="94"/>
      <c r="B19" s="50" t="s">
        <v>42</v>
      </c>
      <c r="C19" s="50"/>
      <c r="D19" s="119" t="s">
        <v>43</v>
      </c>
      <c r="E19" s="710">
        <f>SUM(E20:E21)</f>
        <v>72536</v>
      </c>
      <c r="F19" s="710">
        <f>SUM(F20:F21)</f>
        <v>0</v>
      </c>
      <c r="G19" s="485">
        <f>G21+G20</f>
        <v>72536</v>
      </c>
      <c r="I19" s="98"/>
      <c r="J19" s="91"/>
    </row>
    <row r="20" spans="1:10" ht="12.75">
      <c r="A20" s="94"/>
      <c r="B20" s="126"/>
      <c r="C20" s="126" t="s">
        <v>453</v>
      </c>
      <c r="D20" s="115" t="s">
        <v>82</v>
      </c>
      <c r="E20" s="711">
        <v>13080</v>
      </c>
      <c r="F20" s="711"/>
      <c r="G20" s="486">
        <f>E20+F20</f>
        <v>13080</v>
      </c>
      <c r="I20" s="98"/>
      <c r="J20" s="91"/>
    </row>
    <row r="21" spans="1:10" ht="12.75">
      <c r="A21" s="94"/>
      <c r="B21" s="99"/>
      <c r="C21" s="126" t="s">
        <v>58</v>
      </c>
      <c r="D21" s="115" t="s">
        <v>59</v>
      </c>
      <c r="E21" s="711">
        <v>59456</v>
      </c>
      <c r="F21" s="711"/>
      <c r="G21" s="486">
        <f>E21+F21</f>
        <v>59456</v>
      </c>
      <c r="I21" s="98"/>
      <c r="J21" s="91"/>
    </row>
    <row r="22" spans="1:10" ht="12.75">
      <c r="A22" s="94"/>
      <c r="B22" s="99"/>
      <c r="C22" s="126"/>
      <c r="D22" s="115"/>
      <c r="E22" s="711"/>
      <c r="F22" s="711"/>
      <c r="G22" s="486"/>
      <c r="I22" s="98"/>
      <c r="J22" s="91"/>
    </row>
    <row r="23" spans="1:10" ht="13.5" thickBot="1">
      <c r="A23" s="48" t="s">
        <v>44</v>
      </c>
      <c r="B23" s="117"/>
      <c r="C23" s="117"/>
      <c r="D23" s="75" t="s">
        <v>45</v>
      </c>
      <c r="E23" s="93">
        <f>E27+E24</f>
        <v>193335</v>
      </c>
      <c r="F23" s="93">
        <f>F27+F24</f>
        <v>0</v>
      </c>
      <c r="G23" s="131">
        <f>G27+G24</f>
        <v>193335</v>
      </c>
      <c r="I23" s="101"/>
      <c r="J23" s="91"/>
    </row>
    <row r="24" spans="1:10" ht="12.75">
      <c r="A24" s="440"/>
      <c r="B24" s="50" t="s">
        <v>46</v>
      </c>
      <c r="C24" s="69"/>
      <c r="D24" s="119" t="s">
        <v>214</v>
      </c>
      <c r="E24" s="710">
        <f>SUM(E25)</f>
        <v>188635</v>
      </c>
      <c r="F24" s="710">
        <f>SUM(F25)</f>
        <v>0</v>
      </c>
      <c r="G24" s="485">
        <f>SUM(G25)</f>
        <v>188635</v>
      </c>
      <c r="I24" s="98"/>
      <c r="J24" s="91"/>
    </row>
    <row r="25" spans="1:7" ht="12.75">
      <c r="A25" s="440"/>
      <c r="B25" s="126"/>
      <c r="C25" s="260">
        <v>3030</v>
      </c>
      <c r="D25" s="128" t="s">
        <v>60</v>
      </c>
      <c r="E25" s="711">
        <v>188635</v>
      </c>
      <c r="F25" s="711"/>
      <c r="G25" s="486">
        <f>E25+F25</f>
        <v>188635</v>
      </c>
    </row>
    <row r="26" spans="1:7" ht="12.75">
      <c r="A26" s="440"/>
      <c r="B26" s="99"/>
      <c r="C26" s="99"/>
      <c r="D26" s="115"/>
      <c r="E26" s="711"/>
      <c r="F26" s="711"/>
      <c r="G26" s="486"/>
    </row>
    <row r="27" spans="1:7" ht="12.75">
      <c r="A27" s="103"/>
      <c r="B27" s="50" t="s">
        <v>48</v>
      </c>
      <c r="C27" s="441"/>
      <c r="D27" s="119" t="s">
        <v>47</v>
      </c>
      <c r="E27" s="710">
        <f>E28</f>
        <v>4700</v>
      </c>
      <c r="F27" s="710">
        <f>F28</f>
        <v>0</v>
      </c>
      <c r="G27" s="485">
        <f>G28</f>
        <v>4700</v>
      </c>
    </row>
    <row r="28" spans="1:7" ht="12.75">
      <c r="A28" s="103"/>
      <c r="B28" s="120"/>
      <c r="C28" s="126" t="s">
        <v>56</v>
      </c>
      <c r="D28" s="115" t="s">
        <v>57</v>
      </c>
      <c r="E28" s="711">
        <v>4700</v>
      </c>
      <c r="F28" s="711"/>
      <c r="G28" s="486">
        <f>E28+F28</f>
        <v>4700</v>
      </c>
    </row>
    <row r="29" spans="1:7" ht="12.75">
      <c r="A29" s="103"/>
      <c r="B29" s="120"/>
      <c r="C29" s="126"/>
      <c r="D29" s="115"/>
      <c r="E29" s="711"/>
      <c r="F29" s="711"/>
      <c r="G29" s="486"/>
    </row>
    <row r="30" spans="1:7" ht="13.5" thickBot="1">
      <c r="A30" s="68">
        <v>600</v>
      </c>
      <c r="B30" s="117"/>
      <c r="C30" s="117"/>
      <c r="D30" s="75" t="s">
        <v>49</v>
      </c>
      <c r="E30" s="93">
        <f>E31</f>
        <v>3608063</v>
      </c>
      <c r="F30" s="93">
        <f>F31</f>
        <v>0</v>
      </c>
      <c r="G30" s="131">
        <f>G31</f>
        <v>3608063</v>
      </c>
    </row>
    <row r="31" spans="1:7" ht="12.75">
      <c r="A31" s="103"/>
      <c r="B31" s="69">
        <v>60014</v>
      </c>
      <c r="C31" s="69"/>
      <c r="D31" s="119" t="s">
        <v>50</v>
      </c>
      <c r="E31" s="710">
        <f>SUM(E32:E56)</f>
        <v>3608063</v>
      </c>
      <c r="F31" s="710">
        <f>SUM(F32:F56)</f>
        <v>0</v>
      </c>
      <c r="G31" s="485">
        <f>SUM(G32:G56)</f>
        <v>3608063</v>
      </c>
    </row>
    <row r="32" spans="1:7" ht="12.75">
      <c r="A32" s="103"/>
      <c r="B32" s="99"/>
      <c r="C32" s="99">
        <v>2310</v>
      </c>
      <c r="D32" s="115" t="s">
        <v>61</v>
      </c>
      <c r="E32" s="711">
        <v>8423</v>
      </c>
      <c r="F32" s="711"/>
      <c r="G32" s="486">
        <f>E32+F32</f>
        <v>8423</v>
      </c>
    </row>
    <row r="33" spans="1:9" ht="12.75">
      <c r="A33" s="103"/>
      <c r="B33" s="99"/>
      <c r="C33" s="99">
        <v>3020</v>
      </c>
      <c r="D33" s="115" t="s">
        <v>62</v>
      </c>
      <c r="E33" s="711">
        <v>29000</v>
      </c>
      <c r="F33" s="711"/>
      <c r="G33" s="486">
        <f aca="true" t="shared" si="0" ref="G33:G56">E33+F33</f>
        <v>29000</v>
      </c>
      <c r="I33" s="80"/>
    </row>
    <row r="34" spans="1:7" ht="12.75">
      <c r="A34" s="103"/>
      <c r="B34" s="99"/>
      <c r="C34" s="99">
        <v>4010</v>
      </c>
      <c r="D34" s="115" t="s">
        <v>63</v>
      </c>
      <c r="E34" s="711">
        <v>1011258</v>
      </c>
      <c r="F34" s="711"/>
      <c r="G34" s="486">
        <f t="shared" si="0"/>
        <v>1011258</v>
      </c>
    </row>
    <row r="35" spans="1:7" ht="12.75">
      <c r="A35" s="103"/>
      <c r="B35" s="99"/>
      <c r="C35" s="99">
        <v>4040</v>
      </c>
      <c r="D35" s="115" t="s">
        <v>64</v>
      </c>
      <c r="E35" s="711">
        <v>66710</v>
      </c>
      <c r="F35" s="711"/>
      <c r="G35" s="486">
        <f t="shared" si="0"/>
        <v>66710</v>
      </c>
    </row>
    <row r="36" spans="1:7" ht="12.75">
      <c r="A36" s="103"/>
      <c r="B36" s="99"/>
      <c r="C36" s="99">
        <v>4110</v>
      </c>
      <c r="D36" s="115" t="s">
        <v>65</v>
      </c>
      <c r="E36" s="711">
        <v>156430</v>
      </c>
      <c r="F36" s="711"/>
      <c r="G36" s="486">
        <f t="shared" si="0"/>
        <v>156430</v>
      </c>
    </row>
    <row r="37" spans="1:7" ht="12.75">
      <c r="A37" s="103"/>
      <c r="B37" s="99"/>
      <c r="C37" s="99">
        <v>4120</v>
      </c>
      <c r="D37" s="115" t="s">
        <v>66</v>
      </c>
      <c r="E37" s="711">
        <v>25082</v>
      </c>
      <c r="F37" s="711"/>
      <c r="G37" s="486">
        <f t="shared" si="0"/>
        <v>25082</v>
      </c>
    </row>
    <row r="38" spans="1:7" ht="12.75">
      <c r="A38" s="103"/>
      <c r="B38" s="99"/>
      <c r="C38" s="99">
        <v>4170</v>
      </c>
      <c r="D38" s="115" t="s">
        <v>67</v>
      </c>
      <c r="E38" s="711">
        <v>82200</v>
      </c>
      <c r="F38" s="711"/>
      <c r="G38" s="486">
        <f t="shared" si="0"/>
        <v>82200</v>
      </c>
    </row>
    <row r="39" spans="1:11" ht="12.75">
      <c r="A39" s="103"/>
      <c r="B39" s="99"/>
      <c r="C39" s="99">
        <v>4210</v>
      </c>
      <c r="D39" s="115" t="s">
        <v>68</v>
      </c>
      <c r="E39" s="711">
        <v>950000</v>
      </c>
      <c r="F39" s="711"/>
      <c r="G39" s="486">
        <f t="shared" si="0"/>
        <v>950000</v>
      </c>
      <c r="I39" s="80"/>
      <c r="K39" s="105">
        <f>SUM(E33:E54)</f>
        <v>2930640</v>
      </c>
    </row>
    <row r="40" spans="1:7" ht="12.75">
      <c r="A40" s="103"/>
      <c r="B40" s="99"/>
      <c r="C40" s="99">
        <v>4260</v>
      </c>
      <c r="D40" s="115" t="s">
        <v>69</v>
      </c>
      <c r="E40" s="711">
        <v>68000</v>
      </c>
      <c r="F40" s="711"/>
      <c r="G40" s="486">
        <f t="shared" si="0"/>
        <v>68000</v>
      </c>
    </row>
    <row r="41" spans="1:7" ht="12.75">
      <c r="A41" s="103"/>
      <c r="B41" s="99"/>
      <c r="C41" s="99">
        <v>4270</v>
      </c>
      <c r="D41" s="115" t="s">
        <v>70</v>
      </c>
      <c r="E41" s="711">
        <v>372000</v>
      </c>
      <c r="F41" s="711"/>
      <c r="G41" s="486">
        <f t="shared" si="0"/>
        <v>372000</v>
      </c>
    </row>
    <row r="42" spans="1:9" ht="12.75">
      <c r="A42" s="103"/>
      <c r="B42" s="99"/>
      <c r="C42" s="99">
        <v>4280</v>
      </c>
      <c r="D42" s="115" t="s">
        <v>71</v>
      </c>
      <c r="E42" s="711">
        <v>2000</v>
      </c>
      <c r="F42" s="711"/>
      <c r="G42" s="486">
        <f t="shared" si="0"/>
        <v>2000</v>
      </c>
      <c r="I42" s="80"/>
    </row>
    <row r="43" spans="1:7" ht="12.75">
      <c r="A43" s="103"/>
      <c r="B43" s="99"/>
      <c r="C43" s="99">
        <v>4300</v>
      </c>
      <c r="D43" s="115" t="s">
        <v>57</v>
      </c>
      <c r="E43" s="711">
        <v>30000</v>
      </c>
      <c r="F43" s="711"/>
      <c r="G43" s="486">
        <f t="shared" si="0"/>
        <v>30000</v>
      </c>
    </row>
    <row r="44" spans="1:7" ht="12.75">
      <c r="A44" s="103"/>
      <c r="B44" s="99"/>
      <c r="C44" s="99">
        <v>4350</v>
      </c>
      <c r="D44" s="115" t="s">
        <v>72</v>
      </c>
      <c r="E44" s="711">
        <v>2600</v>
      </c>
      <c r="F44" s="711"/>
      <c r="G44" s="486">
        <f t="shared" si="0"/>
        <v>2600</v>
      </c>
    </row>
    <row r="45" spans="1:7" ht="12.75">
      <c r="A45" s="103"/>
      <c r="B45" s="99"/>
      <c r="C45" s="99">
        <v>4360</v>
      </c>
      <c r="D45" s="115" t="s">
        <v>73</v>
      </c>
      <c r="E45" s="711">
        <v>5500</v>
      </c>
      <c r="F45" s="711"/>
      <c r="G45" s="486">
        <f t="shared" si="0"/>
        <v>5500</v>
      </c>
    </row>
    <row r="46" spans="1:7" ht="12.75">
      <c r="A46" s="103"/>
      <c r="B46" s="99"/>
      <c r="C46" s="99">
        <v>4370</v>
      </c>
      <c r="D46" s="115" t="s">
        <v>74</v>
      </c>
      <c r="E46" s="711">
        <v>12000</v>
      </c>
      <c r="F46" s="711"/>
      <c r="G46" s="486">
        <f t="shared" si="0"/>
        <v>12000</v>
      </c>
    </row>
    <row r="47" spans="1:7" ht="12.75">
      <c r="A47" s="103"/>
      <c r="B47" s="99"/>
      <c r="C47" s="99">
        <v>4410</v>
      </c>
      <c r="D47" s="115" t="s">
        <v>75</v>
      </c>
      <c r="E47" s="711">
        <v>6000</v>
      </c>
      <c r="F47" s="711"/>
      <c r="G47" s="486">
        <f t="shared" si="0"/>
        <v>6000</v>
      </c>
    </row>
    <row r="48" spans="1:7" ht="12.75">
      <c r="A48" s="103"/>
      <c r="B48" s="99"/>
      <c r="C48" s="99">
        <v>4430</v>
      </c>
      <c r="D48" s="115" t="s">
        <v>76</v>
      </c>
      <c r="E48" s="711">
        <v>39000</v>
      </c>
      <c r="F48" s="711"/>
      <c r="G48" s="486">
        <f>E48+F48</f>
        <v>39000</v>
      </c>
    </row>
    <row r="49" spans="1:9" ht="12.75">
      <c r="A49" s="103"/>
      <c r="B49" s="99"/>
      <c r="C49" s="99">
        <v>4440</v>
      </c>
      <c r="D49" s="115" t="s">
        <v>77</v>
      </c>
      <c r="E49" s="711">
        <v>31731</v>
      </c>
      <c r="F49" s="711"/>
      <c r="G49" s="486">
        <f t="shared" si="0"/>
        <v>31731</v>
      </c>
      <c r="I49" s="80"/>
    </row>
    <row r="50" spans="1:9" ht="12.75">
      <c r="A50" s="103"/>
      <c r="B50" s="99"/>
      <c r="C50" s="99">
        <v>4480</v>
      </c>
      <c r="D50" s="115" t="s">
        <v>78</v>
      </c>
      <c r="E50" s="711">
        <v>30800</v>
      </c>
      <c r="F50" s="711"/>
      <c r="G50" s="486">
        <f t="shared" si="0"/>
        <v>30800</v>
      </c>
      <c r="I50" s="80">
        <f>F31-F55-F56</f>
        <v>0</v>
      </c>
    </row>
    <row r="51" spans="1:9" ht="12.75">
      <c r="A51" s="103"/>
      <c r="B51" s="99"/>
      <c r="C51" s="99">
        <v>4500</v>
      </c>
      <c r="D51" s="115" t="s">
        <v>79</v>
      </c>
      <c r="E51" s="711">
        <v>3500</v>
      </c>
      <c r="F51" s="711"/>
      <c r="G51" s="486">
        <f t="shared" si="0"/>
        <v>3500</v>
      </c>
      <c r="I51" s="80"/>
    </row>
    <row r="52" spans="1:7" ht="12.75">
      <c r="A52" s="103"/>
      <c r="B52" s="99"/>
      <c r="C52" s="99">
        <v>4510</v>
      </c>
      <c r="D52" s="115" t="s">
        <v>80</v>
      </c>
      <c r="E52" s="711">
        <v>2829</v>
      </c>
      <c r="F52" s="711"/>
      <c r="G52" s="486">
        <f t="shared" si="0"/>
        <v>2829</v>
      </c>
    </row>
    <row r="53" spans="1:7" ht="12.75">
      <c r="A53" s="103"/>
      <c r="B53" s="99"/>
      <c r="C53" s="99">
        <v>4520</v>
      </c>
      <c r="D53" s="115" t="s">
        <v>81</v>
      </c>
      <c r="E53" s="711">
        <v>2000</v>
      </c>
      <c r="F53" s="711"/>
      <c r="G53" s="486">
        <f t="shared" si="0"/>
        <v>2000</v>
      </c>
    </row>
    <row r="54" spans="1:7" ht="12.75">
      <c r="A54" s="103"/>
      <c r="B54" s="99"/>
      <c r="C54" s="99">
        <v>4580</v>
      </c>
      <c r="D54" s="115" t="s">
        <v>83</v>
      </c>
      <c r="E54" s="711">
        <v>2000</v>
      </c>
      <c r="F54" s="711"/>
      <c r="G54" s="486">
        <f t="shared" si="0"/>
        <v>2000</v>
      </c>
    </row>
    <row r="55" spans="1:7" ht="12.75">
      <c r="A55" s="103"/>
      <c r="B55" s="99"/>
      <c r="C55" s="99">
        <v>6050</v>
      </c>
      <c r="D55" s="115" t="s">
        <v>84</v>
      </c>
      <c r="E55" s="711">
        <v>459000</v>
      </c>
      <c r="F55" s="711"/>
      <c r="G55" s="486">
        <f t="shared" si="0"/>
        <v>459000</v>
      </c>
    </row>
    <row r="56" spans="1:7" ht="12.75">
      <c r="A56" s="103"/>
      <c r="B56" s="99"/>
      <c r="C56" s="99">
        <v>6060</v>
      </c>
      <c r="D56" s="115" t="s">
        <v>85</v>
      </c>
      <c r="E56" s="711">
        <v>210000</v>
      </c>
      <c r="F56" s="711"/>
      <c r="G56" s="486">
        <f t="shared" si="0"/>
        <v>210000</v>
      </c>
    </row>
    <row r="57" spans="1:7" ht="12.75">
      <c r="A57" s="103"/>
      <c r="B57" s="99"/>
      <c r="C57" s="99"/>
      <c r="D57" s="115"/>
      <c r="E57" s="711"/>
      <c r="F57" s="711"/>
      <c r="G57" s="486"/>
    </row>
    <row r="58" spans="1:7" ht="13.5" thickBot="1">
      <c r="A58" s="68">
        <v>630</v>
      </c>
      <c r="B58" s="117"/>
      <c r="C58" s="303"/>
      <c r="D58" s="75" t="s">
        <v>86</v>
      </c>
      <c r="E58" s="93">
        <f>E59</f>
        <v>2300</v>
      </c>
      <c r="F58" s="93">
        <f>F59</f>
        <v>0</v>
      </c>
      <c r="G58" s="131">
        <f>G59</f>
        <v>2300</v>
      </c>
    </row>
    <row r="59" spans="1:7" ht="12.75">
      <c r="A59" s="103"/>
      <c r="B59" s="69">
        <v>63003</v>
      </c>
      <c r="C59" s="50"/>
      <c r="D59" s="119" t="s">
        <v>87</v>
      </c>
      <c r="E59" s="710">
        <f>SUM(E60:E67)</f>
        <v>2300</v>
      </c>
      <c r="F59" s="710">
        <f>SUM(F60:F67)</f>
        <v>0</v>
      </c>
      <c r="G59" s="485">
        <f>SUM(G60:G67)</f>
        <v>2300</v>
      </c>
    </row>
    <row r="60" spans="1:8" ht="12.75">
      <c r="A60" s="103"/>
      <c r="B60" s="120"/>
      <c r="C60" s="126" t="s">
        <v>88</v>
      </c>
      <c r="D60" s="115" t="s">
        <v>89</v>
      </c>
      <c r="E60" s="711">
        <v>1000</v>
      </c>
      <c r="F60" s="711"/>
      <c r="G60" s="486">
        <f>E60+F60</f>
        <v>1000</v>
      </c>
      <c r="H60" s="80"/>
    </row>
    <row r="61" spans="1:8" ht="12.75">
      <c r="A61" s="103"/>
      <c r="B61" s="120"/>
      <c r="C61" s="126"/>
      <c r="D61" s="115" t="s">
        <v>436</v>
      </c>
      <c r="E61" s="711"/>
      <c r="F61" s="711"/>
      <c r="G61" s="486"/>
      <c r="H61" s="80"/>
    </row>
    <row r="62" spans="1:7" ht="12.75">
      <c r="A62" s="103"/>
      <c r="B62" s="120"/>
      <c r="C62" s="126" t="s">
        <v>91</v>
      </c>
      <c r="D62" s="115" t="s">
        <v>68</v>
      </c>
      <c r="E62" s="711">
        <v>500</v>
      </c>
      <c r="F62" s="711"/>
      <c r="G62" s="486">
        <f>E62+F62</f>
        <v>500</v>
      </c>
    </row>
    <row r="63" spans="1:7" ht="12.75">
      <c r="A63" s="103"/>
      <c r="B63" s="120"/>
      <c r="C63" s="126" t="s">
        <v>56</v>
      </c>
      <c r="D63" s="115" t="s">
        <v>57</v>
      </c>
      <c r="E63" s="711">
        <v>500</v>
      </c>
      <c r="F63" s="711"/>
      <c r="G63" s="486">
        <f>E63+F63</f>
        <v>500</v>
      </c>
    </row>
    <row r="64" spans="1:7" ht="12.75">
      <c r="A64" s="103"/>
      <c r="B64" s="120"/>
      <c r="C64" s="126" t="s">
        <v>671</v>
      </c>
      <c r="D64" s="115" t="s">
        <v>672</v>
      </c>
      <c r="E64" s="711">
        <v>300</v>
      </c>
      <c r="F64" s="823">
        <v>-300</v>
      </c>
      <c r="G64" s="486">
        <f>E64+F64</f>
        <v>0</v>
      </c>
    </row>
    <row r="65" spans="1:7" ht="12.75">
      <c r="A65" s="103"/>
      <c r="B65" s="120"/>
      <c r="C65" s="126"/>
      <c r="D65" s="115" t="s">
        <v>673</v>
      </c>
      <c r="E65" s="711"/>
      <c r="F65" s="711"/>
      <c r="G65" s="486"/>
    </row>
    <row r="66" spans="1:7" ht="12.75">
      <c r="A66" s="103"/>
      <c r="B66" s="120"/>
      <c r="C66" s="126"/>
      <c r="D66" s="115" t="s">
        <v>676</v>
      </c>
      <c r="E66" s="711"/>
      <c r="F66" s="711"/>
      <c r="G66" s="486"/>
    </row>
    <row r="67" spans="1:7" ht="12.75">
      <c r="A67" s="103"/>
      <c r="B67" s="120"/>
      <c r="C67" s="126" t="s">
        <v>722</v>
      </c>
      <c r="D67" s="115" t="s">
        <v>672</v>
      </c>
      <c r="E67" s="711">
        <v>0</v>
      </c>
      <c r="F67" s="823">
        <v>300</v>
      </c>
      <c r="G67" s="486">
        <f>E67+F67</f>
        <v>300</v>
      </c>
    </row>
    <row r="68" spans="1:7" ht="12.75">
      <c r="A68" s="103"/>
      <c r="B68" s="120"/>
      <c r="C68" s="126"/>
      <c r="D68" s="115" t="s">
        <v>673</v>
      </c>
      <c r="E68" s="711"/>
      <c r="F68" s="711"/>
      <c r="G68" s="486"/>
    </row>
    <row r="69" spans="1:7" ht="12.75">
      <c r="A69" s="103"/>
      <c r="B69" s="120"/>
      <c r="C69" s="126"/>
      <c r="D69" s="115" t="s">
        <v>676</v>
      </c>
      <c r="E69" s="711"/>
      <c r="F69" s="711"/>
      <c r="G69" s="486"/>
    </row>
    <row r="70" spans="1:7" ht="12.75">
      <c r="A70" s="103"/>
      <c r="B70" s="120"/>
      <c r="C70" s="126"/>
      <c r="D70" s="115"/>
      <c r="E70" s="711"/>
      <c r="F70" s="711"/>
      <c r="G70" s="486"/>
    </row>
    <row r="71" spans="1:7" ht="13.5" thickBot="1">
      <c r="A71" s="68">
        <v>700</v>
      </c>
      <c r="B71" s="117"/>
      <c r="C71" s="117"/>
      <c r="D71" s="75" t="s">
        <v>92</v>
      </c>
      <c r="E71" s="93">
        <f>E72</f>
        <v>95801</v>
      </c>
      <c r="F71" s="93">
        <f>F72</f>
        <v>0</v>
      </c>
      <c r="G71" s="131">
        <f>G72</f>
        <v>95801</v>
      </c>
    </row>
    <row r="72" spans="1:7" ht="12.75">
      <c r="A72" s="103"/>
      <c r="B72" s="69">
        <v>70005</v>
      </c>
      <c r="C72" s="69"/>
      <c r="D72" s="119" t="s">
        <v>93</v>
      </c>
      <c r="E72" s="710">
        <f>SUM(E73:E82)</f>
        <v>95801</v>
      </c>
      <c r="F72" s="710">
        <f>SUM(F73:F82)</f>
        <v>0</v>
      </c>
      <c r="G72" s="710">
        <f>SUM(G73:G82)</f>
        <v>95801</v>
      </c>
    </row>
    <row r="73" spans="1:7" ht="12.75">
      <c r="A73" s="103"/>
      <c r="B73" s="99"/>
      <c r="C73" s="99">
        <v>4110</v>
      </c>
      <c r="D73" s="115" t="s">
        <v>65</v>
      </c>
      <c r="E73" s="711">
        <v>4543</v>
      </c>
      <c r="F73" s="711"/>
      <c r="G73" s="486">
        <f aca="true" t="shared" si="1" ref="G73:G82">E73+F73</f>
        <v>4543</v>
      </c>
    </row>
    <row r="74" spans="1:7" ht="12.75">
      <c r="A74" s="103"/>
      <c r="B74" s="99"/>
      <c r="C74" s="99">
        <v>4120</v>
      </c>
      <c r="D74" s="115" t="s">
        <v>66</v>
      </c>
      <c r="E74" s="711">
        <v>728</v>
      </c>
      <c r="F74" s="711"/>
      <c r="G74" s="486">
        <f t="shared" si="1"/>
        <v>728</v>
      </c>
    </row>
    <row r="75" spans="1:7" ht="12.75">
      <c r="A75" s="103"/>
      <c r="B75" s="99"/>
      <c r="C75" s="99">
        <v>4170</v>
      </c>
      <c r="D75" s="115" t="s">
        <v>67</v>
      </c>
      <c r="E75" s="711">
        <v>29729</v>
      </c>
      <c r="F75" s="711"/>
      <c r="G75" s="486">
        <f t="shared" si="1"/>
        <v>29729</v>
      </c>
    </row>
    <row r="76" spans="1:7" ht="12.75">
      <c r="A76" s="103"/>
      <c r="B76" s="99"/>
      <c r="C76" s="99">
        <v>4260</v>
      </c>
      <c r="D76" s="115" t="s">
        <v>69</v>
      </c>
      <c r="E76" s="711">
        <v>12000</v>
      </c>
      <c r="F76" s="711"/>
      <c r="G76" s="486">
        <f t="shared" si="1"/>
        <v>12000</v>
      </c>
    </row>
    <row r="77" spans="1:7" ht="12.75">
      <c r="A77" s="103"/>
      <c r="B77" s="99"/>
      <c r="C77" s="99">
        <v>4270</v>
      </c>
      <c r="D77" s="115" t="s">
        <v>70</v>
      </c>
      <c r="E77" s="711">
        <v>9000</v>
      </c>
      <c r="F77" s="711"/>
      <c r="G77" s="486">
        <f t="shared" si="1"/>
        <v>9000</v>
      </c>
    </row>
    <row r="78" spans="1:7" ht="12.75">
      <c r="A78" s="103"/>
      <c r="B78" s="99"/>
      <c r="C78" s="126" t="s">
        <v>56</v>
      </c>
      <c r="D78" s="115" t="s">
        <v>57</v>
      </c>
      <c r="E78" s="711">
        <v>27202</v>
      </c>
      <c r="F78" s="711"/>
      <c r="G78" s="486">
        <f t="shared" si="1"/>
        <v>27202</v>
      </c>
    </row>
    <row r="79" spans="1:7" ht="12.75">
      <c r="A79" s="103"/>
      <c r="B79" s="99"/>
      <c r="C79" s="99">
        <v>4430</v>
      </c>
      <c r="D79" s="115" t="s">
        <v>76</v>
      </c>
      <c r="E79" s="711">
        <v>600</v>
      </c>
      <c r="F79" s="711"/>
      <c r="G79" s="486">
        <f t="shared" si="1"/>
        <v>600</v>
      </c>
    </row>
    <row r="80" spans="1:7" ht="12.75">
      <c r="A80" s="103"/>
      <c r="B80" s="99"/>
      <c r="C80" s="126" t="s">
        <v>94</v>
      </c>
      <c r="D80" s="115" t="s">
        <v>78</v>
      </c>
      <c r="E80" s="711">
        <v>7340</v>
      </c>
      <c r="F80" s="711"/>
      <c r="G80" s="486">
        <f t="shared" si="1"/>
        <v>7340</v>
      </c>
    </row>
    <row r="81" spans="1:7" ht="12.75">
      <c r="A81" s="103"/>
      <c r="B81" s="99"/>
      <c r="C81" s="126" t="s">
        <v>95</v>
      </c>
      <c r="D81" s="115" t="s">
        <v>96</v>
      </c>
      <c r="E81" s="711">
        <v>2000</v>
      </c>
      <c r="F81" s="711"/>
      <c r="G81" s="486">
        <f t="shared" si="1"/>
        <v>2000</v>
      </c>
    </row>
    <row r="82" spans="1:7" ht="12.75">
      <c r="A82" s="103"/>
      <c r="B82" s="99"/>
      <c r="C82" s="126" t="s">
        <v>647</v>
      </c>
      <c r="D82" s="115" t="s">
        <v>85</v>
      </c>
      <c r="E82" s="711">
        <v>2659</v>
      </c>
      <c r="F82" s="711"/>
      <c r="G82" s="486">
        <f t="shared" si="1"/>
        <v>2659</v>
      </c>
    </row>
    <row r="83" spans="1:7" ht="14.25" customHeight="1">
      <c r="A83" s="103"/>
      <c r="B83" s="99"/>
      <c r="C83" s="99"/>
      <c r="D83" s="115"/>
      <c r="E83" s="712"/>
      <c r="F83" s="712"/>
      <c r="G83" s="486"/>
    </row>
    <row r="84" spans="1:7" ht="13.5" thickBot="1">
      <c r="A84" s="68">
        <v>710</v>
      </c>
      <c r="B84" s="117"/>
      <c r="C84" s="303"/>
      <c r="D84" s="75" t="s">
        <v>97</v>
      </c>
      <c r="E84" s="93">
        <f>E85+E89+E92</f>
        <v>341042</v>
      </c>
      <c r="F84" s="93">
        <f>F85+F89+F92</f>
        <v>4331</v>
      </c>
      <c r="G84" s="131">
        <f>G85+G89+G92</f>
        <v>345373</v>
      </c>
    </row>
    <row r="85" spans="1:7" ht="12.75">
      <c r="A85" s="103"/>
      <c r="B85" s="69">
        <v>71013</v>
      </c>
      <c r="C85" s="50"/>
      <c r="D85" s="119" t="s">
        <v>98</v>
      </c>
      <c r="E85" s="710">
        <f>SUM(E86:E87)</f>
        <v>40000</v>
      </c>
      <c r="F85" s="710">
        <f>SUM(F86:F87)</f>
        <v>0</v>
      </c>
      <c r="G85" s="485">
        <f>SUM(G86:G87)</f>
        <v>40000</v>
      </c>
    </row>
    <row r="86" spans="1:7" ht="12.75">
      <c r="A86" s="103"/>
      <c r="B86" s="99"/>
      <c r="C86" s="126" t="s">
        <v>56</v>
      </c>
      <c r="D86" s="115" t="s">
        <v>57</v>
      </c>
      <c r="E86" s="711">
        <v>39000</v>
      </c>
      <c r="F86" s="711"/>
      <c r="G86" s="486">
        <f>E86+F86</f>
        <v>39000</v>
      </c>
    </row>
    <row r="87" spans="1:7" ht="12.75">
      <c r="A87" s="103"/>
      <c r="B87" s="99"/>
      <c r="C87" s="126" t="s">
        <v>95</v>
      </c>
      <c r="D87" s="115" t="s">
        <v>96</v>
      </c>
      <c r="E87" s="711">
        <v>1000</v>
      </c>
      <c r="F87" s="711"/>
      <c r="G87" s="486">
        <f>E87+F87</f>
        <v>1000</v>
      </c>
    </row>
    <row r="88" spans="1:7" ht="12.75">
      <c r="A88" s="103"/>
      <c r="B88" s="99"/>
      <c r="C88" s="126"/>
      <c r="D88" s="115"/>
      <c r="E88" s="711"/>
      <c r="F88" s="711"/>
      <c r="G88" s="486"/>
    </row>
    <row r="89" spans="1:7" ht="12.75">
      <c r="A89" s="103"/>
      <c r="B89" s="69">
        <v>71014</v>
      </c>
      <c r="C89" s="50"/>
      <c r="D89" s="119" t="s">
        <v>99</v>
      </c>
      <c r="E89" s="710">
        <f>E90</f>
        <v>14000</v>
      </c>
      <c r="F89" s="710">
        <f>F90</f>
        <v>0</v>
      </c>
      <c r="G89" s="485">
        <f>G90</f>
        <v>14000</v>
      </c>
    </row>
    <row r="90" spans="1:7" ht="12.75">
      <c r="A90" s="103"/>
      <c r="B90" s="99"/>
      <c r="C90" s="126" t="s">
        <v>56</v>
      </c>
      <c r="D90" s="115" t="s">
        <v>57</v>
      </c>
      <c r="E90" s="711">
        <v>14000</v>
      </c>
      <c r="F90" s="711"/>
      <c r="G90" s="486">
        <f>E90+F90</f>
        <v>14000</v>
      </c>
    </row>
    <row r="91" spans="1:7" ht="12.75">
      <c r="A91" s="103"/>
      <c r="B91" s="99"/>
      <c r="C91" s="126"/>
      <c r="D91" s="115"/>
      <c r="E91" s="711"/>
      <c r="F91" s="711"/>
      <c r="G91" s="486"/>
    </row>
    <row r="92" spans="1:7" ht="12.75">
      <c r="A92" s="103"/>
      <c r="B92" s="69">
        <v>71015</v>
      </c>
      <c r="C92" s="69"/>
      <c r="D92" s="119" t="s">
        <v>100</v>
      </c>
      <c r="E92" s="710">
        <f>SUM(E93:E114)</f>
        <v>287042</v>
      </c>
      <c r="F92" s="710">
        <f>SUM(F93:F114)</f>
        <v>4331</v>
      </c>
      <c r="G92" s="485">
        <f>SUM(G93:G114)</f>
        <v>291373</v>
      </c>
    </row>
    <row r="93" spans="1:9" ht="12.75">
      <c r="A93" s="103"/>
      <c r="B93" s="99"/>
      <c r="C93" s="99">
        <v>4010</v>
      </c>
      <c r="D93" s="115" t="s">
        <v>63</v>
      </c>
      <c r="E93" s="711">
        <v>53040</v>
      </c>
      <c r="F93" s="711">
        <v>2500</v>
      </c>
      <c r="G93" s="486">
        <f>E93+F93</f>
        <v>55540</v>
      </c>
      <c r="I93" s="80">
        <f>SUM(F93:F98)</f>
        <v>4331</v>
      </c>
    </row>
    <row r="94" spans="1:9" ht="12.75">
      <c r="A94" s="103"/>
      <c r="B94" s="99"/>
      <c r="C94" s="99">
        <v>4020</v>
      </c>
      <c r="D94" s="115" t="s">
        <v>643</v>
      </c>
      <c r="E94" s="711">
        <v>129395</v>
      </c>
      <c r="F94" s="711">
        <f>3654-2500</f>
        <v>1154</v>
      </c>
      <c r="G94" s="486">
        <f>E94+F94</f>
        <v>130549</v>
      </c>
      <c r="I94" s="80"/>
    </row>
    <row r="95" spans="1:8" ht="12.75">
      <c r="A95" s="103"/>
      <c r="B95" s="99"/>
      <c r="C95" s="99">
        <v>4040</v>
      </c>
      <c r="D95" s="115" t="s">
        <v>64</v>
      </c>
      <c r="E95" s="711">
        <v>10268</v>
      </c>
      <c r="F95" s="711"/>
      <c r="G95" s="486">
        <f aca="true" t="shared" si="2" ref="G95:G114">E95+F95</f>
        <v>10268</v>
      </c>
      <c r="H95" s="80"/>
    </row>
    <row r="96" spans="1:9" ht="12.75">
      <c r="A96" s="103"/>
      <c r="B96" s="99"/>
      <c r="C96" s="99">
        <v>4110</v>
      </c>
      <c r="D96" s="115" t="s">
        <v>65</v>
      </c>
      <c r="E96" s="711">
        <v>30949</v>
      </c>
      <c r="F96" s="711">
        <v>587</v>
      </c>
      <c r="G96" s="486">
        <f t="shared" si="2"/>
        <v>31536</v>
      </c>
      <c r="I96" s="80" t="e">
        <f>SUM(#REF!)</f>
        <v>#REF!</v>
      </c>
    </row>
    <row r="97" spans="1:7" ht="12.75">
      <c r="A97" s="103"/>
      <c r="B97" s="99"/>
      <c r="C97" s="99">
        <v>4120</v>
      </c>
      <c r="D97" s="115" t="s">
        <v>66</v>
      </c>
      <c r="E97" s="711">
        <v>4722</v>
      </c>
      <c r="F97" s="711">
        <v>90</v>
      </c>
      <c r="G97" s="486">
        <f t="shared" si="2"/>
        <v>4812</v>
      </c>
    </row>
    <row r="98" spans="1:7" ht="12.75">
      <c r="A98" s="103"/>
      <c r="B98" s="99"/>
      <c r="C98" s="99">
        <v>4170</v>
      </c>
      <c r="D98" s="115" t="s">
        <v>67</v>
      </c>
      <c r="E98" s="711">
        <v>3000</v>
      </c>
      <c r="F98" s="711"/>
      <c r="G98" s="486">
        <f t="shared" si="2"/>
        <v>3000</v>
      </c>
    </row>
    <row r="99" spans="1:9" ht="12.75">
      <c r="A99" s="103"/>
      <c r="B99" s="99"/>
      <c r="C99" s="99">
        <v>4210</v>
      </c>
      <c r="D99" s="115" t="s">
        <v>68</v>
      </c>
      <c r="E99" s="711">
        <v>8068</v>
      </c>
      <c r="F99" s="711"/>
      <c r="G99" s="486">
        <f t="shared" si="2"/>
        <v>8068</v>
      </c>
      <c r="I99" s="80"/>
    </row>
    <row r="100" spans="1:9" ht="12.75">
      <c r="A100" s="103"/>
      <c r="B100" s="99"/>
      <c r="C100" s="99">
        <v>4270</v>
      </c>
      <c r="D100" s="115" t="s">
        <v>70</v>
      </c>
      <c r="E100" s="711">
        <v>2000</v>
      </c>
      <c r="F100" s="711"/>
      <c r="G100" s="486">
        <f t="shared" si="2"/>
        <v>2000</v>
      </c>
      <c r="I100" s="80"/>
    </row>
    <row r="101" spans="1:9" ht="12.75">
      <c r="A101" s="103"/>
      <c r="B101" s="99"/>
      <c r="C101" s="99">
        <v>4280</v>
      </c>
      <c r="D101" s="115" t="s">
        <v>71</v>
      </c>
      <c r="E101" s="711">
        <v>300</v>
      </c>
      <c r="F101" s="711"/>
      <c r="G101" s="486">
        <f t="shared" si="2"/>
        <v>300</v>
      </c>
      <c r="I101" s="80"/>
    </row>
    <row r="102" spans="1:9" ht="12.75">
      <c r="A102" s="103"/>
      <c r="B102" s="99"/>
      <c r="C102" s="99">
        <v>4300</v>
      </c>
      <c r="D102" s="115" t="s">
        <v>57</v>
      </c>
      <c r="E102" s="711">
        <v>8300</v>
      </c>
      <c r="F102" s="711"/>
      <c r="G102" s="486">
        <f t="shared" si="2"/>
        <v>8300</v>
      </c>
      <c r="I102" s="80"/>
    </row>
    <row r="103" spans="1:9" ht="12.75">
      <c r="A103" s="103"/>
      <c r="B103" s="99"/>
      <c r="C103" s="99">
        <v>4350</v>
      </c>
      <c r="D103" s="115" t="s">
        <v>72</v>
      </c>
      <c r="E103" s="711">
        <v>2400</v>
      </c>
      <c r="F103" s="711"/>
      <c r="G103" s="486">
        <f t="shared" si="2"/>
        <v>2400</v>
      </c>
      <c r="I103" s="80"/>
    </row>
    <row r="104" spans="1:9" ht="12.75">
      <c r="A104" s="103"/>
      <c r="B104" s="99"/>
      <c r="C104" s="99">
        <v>4360</v>
      </c>
      <c r="D104" s="115" t="s">
        <v>73</v>
      </c>
      <c r="E104" s="711">
        <v>1200</v>
      </c>
      <c r="F104" s="711"/>
      <c r="G104" s="486">
        <f t="shared" si="2"/>
        <v>1200</v>
      </c>
      <c r="I104" s="80"/>
    </row>
    <row r="105" spans="1:9" ht="12.75">
      <c r="A105" s="103"/>
      <c r="B105" s="99"/>
      <c r="C105" s="99">
        <v>4370</v>
      </c>
      <c r="D105" s="115" t="s">
        <v>74</v>
      </c>
      <c r="E105" s="711">
        <v>5400</v>
      </c>
      <c r="F105" s="711"/>
      <c r="G105" s="486">
        <f t="shared" si="2"/>
        <v>5400</v>
      </c>
      <c r="I105" s="80"/>
    </row>
    <row r="106" spans="1:9" ht="12.75">
      <c r="A106" s="103"/>
      <c r="B106" s="99"/>
      <c r="C106" s="99">
        <v>4400</v>
      </c>
      <c r="D106" s="115" t="s">
        <v>455</v>
      </c>
      <c r="E106" s="711">
        <v>8400</v>
      </c>
      <c r="F106" s="711"/>
      <c r="G106" s="486">
        <f t="shared" si="2"/>
        <v>8400</v>
      </c>
      <c r="I106" s="80"/>
    </row>
    <row r="107" spans="1:9" ht="12.75">
      <c r="A107" s="103"/>
      <c r="B107" s="99"/>
      <c r="C107" s="99">
        <v>4410</v>
      </c>
      <c r="D107" s="115" t="s">
        <v>75</v>
      </c>
      <c r="E107" s="711">
        <v>2000</v>
      </c>
      <c r="F107" s="711"/>
      <c r="G107" s="486">
        <f t="shared" si="2"/>
        <v>2000</v>
      </c>
      <c r="I107" s="80"/>
    </row>
    <row r="108" spans="1:7" ht="12.75">
      <c r="A108" s="103"/>
      <c r="B108" s="99"/>
      <c r="C108" s="99">
        <v>4430</v>
      </c>
      <c r="D108" s="115" t="s">
        <v>76</v>
      </c>
      <c r="E108" s="711">
        <v>2500</v>
      </c>
      <c r="F108" s="823">
        <v>-100</v>
      </c>
      <c r="G108" s="486">
        <f t="shared" si="2"/>
        <v>2400</v>
      </c>
    </row>
    <row r="109" spans="1:7" ht="12.75">
      <c r="A109" s="103"/>
      <c r="B109" s="99"/>
      <c r="C109" s="99">
        <v>4440</v>
      </c>
      <c r="D109" s="115" t="s">
        <v>77</v>
      </c>
      <c r="E109" s="711">
        <v>4500</v>
      </c>
      <c r="F109" s="711"/>
      <c r="G109" s="486">
        <f t="shared" si="2"/>
        <v>4500</v>
      </c>
    </row>
    <row r="110" spans="1:7" ht="12.75">
      <c r="A110" s="103"/>
      <c r="B110" s="99"/>
      <c r="C110" s="99">
        <v>4550</v>
      </c>
      <c r="D110" s="115" t="s">
        <v>480</v>
      </c>
      <c r="E110" s="711">
        <v>1200</v>
      </c>
      <c r="F110" s="711"/>
      <c r="G110" s="486">
        <f t="shared" si="2"/>
        <v>1200</v>
      </c>
    </row>
    <row r="111" spans="1:7" ht="12.75">
      <c r="A111" s="103"/>
      <c r="B111" s="99"/>
      <c r="C111" s="99">
        <v>4610</v>
      </c>
      <c r="D111" s="115" t="s">
        <v>719</v>
      </c>
      <c r="E111" s="711">
        <v>0</v>
      </c>
      <c r="F111" s="823">
        <v>100</v>
      </c>
      <c r="G111" s="486">
        <f t="shared" si="2"/>
        <v>100</v>
      </c>
    </row>
    <row r="112" spans="1:7" ht="12.75">
      <c r="A112" s="103"/>
      <c r="B112" s="99"/>
      <c r="C112" s="99">
        <v>4700</v>
      </c>
      <c r="D112" s="115" t="s">
        <v>96</v>
      </c>
      <c r="E112" s="711">
        <v>1200</v>
      </c>
      <c r="F112" s="711"/>
      <c r="G112" s="486">
        <f t="shared" si="2"/>
        <v>1200</v>
      </c>
    </row>
    <row r="113" spans="1:7" ht="12.75">
      <c r="A113" s="103"/>
      <c r="B113" s="99"/>
      <c r="C113" s="99">
        <v>4740</v>
      </c>
      <c r="D113" s="115" t="s">
        <v>105</v>
      </c>
      <c r="E113" s="711">
        <v>2000</v>
      </c>
      <c r="F113" s="711"/>
      <c r="G113" s="486">
        <f t="shared" si="2"/>
        <v>2000</v>
      </c>
    </row>
    <row r="114" spans="1:7" ht="12.75">
      <c r="A114" s="103"/>
      <c r="B114" s="99"/>
      <c r="C114" s="99">
        <v>4750</v>
      </c>
      <c r="D114" s="115" t="s">
        <v>106</v>
      </c>
      <c r="E114" s="711">
        <v>6200</v>
      </c>
      <c r="F114" s="711"/>
      <c r="G114" s="486">
        <f t="shared" si="2"/>
        <v>6200</v>
      </c>
    </row>
    <row r="115" spans="1:7" ht="12" customHeight="1">
      <c r="A115" s="103"/>
      <c r="B115" s="99"/>
      <c r="C115" s="99"/>
      <c r="D115" s="115"/>
      <c r="E115" s="711"/>
      <c r="F115" s="711"/>
      <c r="G115" s="486"/>
    </row>
    <row r="116" spans="1:7" ht="13.5" thickBot="1">
      <c r="A116" s="68">
        <v>750</v>
      </c>
      <c r="B116" s="117"/>
      <c r="C116" s="117"/>
      <c r="D116" s="75" t="s">
        <v>103</v>
      </c>
      <c r="E116" s="93">
        <f>E117+E137+E146+E173+E186</f>
        <v>4793143</v>
      </c>
      <c r="F116" s="93">
        <f>F117+F137+F146+F173+F186</f>
        <v>0</v>
      </c>
      <c r="G116" s="131">
        <f>G117+G137+G146+G173+G186</f>
        <v>4793143</v>
      </c>
    </row>
    <row r="117" spans="1:7" ht="12.75">
      <c r="A117" s="103"/>
      <c r="B117" s="69">
        <v>75011</v>
      </c>
      <c r="C117" s="69"/>
      <c r="D117" s="119" t="s">
        <v>104</v>
      </c>
      <c r="E117" s="710">
        <f>SUM(E118:E135)</f>
        <v>262420</v>
      </c>
      <c r="F117" s="710">
        <f>SUM(F118:F135)</f>
        <v>0</v>
      </c>
      <c r="G117" s="485">
        <f>SUM(G118:G135)</f>
        <v>262420</v>
      </c>
    </row>
    <row r="118" spans="1:7" ht="12.75">
      <c r="A118" s="103"/>
      <c r="B118" s="99"/>
      <c r="C118" s="99">
        <v>3020</v>
      </c>
      <c r="D118" s="115" t="s">
        <v>62</v>
      </c>
      <c r="E118" s="711">
        <v>481</v>
      </c>
      <c r="F118" s="711"/>
      <c r="G118" s="486">
        <f>E118+F118</f>
        <v>481</v>
      </c>
    </row>
    <row r="119" spans="1:7" ht="12.75">
      <c r="A119" s="103"/>
      <c r="B119" s="99"/>
      <c r="C119" s="99">
        <v>4010</v>
      </c>
      <c r="D119" s="115" t="s">
        <v>63</v>
      </c>
      <c r="E119" s="711">
        <v>176044</v>
      </c>
      <c r="F119" s="711"/>
      <c r="G119" s="486">
        <f aca="true" t="shared" si="3" ref="G119:G135">E119+F119</f>
        <v>176044</v>
      </c>
    </row>
    <row r="120" spans="1:9" ht="12.75">
      <c r="A120" s="103"/>
      <c r="B120" s="99"/>
      <c r="C120" s="99">
        <v>4040</v>
      </c>
      <c r="D120" s="115" t="s">
        <v>64</v>
      </c>
      <c r="E120" s="711">
        <v>14231</v>
      </c>
      <c r="F120" s="711"/>
      <c r="G120" s="486">
        <f t="shared" si="3"/>
        <v>14231</v>
      </c>
      <c r="I120" s="80" t="e">
        <f>SUM(#REF!)</f>
        <v>#REF!</v>
      </c>
    </row>
    <row r="121" spans="1:7" ht="12.75">
      <c r="A121" s="103"/>
      <c r="B121" s="99"/>
      <c r="C121" s="99">
        <v>4110</v>
      </c>
      <c r="D121" s="115" t="s">
        <v>65</v>
      </c>
      <c r="E121" s="711">
        <v>28564</v>
      </c>
      <c r="F121" s="711"/>
      <c r="G121" s="486">
        <f t="shared" si="3"/>
        <v>28564</v>
      </c>
    </row>
    <row r="122" spans="1:9" ht="12.75">
      <c r="A122" s="103"/>
      <c r="B122" s="99"/>
      <c r="C122" s="99">
        <v>4120</v>
      </c>
      <c r="D122" s="115" t="s">
        <v>66</v>
      </c>
      <c r="E122" s="711">
        <v>4580</v>
      </c>
      <c r="F122" s="711"/>
      <c r="G122" s="486">
        <f t="shared" si="3"/>
        <v>4580</v>
      </c>
      <c r="I122" s="80">
        <f>SUM(F119:F123)</f>
        <v>0</v>
      </c>
    </row>
    <row r="123" spans="1:7" ht="12.75">
      <c r="A123" s="103"/>
      <c r="B123" s="99"/>
      <c r="C123" s="99">
        <v>4170</v>
      </c>
      <c r="D123" s="115" t="s">
        <v>67</v>
      </c>
      <c r="E123" s="711">
        <v>5640</v>
      </c>
      <c r="F123" s="711"/>
      <c r="G123" s="486">
        <f t="shared" si="3"/>
        <v>5640</v>
      </c>
    </row>
    <row r="124" spans="1:7" ht="12.75">
      <c r="A124" s="103"/>
      <c r="B124" s="99"/>
      <c r="C124" s="99">
        <v>4210</v>
      </c>
      <c r="D124" s="115" t="s">
        <v>68</v>
      </c>
      <c r="E124" s="711">
        <v>2112</v>
      </c>
      <c r="F124" s="711"/>
      <c r="G124" s="486">
        <f t="shared" si="3"/>
        <v>2112</v>
      </c>
    </row>
    <row r="125" spans="1:7" ht="12.75">
      <c r="A125" s="103"/>
      <c r="B125" s="99"/>
      <c r="C125" s="99">
        <v>4260</v>
      </c>
      <c r="D125" s="115" t="s">
        <v>69</v>
      </c>
      <c r="E125" s="711">
        <v>5000</v>
      </c>
      <c r="F125" s="711"/>
      <c r="G125" s="486">
        <f t="shared" si="3"/>
        <v>5000</v>
      </c>
    </row>
    <row r="126" spans="1:7" ht="12.75">
      <c r="A126" s="103"/>
      <c r="B126" s="99"/>
      <c r="C126" s="99">
        <v>4270</v>
      </c>
      <c r="D126" s="115" t="s">
        <v>70</v>
      </c>
      <c r="E126" s="711">
        <v>2000</v>
      </c>
      <c r="F126" s="711"/>
      <c r="G126" s="486">
        <f t="shared" si="3"/>
        <v>2000</v>
      </c>
    </row>
    <row r="127" spans="1:7" ht="12.75">
      <c r="A127" s="103"/>
      <c r="B127" s="99"/>
      <c r="C127" s="99">
        <v>4280</v>
      </c>
      <c r="D127" s="115" t="s">
        <v>71</v>
      </c>
      <c r="E127" s="711">
        <v>412</v>
      </c>
      <c r="F127" s="711"/>
      <c r="G127" s="486">
        <f t="shared" si="3"/>
        <v>412</v>
      </c>
    </row>
    <row r="128" spans="1:7" ht="12.75">
      <c r="A128" s="103"/>
      <c r="B128" s="99"/>
      <c r="C128" s="99">
        <v>4300</v>
      </c>
      <c r="D128" s="115" t="s">
        <v>57</v>
      </c>
      <c r="E128" s="711">
        <v>4341</v>
      </c>
      <c r="F128" s="711"/>
      <c r="G128" s="486">
        <f t="shared" si="3"/>
        <v>4341</v>
      </c>
    </row>
    <row r="129" spans="1:7" ht="12.75">
      <c r="A129" s="103"/>
      <c r="B129" s="99"/>
      <c r="C129" s="99">
        <v>4350</v>
      </c>
      <c r="D129" s="115" t="s">
        <v>72</v>
      </c>
      <c r="E129" s="711">
        <v>4248</v>
      </c>
      <c r="F129" s="711"/>
      <c r="G129" s="486">
        <f t="shared" si="3"/>
        <v>4248</v>
      </c>
    </row>
    <row r="130" spans="1:7" ht="12.75">
      <c r="A130" s="103"/>
      <c r="B130" s="99"/>
      <c r="C130" s="99">
        <v>4370</v>
      </c>
      <c r="D130" s="115" t="s">
        <v>74</v>
      </c>
      <c r="E130" s="711">
        <v>3547</v>
      </c>
      <c r="F130" s="711"/>
      <c r="G130" s="486">
        <f t="shared" si="3"/>
        <v>3547</v>
      </c>
    </row>
    <row r="131" spans="1:7" ht="12.75">
      <c r="A131" s="103"/>
      <c r="B131" s="99"/>
      <c r="C131" s="99">
        <v>4410</v>
      </c>
      <c r="D131" s="115" t="s">
        <v>75</v>
      </c>
      <c r="E131" s="711">
        <v>1500</v>
      </c>
      <c r="F131" s="711"/>
      <c r="G131" s="486">
        <f t="shared" si="3"/>
        <v>1500</v>
      </c>
    </row>
    <row r="132" spans="1:7" ht="12.75">
      <c r="A132" s="103"/>
      <c r="B132" s="99"/>
      <c r="C132" s="99">
        <v>4440</v>
      </c>
      <c r="D132" s="115" t="s">
        <v>77</v>
      </c>
      <c r="E132" s="711">
        <v>6120</v>
      </c>
      <c r="F132" s="711"/>
      <c r="G132" s="486">
        <f t="shared" si="3"/>
        <v>6120</v>
      </c>
    </row>
    <row r="133" spans="1:7" ht="12.75">
      <c r="A133" s="103"/>
      <c r="B133" s="99"/>
      <c r="C133" s="99">
        <v>4700</v>
      </c>
      <c r="D133" s="115" t="s">
        <v>96</v>
      </c>
      <c r="E133" s="711">
        <v>500</v>
      </c>
      <c r="F133" s="711"/>
      <c r="G133" s="486">
        <f t="shared" si="3"/>
        <v>500</v>
      </c>
    </row>
    <row r="134" spans="1:7" ht="12.75">
      <c r="A134" s="103"/>
      <c r="B134" s="99"/>
      <c r="C134" s="99">
        <v>4740</v>
      </c>
      <c r="D134" s="115" t="s">
        <v>105</v>
      </c>
      <c r="E134" s="711">
        <v>1100</v>
      </c>
      <c r="F134" s="711"/>
      <c r="G134" s="486">
        <f t="shared" si="3"/>
        <v>1100</v>
      </c>
    </row>
    <row r="135" spans="1:7" ht="12.75">
      <c r="A135" s="103"/>
      <c r="B135" s="99"/>
      <c r="C135" s="99">
        <v>4750</v>
      </c>
      <c r="D135" s="115" t="s">
        <v>106</v>
      </c>
      <c r="E135" s="711">
        <v>2000</v>
      </c>
      <c r="F135" s="711"/>
      <c r="G135" s="486">
        <f t="shared" si="3"/>
        <v>2000</v>
      </c>
    </row>
    <row r="136" spans="1:7" ht="12.75">
      <c r="A136" s="103"/>
      <c r="B136" s="99"/>
      <c r="C136" s="99"/>
      <c r="D136" s="115"/>
      <c r="E136" s="711"/>
      <c r="F136" s="711"/>
      <c r="G136" s="486"/>
    </row>
    <row r="137" spans="1:7" ht="12.75">
      <c r="A137" s="103"/>
      <c r="B137" s="69">
        <v>75019</v>
      </c>
      <c r="C137" s="50"/>
      <c r="D137" s="119" t="s">
        <v>107</v>
      </c>
      <c r="E137" s="710">
        <f>SUM(E138:E144)</f>
        <v>263000</v>
      </c>
      <c r="F137" s="710">
        <f>SUM(F138:F144)</f>
        <v>0</v>
      </c>
      <c r="G137" s="485">
        <f>SUM(G138:G144)</f>
        <v>263000</v>
      </c>
    </row>
    <row r="138" spans="1:7" ht="12.75">
      <c r="A138" s="103"/>
      <c r="B138" s="99"/>
      <c r="C138" s="99">
        <v>3030</v>
      </c>
      <c r="D138" s="115" t="s">
        <v>108</v>
      </c>
      <c r="E138" s="711">
        <v>249600</v>
      </c>
      <c r="F138" s="711"/>
      <c r="G138" s="486">
        <f>E138+F138</f>
        <v>249600</v>
      </c>
    </row>
    <row r="139" spans="1:7" ht="12.75">
      <c r="A139" s="103"/>
      <c r="B139" s="99"/>
      <c r="C139" s="99">
        <v>4210</v>
      </c>
      <c r="D139" s="115" t="s">
        <v>68</v>
      </c>
      <c r="E139" s="711">
        <v>2500</v>
      </c>
      <c r="F139" s="711"/>
      <c r="G139" s="486">
        <f aca="true" t="shared" si="4" ref="G139:G144">E139+F139</f>
        <v>2500</v>
      </c>
    </row>
    <row r="140" spans="1:7" ht="12.75">
      <c r="A140" s="103"/>
      <c r="B140" s="99"/>
      <c r="C140" s="99">
        <v>4300</v>
      </c>
      <c r="D140" s="115" t="s">
        <v>57</v>
      </c>
      <c r="E140" s="711">
        <v>7000</v>
      </c>
      <c r="F140" s="711"/>
      <c r="G140" s="486">
        <f t="shared" si="4"/>
        <v>7000</v>
      </c>
    </row>
    <row r="141" spans="1:7" ht="12.75">
      <c r="A141" s="103"/>
      <c r="B141" s="99"/>
      <c r="C141" s="99">
        <v>4370</v>
      </c>
      <c r="D141" s="115" t="s">
        <v>74</v>
      </c>
      <c r="E141" s="711">
        <v>1500</v>
      </c>
      <c r="F141" s="711"/>
      <c r="G141" s="486">
        <f t="shared" si="4"/>
        <v>1500</v>
      </c>
    </row>
    <row r="142" spans="1:7" ht="12.75">
      <c r="A142" s="103"/>
      <c r="B142" s="99"/>
      <c r="C142" s="99">
        <v>4410</v>
      </c>
      <c r="D142" s="115" t="s">
        <v>75</v>
      </c>
      <c r="E142" s="711">
        <v>1400</v>
      </c>
      <c r="F142" s="711"/>
      <c r="G142" s="486">
        <f t="shared" si="4"/>
        <v>1400</v>
      </c>
    </row>
    <row r="143" spans="1:7" ht="12.75">
      <c r="A143" s="103"/>
      <c r="B143" s="99"/>
      <c r="C143" s="99">
        <v>4420</v>
      </c>
      <c r="D143" s="115" t="s">
        <v>109</v>
      </c>
      <c r="E143" s="711">
        <v>500</v>
      </c>
      <c r="F143" s="711"/>
      <c r="G143" s="486">
        <f t="shared" si="4"/>
        <v>500</v>
      </c>
    </row>
    <row r="144" spans="1:7" ht="12.75">
      <c r="A144" s="103"/>
      <c r="B144" s="99"/>
      <c r="C144" s="99">
        <v>4700</v>
      </c>
      <c r="D144" s="115" t="s">
        <v>96</v>
      </c>
      <c r="E144" s="711">
        <v>500</v>
      </c>
      <c r="F144" s="711"/>
      <c r="G144" s="486">
        <f t="shared" si="4"/>
        <v>500</v>
      </c>
    </row>
    <row r="145" spans="1:7" ht="12.75">
      <c r="A145" s="103"/>
      <c r="B145" s="99"/>
      <c r="C145" s="99"/>
      <c r="D145" s="115"/>
      <c r="E145" s="711"/>
      <c r="F145" s="711"/>
      <c r="G145" s="486"/>
    </row>
    <row r="146" spans="1:7" ht="12.75">
      <c r="A146" s="103"/>
      <c r="B146" s="69">
        <v>75020</v>
      </c>
      <c r="C146" s="69"/>
      <c r="D146" s="119" t="s">
        <v>110</v>
      </c>
      <c r="E146" s="710">
        <f>SUM(E147:E171)</f>
        <v>4217223</v>
      </c>
      <c r="F146" s="710">
        <f>SUM(F147:F171)</f>
        <v>0</v>
      </c>
      <c r="G146" s="485">
        <f>SUM(G147:G171)</f>
        <v>4217223</v>
      </c>
    </row>
    <row r="147" spans="1:7" ht="12.75">
      <c r="A147" s="103"/>
      <c r="B147" s="99"/>
      <c r="C147" s="99">
        <v>3020</v>
      </c>
      <c r="D147" s="115" t="s">
        <v>62</v>
      </c>
      <c r="E147" s="711">
        <v>5744</v>
      </c>
      <c r="F147" s="711"/>
      <c r="G147" s="486">
        <f>E147+F147</f>
        <v>5744</v>
      </c>
    </row>
    <row r="148" spans="1:9" ht="12.75">
      <c r="A148" s="103"/>
      <c r="B148" s="442"/>
      <c r="C148" s="99">
        <v>4010</v>
      </c>
      <c r="D148" s="115" t="s">
        <v>63</v>
      </c>
      <c r="E148" s="711">
        <v>2313852</v>
      </c>
      <c r="F148" s="711"/>
      <c r="G148" s="486">
        <f aca="true" t="shared" si="5" ref="G148:G171">E148+F148</f>
        <v>2313852</v>
      </c>
      <c r="I148" s="80" t="e">
        <f>SUM(#REF!)</f>
        <v>#REF!</v>
      </c>
    </row>
    <row r="149" spans="1:7" ht="12.75">
      <c r="A149" s="103"/>
      <c r="B149" s="442"/>
      <c r="C149" s="99">
        <v>4040</v>
      </c>
      <c r="D149" s="115" t="s">
        <v>64</v>
      </c>
      <c r="E149" s="711">
        <v>161382</v>
      </c>
      <c r="F149" s="711"/>
      <c r="G149" s="486">
        <f t="shared" si="5"/>
        <v>161382</v>
      </c>
    </row>
    <row r="150" spans="1:9" ht="12.75">
      <c r="A150" s="103"/>
      <c r="B150" s="99"/>
      <c r="C150" s="99">
        <v>4110</v>
      </c>
      <c r="D150" s="115" t="s">
        <v>65</v>
      </c>
      <c r="E150" s="711">
        <v>351050</v>
      </c>
      <c r="F150" s="711"/>
      <c r="G150" s="486">
        <f t="shared" si="5"/>
        <v>351050</v>
      </c>
      <c r="I150" s="80">
        <f>SUM(F148:F152)</f>
        <v>0</v>
      </c>
    </row>
    <row r="151" spans="1:7" ht="12.75">
      <c r="A151" s="103"/>
      <c r="B151" s="99"/>
      <c r="C151" s="99">
        <v>4120</v>
      </c>
      <c r="D151" s="115" t="s">
        <v>66</v>
      </c>
      <c r="E151" s="711">
        <v>56019</v>
      </c>
      <c r="F151" s="711"/>
      <c r="G151" s="486">
        <f t="shared" si="5"/>
        <v>56019</v>
      </c>
    </row>
    <row r="152" spans="1:7" ht="12.75">
      <c r="A152" s="103"/>
      <c r="B152" s="99"/>
      <c r="C152" s="99">
        <v>4170</v>
      </c>
      <c r="D152" s="115" t="s">
        <v>67</v>
      </c>
      <c r="E152" s="711">
        <v>10000</v>
      </c>
      <c r="F152" s="711"/>
      <c r="G152" s="486">
        <f t="shared" si="5"/>
        <v>10000</v>
      </c>
    </row>
    <row r="153" spans="1:7" ht="12.75">
      <c r="A153" s="103"/>
      <c r="B153" s="99"/>
      <c r="C153" s="99">
        <v>4210</v>
      </c>
      <c r="D153" s="115" t="s">
        <v>68</v>
      </c>
      <c r="E153" s="711">
        <v>259067</v>
      </c>
      <c r="F153" s="711"/>
      <c r="G153" s="486">
        <f t="shared" si="5"/>
        <v>259067</v>
      </c>
    </row>
    <row r="154" spans="1:7" ht="12.75">
      <c r="A154" s="103"/>
      <c r="B154" s="99"/>
      <c r="C154" s="99">
        <v>4260</v>
      </c>
      <c r="D154" s="115" t="s">
        <v>69</v>
      </c>
      <c r="E154" s="711">
        <v>68500</v>
      </c>
      <c r="F154" s="711"/>
      <c r="G154" s="486">
        <f t="shared" si="5"/>
        <v>68500</v>
      </c>
    </row>
    <row r="155" spans="1:7" ht="12.75">
      <c r="A155" s="103"/>
      <c r="B155" s="99"/>
      <c r="C155" s="99">
        <v>4270</v>
      </c>
      <c r="D155" s="115" t="s">
        <v>70</v>
      </c>
      <c r="E155" s="711">
        <v>32000</v>
      </c>
      <c r="F155" s="711"/>
      <c r="G155" s="486">
        <f t="shared" si="5"/>
        <v>32000</v>
      </c>
    </row>
    <row r="156" spans="1:7" ht="12.75">
      <c r="A156" s="103"/>
      <c r="B156" s="99"/>
      <c r="C156" s="99">
        <v>4280</v>
      </c>
      <c r="D156" s="115" t="s">
        <v>71</v>
      </c>
      <c r="E156" s="711">
        <v>3780</v>
      </c>
      <c r="F156" s="711"/>
      <c r="G156" s="486">
        <f t="shared" si="5"/>
        <v>3780</v>
      </c>
    </row>
    <row r="157" spans="1:7" ht="12.75">
      <c r="A157" s="103"/>
      <c r="B157" s="99"/>
      <c r="C157" s="99">
        <v>4300</v>
      </c>
      <c r="D157" s="115" t="s">
        <v>57</v>
      </c>
      <c r="E157" s="711">
        <v>607595</v>
      </c>
      <c r="F157" s="711"/>
      <c r="G157" s="486">
        <f t="shared" si="5"/>
        <v>607595</v>
      </c>
    </row>
    <row r="158" spans="1:7" ht="12.75">
      <c r="A158" s="103"/>
      <c r="B158" s="99"/>
      <c r="C158" s="99">
        <v>4350</v>
      </c>
      <c r="D158" s="115" t="s">
        <v>111</v>
      </c>
      <c r="E158" s="711">
        <v>9237</v>
      </c>
      <c r="F158" s="711"/>
      <c r="G158" s="486">
        <f t="shared" si="5"/>
        <v>9237</v>
      </c>
    </row>
    <row r="159" spans="1:7" ht="12.75">
      <c r="A159" s="103"/>
      <c r="B159" s="99"/>
      <c r="C159" s="99">
        <v>4360</v>
      </c>
      <c r="D159" s="115" t="s">
        <v>73</v>
      </c>
      <c r="E159" s="711">
        <v>7380</v>
      </c>
      <c r="F159" s="711"/>
      <c r="G159" s="486">
        <f t="shared" si="5"/>
        <v>7380</v>
      </c>
    </row>
    <row r="160" spans="1:7" ht="12.75">
      <c r="A160" s="103"/>
      <c r="B160" s="99"/>
      <c r="C160" s="99">
        <v>4370</v>
      </c>
      <c r="D160" s="115" t="s">
        <v>74</v>
      </c>
      <c r="E160" s="711">
        <v>38760</v>
      </c>
      <c r="F160" s="711"/>
      <c r="G160" s="486">
        <f t="shared" si="5"/>
        <v>38760</v>
      </c>
    </row>
    <row r="161" spans="1:7" ht="12.75">
      <c r="A161" s="103"/>
      <c r="B161" s="99"/>
      <c r="C161" s="99">
        <v>4380</v>
      </c>
      <c r="D161" s="115" t="s">
        <v>669</v>
      </c>
      <c r="E161" s="711">
        <v>1000</v>
      </c>
      <c r="F161" s="711"/>
      <c r="G161" s="486">
        <f t="shared" si="5"/>
        <v>1000</v>
      </c>
    </row>
    <row r="162" spans="1:7" ht="12.75">
      <c r="A162" s="103"/>
      <c r="B162" s="99"/>
      <c r="C162" s="99">
        <v>4410</v>
      </c>
      <c r="D162" s="115" t="s">
        <v>75</v>
      </c>
      <c r="E162" s="711">
        <v>13080</v>
      </c>
      <c r="F162" s="711"/>
      <c r="G162" s="486">
        <f t="shared" si="5"/>
        <v>13080</v>
      </c>
    </row>
    <row r="163" spans="1:7" ht="12.75">
      <c r="A163" s="103"/>
      <c r="B163" s="99"/>
      <c r="C163" s="99">
        <v>4420</v>
      </c>
      <c r="D163" s="115" t="s">
        <v>109</v>
      </c>
      <c r="E163" s="711">
        <v>3000</v>
      </c>
      <c r="F163" s="711"/>
      <c r="G163" s="486">
        <f t="shared" si="5"/>
        <v>3000</v>
      </c>
    </row>
    <row r="164" spans="1:7" ht="12.75">
      <c r="A164" s="103"/>
      <c r="B164" s="99"/>
      <c r="C164" s="99">
        <v>4430</v>
      </c>
      <c r="D164" s="115" t="s">
        <v>76</v>
      </c>
      <c r="E164" s="711">
        <v>5000</v>
      </c>
      <c r="F164" s="711"/>
      <c r="G164" s="486">
        <f t="shared" si="5"/>
        <v>5000</v>
      </c>
    </row>
    <row r="165" spans="1:7" ht="12.75">
      <c r="A165" s="103"/>
      <c r="B165" s="99"/>
      <c r="C165" s="99">
        <v>4440</v>
      </c>
      <c r="D165" s="115" t="s">
        <v>77</v>
      </c>
      <c r="E165" s="711">
        <v>63047</v>
      </c>
      <c r="F165" s="711"/>
      <c r="G165" s="486">
        <f t="shared" si="5"/>
        <v>63047</v>
      </c>
    </row>
    <row r="166" spans="1:7" ht="12.75">
      <c r="A166" s="103"/>
      <c r="B166" s="99"/>
      <c r="C166" s="99">
        <v>4530</v>
      </c>
      <c r="D166" s="115" t="s">
        <v>82</v>
      </c>
      <c r="E166" s="711">
        <v>1000</v>
      </c>
      <c r="F166" s="711"/>
      <c r="G166" s="486">
        <f t="shared" si="5"/>
        <v>1000</v>
      </c>
    </row>
    <row r="167" spans="1:7" ht="12.75">
      <c r="A167" s="103"/>
      <c r="B167" s="99"/>
      <c r="C167" s="99">
        <v>4700</v>
      </c>
      <c r="D167" s="115" t="s">
        <v>96</v>
      </c>
      <c r="E167" s="711">
        <v>8000</v>
      </c>
      <c r="F167" s="711"/>
      <c r="G167" s="486">
        <f>E167+F167</f>
        <v>8000</v>
      </c>
    </row>
    <row r="168" spans="1:7" ht="12.75">
      <c r="A168" s="103"/>
      <c r="B168" s="99"/>
      <c r="C168" s="99">
        <v>4740</v>
      </c>
      <c r="D168" s="115" t="s">
        <v>105</v>
      </c>
      <c r="E168" s="711">
        <v>6000</v>
      </c>
      <c r="F168" s="711"/>
      <c r="G168" s="486">
        <f t="shared" si="5"/>
        <v>6000</v>
      </c>
    </row>
    <row r="169" spans="1:7" ht="12.75">
      <c r="A169" s="103"/>
      <c r="B169" s="99"/>
      <c r="C169" s="99">
        <v>4750</v>
      </c>
      <c r="D169" s="115" t="s">
        <v>106</v>
      </c>
      <c r="E169" s="711">
        <v>37630</v>
      </c>
      <c r="F169" s="711"/>
      <c r="G169" s="486">
        <f t="shared" si="5"/>
        <v>37630</v>
      </c>
    </row>
    <row r="170" spans="1:7" ht="12.75">
      <c r="A170" s="103"/>
      <c r="B170" s="99"/>
      <c r="C170" s="99">
        <v>6050</v>
      </c>
      <c r="D170" s="115" t="s">
        <v>84</v>
      </c>
      <c r="E170" s="711">
        <v>75000</v>
      </c>
      <c r="F170" s="711"/>
      <c r="G170" s="486">
        <f t="shared" si="5"/>
        <v>75000</v>
      </c>
    </row>
    <row r="171" spans="1:7" ht="12.75">
      <c r="A171" s="103"/>
      <c r="B171" s="99"/>
      <c r="C171" s="99">
        <v>6060</v>
      </c>
      <c r="D171" s="115" t="s">
        <v>113</v>
      </c>
      <c r="E171" s="711">
        <v>80100</v>
      </c>
      <c r="F171" s="711"/>
      <c r="G171" s="486">
        <f t="shared" si="5"/>
        <v>80100</v>
      </c>
    </row>
    <row r="172" spans="1:7" ht="12.75">
      <c r="A172" s="103"/>
      <c r="B172" s="99"/>
      <c r="C172" s="99"/>
      <c r="D172" s="115"/>
      <c r="E172" s="711"/>
      <c r="F172" s="711"/>
      <c r="G172" s="486"/>
    </row>
    <row r="173" spans="1:7" ht="12.75">
      <c r="A173" s="103"/>
      <c r="B173" s="69">
        <v>75045</v>
      </c>
      <c r="C173" s="69"/>
      <c r="D173" s="119" t="s">
        <v>114</v>
      </c>
      <c r="E173" s="710">
        <f>SUM(E174:E184)</f>
        <v>17000</v>
      </c>
      <c r="F173" s="710">
        <f>SUM(F174:F184)</f>
        <v>0</v>
      </c>
      <c r="G173" s="485">
        <f>SUM(G174:G184)</f>
        <v>17000</v>
      </c>
    </row>
    <row r="174" spans="1:7" ht="12.75">
      <c r="A174" s="103"/>
      <c r="B174" s="99"/>
      <c r="C174" s="99">
        <v>3030</v>
      </c>
      <c r="D174" s="115" t="s">
        <v>108</v>
      </c>
      <c r="E174" s="711">
        <v>1400</v>
      </c>
      <c r="F174" s="711"/>
      <c r="G174" s="486">
        <f>E174+F174</f>
        <v>1400</v>
      </c>
    </row>
    <row r="175" spans="1:9" ht="12.75">
      <c r="A175" s="103"/>
      <c r="B175" s="99"/>
      <c r="C175" s="99">
        <v>4110</v>
      </c>
      <c r="D175" s="115" t="s">
        <v>65</v>
      </c>
      <c r="E175" s="711">
        <v>805</v>
      </c>
      <c r="F175" s="711"/>
      <c r="G175" s="486">
        <f aca="true" t="shared" si="6" ref="G175:G184">E175+F175</f>
        <v>805</v>
      </c>
      <c r="I175" s="80" t="e">
        <f>SUM(#REF!)</f>
        <v>#REF!</v>
      </c>
    </row>
    <row r="176" spans="1:7" ht="12.75">
      <c r="A176" s="103"/>
      <c r="B176" s="99"/>
      <c r="C176" s="99">
        <v>4120</v>
      </c>
      <c r="D176" s="115" t="s">
        <v>66</v>
      </c>
      <c r="E176" s="711">
        <v>130</v>
      </c>
      <c r="F176" s="711"/>
      <c r="G176" s="486">
        <f t="shared" si="6"/>
        <v>130</v>
      </c>
    </row>
    <row r="177" spans="1:7" ht="12.75">
      <c r="A177" s="103"/>
      <c r="B177" s="99"/>
      <c r="C177" s="99">
        <v>4170</v>
      </c>
      <c r="D177" s="115" t="s">
        <v>67</v>
      </c>
      <c r="E177" s="711">
        <v>5600</v>
      </c>
      <c r="F177" s="711"/>
      <c r="G177" s="486">
        <f t="shared" si="6"/>
        <v>5600</v>
      </c>
    </row>
    <row r="178" spans="1:7" ht="12.75">
      <c r="A178" s="103"/>
      <c r="B178" s="99"/>
      <c r="C178" s="99">
        <v>4210</v>
      </c>
      <c r="D178" s="115" t="s">
        <v>68</v>
      </c>
      <c r="E178" s="711">
        <v>4468</v>
      </c>
      <c r="F178" s="711"/>
      <c r="G178" s="486">
        <f t="shared" si="6"/>
        <v>4468</v>
      </c>
    </row>
    <row r="179" spans="1:7" ht="12.75">
      <c r="A179" s="103"/>
      <c r="B179" s="99"/>
      <c r="C179" s="99">
        <v>4300</v>
      </c>
      <c r="D179" s="115" t="s">
        <v>57</v>
      </c>
      <c r="E179" s="711">
        <v>834</v>
      </c>
      <c r="F179" s="711"/>
      <c r="G179" s="486">
        <f t="shared" si="6"/>
        <v>834</v>
      </c>
    </row>
    <row r="180" spans="1:7" ht="12.75">
      <c r="A180" s="103"/>
      <c r="B180" s="99"/>
      <c r="C180" s="99">
        <v>4370</v>
      </c>
      <c r="D180" s="115" t="s">
        <v>74</v>
      </c>
      <c r="E180" s="711">
        <v>48</v>
      </c>
      <c r="F180" s="711"/>
      <c r="G180" s="486">
        <f t="shared" si="6"/>
        <v>48</v>
      </c>
    </row>
    <row r="181" spans="1:7" ht="12.75">
      <c r="A181" s="103"/>
      <c r="B181" s="99"/>
      <c r="C181" s="99">
        <v>4400</v>
      </c>
      <c r="D181" s="115" t="s">
        <v>455</v>
      </c>
      <c r="E181" s="711">
        <v>2684</v>
      </c>
      <c r="F181" s="711"/>
      <c r="G181" s="486">
        <f t="shared" si="6"/>
        <v>2684</v>
      </c>
    </row>
    <row r="182" spans="1:7" ht="12.75">
      <c r="A182" s="103"/>
      <c r="B182" s="99"/>
      <c r="C182" s="99">
        <v>4410</v>
      </c>
      <c r="D182" s="115" t="s">
        <v>75</v>
      </c>
      <c r="E182" s="711">
        <v>192</v>
      </c>
      <c r="F182" s="711"/>
      <c r="G182" s="486">
        <f t="shared" si="6"/>
        <v>192</v>
      </c>
    </row>
    <row r="183" spans="1:7" ht="12.75">
      <c r="A183" s="103"/>
      <c r="B183" s="99"/>
      <c r="C183" s="99">
        <v>4740</v>
      </c>
      <c r="D183" s="115" t="s">
        <v>105</v>
      </c>
      <c r="E183" s="711">
        <v>254</v>
      </c>
      <c r="F183" s="711"/>
      <c r="G183" s="486">
        <f t="shared" si="6"/>
        <v>254</v>
      </c>
    </row>
    <row r="184" spans="1:7" ht="12.75">
      <c r="A184" s="103"/>
      <c r="B184" s="99"/>
      <c r="C184" s="99">
        <v>4750</v>
      </c>
      <c r="D184" s="115" t="s">
        <v>106</v>
      </c>
      <c r="E184" s="711">
        <v>585</v>
      </c>
      <c r="F184" s="711"/>
      <c r="G184" s="486">
        <f t="shared" si="6"/>
        <v>585</v>
      </c>
    </row>
    <row r="185" spans="1:7" ht="12.75">
      <c r="A185" s="103"/>
      <c r="B185" s="99"/>
      <c r="C185" s="99"/>
      <c r="D185" s="115"/>
      <c r="E185" s="711"/>
      <c r="F185" s="711"/>
      <c r="G185" s="486"/>
    </row>
    <row r="186" spans="1:7" ht="12.75">
      <c r="A186" s="103"/>
      <c r="B186" s="69">
        <v>75095</v>
      </c>
      <c r="C186" s="69"/>
      <c r="D186" s="119" t="s">
        <v>43</v>
      </c>
      <c r="E186" s="710">
        <f>SUM(E187:E189)</f>
        <v>33500</v>
      </c>
      <c r="F186" s="710">
        <f>SUM(F187:F189)</f>
        <v>0</v>
      </c>
      <c r="G186" s="485">
        <f>SUM(G187:G189)</f>
        <v>33500</v>
      </c>
    </row>
    <row r="187" spans="1:7" ht="12.75">
      <c r="A187" s="103"/>
      <c r="B187" s="99"/>
      <c r="C187" s="99">
        <v>4170</v>
      </c>
      <c r="D187" s="115" t="s">
        <v>67</v>
      </c>
      <c r="E187" s="711">
        <v>18000</v>
      </c>
      <c r="F187" s="711"/>
      <c r="G187" s="486">
        <f>E187+F187</f>
        <v>18000</v>
      </c>
    </row>
    <row r="188" spans="1:7" ht="12.75">
      <c r="A188" s="103"/>
      <c r="B188" s="99"/>
      <c r="C188" s="126" t="s">
        <v>91</v>
      </c>
      <c r="D188" s="115" t="s">
        <v>68</v>
      </c>
      <c r="E188" s="711">
        <v>5500</v>
      </c>
      <c r="F188" s="711"/>
      <c r="G188" s="486">
        <f>E188+F188</f>
        <v>5500</v>
      </c>
    </row>
    <row r="189" spans="1:7" ht="12.75">
      <c r="A189" s="103"/>
      <c r="B189" s="99"/>
      <c r="C189" s="99">
        <v>4430</v>
      </c>
      <c r="D189" s="115" t="s">
        <v>76</v>
      </c>
      <c r="E189" s="711">
        <v>10000</v>
      </c>
      <c r="F189" s="711"/>
      <c r="G189" s="486">
        <f>E189+F189</f>
        <v>10000</v>
      </c>
    </row>
    <row r="190" spans="1:7" ht="12.75">
      <c r="A190" s="103"/>
      <c r="B190" s="99"/>
      <c r="C190" s="99"/>
      <c r="D190" s="115"/>
      <c r="E190" s="711"/>
      <c r="F190" s="711"/>
      <c r="G190" s="486"/>
    </row>
    <row r="191" spans="1:9" ht="13.5" thickBot="1">
      <c r="A191" s="68">
        <v>754</v>
      </c>
      <c r="B191" s="117"/>
      <c r="C191" s="117"/>
      <c r="D191" s="75" t="s">
        <v>115</v>
      </c>
      <c r="E191" s="93">
        <f>E202+E195+E192</f>
        <v>11988</v>
      </c>
      <c r="F191" s="93">
        <f>F202+F195+F192</f>
        <v>0</v>
      </c>
      <c r="G191" s="131">
        <f>G202+G195+G192</f>
        <v>11988</v>
      </c>
      <c r="H191" s="78"/>
      <c r="I191" s="78"/>
    </row>
    <row r="192" spans="1:9" ht="12.75">
      <c r="A192" s="94"/>
      <c r="B192" s="801">
        <v>75406</v>
      </c>
      <c r="C192" s="801"/>
      <c r="D192" s="802" t="s">
        <v>686</v>
      </c>
      <c r="E192" s="713">
        <f>E193</f>
        <v>1000</v>
      </c>
      <c r="F192" s="713">
        <f>F193</f>
        <v>0</v>
      </c>
      <c r="G192" s="700">
        <f>G193</f>
        <v>1000</v>
      </c>
      <c r="H192" s="78"/>
      <c r="I192" s="78"/>
    </row>
    <row r="193" spans="1:9" ht="12.75">
      <c r="A193" s="94"/>
      <c r="B193" s="798"/>
      <c r="C193" s="798">
        <v>3000</v>
      </c>
      <c r="D193" s="800" t="s">
        <v>687</v>
      </c>
      <c r="E193" s="756">
        <v>1000</v>
      </c>
      <c r="F193" s="756"/>
      <c r="G193" s="701">
        <f>E193+F193</f>
        <v>1000</v>
      </c>
      <c r="H193" s="78"/>
      <c r="I193" s="78"/>
    </row>
    <row r="194" spans="1:9" ht="12.75">
      <c r="A194" s="94"/>
      <c r="B194" s="798"/>
      <c r="C194" s="798"/>
      <c r="D194" s="799"/>
      <c r="E194" s="756"/>
      <c r="F194" s="756"/>
      <c r="G194" s="701"/>
      <c r="H194" s="78"/>
      <c r="I194" s="78"/>
    </row>
    <row r="195" spans="1:9" ht="12.75">
      <c r="A195" s="94"/>
      <c r="B195" s="69">
        <v>75421</v>
      </c>
      <c r="C195" s="69"/>
      <c r="D195" s="119" t="s">
        <v>634</v>
      </c>
      <c r="E195" s="710">
        <f>SUM(E196:E200)</f>
        <v>7236</v>
      </c>
      <c r="F195" s="710">
        <f>SUM(F196:F200)</f>
        <v>0</v>
      </c>
      <c r="G195" s="485">
        <f>SUM(G196:G200)</f>
        <v>7236</v>
      </c>
      <c r="H195" s="78"/>
      <c r="I195" s="78"/>
    </row>
    <row r="196" spans="1:9" ht="12.75">
      <c r="A196" s="94"/>
      <c r="B196" s="99"/>
      <c r="C196" s="99">
        <v>4010</v>
      </c>
      <c r="D196" s="115" t="s">
        <v>67</v>
      </c>
      <c r="E196" s="711">
        <v>1000</v>
      </c>
      <c r="F196" s="711"/>
      <c r="G196" s="486">
        <f>E196+F196</f>
        <v>1000</v>
      </c>
      <c r="H196" s="78"/>
      <c r="I196" s="78"/>
    </row>
    <row r="197" spans="1:9" ht="12.75">
      <c r="A197" s="94"/>
      <c r="B197" s="99"/>
      <c r="C197" s="99">
        <v>4110</v>
      </c>
      <c r="D197" s="115" t="s">
        <v>65</v>
      </c>
      <c r="E197" s="711">
        <v>153</v>
      </c>
      <c r="F197" s="711"/>
      <c r="G197" s="486">
        <f>E197+F197</f>
        <v>153</v>
      </c>
      <c r="H197" s="78"/>
      <c r="I197" s="78"/>
    </row>
    <row r="198" spans="1:9" ht="12.75">
      <c r="A198" s="94"/>
      <c r="B198" s="99"/>
      <c r="C198" s="99">
        <v>4120</v>
      </c>
      <c r="D198" s="115" t="s">
        <v>66</v>
      </c>
      <c r="E198" s="711">
        <v>25</v>
      </c>
      <c r="F198" s="711"/>
      <c r="G198" s="486">
        <f>E198+F198</f>
        <v>25</v>
      </c>
      <c r="H198" s="78"/>
      <c r="I198" s="78"/>
    </row>
    <row r="199" spans="1:9" ht="12.75">
      <c r="A199" s="94"/>
      <c r="B199" s="99"/>
      <c r="C199" s="99">
        <v>4210</v>
      </c>
      <c r="D199" s="115" t="s">
        <v>68</v>
      </c>
      <c r="E199" s="711">
        <v>3055</v>
      </c>
      <c r="F199" s="711"/>
      <c r="G199" s="486">
        <f>E199+F199</f>
        <v>3055</v>
      </c>
      <c r="H199" s="78"/>
      <c r="I199" s="78"/>
    </row>
    <row r="200" spans="1:9" ht="12.75">
      <c r="A200" s="94"/>
      <c r="B200" s="99"/>
      <c r="C200" s="99">
        <v>4300</v>
      </c>
      <c r="D200" s="115" t="s">
        <v>57</v>
      </c>
      <c r="E200" s="711">
        <v>3003</v>
      </c>
      <c r="F200" s="711"/>
      <c r="G200" s="486">
        <f>E200+F200</f>
        <v>3003</v>
      </c>
      <c r="H200" s="78"/>
      <c r="I200" s="78"/>
    </row>
    <row r="201" spans="1:9" ht="12.75">
      <c r="A201" s="94"/>
      <c r="B201" s="99"/>
      <c r="C201" s="99"/>
      <c r="D201" s="115"/>
      <c r="E201" s="711"/>
      <c r="F201" s="711"/>
      <c r="G201" s="486"/>
      <c r="H201" s="78"/>
      <c r="I201" s="78"/>
    </row>
    <row r="202" spans="1:9" ht="12.75">
      <c r="A202" s="103"/>
      <c r="B202" s="69">
        <v>75495</v>
      </c>
      <c r="C202" s="69"/>
      <c r="D202" s="119" t="s">
        <v>43</v>
      </c>
      <c r="E202" s="710">
        <f>SUM(E203:E206)</f>
        <v>3752</v>
      </c>
      <c r="F202" s="710">
        <f>SUM(F203:F206)</f>
        <v>0</v>
      </c>
      <c r="G202" s="485">
        <f>SUM(G203:G206)</f>
        <v>3752</v>
      </c>
      <c r="H202" s="78"/>
      <c r="I202" s="78"/>
    </row>
    <row r="203" spans="1:9" ht="12.75">
      <c r="A203" s="103"/>
      <c r="B203" s="99"/>
      <c r="C203" s="99">
        <v>4170</v>
      </c>
      <c r="D203" s="115" t="s">
        <v>67</v>
      </c>
      <c r="E203" s="711">
        <v>1200</v>
      </c>
      <c r="F203" s="711"/>
      <c r="G203" s="486">
        <f>E203+F203</f>
        <v>1200</v>
      </c>
      <c r="H203" s="78"/>
      <c r="I203" s="78"/>
    </row>
    <row r="204" spans="1:9" ht="12.75">
      <c r="A204" s="103"/>
      <c r="B204" s="99"/>
      <c r="C204" s="99">
        <v>4210</v>
      </c>
      <c r="D204" s="115" t="s">
        <v>68</v>
      </c>
      <c r="E204" s="711">
        <v>2052</v>
      </c>
      <c r="F204" s="711"/>
      <c r="G204" s="486">
        <f>E204+F204</f>
        <v>2052</v>
      </c>
      <c r="H204" s="78"/>
      <c r="I204" s="78"/>
    </row>
    <row r="205" spans="1:9" ht="12.75">
      <c r="A205" s="103"/>
      <c r="B205" s="99"/>
      <c r="C205" s="99">
        <v>4300</v>
      </c>
      <c r="D205" s="115" t="s">
        <v>57</v>
      </c>
      <c r="E205" s="711">
        <v>0</v>
      </c>
      <c r="F205" s="711"/>
      <c r="G205" s="486">
        <f>E205+F205</f>
        <v>0</v>
      </c>
      <c r="H205" s="78"/>
      <c r="I205" s="78"/>
    </row>
    <row r="206" spans="1:9" ht="12.75">
      <c r="A206" s="103"/>
      <c r="B206" s="99"/>
      <c r="C206" s="99">
        <v>4410</v>
      </c>
      <c r="D206" s="115" t="s">
        <v>75</v>
      </c>
      <c r="E206" s="711">
        <v>500</v>
      </c>
      <c r="F206" s="711"/>
      <c r="G206" s="486">
        <f>E206+F206</f>
        <v>500</v>
      </c>
      <c r="H206" s="78"/>
      <c r="I206" s="78"/>
    </row>
    <row r="207" spans="1:9" ht="12.75">
      <c r="A207" s="103"/>
      <c r="B207" s="99"/>
      <c r="C207" s="99"/>
      <c r="D207" s="115"/>
      <c r="E207" s="711"/>
      <c r="F207" s="711"/>
      <c r="G207" s="486"/>
      <c r="H207" s="78"/>
      <c r="I207" s="78"/>
    </row>
    <row r="208" spans="1:9" ht="13.5" thickBot="1">
      <c r="A208" s="68">
        <v>757</v>
      </c>
      <c r="B208" s="117"/>
      <c r="C208" s="117"/>
      <c r="D208" s="75" t="s">
        <v>116</v>
      </c>
      <c r="E208" s="93">
        <f>E209+E213</f>
        <v>917665</v>
      </c>
      <c r="F208" s="93">
        <f>F209+F213</f>
        <v>0</v>
      </c>
      <c r="G208" s="131">
        <f>G209+G213</f>
        <v>917665</v>
      </c>
      <c r="H208" s="78"/>
      <c r="I208" s="78"/>
    </row>
    <row r="209" spans="1:9" ht="12.75">
      <c r="A209" s="103"/>
      <c r="B209" s="69">
        <v>75702</v>
      </c>
      <c r="C209" s="69"/>
      <c r="D209" s="119" t="s">
        <v>117</v>
      </c>
      <c r="E209" s="710">
        <f>SUM(E210:E210)</f>
        <v>752501</v>
      </c>
      <c r="F209" s="710">
        <f>SUM(F210:F210)</f>
        <v>0</v>
      </c>
      <c r="G209" s="485">
        <f>SUM(G210:G210)</f>
        <v>752501</v>
      </c>
      <c r="H209" s="78"/>
      <c r="I209" s="78"/>
    </row>
    <row r="210" spans="1:9" ht="12.75">
      <c r="A210" s="103"/>
      <c r="B210" s="99"/>
      <c r="C210" s="99">
        <v>8070</v>
      </c>
      <c r="D210" s="115" t="s">
        <v>118</v>
      </c>
      <c r="E210" s="711">
        <v>752501</v>
      </c>
      <c r="F210" s="711"/>
      <c r="G210" s="486">
        <f>E210+F210</f>
        <v>752501</v>
      </c>
      <c r="H210" s="78"/>
      <c r="I210" s="78"/>
    </row>
    <row r="211" spans="1:9" ht="12.75">
      <c r="A211" s="103"/>
      <c r="B211" s="99"/>
      <c r="C211" s="99"/>
      <c r="D211" s="115"/>
      <c r="E211" s="711"/>
      <c r="F211" s="711"/>
      <c r="G211" s="486"/>
      <c r="H211" s="78"/>
      <c r="I211" s="78"/>
    </row>
    <row r="212" spans="1:9" ht="12.75">
      <c r="A212" s="103"/>
      <c r="B212" s="99">
        <v>75704</v>
      </c>
      <c r="C212" s="99"/>
      <c r="D212" s="115" t="s">
        <v>637</v>
      </c>
      <c r="E212" s="711"/>
      <c r="F212" s="711"/>
      <c r="G212" s="486"/>
      <c r="H212" s="78"/>
      <c r="I212" s="78"/>
    </row>
    <row r="213" spans="1:7" ht="12.75">
      <c r="A213" s="103"/>
      <c r="B213" s="69"/>
      <c r="C213" s="69"/>
      <c r="D213" s="119" t="s">
        <v>638</v>
      </c>
      <c r="E213" s="710">
        <f>E214</f>
        <v>165164</v>
      </c>
      <c r="F213" s="710">
        <f>F214</f>
        <v>0</v>
      </c>
      <c r="G213" s="485">
        <f>G214</f>
        <v>165164</v>
      </c>
    </row>
    <row r="214" spans="1:7" ht="12.75">
      <c r="A214" s="103"/>
      <c r="B214" s="99"/>
      <c r="C214" s="99">
        <v>8020</v>
      </c>
      <c r="D214" s="115" t="s">
        <v>639</v>
      </c>
      <c r="E214" s="711">
        <v>165164</v>
      </c>
      <c r="F214" s="711"/>
      <c r="G214" s="486">
        <f>E214+F214</f>
        <v>165164</v>
      </c>
    </row>
    <row r="215" spans="1:7" ht="12.75">
      <c r="A215" s="103"/>
      <c r="B215" s="99"/>
      <c r="C215" s="99"/>
      <c r="D215" s="115"/>
      <c r="E215" s="711"/>
      <c r="F215" s="711"/>
      <c r="G215" s="486"/>
    </row>
    <row r="216" spans="1:7" ht="12.75">
      <c r="A216" s="103"/>
      <c r="B216" s="99"/>
      <c r="C216" s="99"/>
      <c r="D216" s="115"/>
      <c r="E216" s="711"/>
      <c r="F216" s="711"/>
      <c r="G216" s="486"/>
    </row>
    <row r="217" spans="1:7" ht="13.5" thickBot="1">
      <c r="A217" s="68">
        <v>758</v>
      </c>
      <c r="B217" s="117"/>
      <c r="C217" s="117"/>
      <c r="D217" s="75" t="s">
        <v>119</v>
      </c>
      <c r="E217" s="93">
        <f aca="true" t="shared" si="7" ref="E217:G218">E218</f>
        <v>1509650</v>
      </c>
      <c r="F217" s="93">
        <f t="shared" si="7"/>
        <v>0</v>
      </c>
      <c r="G217" s="131">
        <f t="shared" si="7"/>
        <v>1509650</v>
      </c>
    </row>
    <row r="218" spans="1:7" ht="12.75">
      <c r="A218" s="103"/>
      <c r="B218" s="69">
        <v>75818</v>
      </c>
      <c r="C218" s="69"/>
      <c r="D218" s="119" t="s">
        <v>120</v>
      </c>
      <c r="E218" s="710">
        <f t="shared" si="7"/>
        <v>1509650</v>
      </c>
      <c r="F218" s="710">
        <f>F219</f>
        <v>0</v>
      </c>
      <c r="G218" s="485">
        <f t="shared" si="7"/>
        <v>1509650</v>
      </c>
    </row>
    <row r="219" spans="1:7" ht="12.75">
      <c r="A219" s="103"/>
      <c r="B219" s="99"/>
      <c r="C219" s="99">
        <v>4810</v>
      </c>
      <c r="D219" s="115" t="s">
        <v>121</v>
      </c>
      <c r="E219" s="711">
        <v>1509650</v>
      </c>
      <c r="F219" s="711"/>
      <c r="G219" s="486">
        <f>E219+F219</f>
        <v>1509650</v>
      </c>
    </row>
    <row r="220" spans="1:7" ht="12.75">
      <c r="A220" s="103"/>
      <c r="B220" s="99"/>
      <c r="C220" s="99"/>
      <c r="D220" s="115"/>
      <c r="E220" s="711"/>
      <c r="F220" s="711"/>
      <c r="G220" s="486"/>
    </row>
    <row r="221" spans="1:7" ht="13.5" thickBot="1">
      <c r="A221" s="68">
        <v>801</v>
      </c>
      <c r="B221" s="117"/>
      <c r="C221" s="117"/>
      <c r="D221" s="75" t="s">
        <v>122</v>
      </c>
      <c r="E221" s="93">
        <f>E222+E237+E256+E281+E306+E311+E322</f>
        <v>7929919</v>
      </c>
      <c r="F221" s="93">
        <f>F222+F237+F256+F281+F306+F311+F322</f>
        <v>411039</v>
      </c>
      <c r="G221" s="131">
        <f>G222+G237+G256+G281+G306+G311+G322</f>
        <v>8340958</v>
      </c>
    </row>
    <row r="222" spans="1:7" ht="12.75">
      <c r="A222" s="103"/>
      <c r="B222" s="69">
        <v>80101</v>
      </c>
      <c r="C222" s="69"/>
      <c r="D222" s="119" t="s">
        <v>123</v>
      </c>
      <c r="E222" s="710">
        <f>SUM(E223:E235)</f>
        <v>63277</v>
      </c>
      <c r="F222" s="710">
        <f>SUM(F223:F235)</f>
        <v>0</v>
      </c>
      <c r="G222" s="485">
        <f>SUM(G223:G235)</f>
        <v>63277</v>
      </c>
    </row>
    <row r="223" spans="1:7" ht="12.75">
      <c r="A223" s="103"/>
      <c r="B223" s="99"/>
      <c r="C223" s="99">
        <v>3020</v>
      </c>
      <c r="D223" s="115" t="s">
        <v>62</v>
      </c>
      <c r="E223" s="711">
        <v>2182</v>
      </c>
      <c r="F223" s="711"/>
      <c r="G223" s="486">
        <f>E223+F223</f>
        <v>2182</v>
      </c>
    </row>
    <row r="224" spans="1:9" ht="12.75">
      <c r="A224" s="103"/>
      <c r="B224" s="99"/>
      <c r="C224" s="99">
        <v>4010</v>
      </c>
      <c r="D224" s="115" t="s">
        <v>63</v>
      </c>
      <c r="E224" s="711">
        <v>36675</v>
      </c>
      <c r="F224" s="711"/>
      <c r="G224" s="486">
        <f aca="true" t="shared" si="8" ref="G224:G235">E224+F224</f>
        <v>36675</v>
      </c>
      <c r="I224" s="80">
        <f>SUM(F224:F227)</f>
        <v>0</v>
      </c>
    </row>
    <row r="225" spans="1:7" ht="12.75">
      <c r="A225" s="103"/>
      <c r="B225" s="99"/>
      <c r="C225" s="99">
        <v>4040</v>
      </c>
      <c r="D225" s="115" t="s">
        <v>64</v>
      </c>
      <c r="E225" s="711">
        <v>4006</v>
      </c>
      <c r="F225" s="711"/>
      <c r="G225" s="486">
        <f t="shared" si="8"/>
        <v>4006</v>
      </c>
    </row>
    <row r="226" spans="1:7" ht="12.75">
      <c r="A226" s="103"/>
      <c r="B226" s="99"/>
      <c r="C226" s="99">
        <v>4110</v>
      </c>
      <c r="D226" s="115" t="s">
        <v>65</v>
      </c>
      <c r="E226" s="711">
        <v>6729</v>
      </c>
      <c r="F226" s="711"/>
      <c r="G226" s="486">
        <f t="shared" si="8"/>
        <v>6729</v>
      </c>
    </row>
    <row r="227" spans="1:7" ht="12.75">
      <c r="A227" s="103"/>
      <c r="B227" s="99"/>
      <c r="C227" s="99">
        <v>4120</v>
      </c>
      <c r="D227" s="115" t="s">
        <v>66</v>
      </c>
      <c r="E227" s="711">
        <v>930</v>
      </c>
      <c r="F227" s="711"/>
      <c r="G227" s="486">
        <f t="shared" si="8"/>
        <v>930</v>
      </c>
    </row>
    <row r="228" spans="1:7" ht="12.75">
      <c r="A228" s="103"/>
      <c r="B228" s="99"/>
      <c r="C228" s="99">
        <v>4210</v>
      </c>
      <c r="D228" s="115" t="s">
        <v>68</v>
      </c>
      <c r="E228" s="711">
        <v>3000</v>
      </c>
      <c r="F228" s="711"/>
      <c r="G228" s="486">
        <f t="shared" si="8"/>
        <v>3000</v>
      </c>
    </row>
    <row r="229" spans="1:7" ht="12.75">
      <c r="A229" s="103"/>
      <c r="B229" s="99"/>
      <c r="C229" s="99">
        <v>4240</v>
      </c>
      <c r="D229" s="115" t="s">
        <v>124</v>
      </c>
      <c r="E229" s="711">
        <v>2000</v>
      </c>
      <c r="F229" s="711"/>
      <c r="G229" s="486">
        <f t="shared" si="8"/>
        <v>2000</v>
      </c>
    </row>
    <row r="230" spans="1:7" ht="12.75">
      <c r="A230" s="103"/>
      <c r="B230" s="99"/>
      <c r="C230" s="99">
        <v>4260</v>
      </c>
      <c r="D230" s="115" t="s">
        <v>69</v>
      </c>
      <c r="E230" s="711">
        <v>1200</v>
      </c>
      <c r="F230" s="711"/>
      <c r="G230" s="486">
        <f t="shared" si="8"/>
        <v>1200</v>
      </c>
    </row>
    <row r="231" spans="1:7" ht="12.75">
      <c r="A231" s="103"/>
      <c r="B231" s="99"/>
      <c r="C231" s="99">
        <v>4270</v>
      </c>
      <c r="D231" s="115" t="s">
        <v>70</v>
      </c>
      <c r="E231" s="711">
        <v>1000</v>
      </c>
      <c r="F231" s="711"/>
      <c r="G231" s="486">
        <f t="shared" si="8"/>
        <v>1000</v>
      </c>
    </row>
    <row r="232" spans="1:7" ht="12.75">
      <c r="A232" s="103"/>
      <c r="B232" s="99"/>
      <c r="C232" s="99">
        <v>4300</v>
      </c>
      <c r="D232" s="115" t="s">
        <v>57</v>
      </c>
      <c r="E232" s="711">
        <v>2200</v>
      </c>
      <c r="F232" s="711"/>
      <c r="G232" s="486">
        <f t="shared" si="8"/>
        <v>2200</v>
      </c>
    </row>
    <row r="233" spans="1:7" ht="12.75">
      <c r="A233" s="103"/>
      <c r="B233" s="99"/>
      <c r="C233" s="99">
        <v>4410</v>
      </c>
      <c r="D233" s="115" t="s">
        <v>75</v>
      </c>
      <c r="E233" s="711">
        <v>500</v>
      </c>
      <c r="F233" s="711"/>
      <c r="G233" s="486">
        <f t="shared" si="8"/>
        <v>500</v>
      </c>
    </row>
    <row r="234" spans="1:7" ht="12.75">
      <c r="A234" s="103"/>
      <c r="B234" s="99"/>
      <c r="C234" s="99">
        <v>4440</v>
      </c>
      <c r="D234" s="115" t="s">
        <v>77</v>
      </c>
      <c r="E234" s="711">
        <v>2655</v>
      </c>
      <c r="F234" s="711"/>
      <c r="G234" s="486">
        <f t="shared" si="8"/>
        <v>2655</v>
      </c>
    </row>
    <row r="235" spans="1:7" ht="12.75">
      <c r="A235" s="103"/>
      <c r="B235" s="99"/>
      <c r="C235" s="99">
        <v>4740</v>
      </c>
      <c r="D235" s="115" t="s">
        <v>105</v>
      </c>
      <c r="E235" s="711">
        <v>200</v>
      </c>
      <c r="F235" s="711"/>
      <c r="G235" s="486">
        <f t="shared" si="8"/>
        <v>200</v>
      </c>
    </row>
    <row r="236" spans="1:7" ht="12.75">
      <c r="A236" s="103"/>
      <c r="B236" s="99"/>
      <c r="C236" s="99"/>
      <c r="D236" s="115"/>
      <c r="E236" s="711"/>
      <c r="F236" s="711"/>
      <c r="G236" s="486"/>
    </row>
    <row r="237" spans="1:7" ht="12.75">
      <c r="A237" s="112"/>
      <c r="B237" s="69">
        <v>80110</v>
      </c>
      <c r="C237" s="69"/>
      <c r="D237" s="119" t="s">
        <v>125</v>
      </c>
      <c r="E237" s="710">
        <f>SUM(E238:E254)</f>
        <v>425470</v>
      </c>
      <c r="F237" s="710">
        <f>SUM(F238:F254)</f>
        <v>15000</v>
      </c>
      <c r="G237" s="485">
        <f>SUM(G238:G254)</f>
        <v>440470</v>
      </c>
    </row>
    <row r="238" spans="1:7" ht="12.75">
      <c r="A238" s="112"/>
      <c r="B238" s="99"/>
      <c r="C238" s="99">
        <v>3020</v>
      </c>
      <c r="D238" s="115" t="s">
        <v>62</v>
      </c>
      <c r="E238" s="711">
        <v>15979</v>
      </c>
      <c r="F238" s="711"/>
      <c r="G238" s="486">
        <f>E238+F238</f>
        <v>15979</v>
      </c>
    </row>
    <row r="239" spans="1:9" ht="12.75">
      <c r="A239" s="112"/>
      <c r="B239" s="99"/>
      <c r="C239" s="99">
        <v>4010</v>
      </c>
      <c r="D239" s="115" t="s">
        <v>63</v>
      </c>
      <c r="E239" s="711">
        <v>266365</v>
      </c>
      <c r="F239" s="711"/>
      <c r="G239" s="486">
        <f aca="true" t="shared" si="9" ref="G239:G254">E239+F239</f>
        <v>266365</v>
      </c>
      <c r="I239" s="80">
        <f>SUM(F239:F242)</f>
        <v>0</v>
      </c>
    </row>
    <row r="240" spans="1:7" ht="12.75">
      <c r="A240" s="112"/>
      <c r="B240" s="99"/>
      <c r="C240" s="99">
        <v>4040</v>
      </c>
      <c r="D240" s="115" t="s">
        <v>64</v>
      </c>
      <c r="E240" s="711">
        <v>21443</v>
      </c>
      <c r="F240" s="711"/>
      <c r="G240" s="486">
        <f t="shared" si="9"/>
        <v>21443</v>
      </c>
    </row>
    <row r="241" spans="1:7" ht="12.75">
      <c r="A241" s="112"/>
      <c r="B241" s="99"/>
      <c r="C241" s="99">
        <v>4110</v>
      </c>
      <c r="D241" s="115" t="s">
        <v>65</v>
      </c>
      <c r="E241" s="711">
        <v>41913</v>
      </c>
      <c r="F241" s="711"/>
      <c r="G241" s="486">
        <f t="shared" si="9"/>
        <v>41913</v>
      </c>
    </row>
    <row r="242" spans="1:7" ht="12.75">
      <c r="A242" s="112"/>
      <c r="B242" s="99"/>
      <c r="C242" s="99">
        <v>4120</v>
      </c>
      <c r="D242" s="115" t="s">
        <v>66</v>
      </c>
      <c r="E242" s="711">
        <v>6918</v>
      </c>
      <c r="F242" s="711"/>
      <c r="G242" s="486">
        <f t="shared" si="9"/>
        <v>6918</v>
      </c>
    </row>
    <row r="243" spans="1:7" ht="12.75">
      <c r="A243" s="112"/>
      <c r="B243" s="99"/>
      <c r="C243" s="99">
        <v>4210</v>
      </c>
      <c r="D243" s="115" t="s">
        <v>68</v>
      </c>
      <c r="E243" s="711">
        <v>23247</v>
      </c>
      <c r="F243" s="823">
        <v>15000</v>
      </c>
      <c r="G243" s="486">
        <f t="shared" si="9"/>
        <v>38247</v>
      </c>
    </row>
    <row r="244" spans="1:7" ht="12.75">
      <c r="A244" s="112"/>
      <c r="B244" s="99"/>
      <c r="C244" s="99">
        <v>4240</v>
      </c>
      <c r="D244" s="115" t="s">
        <v>126</v>
      </c>
      <c r="E244" s="711">
        <v>2000</v>
      </c>
      <c r="F244" s="711"/>
      <c r="G244" s="486">
        <f t="shared" si="9"/>
        <v>2000</v>
      </c>
    </row>
    <row r="245" spans="1:7" ht="12.75">
      <c r="A245" s="112"/>
      <c r="B245" s="99"/>
      <c r="C245" s="99">
        <v>4260</v>
      </c>
      <c r="D245" s="115" t="s">
        <v>69</v>
      </c>
      <c r="E245" s="711">
        <v>4000</v>
      </c>
      <c r="F245" s="711"/>
      <c r="G245" s="486">
        <f t="shared" si="9"/>
        <v>4000</v>
      </c>
    </row>
    <row r="246" spans="1:7" ht="12.75">
      <c r="A246" s="112"/>
      <c r="B246" s="99"/>
      <c r="C246" s="99">
        <v>4270</v>
      </c>
      <c r="D246" s="115" t="s">
        <v>70</v>
      </c>
      <c r="E246" s="711">
        <v>1500</v>
      </c>
      <c r="F246" s="711"/>
      <c r="G246" s="486">
        <f t="shared" si="9"/>
        <v>1500</v>
      </c>
    </row>
    <row r="247" spans="1:7" ht="12.75">
      <c r="A247" s="112"/>
      <c r="B247" s="99"/>
      <c r="C247" s="99">
        <v>4280</v>
      </c>
      <c r="D247" s="115" t="s">
        <v>71</v>
      </c>
      <c r="E247" s="711">
        <v>300</v>
      </c>
      <c r="F247" s="711"/>
      <c r="G247" s="486">
        <f t="shared" si="9"/>
        <v>300</v>
      </c>
    </row>
    <row r="248" spans="1:7" ht="12.75">
      <c r="A248" s="112"/>
      <c r="B248" s="99"/>
      <c r="C248" s="99">
        <v>4300</v>
      </c>
      <c r="D248" s="115" t="s">
        <v>57</v>
      </c>
      <c r="E248" s="711">
        <v>2500</v>
      </c>
      <c r="F248" s="711"/>
      <c r="G248" s="486">
        <f t="shared" si="9"/>
        <v>2500</v>
      </c>
    </row>
    <row r="249" spans="1:7" ht="12.75">
      <c r="A249" s="112"/>
      <c r="B249" s="99"/>
      <c r="C249" s="99">
        <v>4350</v>
      </c>
      <c r="D249" s="115" t="s">
        <v>111</v>
      </c>
      <c r="E249" s="711">
        <v>1000</v>
      </c>
      <c r="F249" s="711"/>
      <c r="G249" s="486">
        <f t="shared" si="9"/>
        <v>1000</v>
      </c>
    </row>
    <row r="250" spans="1:7" ht="12.75">
      <c r="A250" s="112"/>
      <c r="B250" s="99"/>
      <c r="C250" s="99">
        <v>4370</v>
      </c>
      <c r="D250" s="115" t="s">
        <v>74</v>
      </c>
      <c r="E250" s="711">
        <v>1000</v>
      </c>
      <c r="F250" s="711"/>
      <c r="G250" s="486">
        <f t="shared" si="9"/>
        <v>1000</v>
      </c>
    </row>
    <row r="251" spans="1:7" ht="12.75">
      <c r="A251" s="112"/>
      <c r="B251" s="99"/>
      <c r="C251" s="99">
        <v>4410</v>
      </c>
      <c r="D251" s="115" t="s">
        <v>75</v>
      </c>
      <c r="E251" s="711">
        <v>500</v>
      </c>
      <c r="F251" s="711"/>
      <c r="G251" s="486">
        <f t="shared" si="9"/>
        <v>500</v>
      </c>
    </row>
    <row r="252" spans="1:7" ht="12.75">
      <c r="A252" s="112"/>
      <c r="B252" s="99"/>
      <c r="C252" s="99">
        <v>4440</v>
      </c>
      <c r="D252" s="115" t="s">
        <v>77</v>
      </c>
      <c r="E252" s="711">
        <f>6326+26479</f>
        <v>32805</v>
      </c>
      <c r="F252" s="711"/>
      <c r="G252" s="486">
        <f t="shared" si="9"/>
        <v>32805</v>
      </c>
    </row>
    <row r="253" spans="1:7" ht="12.75">
      <c r="A253" s="112"/>
      <c r="B253" s="99"/>
      <c r="C253" s="99">
        <v>4740</v>
      </c>
      <c r="D253" s="115" t="s">
        <v>105</v>
      </c>
      <c r="E253" s="711">
        <v>1000</v>
      </c>
      <c r="F253" s="711"/>
      <c r="G253" s="486">
        <f t="shared" si="9"/>
        <v>1000</v>
      </c>
    </row>
    <row r="254" spans="1:7" ht="12.75">
      <c r="A254" s="112"/>
      <c r="B254" s="99"/>
      <c r="C254" s="99">
        <v>4750</v>
      </c>
      <c r="D254" s="115" t="s">
        <v>106</v>
      </c>
      <c r="E254" s="711">
        <v>3000</v>
      </c>
      <c r="F254" s="711"/>
      <c r="G254" s="486">
        <f t="shared" si="9"/>
        <v>3000</v>
      </c>
    </row>
    <row r="255" spans="1:7" ht="12.75">
      <c r="A255" s="112"/>
      <c r="B255" s="99"/>
      <c r="C255" s="99"/>
      <c r="D255" s="115"/>
      <c r="E255" s="711"/>
      <c r="F255" s="711"/>
      <c r="G255" s="486"/>
    </row>
    <row r="256" spans="1:7" ht="12.75">
      <c r="A256" s="112"/>
      <c r="B256" s="69">
        <v>80120</v>
      </c>
      <c r="C256" s="69"/>
      <c r="D256" s="119" t="s">
        <v>127</v>
      </c>
      <c r="E256" s="710">
        <f>SUM(E257:E279)</f>
        <v>2320947</v>
      </c>
      <c r="F256" s="710">
        <f>SUM(F257:F279)</f>
        <v>41668</v>
      </c>
      <c r="G256" s="485">
        <f>SUM(G257:G279)</f>
        <v>2362615</v>
      </c>
    </row>
    <row r="257" spans="1:7" ht="12.75">
      <c r="A257" s="112"/>
      <c r="B257" s="99"/>
      <c r="C257" s="99">
        <v>2540</v>
      </c>
      <c r="D257" s="115" t="s">
        <v>498</v>
      </c>
      <c r="E257" s="711">
        <v>110160</v>
      </c>
      <c r="F257" s="711"/>
      <c r="G257" s="486">
        <f>E257+F257</f>
        <v>110160</v>
      </c>
    </row>
    <row r="258" spans="1:7" ht="12.75">
      <c r="A258" s="112"/>
      <c r="B258" s="99"/>
      <c r="C258" s="99"/>
      <c r="D258" s="115" t="s">
        <v>499</v>
      </c>
      <c r="E258" s="711"/>
      <c r="F258" s="711"/>
      <c r="G258" s="486"/>
    </row>
    <row r="259" spans="1:7" ht="12.75">
      <c r="A259" s="112"/>
      <c r="B259" s="99"/>
      <c r="C259" s="99">
        <v>3020</v>
      </c>
      <c r="D259" s="115" t="s">
        <v>62</v>
      </c>
      <c r="E259" s="711">
        <v>7407</v>
      </c>
      <c r="F259" s="711"/>
      <c r="G259" s="486">
        <f>E259+F259</f>
        <v>7407</v>
      </c>
    </row>
    <row r="260" spans="1:9" ht="12.75">
      <c r="A260" s="112"/>
      <c r="B260" s="99"/>
      <c r="C260" s="99">
        <v>4010</v>
      </c>
      <c r="D260" s="115" t="s">
        <v>63</v>
      </c>
      <c r="E260" s="711">
        <v>1515520</v>
      </c>
      <c r="F260" s="823">
        <v>-76</v>
      </c>
      <c r="G260" s="486">
        <f aca="true" t="shared" si="10" ref="G260:G279">E260+F260</f>
        <v>1515444</v>
      </c>
      <c r="I260" s="80">
        <f>SUM(F260:F264)</f>
        <v>-76</v>
      </c>
    </row>
    <row r="261" spans="1:7" ht="12.75">
      <c r="A261" s="112"/>
      <c r="B261" s="99"/>
      <c r="C261" s="99">
        <v>4040</v>
      </c>
      <c r="D261" s="115" t="s">
        <v>64</v>
      </c>
      <c r="E261" s="711">
        <v>115018</v>
      </c>
      <c r="F261" s="711"/>
      <c r="G261" s="486">
        <f t="shared" si="10"/>
        <v>115018</v>
      </c>
    </row>
    <row r="262" spans="1:7" ht="12.75">
      <c r="A262" s="112"/>
      <c r="B262" s="99"/>
      <c r="C262" s="99">
        <v>4110</v>
      </c>
      <c r="D262" s="115" t="s">
        <v>65</v>
      </c>
      <c r="E262" s="711">
        <v>272922</v>
      </c>
      <c r="F262" s="711"/>
      <c r="G262" s="486">
        <f t="shared" si="10"/>
        <v>272922</v>
      </c>
    </row>
    <row r="263" spans="1:7" ht="12.75">
      <c r="A263" s="112"/>
      <c r="B263" s="99"/>
      <c r="C263" s="99">
        <v>4120</v>
      </c>
      <c r="D263" s="115" t="s">
        <v>66</v>
      </c>
      <c r="E263" s="711">
        <v>38933</v>
      </c>
      <c r="F263" s="711"/>
      <c r="G263" s="486">
        <f t="shared" si="10"/>
        <v>38933</v>
      </c>
    </row>
    <row r="264" spans="1:7" ht="12.75">
      <c r="A264" s="112"/>
      <c r="B264" s="99"/>
      <c r="C264" s="99">
        <v>4170</v>
      </c>
      <c r="D264" s="115" t="s">
        <v>67</v>
      </c>
      <c r="E264" s="711">
        <f>3000</f>
        <v>3000</v>
      </c>
      <c r="F264" s="711"/>
      <c r="G264" s="486">
        <f t="shared" si="10"/>
        <v>3000</v>
      </c>
    </row>
    <row r="265" spans="1:7" ht="12.75">
      <c r="A265" s="112"/>
      <c r="B265" s="99"/>
      <c r="C265" s="99">
        <v>4210</v>
      </c>
      <c r="D265" s="115" t="s">
        <v>68</v>
      </c>
      <c r="E265" s="711">
        <v>20715</v>
      </c>
      <c r="F265" s="711"/>
      <c r="G265" s="486">
        <f t="shared" si="10"/>
        <v>20715</v>
      </c>
    </row>
    <row r="266" spans="1:7" ht="12.75">
      <c r="A266" s="112"/>
      <c r="B266" s="99"/>
      <c r="C266" s="99">
        <v>4240</v>
      </c>
      <c r="D266" s="115" t="s">
        <v>126</v>
      </c>
      <c r="E266" s="711">
        <v>6060</v>
      </c>
      <c r="F266" s="711"/>
      <c r="G266" s="486">
        <f t="shared" si="10"/>
        <v>6060</v>
      </c>
    </row>
    <row r="267" spans="1:7" ht="12.75">
      <c r="A267" s="112"/>
      <c r="B267" s="99"/>
      <c r="C267" s="99">
        <v>4260</v>
      </c>
      <c r="D267" s="115" t="s">
        <v>69</v>
      </c>
      <c r="E267" s="711">
        <v>76480</v>
      </c>
      <c r="F267" s="711"/>
      <c r="G267" s="486">
        <f t="shared" si="10"/>
        <v>76480</v>
      </c>
    </row>
    <row r="268" spans="1:9" ht="12.75">
      <c r="A268" s="112"/>
      <c r="B268" s="99"/>
      <c r="C268" s="99">
        <v>4270</v>
      </c>
      <c r="D268" s="115" t="s">
        <v>70</v>
      </c>
      <c r="E268" s="711">
        <v>12183</v>
      </c>
      <c r="F268" s="823">
        <f>9640+32104</f>
        <v>41744</v>
      </c>
      <c r="G268" s="486">
        <f t="shared" si="10"/>
        <v>53927</v>
      </c>
      <c r="I268" s="80">
        <f>SUM(F259:F275)</f>
        <v>41668</v>
      </c>
    </row>
    <row r="269" spans="1:7" ht="12.75">
      <c r="A269" s="112"/>
      <c r="B269" s="99"/>
      <c r="C269" s="99">
        <v>4280</v>
      </c>
      <c r="D269" s="115" t="s">
        <v>71</v>
      </c>
      <c r="E269" s="711">
        <f>600</f>
        <v>600</v>
      </c>
      <c r="F269" s="711"/>
      <c r="G269" s="486">
        <f t="shared" si="10"/>
        <v>600</v>
      </c>
    </row>
    <row r="270" spans="1:7" ht="12.75">
      <c r="A270" s="112"/>
      <c r="B270" s="115"/>
      <c r="C270" s="99">
        <v>4300</v>
      </c>
      <c r="D270" s="115" t="s">
        <v>57</v>
      </c>
      <c r="E270" s="711">
        <v>15008</v>
      </c>
      <c r="F270" s="711"/>
      <c r="G270" s="486">
        <f t="shared" si="10"/>
        <v>15008</v>
      </c>
    </row>
    <row r="271" spans="1:7" ht="12.75">
      <c r="A271" s="112"/>
      <c r="B271" s="115"/>
      <c r="C271" s="99">
        <v>4350</v>
      </c>
      <c r="D271" s="115" t="s">
        <v>111</v>
      </c>
      <c r="E271" s="711">
        <f>726</f>
        <v>726</v>
      </c>
      <c r="F271" s="711"/>
      <c r="G271" s="486">
        <f t="shared" si="10"/>
        <v>726</v>
      </c>
    </row>
    <row r="272" spans="1:7" ht="12.75">
      <c r="A272" s="112"/>
      <c r="B272" s="115"/>
      <c r="C272" s="99">
        <v>4370</v>
      </c>
      <c r="D272" s="115" t="s">
        <v>74</v>
      </c>
      <c r="E272" s="711">
        <v>5100</v>
      </c>
      <c r="F272" s="711"/>
      <c r="G272" s="486">
        <f t="shared" si="10"/>
        <v>5100</v>
      </c>
    </row>
    <row r="273" spans="1:7" ht="12.75">
      <c r="A273" s="112"/>
      <c r="B273" s="115"/>
      <c r="C273" s="99">
        <v>4410</v>
      </c>
      <c r="D273" s="115" t="s">
        <v>75</v>
      </c>
      <c r="E273" s="711">
        <f>2500</f>
        <v>2500</v>
      </c>
      <c r="F273" s="711"/>
      <c r="G273" s="486">
        <f t="shared" si="10"/>
        <v>2500</v>
      </c>
    </row>
    <row r="274" spans="1:7" ht="12.75">
      <c r="A274" s="112"/>
      <c r="B274" s="115"/>
      <c r="C274" s="99">
        <v>4430</v>
      </c>
      <c r="D274" s="115" t="s">
        <v>76</v>
      </c>
      <c r="E274" s="711">
        <v>9700</v>
      </c>
      <c r="F274" s="711"/>
      <c r="G274" s="486">
        <f t="shared" si="10"/>
        <v>9700</v>
      </c>
    </row>
    <row r="275" spans="1:7" ht="12.75">
      <c r="A275" s="112"/>
      <c r="B275" s="115"/>
      <c r="C275" s="99">
        <v>4440</v>
      </c>
      <c r="D275" s="115" t="s">
        <v>77</v>
      </c>
      <c r="E275" s="711">
        <f>84128+13586</f>
        <v>97714</v>
      </c>
      <c r="F275" s="711"/>
      <c r="G275" s="486">
        <f t="shared" si="10"/>
        <v>97714</v>
      </c>
    </row>
    <row r="276" spans="1:7" ht="12.75">
      <c r="A276" s="112"/>
      <c r="B276" s="115"/>
      <c r="C276" s="99">
        <v>4480</v>
      </c>
      <c r="D276" s="115" t="s">
        <v>78</v>
      </c>
      <c r="E276" s="711">
        <v>531</v>
      </c>
      <c r="F276" s="711"/>
      <c r="G276" s="486">
        <f t="shared" si="10"/>
        <v>531</v>
      </c>
    </row>
    <row r="277" spans="1:7" ht="12.75">
      <c r="A277" s="112"/>
      <c r="B277" s="115"/>
      <c r="C277" s="99">
        <v>4700</v>
      </c>
      <c r="D277" s="115" t="s">
        <v>96</v>
      </c>
      <c r="E277" s="711">
        <f>1000</f>
        <v>1000</v>
      </c>
      <c r="F277" s="711"/>
      <c r="G277" s="486">
        <f t="shared" si="10"/>
        <v>1000</v>
      </c>
    </row>
    <row r="278" spans="1:7" ht="12.75">
      <c r="A278" s="112"/>
      <c r="B278" s="115"/>
      <c r="C278" s="99">
        <v>4740</v>
      </c>
      <c r="D278" s="115" t="s">
        <v>105</v>
      </c>
      <c r="E278" s="711">
        <v>9120</v>
      </c>
      <c r="F278" s="711"/>
      <c r="G278" s="486">
        <f t="shared" si="10"/>
        <v>9120</v>
      </c>
    </row>
    <row r="279" spans="1:7" ht="12.75">
      <c r="A279" s="112"/>
      <c r="B279" s="115"/>
      <c r="C279" s="99">
        <v>4750</v>
      </c>
      <c r="D279" s="115" t="s">
        <v>106</v>
      </c>
      <c r="E279" s="711">
        <f>550</f>
        <v>550</v>
      </c>
      <c r="F279" s="711"/>
      <c r="G279" s="486">
        <f t="shared" si="10"/>
        <v>550</v>
      </c>
    </row>
    <row r="280" spans="1:7" ht="12.75">
      <c r="A280" s="112"/>
      <c r="B280" s="99"/>
      <c r="C280" s="99"/>
      <c r="D280" s="115"/>
      <c r="E280" s="711"/>
      <c r="F280" s="711"/>
      <c r="G280" s="486"/>
    </row>
    <row r="281" spans="1:7" ht="12.75">
      <c r="A281" s="112"/>
      <c r="B281" s="69">
        <v>80130</v>
      </c>
      <c r="C281" s="69"/>
      <c r="D281" s="119" t="s">
        <v>128</v>
      </c>
      <c r="E281" s="710">
        <f>SUM(E282:E304)</f>
        <v>4902290</v>
      </c>
      <c r="F281" s="710">
        <f>SUM(F282:F304)</f>
        <v>345322</v>
      </c>
      <c r="G281" s="485">
        <f>SUM(G282:G304)</f>
        <v>5247612</v>
      </c>
    </row>
    <row r="282" spans="1:7" ht="12.75">
      <c r="A282" s="112"/>
      <c r="B282" s="115"/>
      <c r="C282" s="99">
        <v>3020</v>
      </c>
      <c r="D282" s="115" t="s">
        <v>62</v>
      </c>
      <c r="E282" s="711">
        <v>34423</v>
      </c>
      <c r="F282" s="711"/>
      <c r="G282" s="486">
        <f>E282+F282</f>
        <v>34423</v>
      </c>
    </row>
    <row r="283" spans="1:9" ht="12.75">
      <c r="A283" s="112"/>
      <c r="B283" s="115"/>
      <c r="C283" s="99">
        <v>4010</v>
      </c>
      <c r="D283" s="115" t="s">
        <v>63</v>
      </c>
      <c r="E283" s="711">
        <v>2343773</v>
      </c>
      <c r="F283" s="711"/>
      <c r="G283" s="486">
        <f aca="true" t="shared" si="11" ref="G283:G304">E283+F283</f>
        <v>2343773</v>
      </c>
      <c r="I283" s="80">
        <f>SUM(F283:F286)</f>
        <v>0</v>
      </c>
    </row>
    <row r="284" spans="1:7" ht="12.75">
      <c r="A284" s="112"/>
      <c r="B284" s="115"/>
      <c r="C284" s="99">
        <v>4040</v>
      </c>
      <c r="D284" s="115" t="s">
        <v>64</v>
      </c>
      <c r="E284" s="711">
        <v>196889</v>
      </c>
      <c r="F284" s="711"/>
      <c r="G284" s="486">
        <f t="shared" si="11"/>
        <v>196889</v>
      </c>
    </row>
    <row r="285" spans="1:7" ht="12.75">
      <c r="A285" s="112"/>
      <c r="B285" s="115"/>
      <c r="C285" s="99">
        <v>4110</v>
      </c>
      <c r="D285" s="115" t="s">
        <v>65</v>
      </c>
      <c r="E285" s="711">
        <v>396898</v>
      </c>
      <c r="F285" s="711"/>
      <c r="G285" s="486">
        <f t="shared" si="11"/>
        <v>396898</v>
      </c>
    </row>
    <row r="286" spans="1:7" ht="12.75">
      <c r="A286" s="112"/>
      <c r="B286" s="115"/>
      <c r="C286" s="99">
        <v>4120</v>
      </c>
      <c r="D286" s="115" t="s">
        <v>66</v>
      </c>
      <c r="E286" s="711">
        <v>61402</v>
      </c>
      <c r="F286" s="711"/>
      <c r="G286" s="486">
        <f t="shared" si="11"/>
        <v>61402</v>
      </c>
    </row>
    <row r="287" spans="1:7" ht="12.75">
      <c r="A287" s="112"/>
      <c r="B287" s="115"/>
      <c r="C287" s="99">
        <v>4170</v>
      </c>
      <c r="D287" s="115" t="s">
        <v>67</v>
      </c>
      <c r="E287" s="711">
        <v>9815</v>
      </c>
      <c r="F287" s="711"/>
      <c r="G287" s="486">
        <f t="shared" si="11"/>
        <v>9815</v>
      </c>
    </row>
    <row r="288" spans="1:7" ht="12.75">
      <c r="A288" s="112"/>
      <c r="B288" s="115"/>
      <c r="C288" s="99">
        <v>4210</v>
      </c>
      <c r="D288" s="115" t="s">
        <v>68</v>
      </c>
      <c r="E288" s="711">
        <v>202172</v>
      </c>
      <c r="F288" s="823">
        <f>24710+15000+3580</f>
        <v>43290</v>
      </c>
      <c r="G288" s="486">
        <f t="shared" si="11"/>
        <v>245462</v>
      </c>
    </row>
    <row r="289" spans="1:7" ht="12.75">
      <c r="A289" s="112"/>
      <c r="B289" s="115"/>
      <c r="C289" s="99">
        <v>4240</v>
      </c>
      <c r="D289" s="115" t="s">
        <v>126</v>
      </c>
      <c r="E289" s="711">
        <v>21560</v>
      </c>
      <c r="F289" s="711"/>
      <c r="G289" s="486">
        <f t="shared" si="11"/>
        <v>21560</v>
      </c>
    </row>
    <row r="290" spans="1:9" ht="12.75">
      <c r="A290" s="112"/>
      <c r="B290" s="115"/>
      <c r="C290" s="99">
        <v>4260</v>
      </c>
      <c r="D290" s="115" t="s">
        <v>69</v>
      </c>
      <c r="E290" s="711">
        <v>131863</v>
      </c>
      <c r="F290" s="711"/>
      <c r="G290" s="486">
        <f t="shared" si="11"/>
        <v>131863</v>
      </c>
      <c r="I290" s="80">
        <f>SUM(F282:F299)</f>
        <v>345322</v>
      </c>
    </row>
    <row r="291" spans="1:7" ht="12.75">
      <c r="A291" s="112"/>
      <c r="B291" s="115"/>
      <c r="C291" s="99">
        <v>4270</v>
      </c>
      <c r="D291" s="115" t="s">
        <v>70</v>
      </c>
      <c r="E291" s="711">
        <v>218547</v>
      </c>
      <c r="F291" s="823">
        <f>45960+95129+44275+10668+50000+56000</f>
        <v>302032</v>
      </c>
      <c r="G291" s="486">
        <f t="shared" si="11"/>
        <v>520579</v>
      </c>
    </row>
    <row r="292" spans="1:7" ht="12.75">
      <c r="A292" s="112"/>
      <c r="B292" s="115"/>
      <c r="C292" s="99">
        <v>4280</v>
      </c>
      <c r="D292" s="115" t="s">
        <v>71</v>
      </c>
      <c r="E292" s="711">
        <f>600+100+1000</f>
        <v>1700</v>
      </c>
      <c r="F292" s="711"/>
      <c r="G292" s="486">
        <f t="shared" si="11"/>
        <v>1700</v>
      </c>
    </row>
    <row r="293" spans="1:7" ht="12.75">
      <c r="A293" s="112"/>
      <c r="B293" s="115"/>
      <c r="C293" s="99">
        <v>4300</v>
      </c>
      <c r="D293" s="115" t="s">
        <v>57</v>
      </c>
      <c r="E293" s="711">
        <v>98037</v>
      </c>
      <c r="F293" s="711"/>
      <c r="G293" s="486">
        <f t="shared" si="11"/>
        <v>98037</v>
      </c>
    </row>
    <row r="294" spans="1:9" ht="12.75">
      <c r="A294" s="112"/>
      <c r="B294" s="115"/>
      <c r="C294" s="99">
        <v>4350</v>
      </c>
      <c r="D294" s="115" t="s">
        <v>111</v>
      </c>
      <c r="E294" s="711">
        <v>11869</v>
      </c>
      <c r="F294" s="711"/>
      <c r="G294" s="486">
        <f t="shared" si="11"/>
        <v>11869</v>
      </c>
      <c r="H294" s="78"/>
      <c r="I294" s="78"/>
    </row>
    <row r="295" spans="1:9" ht="12.75">
      <c r="A295" s="112"/>
      <c r="B295" s="115"/>
      <c r="C295" s="99">
        <v>4370</v>
      </c>
      <c r="D295" s="115" t="s">
        <v>74</v>
      </c>
      <c r="E295" s="711">
        <v>14410</v>
      </c>
      <c r="F295" s="711"/>
      <c r="G295" s="486">
        <f t="shared" si="11"/>
        <v>14410</v>
      </c>
      <c r="H295" s="78"/>
      <c r="I295" s="78"/>
    </row>
    <row r="296" spans="1:9" ht="12.75">
      <c r="A296" s="112"/>
      <c r="B296" s="115"/>
      <c r="C296" s="99">
        <v>4400</v>
      </c>
      <c r="D296" s="115" t="s">
        <v>455</v>
      </c>
      <c r="E296" s="711">
        <v>27000</v>
      </c>
      <c r="F296" s="711"/>
      <c r="G296" s="486">
        <f t="shared" si="11"/>
        <v>27000</v>
      </c>
      <c r="H296" s="78"/>
      <c r="I296" s="78"/>
    </row>
    <row r="297" spans="1:9" ht="12.75">
      <c r="A297" s="112"/>
      <c r="B297" s="115"/>
      <c r="C297" s="99">
        <v>4410</v>
      </c>
      <c r="D297" s="115" t="s">
        <v>75</v>
      </c>
      <c r="E297" s="711">
        <v>1900</v>
      </c>
      <c r="F297" s="711"/>
      <c r="G297" s="486">
        <f t="shared" si="11"/>
        <v>1900</v>
      </c>
      <c r="H297" s="78"/>
      <c r="I297" s="78"/>
    </row>
    <row r="298" spans="1:9" ht="12.75">
      <c r="A298" s="112"/>
      <c r="B298" s="115"/>
      <c r="C298" s="99">
        <v>4430</v>
      </c>
      <c r="D298" s="115" t="s">
        <v>76</v>
      </c>
      <c r="E298" s="711">
        <v>24100</v>
      </c>
      <c r="F298" s="711"/>
      <c r="G298" s="486">
        <f t="shared" si="11"/>
        <v>24100</v>
      </c>
      <c r="H298" s="78"/>
      <c r="I298" s="78"/>
    </row>
    <row r="299" spans="1:9" ht="12.75">
      <c r="A299" s="112"/>
      <c r="B299" s="115"/>
      <c r="C299" s="99">
        <v>4440</v>
      </c>
      <c r="D299" s="115" t="s">
        <v>77</v>
      </c>
      <c r="E299" s="711">
        <v>153427</v>
      </c>
      <c r="F299" s="711"/>
      <c r="G299" s="486">
        <f t="shared" si="11"/>
        <v>153427</v>
      </c>
      <c r="H299" s="78"/>
      <c r="I299" s="78"/>
    </row>
    <row r="300" spans="1:9" ht="12.75">
      <c r="A300" s="112"/>
      <c r="B300" s="115"/>
      <c r="C300" s="99">
        <v>4530</v>
      </c>
      <c r="D300" s="115" t="s">
        <v>642</v>
      </c>
      <c r="E300" s="711">
        <v>3346</v>
      </c>
      <c r="F300" s="711"/>
      <c r="G300" s="486">
        <f t="shared" si="11"/>
        <v>3346</v>
      </c>
      <c r="H300" s="78"/>
      <c r="I300" s="78"/>
    </row>
    <row r="301" spans="1:9" ht="12.75">
      <c r="A301" s="112"/>
      <c r="B301" s="115"/>
      <c r="C301" s="99">
        <v>4700</v>
      </c>
      <c r="D301" s="115" t="s">
        <v>96</v>
      </c>
      <c r="E301" s="711">
        <v>1516</v>
      </c>
      <c r="F301" s="711"/>
      <c r="G301" s="486">
        <f t="shared" si="11"/>
        <v>1516</v>
      </c>
      <c r="H301" s="78"/>
      <c r="I301" s="78"/>
    </row>
    <row r="302" spans="1:9" ht="12.75">
      <c r="A302" s="112"/>
      <c r="B302" s="115"/>
      <c r="C302" s="99">
        <v>4740</v>
      </c>
      <c r="D302" s="115" t="s">
        <v>105</v>
      </c>
      <c r="E302" s="711">
        <v>12679</v>
      </c>
      <c r="F302" s="711"/>
      <c r="G302" s="486">
        <f t="shared" si="11"/>
        <v>12679</v>
      </c>
      <c r="H302" s="78"/>
      <c r="I302" s="78"/>
    </row>
    <row r="303" spans="1:9" ht="12.75">
      <c r="A303" s="112"/>
      <c r="B303" s="115"/>
      <c r="C303" s="99">
        <v>4750</v>
      </c>
      <c r="D303" s="115" t="s">
        <v>106</v>
      </c>
      <c r="E303" s="711">
        <v>11364</v>
      </c>
      <c r="F303" s="711"/>
      <c r="G303" s="486">
        <f t="shared" si="11"/>
        <v>11364</v>
      </c>
      <c r="H303" s="78"/>
      <c r="I303" s="78"/>
    </row>
    <row r="304" spans="1:9" ht="12.75">
      <c r="A304" s="112"/>
      <c r="B304" s="115"/>
      <c r="C304" s="99">
        <v>6050</v>
      </c>
      <c r="D304" s="115" t="s">
        <v>84</v>
      </c>
      <c r="E304" s="711">
        <v>923600</v>
      </c>
      <c r="F304" s="711"/>
      <c r="G304" s="486">
        <f t="shared" si="11"/>
        <v>923600</v>
      </c>
      <c r="H304" s="78"/>
      <c r="I304" s="78"/>
    </row>
    <row r="305" spans="1:9" ht="12.75">
      <c r="A305" s="112"/>
      <c r="B305" s="115"/>
      <c r="C305" s="99"/>
      <c r="D305" s="115"/>
      <c r="E305" s="711"/>
      <c r="F305" s="711"/>
      <c r="G305" s="486"/>
      <c r="H305" s="78"/>
      <c r="I305" s="78"/>
    </row>
    <row r="306" spans="1:9" ht="12.75">
      <c r="A306" s="112"/>
      <c r="B306" s="69">
        <v>80146</v>
      </c>
      <c r="C306" s="69"/>
      <c r="D306" s="119" t="s">
        <v>129</v>
      </c>
      <c r="E306" s="710">
        <f>SUM(E307:E309)</f>
        <v>45800</v>
      </c>
      <c r="F306" s="710">
        <f>SUM(F307:F309)</f>
        <v>0</v>
      </c>
      <c r="G306" s="485">
        <f>SUM(G307:G309)</f>
        <v>45800</v>
      </c>
      <c r="H306" s="78"/>
      <c r="I306" s="78"/>
    </row>
    <row r="307" spans="1:9" ht="12.75">
      <c r="A307" s="112"/>
      <c r="B307" s="99"/>
      <c r="C307" s="99">
        <v>4300</v>
      </c>
      <c r="D307" s="115" t="s">
        <v>57</v>
      </c>
      <c r="E307" s="711">
        <v>44400</v>
      </c>
      <c r="F307" s="711"/>
      <c r="G307" s="486">
        <f>E307+F307</f>
        <v>44400</v>
      </c>
      <c r="H307" s="78"/>
      <c r="I307" s="78"/>
    </row>
    <row r="308" spans="1:9" ht="12.75">
      <c r="A308" s="112"/>
      <c r="B308" s="99"/>
      <c r="C308" s="99">
        <v>4410</v>
      </c>
      <c r="D308" s="115" t="s">
        <v>75</v>
      </c>
      <c r="E308" s="711">
        <v>1000</v>
      </c>
      <c r="F308" s="711"/>
      <c r="G308" s="486">
        <f>E308+F308</f>
        <v>1000</v>
      </c>
      <c r="H308" s="78"/>
      <c r="I308" s="78"/>
    </row>
    <row r="309" spans="1:9" ht="12.75">
      <c r="A309" s="112"/>
      <c r="B309" s="99"/>
      <c r="C309" s="99">
        <v>4700</v>
      </c>
      <c r="D309" s="115" t="s">
        <v>96</v>
      </c>
      <c r="E309" s="711">
        <v>400</v>
      </c>
      <c r="F309" s="711"/>
      <c r="G309" s="486">
        <f>E309+F309</f>
        <v>400</v>
      </c>
      <c r="H309" s="78"/>
      <c r="I309" s="78"/>
    </row>
    <row r="310" spans="1:9" ht="12.75">
      <c r="A310" s="112"/>
      <c r="B310" s="99"/>
      <c r="C310" s="99"/>
      <c r="D310" s="115"/>
      <c r="E310" s="711"/>
      <c r="F310" s="711"/>
      <c r="G310" s="486"/>
      <c r="H310" s="78"/>
      <c r="I310" s="78"/>
    </row>
    <row r="311" spans="1:9" ht="12.75">
      <c r="A311" s="112"/>
      <c r="B311" s="69">
        <v>80195</v>
      </c>
      <c r="C311" s="69"/>
      <c r="D311" s="119" t="s">
        <v>43</v>
      </c>
      <c r="E311" s="710">
        <f>SUM(E312:E320)</f>
        <v>148830</v>
      </c>
      <c r="F311" s="710">
        <f>SUM(F312:F320)</f>
        <v>9049</v>
      </c>
      <c r="G311" s="485">
        <f>SUM(G312:G320)</f>
        <v>157879</v>
      </c>
      <c r="H311" s="78"/>
      <c r="I311" s="78"/>
    </row>
    <row r="312" spans="1:9" ht="12.75">
      <c r="A312" s="112"/>
      <c r="B312" s="99"/>
      <c r="C312" s="99">
        <v>2820</v>
      </c>
      <c r="D312" s="115" t="s">
        <v>130</v>
      </c>
      <c r="E312" s="711">
        <v>18500</v>
      </c>
      <c r="F312" s="711"/>
      <c r="G312" s="486">
        <f>E312+F312</f>
        <v>18500</v>
      </c>
      <c r="H312" s="78"/>
      <c r="I312" s="78"/>
    </row>
    <row r="313" spans="1:9" ht="12.75">
      <c r="A313" s="112"/>
      <c r="B313" s="99"/>
      <c r="C313" s="99"/>
      <c r="D313" s="115" t="s">
        <v>131</v>
      </c>
      <c r="E313" s="711"/>
      <c r="F313" s="711"/>
      <c r="G313" s="486"/>
      <c r="H313" s="78"/>
      <c r="I313" s="78"/>
    </row>
    <row r="314" spans="1:9" ht="12.75">
      <c r="A314" s="112"/>
      <c r="B314" s="99"/>
      <c r="C314" s="99">
        <v>4010</v>
      </c>
      <c r="D314" s="115" t="s">
        <v>63</v>
      </c>
      <c r="E314" s="711">
        <f>38300+0</f>
        <v>38300</v>
      </c>
      <c r="F314" s="823">
        <f>4290+239+3051</f>
        <v>7580</v>
      </c>
      <c r="G314" s="486">
        <f aca="true" t="shared" si="12" ref="G314:G320">E314+F314</f>
        <v>45880</v>
      </c>
      <c r="H314" s="78"/>
      <c r="I314" s="78"/>
    </row>
    <row r="315" spans="1:9" ht="12.75">
      <c r="A315" s="112"/>
      <c r="B315" s="99"/>
      <c r="C315" s="99">
        <v>4110</v>
      </c>
      <c r="D315" s="115" t="s">
        <v>65</v>
      </c>
      <c r="E315" s="711">
        <f>5937+0</f>
        <v>5937</v>
      </c>
      <c r="F315" s="823">
        <f>663+36+472</f>
        <v>1171</v>
      </c>
      <c r="G315" s="486">
        <f t="shared" si="12"/>
        <v>7108</v>
      </c>
      <c r="H315" s="78"/>
      <c r="I315" s="78"/>
    </row>
    <row r="316" spans="1:9" ht="12.75">
      <c r="A316" s="112"/>
      <c r="B316" s="99"/>
      <c r="C316" s="99">
        <v>4120</v>
      </c>
      <c r="D316" s="115" t="s">
        <v>66</v>
      </c>
      <c r="E316" s="711">
        <f>938+0</f>
        <v>938</v>
      </c>
      <c r="F316" s="823">
        <f>105+6+75</f>
        <v>186</v>
      </c>
      <c r="G316" s="486">
        <f t="shared" si="12"/>
        <v>1124</v>
      </c>
      <c r="H316" s="78"/>
      <c r="I316" s="78"/>
    </row>
    <row r="317" spans="1:9" ht="12.75">
      <c r="A317" s="112"/>
      <c r="B317" s="99"/>
      <c r="C317" s="99">
        <v>4170</v>
      </c>
      <c r="D317" s="115" t="s">
        <v>67</v>
      </c>
      <c r="E317" s="711">
        <v>700</v>
      </c>
      <c r="F317" s="823">
        <f>112</f>
        <v>112</v>
      </c>
      <c r="G317" s="486">
        <f t="shared" si="12"/>
        <v>812</v>
      </c>
      <c r="H317" s="78"/>
      <c r="I317" s="78"/>
    </row>
    <row r="318" spans="1:9" ht="12.75">
      <c r="A318" s="112"/>
      <c r="B318" s="99"/>
      <c r="C318" s="99">
        <v>4210</v>
      </c>
      <c r="D318" s="115" t="s">
        <v>68</v>
      </c>
      <c r="E318" s="711">
        <v>4000</v>
      </c>
      <c r="F318" s="711"/>
      <c r="G318" s="486">
        <f t="shared" si="12"/>
        <v>4000</v>
      </c>
      <c r="H318" s="78"/>
      <c r="I318" s="78"/>
    </row>
    <row r="319" spans="1:9" ht="12.75">
      <c r="A319" s="112"/>
      <c r="B319" s="99"/>
      <c r="C319" s="99">
        <v>4300</v>
      </c>
      <c r="D319" s="115" t="s">
        <v>57</v>
      </c>
      <c r="E319" s="711">
        <v>13128</v>
      </c>
      <c r="F319" s="711"/>
      <c r="G319" s="486">
        <f t="shared" si="12"/>
        <v>13128</v>
      </c>
      <c r="H319" s="78"/>
      <c r="I319" s="78"/>
    </row>
    <row r="320" spans="1:9" ht="12.75">
      <c r="A320" s="112"/>
      <c r="B320" s="99"/>
      <c r="C320" s="99">
        <v>4440</v>
      </c>
      <c r="D320" s="115" t="s">
        <v>77</v>
      </c>
      <c r="E320" s="711">
        <f>1639+28517+14206+22965</f>
        <v>67327</v>
      </c>
      <c r="F320" s="711"/>
      <c r="G320" s="486">
        <f t="shared" si="12"/>
        <v>67327</v>
      </c>
      <c r="H320" s="78"/>
      <c r="I320" s="78"/>
    </row>
    <row r="321" spans="1:9" ht="12.75">
      <c r="A321" s="112"/>
      <c r="B321" s="99"/>
      <c r="C321" s="99"/>
      <c r="D321" s="115"/>
      <c r="E321" s="711"/>
      <c r="F321" s="711"/>
      <c r="G321" s="486"/>
      <c r="H321" s="78"/>
      <c r="I321" s="78"/>
    </row>
    <row r="322" spans="1:9" ht="12.75">
      <c r="A322" s="112"/>
      <c r="B322" s="69">
        <v>80197</v>
      </c>
      <c r="C322" s="69"/>
      <c r="D322" s="119" t="s">
        <v>374</v>
      </c>
      <c r="E322" s="710">
        <f>E323</f>
        <v>23305</v>
      </c>
      <c r="F322" s="710">
        <f>F323</f>
        <v>0</v>
      </c>
      <c r="G322" s="485">
        <f>G323</f>
        <v>23305</v>
      </c>
      <c r="H322" s="78"/>
      <c r="I322" s="78"/>
    </row>
    <row r="323" spans="1:9" ht="12.75">
      <c r="A323" s="112"/>
      <c r="B323" s="99"/>
      <c r="C323" s="99">
        <v>4160</v>
      </c>
      <c r="D323" s="115" t="s">
        <v>492</v>
      </c>
      <c r="E323" s="711">
        <v>23305</v>
      </c>
      <c r="F323" s="711"/>
      <c r="G323" s="486">
        <f>E323+F323</f>
        <v>23305</v>
      </c>
      <c r="H323" s="78"/>
      <c r="I323" s="78"/>
    </row>
    <row r="324" spans="1:9" ht="12.75">
      <c r="A324" s="112"/>
      <c r="B324" s="99"/>
      <c r="C324" s="99"/>
      <c r="D324" s="115" t="s">
        <v>493</v>
      </c>
      <c r="E324" s="711"/>
      <c r="F324" s="711"/>
      <c r="G324" s="486"/>
      <c r="H324" s="78"/>
      <c r="I324" s="78"/>
    </row>
    <row r="325" spans="1:9" ht="12.75">
      <c r="A325" s="112"/>
      <c r="B325" s="99"/>
      <c r="C325" s="99"/>
      <c r="D325" s="115"/>
      <c r="E325" s="711"/>
      <c r="F325" s="711"/>
      <c r="G325" s="486"/>
      <c r="H325" s="78"/>
      <c r="I325" s="78"/>
    </row>
    <row r="326" spans="1:9" ht="13.5" thickBot="1">
      <c r="A326" s="68">
        <v>851</v>
      </c>
      <c r="B326" s="117"/>
      <c r="C326" s="117"/>
      <c r="D326" s="75" t="s">
        <v>132</v>
      </c>
      <c r="E326" s="93">
        <f>E335+E341+E332+E327</f>
        <v>164039</v>
      </c>
      <c r="F326" s="93">
        <f>F335+F341+F332+F327</f>
        <v>0</v>
      </c>
      <c r="G326" s="131">
        <f>G335+G341+G332+G327</f>
        <v>164039</v>
      </c>
      <c r="H326" s="78"/>
      <c r="I326" s="78"/>
    </row>
    <row r="327" spans="1:9" ht="12.75">
      <c r="A327" s="94"/>
      <c r="B327" s="801">
        <v>85111</v>
      </c>
      <c r="C327" s="801"/>
      <c r="D327" s="802" t="s">
        <v>708</v>
      </c>
      <c r="E327" s="713">
        <f>SUM(E328)</f>
        <v>70000</v>
      </c>
      <c r="F327" s="713">
        <f>SUM(F328)</f>
        <v>0</v>
      </c>
      <c r="G327" s="700">
        <f>SUM(G328)</f>
        <v>70000</v>
      </c>
      <c r="H327" s="78"/>
      <c r="I327" s="78"/>
    </row>
    <row r="328" spans="1:9" ht="12.75">
      <c r="A328" s="94"/>
      <c r="B328" s="798"/>
      <c r="C328" s="798">
        <v>6220</v>
      </c>
      <c r="D328" s="800" t="s">
        <v>707</v>
      </c>
      <c r="E328" s="756">
        <v>70000</v>
      </c>
      <c r="F328" s="756"/>
      <c r="G328" s="701">
        <f>E328+F328</f>
        <v>70000</v>
      </c>
      <c r="H328" s="78"/>
      <c r="I328" s="78"/>
    </row>
    <row r="329" spans="1:9" ht="12.75">
      <c r="A329" s="94"/>
      <c r="B329" s="798"/>
      <c r="C329" s="798"/>
      <c r="D329" s="800" t="s">
        <v>705</v>
      </c>
      <c r="E329" s="756"/>
      <c r="F329" s="756"/>
      <c r="G329" s="701"/>
      <c r="H329" s="78"/>
      <c r="I329" s="78"/>
    </row>
    <row r="330" spans="1:9" ht="12.75">
      <c r="A330" s="94"/>
      <c r="B330" s="798"/>
      <c r="C330" s="798"/>
      <c r="D330" s="800" t="s">
        <v>706</v>
      </c>
      <c r="E330" s="756"/>
      <c r="F330" s="756"/>
      <c r="G330" s="701"/>
      <c r="H330" s="78"/>
      <c r="I330" s="78"/>
    </row>
    <row r="331" spans="1:9" ht="12.75">
      <c r="A331" s="94"/>
      <c r="B331" s="798"/>
      <c r="C331" s="798"/>
      <c r="D331" s="799"/>
      <c r="E331" s="756"/>
      <c r="F331" s="756"/>
      <c r="G331" s="701"/>
      <c r="H331" s="78"/>
      <c r="I331" s="78"/>
    </row>
    <row r="332" spans="1:9" ht="12.75">
      <c r="A332" s="94"/>
      <c r="B332" s="69">
        <v>85149</v>
      </c>
      <c r="C332" s="69"/>
      <c r="D332" s="119" t="s">
        <v>134</v>
      </c>
      <c r="E332" s="710">
        <f>SUM(E333:E333)</f>
        <v>34000</v>
      </c>
      <c r="F332" s="710">
        <f>SUM(F333:F333)</f>
        <v>0</v>
      </c>
      <c r="G332" s="485">
        <f>SUM(G333:G333)</f>
        <v>34000</v>
      </c>
      <c r="H332" s="78"/>
      <c r="I332" s="78"/>
    </row>
    <row r="333" spans="1:9" ht="12.75">
      <c r="A333" s="94"/>
      <c r="B333" s="120"/>
      <c r="C333" s="99">
        <v>4300</v>
      </c>
      <c r="D333" s="115" t="s">
        <v>57</v>
      </c>
      <c r="E333" s="711">
        <v>34000</v>
      </c>
      <c r="F333" s="711"/>
      <c r="G333" s="486">
        <f>E333+F333</f>
        <v>34000</v>
      </c>
      <c r="H333" s="78"/>
      <c r="I333" s="78"/>
    </row>
    <row r="334" spans="1:7" ht="12.75">
      <c r="A334" s="94"/>
      <c r="B334" s="120"/>
      <c r="C334" s="120"/>
      <c r="D334" s="121"/>
      <c r="E334" s="711"/>
      <c r="F334" s="711"/>
      <c r="G334" s="486"/>
    </row>
    <row r="335" spans="1:7" ht="12.75">
      <c r="A335" s="94"/>
      <c r="B335" s="69">
        <v>85154</v>
      </c>
      <c r="C335" s="69"/>
      <c r="D335" s="119" t="s">
        <v>261</v>
      </c>
      <c r="E335" s="710">
        <f>SUM(E336:E339)</f>
        <v>20000</v>
      </c>
      <c r="F335" s="710">
        <f>SUM(F336:F339)</f>
        <v>0</v>
      </c>
      <c r="G335" s="485">
        <f>SUM(G336:G339)</f>
        <v>20000</v>
      </c>
    </row>
    <row r="336" spans="1:7" ht="12.75">
      <c r="A336" s="94"/>
      <c r="B336" s="99"/>
      <c r="C336" s="99">
        <v>4110</v>
      </c>
      <c r="D336" s="115" t="s">
        <v>65</v>
      </c>
      <c r="E336" s="711">
        <v>1934</v>
      </c>
      <c r="F336" s="711"/>
      <c r="G336" s="486">
        <f>E336+F336</f>
        <v>1934</v>
      </c>
    </row>
    <row r="337" spans="1:7" ht="12.75">
      <c r="A337" s="94"/>
      <c r="B337" s="99"/>
      <c r="C337" s="99">
        <v>4120</v>
      </c>
      <c r="D337" s="115" t="s">
        <v>66</v>
      </c>
      <c r="E337" s="711">
        <v>0</v>
      </c>
      <c r="F337" s="711"/>
      <c r="G337" s="486">
        <f>E337+F337</f>
        <v>0</v>
      </c>
    </row>
    <row r="338" spans="1:7" ht="12.75">
      <c r="A338" s="94"/>
      <c r="B338" s="99"/>
      <c r="C338" s="99">
        <v>4170</v>
      </c>
      <c r="D338" s="115" t="s">
        <v>67</v>
      </c>
      <c r="E338" s="711">
        <v>13500</v>
      </c>
      <c r="F338" s="711"/>
      <c r="G338" s="486">
        <f>E338+F338</f>
        <v>13500</v>
      </c>
    </row>
    <row r="339" spans="1:7" ht="12.75">
      <c r="A339" s="94"/>
      <c r="B339" s="99"/>
      <c r="C339" s="99">
        <v>4300</v>
      </c>
      <c r="D339" s="115" t="s">
        <v>57</v>
      </c>
      <c r="E339" s="711">
        <v>4566</v>
      </c>
      <c r="F339" s="711"/>
      <c r="G339" s="486">
        <f>E339+F339</f>
        <v>4566</v>
      </c>
    </row>
    <row r="340" spans="1:7" ht="12.75">
      <c r="A340" s="94"/>
      <c r="B340" s="99"/>
      <c r="C340" s="99"/>
      <c r="D340" s="115"/>
      <c r="E340" s="711"/>
      <c r="F340" s="711"/>
      <c r="G340" s="486"/>
    </row>
    <row r="341" spans="1:7" ht="12.75">
      <c r="A341" s="112"/>
      <c r="B341" s="99">
        <v>85156</v>
      </c>
      <c r="C341" s="99"/>
      <c r="D341" s="115" t="s">
        <v>439</v>
      </c>
      <c r="E341" s="711">
        <f>SUM(E343:E343)</f>
        <v>40039</v>
      </c>
      <c r="F341" s="711">
        <f>SUM(F343:F343)</f>
        <v>0</v>
      </c>
      <c r="G341" s="486">
        <f>SUM(G343:G343)</f>
        <v>40039</v>
      </c>
    </row>
    <row r="342" spans="1:7" ht="12.75">
      <c r="A342" s="112"/>
      <c r="B342" s="69"/>
      <c r="C342" s="69"/>
      <c r="D342" s="119" t="s">
        <v>440</v>
      </c>
      <c r="E342" s="710"/>
      <c r="F342" s="710"/>
      <c r="G342" s="485"/>
    </row>
    <row r="343" spans="1:7" ht="12.75">
      <c r="A343" s="112"/>
      <c r="B343" s="115"/>
      <c r="C343" s="126" t="s">
        <v>136</v>
      </c>
      <c r="D343" s="115" t="s">
        <v>137</v>
      </c>
      <c r="E343" s="711">
        <v>40039</v>
      </c>
      <c r="F343" s="711"/>
      <c r="G343" s="486">
        <f>E343+F343</f>
        <v>40039</v>
      </c>
    </row>
    <row r="344" spans="1:7" ht="12.75">
      <c r="A344" s="112"/>
      <c r="B344" s="121"/>
      <c r="C344" s="444"/>
      <c r="D344" s="121"/>
      <c r="E344" s="711"/>
      <c r="F344" s="711"/>
      <c r="G344" s="486"/>
    </row>
    <row r="345" spans="1:7" ht="13.5" thickBot="1">
      <c r="A345" s="68">
        <v>852</v>
      </c>
      <c r="B345" s="75"/>
      <c r="C345" s="303"/>
      <c r="D345" s="75" t="s">
        <v>138</v>
      </c>
      <c r="E345" s="93">
        <f>E346+E373+E426+E434+E457+E402+E466+E469</f>
        <v>9119098</v>
      </c>
      <c r="F345" s="93">
        <f>F346+F373+F426+F434+F457+F402+F466+F469</f>
        <v>143680</v>
      </c>
      <c r="G345" s="131">
        <f>G346+G373+G426+G434+G457+G402+G466+G469</f>
        <v>9262778</v>
      </c>
    </row>
    <row r="346" spans="1:7" ht="12.75">
      <c r="A346" s="112"/>
      <c r="B346" s="69">
        <v>85201</v>
      </c>
      <c r="C346" s="69"/>
      <c r="D346" s="119" t="s">
        <v>139</v>
      </c>
      <c r="E346" s="710">
        <f>SUM(E347:E371)</f>
        <v>2144285</v>
      </c>
      <c r="F346" s="710">
        <f>SUM(F347:F371)</f>
        <v>7780</v>
      </c>
      <c r="G346" s="485">
        <f>SUM(G347:G371)</f>
        <v>2152065</v>
      </c>
    </row>
    <row r="347" spans="1:7" ht="12.75">
      <c r="A347" s="112"/>
      <c r="B347" s="99"/>
      <c r="C347" s="99">
        <v>2310</v>
      </c>
      <c r="D347" s="115" t="s">
        <v>133</v>
      </c>
      <c r="E347" s="711">
        <v>466472</v>
      </c>
      <c r="F347" s="711"/>
      <c r="G347" s="486">
        <f>E347+F347</f>
        <v>466472</v>
      </c>
    </row>
    <row r="348" spans="1:7" ht="12.75">
      <c r="A348" s="112"/>
      <c r="B348" s="115"/>
      <c r="C348" s="99">
        <v>3020</v>
      </c>
      <c r="D348" s="115" t="s">
        <v>62</v>
      </c>
      <c r="E348" s="711">
        <v>17662</v>
      </c>
      <c r="F348" s="711"/>
      <c r="G348" s="486">
        <f aca="true" t="shared" si="13" ref="G348:G371">E348+F348</f>
        <v>17662</v>
      </c>
    </row>
    <row r="349" spans="1:9" ht="12.75">
      <c r="A349" s="112"/>
      <c r="B349" s="115"/>
      <c r="C349" s="99">
        <v>3110</v>
      </c>
      <c r="D349" s="115" t="s">
        <v>140</v>
      </c>
      <c r="E349" s="711">
        <v>71434</v>
      </c>
      <c r="F349" s="711"/>
      <c r="G349" s="486">
        <f t="shared" si="13"/>
        <v>71434</v>
      </c>
      <c r="I349" s="80" t="e">
        <f>SUM(#REF!)</f>
        <v>#REF!</v>
      </c>
    </row>
    <row r="350" spans="1:7" ht="12.75">
      <c r="A350" s="112"/>
      <c r="B350" s="115"/>
      <c r="C350" s="99">
        <v>4010</v>
      </c>
      <c r="D350" s="115" t="s">
        <v>63</v>
      </c>
      <c r="E350" s="711">
        <v>704971</v>
      </c>
      <c r="F350" s="711"/>
      <c r="G350" s="486">
        <f t="shared" si="13"/>
        <v>704971</v>
      </c>
    </row>
    <row r="351" spans="1:7" ht="12.75">
      <c r="A351" s="112"/>
      <c r="B351" s="115"/>
      <c r="C351" s="99">
        <v>4040</v>
      </c>
      <c r="D351" s="115" t="s">
        <v>64</v>
      </c>
      <c r="E351" s="711">
        <v>50229</v>
      </c>
      <c r="F351" s="711"/>
      <c r="G351" s="486">
        <f t="shared" si="13"/>
        <v>50229</v>
      </c>
    </row>
    <row r="352" spans="1:9" ht="12.75">
      <c r="A352" s="112"/>
      <c r="B352" s="115"/>
      <c r="C352" s="99">
        <v>4110</v>
      </c>
      <c r="D352" s="115" t="s">
        <v>65</v>
      </c>
      <c r="E352" s="711">
        <v>118792</v>
      </c>
      <c r="F352" s="711"/>
      <c r="G352" s="486">
        <f t="shared" si="13"/>
        <v>118792</v>
      </c>
      <c r="I352" s="80">
        <f>SUM(F355:F368)+F348+F349</f>
        <v>7780</v>
      </c>
    </row>
    <row r="353" spans="1:7" ht="12.75">
      <c r="A353" s="112"/>
      <c r="B353" s="115"/>
      <c r="C353" s="99">
        <v>4120</v>
      </c>
      <c r="D353" s="115" t="s">
        <v>66</v>
      </c>
      <c r="E353" s="711">
        <v>18488</v>
      </c>
      <c r="F353" s="711"/>
      <c r="G353" s="486">
        <f t="shared" si="13"/>
        <v>18488</v>
      </c>
    </row>
    <row r="354" spans="1:7" ht="12.75">
      <c r="A354" s="112"/>
      <c r="B354" s="115"/>
      <c r="C354" s="99">
        <v>4170</v>
      </c>
      <c r="D354" s="115" t="s">
        <v>67</v>
      </c>
      <c r="E354" s="711">
        <f>800</f>
        <v>800</v>
      </c>
      <c r="F354" s="711"/>
      <c r="G354" s="486">
        <f t="shared" si="13"/>
        <v>800</v>
      </c>
    </row>
    <row r="355" spans="1:7" ht="12.75">
      <c r="A355" s="112"/>
      <c r="B355" s="115"/>
      <c r="C355" s="99">
        <v>4210</v>
      </c>
      <c r="D355" s="115" t="s">
        <v>68</v>
      </c>
      <c r="E355" s="711">
        <v>137466</v>
      </c>
      <c r="F355" s="823">
        <v>4750</v>
      </c>
      <c r="G355" s="486">
        <f t="shared" si="13"/>
        <v>142216</v>
      </c>
    </row>
    <row r="356" spans="1:7" ht="12.75">
      <c r="A356" s="112"/>
      <c r="B356" s="115"/>
      <c r="C356" s="99">
        <v>4220</v>
      </c>
      <c r="D356" s="115" t="s">
        <v>141</v>
      </c>
      <c r="E356" s="711">
        <v>87200</v>
      </c>
      <c r="F356" s="711"/>
      <c r="G356" s="486">
        <f t="shared" si="13"/>
        <v>87200</v>
      </c>
    </row>
    <row r="357" spans="1:7" ht="12.75">
      <c r="A357" s="112"/>
      <c r="B357" s="115"/>
      <c r="C357" s="99">
        <v>4240</v>
      </c>
      <c r="D357" s="115" t="s">
        <v>126</v>
      </c>
      <c r="E357" s="711">
        <v>10000</v>
      </c>
      <c r="F357" s="711"/>
      <c r="G357" s="486">
        <f t="shared" si="13"/>
        <v>10000</v>
      </c>
    </row>
    <row r="358" spans="1:7" ht="12.75">
      <c r="A358" s="112"/>
      <c r="B358" s="115"/>
      <c r="C358" s="99">
        <v>4260</v>
      </c>
      <c r="D358" s="115" t="s">
        <v>69</v>
      </c>
      <c r="E358" s="711">
        <v>51000</v>
      </c>
      <c r="F358" s="711"/>
      <c r="G358" s="486">
        <f t="shared" si="13"/>
        <v>51000</v>
      </c>
    </row>
    <row r="359" spans="1:7" ht="12.75">
      <c r="A359" s="112"/>
      <c r="B359" s="115"/>
      <c r="C359" s="99">
        <v>4270</v>
      </c>
      <c r="D359" s="115" t="s">
        <v>70</v>
      </c>
      <c r="E359" s="711">
        <v>52840</v>
      </c>
      <c r="F359" s="711"/>
      <c r="G359" s="486">
        <f t="shared" si="13"/>
        <v>52840</v>
      </c>
    </row>
    <row r="360" spans="1:7" ht="12.75">
      <c r="A360" s="112"/>
      <c r="B360" s="115"/>
      <c r="C360" s="99">
        <v>4280</v>
      </c>
      <c r="D360" s="115" t="s">
        <v>71</v>
      </c>
      <c r="E360" s="711">
        <v>1100</v>
      </c>
      <c r="F360" s="711"/>
      <c r="G360" s="486">
        <f t="shared" si="13"/>
        <v>1100</v>
      </c>
    </row>
    <row r="361" spans="1:7" ht="12.75">
      <c r="A361" s="112"/>
      <c r="B361" s="115"/>
      <c r="C361" s="99">
        <v>4300</v>
      </c>
      <c r="D361" s="115" t="s">
        <v>57</v>
      </c>
      <c r="E361" s="711">
        <v>119560</v>
      </c>
      <c r="F361" s="823">
        <v>3030</v>
      </c>
      <c r="G361" s="486">
        <f t="shared" si="13"/>
        <v>122590</v>
      </c>
    </row>
    <row r="362" spans="1:7" ht="12.75">
      <c r="A362" s="112"/>
      <c r="B362" s="115"/>
      <c r="C362" s="99">
        <v>4350</v>
      </c>
      <c r="D362" s="115" t="s">
        <v>111</v>
      </c>
      <c r="E362" s="711">
        <v>2400</v>
      </c>
      <c r="F362" s="711"/>
      <c r="G362" s="486">
        <f t="shared" si="13"/>
        <v>2400</v>
      </c>
    </row>
    <row r="363" spans="1:7" ht="12.75">
      <c r="A363" s="112"/>
      <c r="B363" s="115"/>
      <c r="C363" s="99">
        <v>4360</v>
      </c>
      <c r="D363" s="115" t="s">
        <v>73</v>
      </c>
      <c r="E363" s="711">
        <v>12500</v>
      </c>
      <c r="F363" s="711"/>
      <c r="G363" s="486">
        <f t="shared" si="13"/>
        <v>12500</v>
      </c>
    </row>
    <row r="364" spans="1:7" ht="12.75">
      <c r="A364" s="112"/>
      <c r="B364" s="115"/>
      <c r="C364" s="99">
        <v>4370</v>
      </c>
      <c r="D364" s="115" t="s">
        <v>74</v>
      </c>
      <c r="E364" s="711">
        <v>9600</v>
      </c>
      <c r="F364" s="711"/>
      <c r="G364" s="486">
        <f t="shared" si="13"/>
        <v>9600</v>
      </c>
    </row>
    <row r="365" spans="1:7" ht="12.75">
      <c r="A365" s="112"/>
      <c r="B365" s="115"/>
      <c r="C365" s="99">
        <v>4410</v>
      </c>
      <c r="D365" s="115" t="s">
        <v>75</v>
      </c>
      <c r="E365" s="711">
        <v>1000</v>
      </c>
      <c r="F365" s="711"/>
      <c r="G365" s="486">
        <f t="shared" si="13"/>
        <v>1000</v>
      </c>
    </row>
    <row r="366" spans="1:7" ht="12.75">
      <c r="A366" s="112"/>
      <c r="B366" s="115"/>
      <c r="C366" s="99">
        <v>4430</v>
      </c>
      <c r="D366" s="115" t="s">
        <v>76</v>
      </c>
      <c r="E366" s="711">
        <v>8000</v>
      </c>
      <c r="F366" s="711"/>
      <c r="G366" s="486">
        <f t="shared" si="13"/>
        <v>8000</v>
      </c>
    </row>
    <row r="367" spans="1:7" ht="12.75">
      <c r="A367" s="112"/>
      <c r="B367" s="115"/>
      <c r="C367" s="99">
        <v>4440</v>
      </c>
      <c r="D367" s="115" t="s">
        <v>77</v>
      </c>
      <c r="E367" s="711">
        <v>37987</v>
      </c>
      <c r="F367" s="711"/>
      <c r="G367" s="486">
        <f t="shared" si="13"/>
        <v>37987</v>
      </c>
    </row>
    <row r="368" spans="1:7" ht="12.75">
      <c r="A368" s="112"/>
      <c r="B368" s="115"/>
      <c r="C368" s="99">
        <v>4480</v>
      </c>
      <c r="D368" s="115" t="s">
        <v>78</v>
      </c>
      <c r="E368" s="711">
        <v>2784</v>
      </c>
      <c r="F368" s="711"/>
      <c r="G368" s="486">
        <f t="shared" si="13"/>
        <v>2784</v>
      </c>
    </row>
    <row r="369" spans="1:7" ht="12.75">
      <c r="A369" s="112"/>
      <c r="B369" s="115"/>
      <c r="C369" s="99">
        <v>4740</v>
      </c>
      <c r="D369" s="115" t="s">
        <v>105</v>
      </c>
      <c r="E369" s="711">
        <f>200+800</f>
        <v>1000</v>
      </c>
      <c r="F369" s="711"/>
      <c r="G369" s="486">
        <f t="shared" si="13"/>
        <v>1000</v>
      </c>
    </row>
    <row r="370" spans="1:7" ht="12.75">
      <c r="A370" s="112"/>
      <c r="B370" s="115"/>
      <c r="C370" s="99">
        <v>4750</v>
      </c>
      <c r="D370" s="115" t="s">
        <v>106</v>
      </c>
      <c r="E370" s="711">
        <v>1000</v>
      </c>
      <c r="F370" s="711"/>
      <c r="G370" s="486">
        <f t="shared" si="13"/>
        <v>1000</v>
      </c>
    </row>
    <row r="371" spans="1:7" ht="12.75">
      <c r="A371" s="112"/>
      <c r="B371" s="115"/>
      <c r="C371" s="99">
        <v>6050</v>
      </c>
      <c r="D371" s="115" t="s">
        <v>84</v>
      </c>
      <c r="E371" s="711">
        <v>160000</v>
      </c>
      <c r="F371" s="711"/>
      <c r="G371" s="486">
        <f t="shared" si="13"/>
        <v>160000</v>
      </c>
    </row>
    <row r="372" spans="1:7" ht="12.75">
      <c r="A372" s="112"/>
      <c r="B372" s="115"/>
      <c r="C372" s="99"/>
      <c r="D372" s="115"/>
      <c r="E372" s="711"/>
      <c r="F372" s="711"/>
      <c r="G372" s="486"/>
    </row>
    <row r="373" spans="1:7" ht="12.75">
      <c r="A373" s="112"/>
      <c r="B373" s="69">
        <v>85202</v>
      </c>
      <c r="C373" s="69"/>
      <c r="D373" s="119" t="s">
        <v>142</v>
      </c>
      <c r="E373" s="710">
        <f>SUM(E374:E400)</f>
        <v>4647051</v>
      </c>
      <c r="F373" s="710">
        <f>SUM(F374:F400)</f>
        <v>81899</v>
      </c>
      <c r="G373" s="485">
        <f>SUM(G374:G400)</f>
        <v>4728950</v>
      </c>
    </row>
    <row r="374" spans="1:7" ht="12.75">
      <c r="A374" s="112"/>
      <c r="B374" s="99"/>
      <c r="C374" s="99">
        <v>3020</v>
      </c>
      <c r="D374" s="115" t="s">
        <v>62</v>
      </c>
      <c r="E374" s="711">
        <v>17750</v>
      </c>
      <c r="F374" s="711"/>
      <c r="G374" s="486">
        <f>E374+F374</f>
        <v>17750</v>
      </c>
    </row>
    <row r="375" spans="1:9" ht="12.75">
      <c r="A375" s="112"/>
      <c r="B375" s="99"/>
      <c r="C375" s="99">
        <v>4010</v>
      </c>
      <c r="D375" s="115" t="s">
        <v>63</v>
      </c>
      <c r="E375" s="711">
        <v>2206073</v>
      </c>
      <c r="F375" s="823">
        <f>5733+14395+56315</f>
        <v>76443</v>
      </c>
      <c r="G375" s="486">
        <f aca="true" t="shared" si="14" ref="G375:G400">E375+F375</f>
        <v>2282516</v>
      </c>
      <c r="I375" s="80" t="e">
        <f>SUM(#REF!)</f>
        <v>#REF!</v>
      </c>
    </row>
    <row r="376" spans="1:7" ht="12.75">
      <c r="A376" s="112"/>
      <c r="B376" s="99"/>
      <c r="C376" s="99">
        <v>4040</v>
      </c>
      <c r="D376" s="115" t="s">
        <v>64</v>
      </c>
      <c r="E376" s="711">
        <v>162497</v>
      </c>
      <c r="F376" s="711"/>
      <c r="G376" s="486">
        <f t="shared" si="14"/>
        <v>162497</v>
      </c>
    </row>
    <row r="377" spans="1:7" ht="12.75">
      <c r="A377" s="112"/>
      <c r="B377" s="99"/>
      <c r="C377" s="99">
        <v>4110</v>
      </c>
      <c r="D377" s="115" t="s">
        <v>65</v>
      </c>
      <c r="E377" s="711">
        <v>388551</v>
      </c>
      <c r="F377" s="711">
        <v>-12000</v>
      </c>
      <c r="G377" s="486">
        <f t="shared" si="14"/>
        <v>376551</v>
      </c>
    </row>
    <row r="378" spans="1:7" ht="12.75">
      <c r="A378" s="112"/>
      <c r="B378" s="99"/>
      <c r="C378" s="99">
        <v>4120</v>
      </c>
      <c r="D378" s="115" t="s">
        <v>66</v>
      </c>
      <c r="E378" s="711">
        <v>55295</v>
      </c>
      <c r="F378" s="711">
        <v>1800</v>
      </c>
      <c r="G378" s="486">
        <f t="shared" si="14"/>
        <v>57095</v>
      </c>
    </row>
    <row r="379" spans="1:7" ht="12.75">
      <c r="A379" s="112"/>
      <c r="B379" s="99"/>
      <c r="C379" s="99">
        <v>4170</v>
      </c>
      <c r="D379" s="115" t="s">
        <v>67</v>
      </c>
      <c r="E379" s="711">
        <v>4472</v>
      </c>
      <c r="F379" s="711"/>
      <c r="G379" s="486">
        <f t="shared" si="14"/>
        <v>4472</v>
      </c>
    </row>
    <row r="380" spans="1:7" ht="12.75">
      <c r="A380" s="112"/>
      <c r="B380" s="99"/>
      <c r="C380" s="99">
        <v>4210</v>
      </c>
      <c r="D380" s="115" t="s">
        <v>68</v>
      </c>
      <c r="E380" s="711">
        <v>407988</v>
      </c>
      <c r="F380" s="823">
        <f>216+40737+2452</f>
        <v>43405</v>
      </c>
      <c r="G380" s="486">
        <f t="shared" si="14"/>
        <v>451393</v>
      </c>
    </row>
    <row r="381" spans="1:7" ht="12.75">
      <c r="A381" s="112"/>
      <c r="B381" s="99"/>
      <c r="C381" s="99">
        <v>4220</v>
      </c>
      <c r="D381" s="115" t="s">
        <v>141</v>
      </c>
      <c r="E381" s="711">
        <v>433968</v>
      </c>
      <c r="F381" s="711">
        <f>20870+10548</f>
        <v>31418</v>
      </c>
      <c r="G381" s="486">
        <f t="shared" si="14"/>
        <v>465386</v>
      </c>
    </row>
    <row r="382" spans="1:9" ht="12.75">
      <c r="A382" s="112"/>
      <c r="B382" s="99"/>
      <c r="C382" s="99">
        <v>4230</v>
      </c>
      <c r="D382" s="115" t="s">
        <v>454</v>
      </c>
      <c r="E382" s="711">
        <v>37400</v>
      </c>
      <c r="F382" s="711"/>
      <c r="G382" s="486">
        <f t="shared" si="14"/>
        <v>37400</v>
      </c>
      <c r="H382" s="78"/>
      <c r="I382" s="78"/>
    </row>
    <row r="383" spans="1:9" ht="12.75">
      <c r="A383" s="112"/>
      <c r="B383" s="99"/>
      <c r="C383" s="99">
        <v>4260</v>
      </c>
      <c r="D383" s="115" t="s">
        <v>69</v>
      </c>
      <c r="E383" s="711">
        <v>158903</v>
      </c>
      <c r="F383" s="711">
        <v>2971</v>
      </c>
      <c r="G383" s="486">
        <f t="shared" si="14"/>
        <v>161874</v>
      </c>
      <c r="H383" s="78"/>
      <c r="I383" s="78"/>
    </row>
    <row r="384" spans="1:9" ht="12.75">
      <c r="A384" s="112"/>
      <c r="B384" s="99"/>
      <c r="C384" s="99">
        <v>4270</v>
      </c>
      <c r="D384" s="115" t="s">
        <v>70</v>
      </c>
      <c r="E384" s="711">
        <v>260712</v>
      </c>
      <c r="F384" s="711">
        <f>83500-65802-46115</f>
        <v>-28417</v>
      </c>
      <c r="G384" s="486">
        <f t="shared" si="14"/>
        <v>232295</v>
      </c>
      <c r="H384" s="78"/>
      <c r="I384" s="78"/>
    </row>
    <row r="385" spans="1:9" ht="12.75">
      <c r="A385" s="112"/>
      <c r="B385" s="99"/>
      <c r="C385" s="99">
        <v>4280</v>
      </c>
      <c r="D385" s="115" t="s">
        <v>71</v>
      </c>
      <c r="E385" s="711">
        <v>1850</v>
      </c>
      <c r="F385" s="711"/>
      <c r="G385" s="486">
        <f t="shared" si="14"/>
        <v>1850</v>
      </c>
      <c r="H385" s="78"/>
      <c r="I385" s="78"/>
    </row>
    <row r="386" spans="1:9" ht="12.75">
      <c r="A386" s="112"/>
      <c r="B386" s="99"/>
      <c r="C386" s="99">
        <v>4300</v>
      </c>
      <c r="D386" s="115" t="s">
        <v>57</v>
      </c>
      <c r="E386" s="711">
        <v>130091</v>
      </c>
      <c r="F386" s="711">
        <v>16000</v>
      </c>
      <c r="G386" s="486">
        <f t="shared" si="14"/>
        <v>146091</v>
      </c>
      <c r="H386" s="78"/>
      <c r="I386" s="78"/>
    </row>
    <row r="387" spans="1:9" ht="12.75">
      <c r="A387" s="112"/>
      <c r="B387" s="99"/>
      <c r="C387" s="99">
        <v>4350</v>
      </c>
      <c r="D387" s="115" t="s">
        <v>111</v>
      </c>
      <c r="E387" s="711">
        <f>1500+792+1000</f>
        <v>3292</v>
      </c>
      <c r="F387" s="711">
        <v>-808</v>
      </c>
      <c r="G387" s="486">
        <f t="shared" si="14"/>
        <v>2484</v>
      </c>
      <c r="H387" s="78"/>
      <c r="I387" s="78"/>
    </row>
    <row r="388" spans="1:9" ht="12.75">
      <c r="A388" s="112"/>
      <c r="B388" s="99"/>
      <c r="C388" s="99">
        <v>4360</v>
      </c>
      <c r="D388" s="115" t="s">
        <v>112</v>
      </c>
      <c r="E388" s="711">
        <f>1500</f>
        <v>1500</v>
      </c>
      <c r="F388" s="711"/>
      <c r="G388" s="486">
        <f t="shared" si="14"/>
        <v>1500</v>
      </c>
      <c r="H388" s="78"/>
      <c r="I388" s="78"/>
    </row>
    <row r="389" spans="1:9" ht="12.75">
      <c r="A389" s="112"/>
      <c r="B389" s="99"/>
      <c r="C389" s="99">
        <v>4370</v>
      </c>
      <c r="D389" s="115" t="s">
        <v>74</v>
      </c>
      <c r="E389" s="711">
        <v>18000</v>
      </c>
      <c r="F389" s="711"/>
      <c r="G389" s="486">
        <f>E389+F389</f>
        <v>18000</v>
      </c>
      <c r="H389" s="78"/>
      <c r="I389" s="78"/>
    </row>
    <row r="390" spans="1:9" ht="12.75">
      <c r="A390" s="112"/>
      <c r="B390" s="99"/>
      <c r="C390" s="99">
        <v>4390</v>
      </c>
      <c r="D390" s="115" t="s">
        <v>143</v>
      </c>
      <c r="E390" s="711">
        <f>1000</f>
        <v>1000</v>
      </c>
      <c r="F390" s="711"/>
      <c r="G390" s="486">
        <f t="shared" si="14"/>
        <v>1000</v>
      </c>
      <c r="H390" s="78"/>
      <c r="I390" s="78"/>
    </row>
    <row r="391" spans="1:9" ht="12.75">
      <c r="A391" s="112"/>
      <c r="B391" s="99"/>
      <c r="C391" s="99">
        <v>4410</v>
      </c>
      <c r="D391" s="115" t="s">
        <v>75</v>
      </c>
      <c r="E391" s="711">
        <v>10100</v>
      </c>
      <c r="F391" s="711"/>
      <c r="G391" s="486">
        <f t="shared" si="14"/>
        <v>10100</v>
      </c>
      <c r="H391" s="78"/>
      <c r="I391" s="78"/>
    </row>
    <row r="392" spans="1:9" ht="12.75">
      <c r="A392" s="112"/>
      <c r="B392" s="99"/>
      <c r="C392" s="99">
        <v>4430</v>
      </c>
      <c r="D392" s="115" t="s">
        <v>76</v>
      </c>
      <c r="E392" s="711">
        <v>30311</v>
      </c>
      <c r="F392" s="711">
        <v>1527</v>
      </c>
      <c r="G392" s="486">
        <f t="shared" si="14"/>
        <v>31838</v>
      </c>
      <c r="H392" s="78"/>
      <c r="I392" s="78"/>
    </row>
    <row r="393" spans="1:9" ht="12.75">
      <c r="A393" s="112"/>
      <c r="B393" s="99"/>
      <c r="C393" s="99">
        <v>4440</v>
      </c>
      <c r="D393" s="115" t="s">
        <v>77</v>
      </c>
      <c r="E393" s="711">
        <v>95223</v>
      </c>
      <c r="F393" s="711">
        <v>2372</v>
      </c>
      <c r="G393" s="486">
        <f t="shared" si="14"/>
        <v>97595</v>
      </c>
      <c r="H393" s="78"/>
      <c r="I393" s="78"/>
    </row>
    <row r="394" spans="1:9" ht="12.75">
      <c r="A394" s="112"/>
      <c r="B394" s="99"/>
      <c r="C394" s="99">
        <v>4480</v>
      </c>
      <c r="D394" s="115" t="s">
        <v>78</v>
      </c>
      <c r="E394" s="711">
        <v>18545</v>
      </c>
      <c r="F394" s="711">
        <v>231</v>
      </c>
      <c r="G394" s="486">
        <f t="shared" si="14"/>
        <v>18776</v>
      </c>
      <c r="H394" s="78"/>
      <c r="I394" s="78"/>
    </row>
    <row r="395" spans="1:9" ht="12.75">
      <c r="A395" s="112"/>
      <c r="B395" s="99"/>
      <c r="C395" s="99">
        <v>4520</v>
      </c>
      <c r="D395" s="115" t="s">
        <v>144</v>
      </c>
      <c r="E395" s="711">
        <f>50</f>
        <v>50</v>
      </c>
      <c r="F395" s="711">
        <v>-43</v>
      </c>
      <c r="G395" s="486">
        <f t="shared" si="14"/>
        <v>7</v>
      </c>
      <c r="H395" s="78"/>
      <c r="I395" s="78"/>
    </row>
    <row r="396" spans="1:9" ht="12.75">
      <c r="A396" s="112"/>
      <c r="B396" s="99"/>
      <c r="C396" s="99">
        <v>4700</v>
      </c>
      <c r="D396" s="115" t="s">
        <v>96</v>
      </c>
      <c r="E396" s="711">
        <f>2500+3000</f>
        <v>5500</v>
      </c>
      <c r="F396" s="711"/>
      <c r="G396" s="486">
        <f t="shared" si="14"/>
        <v>5500</v>
      </c>
      <c r="H396" s="78"/>
      <c r="I396" s="78"/>
    </row>
    <row r="397" spans="1:9" ht="12.75">
      <c r="A397" s="112"/>
      <c r="B397" s="99"/>
      <c r="C397" s="99">
        <v>4740</v>
      </c>
      <c r="D397" s="115" t="s">
        <v>105</v>
      </c>
      <c r="E397" s="711">
        <f>800+780+1000</f>
        <v>2580</v>
      </c>
      <c r="F397" s="711"/>
      <c r="G397" s="486">
        <f t="shared" si="14"/>
        <v>2580</v>
      </c>
      <c r="H397" s="78"/>
      <c r="I397" s="78"/>
    </row>
    <row r="398" spans="1:7" ht="12.75">
      <c r="A398" s="112"/>
      <c r="B398" s="99"/>
      <c r="C398" s="99">
        <v>4750</v>
      </c>
      <c r="D398" s="115" t="s">
        <v>106</v>
      </c>
      <c r="E398" s="711">
        <f>5900+3000</f>
        <v>8900</v>
      </c>
      <c r="F398" s="711"/>
      <c r="G398" s="486">
        <f t="shared" si="14"/>
        <v>8900</v>
      </c>
    </row>
    <row r="399" spans="1:9" ht="12.75">
      <c r="A399" s="112"/>
      <c r="B399" s="99"/>
      <c r="C399" s="99">
        <v>6050</v>
      </c>
      <c r="D399" s="115" t="s">
        <v>84</v>
      </c>
      <c r="E399" s="711">
        <v>180000</v>
      </c>
      <c r="F399" s="823">
        <f>75000-180000+52000</f>
        <v>-53000</v>
      </c>
      <c r="G399" s="486">
        <f t="shared" si="14"/>
        <v>127000</v>
      </c>
      <c r="I399" s="80"/>
    </row>
    <row r="400" spans="1:9" ht="12.75">
      <c r="A400" s="112"/>
      <c r="B400" s="99"/>
      <c r="C400" s="99">
        <v>6060</v>
      </c>
      <c r="D400" s="115" t="s">
        <v>85</v>
      </c>
      <c r="E400" s="711">
        <v>6500</v>
      </c>
      <c r="F400" s="711"/>
      <c r="G400" s="486">
        <f t="shared" si="14"/>
        <v>6500</v>
      </c>
      <c r="I400" s="80"/>
    </row>
    <row r="401" spans="1:9" ht="12.75">
      <c r="A401" s="112"/>
      <c r="B401" s="99"/>
      <c r="C401" s="99"/>
      <c r="D401" s="115"/>
      <c r="E401" s="711"/>
      <c r="F401" s="711"/>
      <c r="G401" s="486"/>
      <c r="I401" s="80"/>
    </row>
    <row r="402" spans="1:9" ht="12.75">
      <c r="A402" s="112"/>
      <c r="B402" s="69">
        <v>85203</v>
      </c>
      <c r="C402" s="69"/>
      <c r="D402" s="119" t="s">
        <v>145</v>
      </c>
      <c r="E402" s="710">
        <f>SUM(E403:E424)</f>
        <v>336577</v>
      </c>
      <c r="F402" s="710">
        <f>SUM(F403:F424)</f>
        <v>0</v>
      </c>
      <c r="G402" s="485">
        <f>SUM(G403:G424)</f>
        <v>336577</v>
      </c>
      <c r="I402" s="80"/>
    </row>
    <row r="403" spans="1:9" ht="12.75">
      <c r="A403" s="112"/>
      <c r="B403" s="99"/>
      <c r="C403" s="99">
        <v>3020</v>
      </c>
      <c r="D403" s="115" t="s">
        <v>434</v>
      </c>
      <c r="E403" s="711">
        <v>1000</v>
      </c>
      <c r="F403" s="711"/>
      <c r="G403" s="486">
        <f>E403+F403</f>
        <v>1000</v>
      </c>
      <c r="I403" s="80"/>
    </row>
    <row r="404" spans="1:9" ht="12.75">
      <c r="A404" s="112"/>
      <c r="B404" s="99"/>
      <c r="C404" s="99">
        <v>4010</v>
      </c>
      <c r="D404" s="115" t="s">
        <v>63</v>
      </c>
      <c r="E404" s="711">
        <v>131465</v>
      </c>
      <c r="F404" s="711">
        <v>5487</v>
      </c>
      <c r="G404" s="486">
        <f aca="true" t="shared" si="15" ref="G404:G424">E404+F404</f>
        <v>136952</v>
      </c>
      <c r="I404" s="80" t="e">
        <f>SUM(#REF!)</f>
        <v>#REF!</v>
      </c>
    </row>
    <row r="405" spans="1:9" ht="12.75">
      <c r="A405" s="112"/>
      <c r="B405" s="99"/>
      <c r="C405" s="99">
        <v>4040</v>
      </c>
      <c r="D405" s="115" t="s">
        <v>64</v>
      </c>
      <c r="E405" s="711">
        <v>9030</v>
      </c>
      <c r="F405" s="711"/>
      <c r="G405" s="486">
        <f t="shared" si="15"/>
        <v>9030</v>
      </c>
      <c r="I405" s="80"/>
    </row>
    <row r="406" spans="1:9" ht="12.75">
      <c r="A406" s="112"/>
      <c r="B406" s="99"/>
      <c r="C406" s="99">
        <v>4110</v>
      </c>
      <c r="D406" s="115" t="s">
        <v>65</v>
      </c>
      <c r="E406" s="711">
        <v>24316</v>
      </c>
      <c r="F406" s="711">
        <v>-1971</v>
      </c>
      <c r="G406" s="486">
        <f t="shared" si="15"/>
        <v>22345</v>
      </c>
      <c r="I406" s="80"/>
    </row>
    <row r="407" spans="1:9" ht="12.75">
      <c r="A407" s="112"/>
      <c r="B407" s="99"/>
      <c r="C407" s="99">
        <v>4120</v>
      </c>
      <c r="D407" s="115" t="s">
        <v>66</v>
      </c>
      <c r="E407" s="711">
        <v>3427</v>
      </c>
      <c r="F407" s="711">
        <v>119</v>
      </c>
      <c r="G407" s="486">
        <f t="shared" si="15"/>
        <v>3546</v>
      </c>
      <c r="I407" s="80"/>
    </row>
    <row r="408" spans="1:9" ht="12.75">
      <c r="A408" s="112"/>
      <c r="B408" s="99"/>
      <c r="C408" s="99">
        <v>4170</v>
      </c>
      <c r="D408" s="115" t="s">
        <v>67</v>
      </c>
      <c r="E408" s="711">
        <v>3000</v>
      </c>
      <c r="F408" s="711"/>
      <c r="G408" s="486">
        <f t="shared" si="15"/>
        <v>3000</v>
      </c>
      <c r="I408" s="80"/>
    </row>
    <row r="409" spans="1:9" ht="12.75">
      <c r="A409" s="112"/>
      <c r="B409" s="99"/>
      <c r="C409" s="99">
        <v>4210</v>
      </c>
      <c r="D409" s="115" t="s">
        <v>68</v>
      </c>
      <c r="E409" s="711">
        <v>75447</v>
      </c>
      <c r="F409" s="711"/>
      <c r="G409" s="486">
        <f t="shared" si="15"/>
        <v>75447</v>
      </c>
      <c r="I409" s="80"/>
    </row>
    <row r="410" spans="1:9" ht="12.75">
      <c r="A410" s="112"/>
      <c r="B410" s="99"/>
      <c r="C410" s="99">
        <v>4220</v>
      </c>
      <c r="D410" s="115" t="s">
        <v>141</v>
      </c>
      <c r="E410" s="711">
        <v>25000</v>
      </c>
      <c r="F410" s="711"/>
      <c r="G410" s="486">
        <f t="shared" si="15"/>
        <v>25000</v>
      </c>
      <c r="I410" s="80"/>
    </row>
    <row r="411" spans="1:9" ht="12.75">
      <c r="A411" s="112"/>
      <c r="B411" s="99"/>
      <c r="C411" s="99">
        <v>4230</v>
      </c>
      <c r="D411" s="115" t="s">
        <v>454</v>
      </c>
      <c r="E411" s="711">
        <v>1000</v>
      </c>
      <c r="F411" s="711"/>
      <c r="G411" s="486">
        <f t="shared" si="15"/>
        <v>1000</v>
      </c>
      <c r="I411" s="80"/>
    </row>
    <row r="412" spans="1:9" ht="12.75">
      <c r="A412" s="112"/>
      <c r="B412" s="99"/>
      <c r="C412" s="99">
        <v>4260</v>
      </c>
      <c r="D412" s="115" t="s">
        <v>69</v>
      </c>
      <c r="E412" s="711">
        <v>12500</v>
      </c>
      <c r="F412" s="711">
        <v>-4168</v>
      </c>
      <c r="G412" s="486">
        <f t="shared" si="15"/>
        <v>8332</v>
      </c>
      <c r="I412" s="80"/>
    </row>
    <row r="413" spans="1:9" ht="12.75">
      <c r="A413" s="112"/>
      <c r="B413" s="99"/>
      <c r="C413" s="99">
        <v>4270</v>
      </c>
      <c r="D413" s="115" t="s">
        <v>70</v>
      </c>
      <c r="E413" s="711">
        <v>20000</v>
      </c>
      <c r="F413" s="711"/>
      <c r="G413" s="486">
        <f t="shared" si="15"/>
        <v>20000</v>
      </c>
      <c r="I413" s="80"/>
    </row>
    <row r="414" spans="1:9" ht="12.75">
      <c r="A414" s="112"/>
      <c r="B414" s="99"/>
      <c r="C414" s="99">
        <v>4280</v>
      </c>
      <c r="D414" s="115" t="s">
        <v>71</v>
      </c>
      <c r="E414" s="711">
        <v>400</v>
      </c>
      <c r="F414" s="711"/>
      <c r="G414" s="486">
        <f t="shared" si="15"/>
        <v>400</v>
      </c>
      <c r="I414" s="80"/>
    </row>
    <row r="415" spans="1:9" ht="12.75">
      <c r="A415" s="112"/>
      <c r="B415" s="99"/>
      <c r="C415" s="99">
        <v>4300</v>
      </c>
      <c r="D415" s="115" t="s">
        <v>57</v>
      </c>
      <c r="E415" s="711">
        <v>13400</v>
      </c>
      <c r="F415" s="711"/>
      <c r="G415" s="486">
        <f t="shared" si="15"/>
        <v>13400</v>
      </c>
      <c r="I415" s="80"/>
    </row>
    <row r="416" spans="1:9" ht="12.75">
      <c r="A416" s="112"/>
      <c r="B416" s="99"/>
      <c r="C416" s="99">
        <v>4350</v>
      </c>
      <c r="D416" s="115" t="s">
        <v>72</v>
      </c>
      <c r="E416" s="711">
        <v>660</v>
      </c>
      <c r="F416" s="711"/>
      <c r="G416" s="486">
        <f t="shared" si="15"/>
        <v>660</v>
      </c>
      <c r="I416" s="80"/>
    </row>
    <row r="417" spans="1:9" ht="12.75">
      <c r="A417" s="112"/>
      <c r="B417" s="99"/>
      <c r="C417" s="99">
        <v>4360</v>
      </c>
      <c r="D417" s="115" t="s">
        <v>73</v>
      </c>
      <c r="E417" s="711">
        <v>1500</v>
      </c>
      <c r="F417" s="711"/>
      <c r="G417" s="486">
        <f t="shared" si="15"/>
        <v>1500</v>
      </c>
      <c r="I417" s="80"/>
    </row>
    <row r="418" spans="1:9" ht="12.75">
      <c r="A418" s="112"/>
      <c r="B418" s="99"/>
      <c r="C418" s="99">
        <v>4370</v>
      </c>
      <c r="D418" s="115" t="s">
        <v>74</v>
      </c>
      <c r="E418" s="711">
        <v>1300</v>
      </c>
      <c r="F418" s="711"/>
      <c r="G418" s="486">
        <f t="shared" si="15"/>
        <v>1300</v>
      </c>
      <c r="I418" s="80"/>
    </row>
    <row r="419" spans="1:9" ht="12.75">
      <c r="A419" s="112"/>
      <c r="B419" s="99"/>
      <c r="C419" s="99">
        <v>4410</v>
      </c>
      <c r="D419" s="115" t="s">
        <v>75</v>
      </c>
      <c r="E419" s="711">
        <v>1500</v>
      </c>
      <c r="F419" s="711"/>
      <c r="G419" s="486">
        <f t="shared" si="15"/>
        <v>1500</v>
      </c>
      <c r="I419" s="80"/>
    </row>
    <row r="420" spans="1:9" ht="12.75">
      <c r="A420" s="112"/>
      <c r="B420" s="99"/>
      <c r="C420" s="99">
        <v>4430</v>
      </c>
      <c r="D420" s="115" t="s">
        <v>76</v>
      </c>
      <c r="E420" s="711">
        <v>2000</v>
      </c>
      <c r="F420" s="711"/>
      <c r="G420" s="486">
        <f t="shared" si="15"/>
        <v>2000</v>
      </c>
      <c r="I420" s="80"/>
    </row>
    <row r="421" spans="1:9" ht="12.75">
      <c r="A421" s="112"/>
      <c r="B421" s="99"/>
      <c r="C421" s="99">
        <v>4440</v>
      </c>
      <c r="D421" s="115" t="s">
        <v>77</v>
      </c>
      <c r="E421" s="711">
        <v>5632</v>
      </c>
      <c r="F421" s="711">
        <v>533</v>
      </c>
      <c r="G421" s="486">
        <f t="shared" si="15"/>
        <v>6165</v>
      </c>
      <c r="I421" s="80"/>
    </row>
    <row r="422" spans="1:9" ht="12.75">
      <c r="A422" s="112"/>
      <c r="B422" s="99"/>
      <c r="C422" s="99">
        <v>4700</v>
      </c>
      <c r="D422" s="115" t="s">
        <v>96</v>
      </c>
      <c r="E422" s="711">
        <v>3000</v>
      </c>
      <c r="F422" s="711"/>
      <c r="G422" s="486">
        <f t="shared" si="15"/>
        <v>3000</v>
      </c>
      <c r="I422" s="80"/>
    </row>
    <row r="423" spans="1:9" ht="12.75">
      <c r="A423" s="112"/>
      <c r="B423" s="99"/>
      <c r="C423" s="99">
        <v>4740</v>
      </c>
      <c r="D423" s="115" t="s">
        <v>105</v>
      </c>
      <c r="E423" s="711">
        <v>500</v>
      </c>
      <c r="F423" s="711"/>
      <c r="G423" s="486">
        <f t="shared" si="15"/>
        <v>500</v>
      </c>
      <c r="I423" s="80"/>
    </row>
    <row r="424" spans="1:9" ht="12.75">
      <c r="A424" s="112"/>
      <c r="B424" s="99"/>
      <c r="C424" s="99">
        <v>4750</v>
      </c>
      <c r="D424" s="115" t="s">
        <v>106</v>
      </c>
      <c r="E424" s="711">
        <v>500</v>
      </c>
      <c r="F424" s="711"/>
      <c r="G424" s="486">
        <f t="shared" si="15"/>
        <v>500</v>
      </c>
      <c r="I424" s="80"/>
    </row>
    <row r="425" spans="1:7" ht="12.75">
      <c r="A425" s="112"/>
      <c r="B425" s="99"/>
      <c r="C425" s="99"/>
      <c r="D425" s="115"/>
      <c r="E425" s="711"/>
      <c r="F425" s="711"/>
      <c r="G425" s="486"/>
    </row>
    <row r="426" spans="1:7" ht="12.75">
      <c r="A426" s="112"/>
      <c r="B426" s="69">
        <v>85204</v>
      </c>
      <c r="C426" s="69"/>
      <c r="D426" s="119" t="s">
        <v>147</v>
      </c>
      <c r="E426" s="710">
        <f>SUM(E427:E432)</f>
        <v>1386733</v>
      </c>
      <c r="F426" s="710">
        <f>SUM(F427:F432)</f>
        <v>0</v>
      </c>
      <c r="G426" s="485">
        <f>SUM(G427:G432)</f>
        <v>1386733</v>
      </c>
    </row>
    <row r="427" spans="1:7" ht="12.75">
      <c r="A427" s="112"/>
      <c r="B427" s="99"/>
      <c r="C427" s="99">
        <v>2310</v>
      </c>
      <c r="D427" s="115" t="s">
        <v>133</v>
      </c>
      <c r="E427" s="711">
        <v>132892</v>
      </c>
      <c r="F427" s="711"/>
      <c r="G427" s="486">
        <f aca="true" t="shared" si="16" ref="G427:G432">E427+F427</f>
        <v>132892</v>
      </c>
    </row>
    <row r="428" spans="1:7" ht="12.75">
      <c r="A428" s="112"/>
      <c r="B428" s="99"/>
      <c r="C428" s="99">
        <v>3110</v>
      </c>
      <c r="D428" s="115" t="s">
        <v>140</v>
      </c>
      <c r="E428" s="711">
        <v>1142392</v>
      </c>
      <c r="F428" s="711"/>
      <c r="G428" s="486">
        <f t="shared" si="16"/>
        <v>1142392</v>
      </c>
    </row>
    <row r="429" spans="1:7" ht="12.75">
      <c r="A429" s="112"/>
      <c r="B429" s="99"/>
      <c r="C429" s="99">
        <v>4110</v>
      </c>
      <c r="D429" s="115" t="s">
        <v>65</v>
      </c>
      <c r="E429" s="711">
        <v>8831</v>
      </c>
      <c r="F429" s="711"/>
      <c r="G429" s="486">
        <f t="shared" si="16"/>
        <v>8831</v>
      </c>
    </row>
    <row r="430" spans="1:7" ht="12.75">
      <c r="A430" s="112"/>
      <c r="B430" s="99"/>
      <c r="C430" s="99">
        <v>4120</v>
      </c>
      <c r="D430" s="115" t="s">
        <v>66</v>
      </c>
      <c r="E430" s="711">
        <v>1518</v>
      </c>
      <c r="F430" s="711"/>
      <c r="G430" s="486">
        <f t="shared" si="16"/>
        <v>1518</v>
      </c>
    </row>
    <row r="431" spans="1:7" ht="12.75">
      <c r="A431" s="112"/>
      <c r="B431" s="99"/>
      <c r="C431" s="99">
        <v>4170</v>
      </c>
      <c r="D431" s="115" t="s">
        <v>435</v>
      </c>
      <c r="E431" s="711">
        <v>61928</v>
      </c>
      <c r="F431" s="711"/>
      <c r="G431" s="486">
        <f t="shared" si="16"/>
        <v>61928</v>
      </c>
    </row>
    <row r="432" spans="1:7" ht="12.75">
      <c r="A432" s="112"/>
      <c r="B432" s="99"/>
      <c r="C432" s="99">
        <v>4300</v>
      </c>
      <c r="D432" s="115" t="s">
        <v>57</v>
      </c>
      <c r="E432" s="711">
        <v>39172</v>
      </c>
      <c r="F432" s="711"/>
      <c r="G432" s="486">
        <f t="shared" si="16"/>
        <v>39172</v>
      </c>
    </row>
    <row r="433" spans="1:7" ht="12.75">
      <c r="A433" s="112"/>
      <c r="B433" s="99"/>
      <c r="C433" s="99"/>
      <c r="D433" s="115"/>
      <c r="E433" s="711"/>
      <c r="F433" s="711"/>
      <c r="G433" s="486"/>
    </row>
    <row r="434" spans="1:7" ht="12.75">
      <c r="A434" s="112"/>
      <c r="B434" s="69">
        <v>85218</v>
      </c>
      <c r="C434" s="69"/>
      <c r="D434" s="119" t="s">
        <v>148</v>
      </c>
      <c r="E434" s="710">
        <f>SUM(E435:E455)</f>
        <v>592419</v>
      </c>
      <c r="F434" s="710">
        <f>SUM(F435:F455)</f>
        <v>7001</v>
      </c>
      <c r="G434" s="485">
        <f>SUM(G435:G455)</f>
        <v>599420</v>
      </c>
    </row>
    <row r="435" spans="1:9" ht="12.75">
      <c r="A435" s="112"/>
      <c r="B435" s="99"/>
      <c r="C435" s="99">
        <v>4010</v>
      </c>
      <c r="D435" s="115" t="s">
        <v>63</v>
      </c>
      <c r="E435" s="711">
        <v>350367</v>
      </c>
      <c r="F435" s="711"/>
      <c r="G435" s="486">
        <f>E435+F435</f>
        <v>350367</v>
      </c>
      <c r="I435" s="80" t="e">
        <f>SUM(#REF!)</f>
        <v>#REF!</v>
      </c>
    </row>
    <row r="436" spans="1:7" ht="12.75">
      <c r="A436" s="112"/>
      <c r="B436" s="99"/>
      <c r="C436" s="99">
        <v>4040</v>
      </c>
      <c r="D436" s="115" t="s">
        <v>64</v>
      </c>
      <c r="E436" s="711">
        <v>24405</v>
      </c>
      <c r="F436" s="711"/>
      <c r="G436" s="486">
        <f aca="true" t="shared" si="17" ref="G436:G455">E436+F436</f>
        <v>24405</v>
      </c>
    </row>
    <row r="437" spans="1:7" ht="12.75">
      <c r="A437" s="112"/>
      <c r="B437" s="99"/>
      <c r="C437" s="99">
        <v>4110</v>
      </c>
      <c r="D437" s="115" t="s">
        <v>65</v>
      </c>
      <c r="E437" s="711">
        <v>66248</v>
      </c>
      <c r="F437" s="711"/>
      <c r="G437" s="486">
        <f t="shared" si="17"/>
        <v>66248</v>
      </c>
    </row>
    <row r="438" spans="1:7" ht="12.75">
      <c r="A438" s="112"/>
      <c r="B438" s="99"/>
      <c r="C438" s="99">
        <v>4120</v>
      </c>
      <c r="D438" s="115" t="s">
        <v>66</v>
      </c>
      <c r="E438" s="711">
        <v>8817</v>
      </c>
      <c r="F438" s="711"/>
      <c r="G438" s="486">
        <f t="shared" si="17"/>
        <v>8817</v>
      </c>
    </row>
    <row r="439" spans="1:7" ht="12.75">
      <c r="A439" s="112"/>
      <c r="B439" s="99"/>
      <c r="C439" s="99">
        <v>4170</v>
      </c>
      <c r="D439" s="115" t="s">
        <v>435</v>
      </c>
      <c r="E439" s="711">
        <v>24440</v>
      </c>
      <c r="F439" s="711"/>
      <c r="G439" s="486">
        <f t="shared" si="17"/>
        <v>24440</v>
      </c>
    </row>
    <row r="440" spans="1:7" ht="12.75">
      <c r="A440" s="112"/>
      <c r="B440" s="99"/>
      <c r="C440" s="99">
        <v>4210</v>
      </c>
      <c r="D440" s="115" t="s">
        <v>68</v>
      </c>
      <c r="E440" s="711">
        <v>26620</v>
      </c>
      <c r="F440" s="711"/>
      <c r="G440" s="486">
        <f t="shared" si="17"/>
        <v>26620</v>
      </c>
    </row>
    <row r="441" spans="1:7" ht="12.75">
      <c r="A441" s="112"/>
      <c r="B441" s="99"/>
      <c r="C441" s="99">
        <v>4260</v>
      </c>
      <c r="D441" s="115" t="s">
        <v>69</v>
      </c>
      <c r="E441" s="711">
        <v>24100</v>
      </c>
      <c r="F441" s="711">
        <v>4000</v>
      </c>
      <c r="G441" s="486">
        <f t="shared" si="17"/>
        <v>28100</v>
      </c>
    </row>
    <row r="442" spans="1:7" ht="12.75">
      <c r="A442" s="112"/>
      <c r="B442" s="99"/>
      <c r="C442" s="99">
        <v>4270</v>
      </c>
      <c r="D442" s="115" t="s">
        <v>70</v>
      </c>
      <c r="E442" s="711">
        <v>4687</v>
      </c>
      <c r="F442" s="711"/>
      <c r="G442" s="486">
        <f t="shared" si="17"/>
        <v>4687</v>
      </c>
    </row>
    <row r="443" spans="1:7" ht="12.75">
      <c r="A443" s="112"/>
      <c r="B443" s="99"/>
      <c r="C443" s="99">
        <v>4280</v>
      </c>
      <c r="D443" s="115" t="s">
        <v>71</v>
      </c>
      <c r="E443" s="711">
        <v>900</v>
      </c>
      <c r="F443" s="711"/>
      <c r="G443" s="486">
        <f t="shared" si="17"/>
        <v>900</v>
      </c>
    </row>
    <row r="444" spans="1:7" ht="12.75">
      <c r="A444" s="112"/>
      <c r="B444" s="99"/>
      <c r="C444" s="99">
        <v>4300</v>
      </c>
      <c r="D444" s="115" t="s">
        <v>57</v>
      </c>
      <c r="E444" s="711">
        <v>23134</v>
      </c>
      <c r="F444" s="711">
        <v>2001</v>
      </c>
      <c r="G444" s="486">
        <f t="shared" si="17"/>
        <v>25135</v>
      </c>
    </row>
    <row r="445" spans="1:7" ht="12.75">
      <c r="A445" s="112"/>
      <c r="B445" s="99"/>
      <c r="C445" s="99">
        <v>4350</v>
      </c>
      <c r="D445" s="115" t="s">
        <v>111</v>
      </c>
      <c r="E445" s="711">
        <v>2035</v>
      </c>
      <c r="F445" s="711"/>
      <c r="G445" s="486">
        <f t="shared" si="17"/>
        <v>2035</v>
      </c>
    </row>
    <row r="446" spans="1:9" ht="12.75">
      <c r="A446" s="112"/>
      <c r="B446" s="99"/>
      <c r="C446" s="99">
        <v>4360</v>
      </c>
      <c r="D446" s="115" t="s">
        <v>73</v>
      </c>
      <c r="E446" s="711">
        <v>600</v>
      </c>
      <c r="F446" s="711"/>
      <c r="G446" s="486">
        <f t="shared" si="17"/>
        <v>600</v>
      </c>
      <c r="H446" s="78"/>
      <c r="I446" s="78"/>
    </row>
    <row r="447" spans="1:9" ht="12.75">
      <c r="A447" s="112"/>
      <c r="B447" s="99"/>
      <c r="C447" s="99">
        <v>4370</v>
      </c>
      <c r="D447" s="115" t="s">
        <v>74</v>
      </c>
      <c r="E447" s="711">
        <v>6000</v>
      </c>
      <c r="F447" s="711">
        <v>1000</v>
      </c>
      <c r="G447" s="486">
        <f t="shared" si="17"/>
        <v>7000</v>
      </c>
      <c r="H447" s="78"/>
      <c r="I447" s="78"/>
    </row>
    <row r="448" spans="1:9" ht="12.75">
      <c r="A448" s="112"/>
      <c r="B448" s="99"/>
      <c r="C448" s="99">
        <v>4410</v>
      </c>
      <c r="D448" s="115" t="s">
        <v>75</v>
      </c>
      <c r="E448" s="711">
        <v>2500</v>
      </c>
      <c r="F448" s="711"/>
      <c r="G448" s="486">
        <f t="shared" si="17"/>
        <v>2500</v>
      </c>
      <c r="H448" s="78"/>
      <c r="I448" s="78"/>
    </row>
    <row r="449" spans="1:9" ht="12.75">
      <c r="A449" s="112"/>
      <c r="B449" s="99"/>
      <c r="C449" s="99">
        <v>4430</v>
      </c>
      <c r="D449" s="115" t="s">
        <v>76</v>
      </c>
      <c r="E449" s="711">
        <v>3000</v>
      </c>
      <c r="F449" s="711"/>
      <c r="G449" s="486">
        <f t="shared" si="17"/>
        <v>3000</v>
      </c>
      <c r="H449" s="78"/>
      <c r="I449" s="78"/>
    </row>
    <row r="450" spans="1:9" ht="12.75">
      <c r="A450" s="112"/>
      <c r="B450" s="99"/>
      <c r="C450" s="99">
        <v>4440</v>
      </c>
      <c r="D450" s="115" t="s">
        <v>77</v>
      </c>
      <c r="E450" s="711">
        <v>10426</v>
      </c>
      <c r="F450" s="711"/>
      <c r="G450" s="486">
        <f t="shared" si="17"/>
        <v>10426</v>
      </c>
      <c r="H450" s="78"/>
      <c r="I450" s="78"/>
    </row>
    <row r="451" spans="1:9" ht="12.75">
      <c r="A451" s="112"/>
      <c r="B451" s="99"/>
      <c r="C451" s="99">
        <v>4480</v>
      </c>
      <c r="D451" s="115" t="s">
        <v>78</v>
      </c>
      <c r="E451" s="711">
        <v>1700</v>
      </c>
      <c r="F451" s="711"/>
      <c r="G451" s="486">
        <f t="shared" si="17"/>
        <v>1700</v>
      </c>
      <c r="H451" s="78"/>
      <c r="I451" s="78"/>
    </row>
    <row r="452" spans="1:9" ht="12.75">
      <c r="A452" s="112"/>
      <c r="B452" s="99"/>
      <c r="C452" s="99">
        <v>4510</v>
      </c>
      <c r="D452" s="115" t="s">
        <v>80</v>
      </c>
      <c r="E452" s="711">
        <v>500</v>
      </c>
      <c r="F452" s="711"/>
      <c r="G452" s="486">
        <f t="shared" si="17"/>
        <v>500</v>
      </c>
      <c r="H452" s="78"/>
      <c r="I452" s="78"/>
    </row>
    <row r="453" spans="1:9" ht="12.75">
      <c r="A453" s="112"/>
      <c r="B453" s="99"/>
      <c r="C453" s="99">
        <v>4700</v>
      </c>
      <c r="D453" s="115" t="s">
        <v>96</v>
      </c>
      <c r="E453" s="711">
        <v>5500</v>
      </c>
      <c r="F453" s="711"/>
      <c r="G453" s="486">
        <f t="shared" si="17"/>
        <v>5500</v>
      </c>
      <c r="H453" s="78"/>
      <c r="I453" s="78"/>
    </row>
    <row r="454" spans="1:9" ht="12.75">
      <c r="A454" s="112"/>
      <c r="B454" s="99"/>
      <c r="C454" s="99">
        <v>4740</v>
      </c>
      <c r="D454" s="115" t="s">
        <v>105</v>
      </c>
      <c r="E454" s="711">
        <v>3040</v>
      </c>
      <c r="F454" s="711"/>
      <c r="G454" s="486">
        <f t="shared" si="17"/>
        <v>3040</v>
      </c>
      <c r="H454" s="78"/>
      <c r="I454" s="78"/>
    </row>
    <row r="455" spans="1:9" ht="12.75">
      <c r="A455" s="112"/>
      <c r="B455" s="99"/>
      <c r="C455" s="99">
        <v>4750</v>
      </c>
      <c r="D455" s="115" t="s">
        <v>106</v>
      </c>
      <c r="E455" s="711">
        <v>3400</v>
      </c>
      <c r="F455" s="711"/>
      <c r="G455" s="486">
        <f t="shared" si="17"/>
        <v>3400</v>
      </c>
      <c r="H455" s="78"/>
      <c r="I455" s="78"/>
    </row>
    <row r="456" spans="1:9" ht="12.75">
      <c r="A456" s="112"/>
      <c r="B456" s="115"/>
      <c r="C456" s="126"/>
      <c r="D456" s="115"/>
      <c r="E456" s="711"/>
      <c r="F456" s="711"/>
      <c r="G456" s="486"/>
      <c r="H456" s="78"/>
      <c r="I456" s="78"/>
    </row>
    <row r="457" spans="1:9" ht="12.75">
      <c r="A457" s="112"/>
      <c r="B457" s="69">
        <v>85220</v>
      </c>
      <c r="C457" s="69"/>
      <c r="D457" s="119" t="s">
        <v>149</v>
      </c>
      <c r="E457" s="710">
        <f>SUM(E458:E464)</f>
        <v>9333</v>
      </c>
      <c r="F457" s="710">
        <f>SUM(F458:F464)</f>
        <v>0</v>
      </c>
      <c r="G457" s="485">
        <f>SUM(G458:G464)</f>
        <v>9333</v>
      </c>
      <c r="H457" s="78"/>
      <c r="I457" s="78"/>
    </row>
    <row r="458" spans="1:9" ht="12.75">
      <c r="A458" s="112"/>
      <c r="B458" s="99"/>
      <c r="C458" s="99">
        <v>4210</v>
      </c>
      <c r="D458" s="115" t="s">
        <v>68</v>
      </c>
      <c r="E458" s="711">
        <v>1459</v>
      </c>
      <c r="F458" s="711"/>
      <c r="G458" s="486">
        <f>E458+F458</f>
        <v>1459</v>
      </c>
      <c r="H458" s="78"/>
      <c r="I458" s="78"/>
    </row>
    <row r="459" spans="1:9" ht="12.75">
      <c r="A459" s="112"/>
      <c r="B459" s="99"/>
      <c r="C459" s="99">
        <v>4220</v>
      </c>
      <c r="D459" s="115" t="s">
        <v>141</v>
      </c>
      <c r="E459" s="711">
        <v>5096</v>
      </c>
      <c r="F459" s="711"/>
      <c r="G459" s="486">
        <f aca="true" t="shared" si="18" ref="G459:G464">E459+F459</f>
        <v>5096</v>
      </c>
      <c r="H459" s="78"/>
      <c r="I459" s="78"/>
    </row>
    <row r="460" spans="1:9" ht="12.75">
      <c r="A460" s="112"/>
      <c r="B460" s="99"/>
      <c r="C460" s="99">
        <v>4230</v>
      </c>
      <c r="D460" s="115" t="s">
        <v>454</v>
      </c>
      <c r="E460" s="711">
        <v>0</v>
      </c>
      <c r="F460" s="711"/>
      <c r="G460" s="486">
        <f t="shared" si="18"/>
        <v>0</v>
      </c>
      <c r="H460" s="78"/>
      <c r="I460" s="78"/>
    </row>
    <row r="461" spans="1:9" ht="12.75">
      <c r="A461" s="112"/>
      <c r="B461" s="115"/>
      <c r="C461" s="126" t="s">
        <v>150</v>
      </c>
      <c r="D461" s="115" t="s">
        <v>69</v>
      </c>
      <c r="E461" s="711">
        <v>2268</v>
      </c>
      <c r="F461" s="711"/>
      <c r="G461" s="486">
        <f t="shared" si="18"/>
        <v>2268</v>
      </c>
      <c r="H461" s="78"/>
      <c r="I461" s="78"/>
    </row>
    <row r="462" spans="1:7" ht="12.75">
      <c r="A462" s="112"/>
      <c r="B462" s="115"/>
      <c r="C462" s="126" t="s">
        <v>151</v>
      </c>
      <c r="D462" s="115" t="s">
        <v>70</v>
      </c>
      <c r="E462" s="711">
        <v>0</v>
      </c>
      <c r="F462" s="711"/>
      <c r="G462" s="486">
        <f t="shared" si="18"/>
        <v>0</v>
      </c>
    </row>
    <row r="463" spans="1:7" ht="12.75">
      <c r="A463" s="112"/>
      <c r="B463" s="115"/>
      <c r="C463" s="126" t="s">
        <v>56</v>
      </c>
      <c r="D463" s="115" t="s">
        <v>57</v>
      </c>
      <c r="E463" s="711">
        <v>360</v>
      </c>
      <c r="F463" s="711"/>
      <c r="G463" s="486">
        <f t="shared" si="18"/>
        <v>360</v>
      </c>
    </row>
    <row r="464" spans="1:7" ht="12.75">
      <c r="A464" s="112"/>
      <c r="B464" s="115"/>
      <c r="C464" s="126" t="s">
        <v>441</v>
      </c>
      <c r="D464" s="115" t="s">
        <v>73</v>
      </c>
      <c r="E464" s="711">
        <v>150</v>
      </c>
      <c r="F464" s="711"/>
      <c r="G464" s="486">
        <f t="shared" si="18"/>
        <v>150</v>
      </c>
    </row>
    <row r="465" spans="1:7" ht="12.75">
      <c r="A465" s="112"/>
      <c r="B465" s="115"/>
      <c r="C465" s="126"/>
      <c r="D465" s="115"/>
      <c r="E465" s="711"/>
      <c r="F465" s="711"/>
      <c r="G465" s="486"/>
    </row>
    <row r="466" spans="1:7" ht="12.75">
      <c r="A466" s="112"/>
      <c r="B466" s="119">
        <v>85233</v>
      </c>
      <c r="C466" s="50"/>
      <c r="D466" s="119" t="s">
        <v>668</v>
      </c>
      <c r="E466" s="710">
        <f>E467</f>
        <v>2700</v>
      </c>
      <c r="F466" s="710">
        <f>F467</f>
        <v>0</v>
      </c>
      <c r="G466" s="485">
        <f>G467</f>
        <v>2700</v>
      </c>
    </row>
    <row r="467" spans="1:7" ht="12.75">
      <c r="A467" s="112"/>
      <c r="B467" s="115"/>
      <c r="C467" s="126" t="s">
        <v>56</v>
      </c>
      <c r="D467" s="115" t="s">
        <v>57</v>
      </c>
      <c r="E467" s="711">
        <v>2700</v>
      </c>
      <c r="F467" s="711"/>
      <c r="G467" s="486">
        <f>E467+F467</f>
        <v>2700</v>
      </c>
    </row>
    <row r="468" spans="1:7" ht="12.75">
      <c r="A468" s="112"/>
      <c r="B468" s="115"/>
      <c r="C468" s="126"/>
      <c r="D468" s="115"/>
      <c r="E468" s="711"/>
      <c r="F468" s="711"/>
      <c r="G468" s="486"/>
    </row>
    <row r="469" spans="1:7" ht="12.75">
      <c r="A469" s="112"/>
      <c r="B469" s="119">
        <v>85295</v>
      </c>
      <c r="C469" s="50"/>
      <c r="D469" s="119" t="s">
        <v>43</v>
      </c>
      <c r="E469" s="710">
        <f>SUM(E470:E475)</f>
        <v>0</v>
      </c>
      <c r="F469" s="710">
        <f>SUM(F470:F475)</f>
        <v>47000</v>
      </c>
      <c r="G469" s="485">
        <f>SUM(G470:G475)</f>
        <v>47000</v>
      </c>
    </row>
    <row r="470" spans="1:7" ht="12.75">
      <c r="A470" s="112"/>
      <c r="B470" s="115"/>
      <c r="C470" s="99">
        <v>4110</v>
      </c>
      <c r="D470" s="115" t="s">
        <v>65</v>
      </c>
      <c r="E470" s="711">
        <v>0</v>
      </c>
      <c r="F470" s="823">
        <v>1793</v>
      </c>
      <c r="G470" s="486">
        <f aca="true" t="shared" si="19" ref="G470:G475">E470+F470</f>
        <v>1793</v>
      </c>
    </row>
    <row r="471" spans="1:7" ht="12.75">
      <c r="A471" s="112"/>
      <c r="B471" s="115"/>
      <c r="C471" s="99">
        <v>4120</v>
      </c>
      <c r="D471" s="115" t="s">
        <v>66</v>
      </c>
      <c r="E471" s="711">
        <v>0</v>
      </c>
      <c r="F471" s="823">
        <v>285</v>
      </c>
      <c r="G471" s="486">
        <f t="shared" si="19"/>
        <v>285</v>
      </c>
    </row>
    <row r="472" spans="1:7" ht="12.75">
      <c r="A472" s="112"/>
      <c r="B472" s="115"/>
      <c r="C472" s="99">
        <v>4170</v>
      </c>
      <c r="D472" s="115" t="s">
        <v>435</v>
      </c>
      <c r="E472" s="711">
        <v>0</v>
      </c>
      <c r="F472" s="823">
        <v>14622</v>
      </c>
      <c r="G472" s="486">
        <f t="shared" si="19"/>
        <v>14622</v>
      </c>
    </row>
    <row r="473" spans="1:7" ht="12.75">
      <c r="A473" s="112"/>
      <c r="B473" s="115"/>
      <c r="C473" s="126" t="s">
        <v>91</v>
      </c>
      <c r="D473" s="115" t="s">
        <v>68</v>
      </c>
      <c r="E473" s="711">
        <v>0</v>
      </c>
      <c r="F473" s="823">
        <v>15000</v>
      </c>
      <c r="G473" s="486">
        <f t="shared" si="19"/>
        <v>15000</v>
      </c>
    </row>
    <row r="474" spans="1:7" ht="12.75">
      <c r="A474" s="112"/>
      <c r="B474" s="115"/>
      <c r="C474" s="126" t="s">
        <v>151</v>
      </c>
      <c r="D474" s="115" t="s">
        <v>70</v>
      </c>
      <c r="E474" s="711">
        <v>0</v>
      </c>
      <c r="F474" s="823">
        <v>15000</v>
      </c>
      <c r="G474" s="486">
        <f t="shared" si="19"/>
        <v>15000</v>
      </c>
    </row>
    <row r="475" spans="1:7" ht="12.75">
      <c r="A475" s="112"/>
      <c r="B475" s="115"/>
      <c r="C475" s="99">
        <v>4300</v>
      </c>
      <c r="D475" s="115" t="s">
        <v>57</v>
      </c>
      <c r="E475" s="711">
        <v>0</v>
      </c>
      <c r="F475" s="823">
        <v>300</v>
      </c>
      <c r="G475" s="486">
        <f t="shared" si="19"/>
        <v>300</v>
      </c>
    </row>
    <row r="476" spans="1:7" ht="12.75">
      <c r="A476" s="112"/>
      <c r="B476" s="115"/>
      <c r="C476" s="126"/>
      <c r="D476" s="115"/>
      <c r="E476" s="711"/>
      <c r="F476" s="711"/>
      <c r="G476" s="486"/>
    </row>
    <row r="477" spans="1:7" ht="13.5" thickBot="1">
      <c r="A477" s="68">
        <v>853</v>
      </c>
      <c r="B477" s="117"/>
      <c r="C477" s="117"/>
      <c r="D477" s="75" t="s">
        <v>152</v>
      </c>
      <c r="E477" s="93">
        <f>E482+E504+E478</f>
        <v>1239719</v>
      </c>
      <c r="F477" s="93">
        <f>F482+F504+F478</f>
        <v>30583</v>
      </c>
      <c r="G477" s="131">
        <f>G482+G504+G478</f>
        <v>1270302</v>
      </c>
    </row>
    <row r="478" spans="1:7" ht="12.75">
      <c r="A478" s="94"/>
      <c r="B478" s="110">
        <v>85311</v>
      </c>
      <c r="C478" s="110"/>
      <c r="D478" s="493" t="s">
        <v>488</v>
      </c>
      <c r="E478" s="443">
        <f>E479</f>
        <v>210106</v>
      </c>
      <c r="F478" s="713">
        <f>F479</f>
        <v>30583</v>
      </c>
      <c r="G478" s="700">
        <f>G479</f>
        <v>240689</v>
      </c>
    </row>
    <row r="479" spans="1:7" ht="12.75">
      <c r="A479" s="94"/>
      <c r="B479" s="99"/>
      <c r="C479" s="99">
        <v>2580</v>
      </c>
      <c r="D479" s="115" t="s">
        <v>489</v>
      </c>
      <c r="E479" s="711">
        <v>210106</v>
      </c>
      <c r="F479" s="756">
        <v>30583</v>
      </c>
      <c r="G479" s="701">
        <f>E479+F479</f>
        <v>240689</v>
      </c>
    </row>
    <row r="480" spans="1:7" ht="12.75">
      <c r="A480" s="94"/>
      <c r="B480" s="99"/>
      <c r="C480" s="99"/>
      <c r="D480" s="115" t="s">
        <v>490</v>
      </c>
      <c r="E480" s="711"/>
      <c r="F480" s="711"/>
      <c r="G480" s="489"/>
    </row>
    <row r="481" spans="1:7" ht="12.75">
      <c r="A481" s="94"/>
      <c r="B481" s="99"/>
      <c r="C481" s="99"/>
      <c r="D481" s="115"/>
      <c r="E481" s="711"/>
      <c r="F481" s="711"/>
      <c r="G481" s="489"/>
    </row>
    <row r="482" spans="1:7" ht="12.75">
      <c r="A482" s="94"/>
      <c r="B482" s="69">
        <v>85321</v>
      </c>
      <c r="C482" s="69"/>
      <c r="D482" s="119" t="s">
        <v>153</v>
      </c>
      <c r="E482" s="710">
        <f>SUM(E483:E502)</f>
        <v>391252</v>
      </c>
      <c r="F482" s="710">
        <f>SUM(F483:F502)</f>
        <v>0</v>
      </c>
      <c r="G482" s="485">
        <f>SUM(G483:G502)</f>
        <v>391252</v>
      </c>
    </row>
    <row r="483" spans="1:9" ht="12.75">
      <c r="A483" s="94"/>
      <c r="B483" s="99"/>
      <c r="C483" s="99">
        <v>4010</v>
      </c>
      <c r="D483" s="115" t="s">
        <v>63</v>
      </c>
      <c r="E483" s="711">
        <v>98105</v>
      </c>
      <c r="F483" s="711"/>
      <c r="G483" s="486">
        <f>E483+F483</f>
        <v>98105</v>
      </c>
      <c r="I483" s="80" t="e">
        <f>SUM(#REF!)</f>
        <v>#REF!</v>
      </c>
    </row>
    <row r="484" spans="1:7" ht="12.75">
      <c r="A484" s="94"/>
      <c r="B484" s="99"/>
      <c r="C484" s="99">
        <v>4040</v>
      </c>
      <c r="D484" s="115" t="s">
        <v>64</v>
      </c>
      <c r="E484" s="711">
        <v>6407</v>
      </c>
      <c r="F484" s="711"/>
      <c r="G484" s="486">
        <f aca="true" t="shared" si="20" ref="G484:G502">E484+F484</f>
        <v>6407</v>
      </c>
    </row>
    <row r="485" spans="1:9" ht="12.75">
      <c r="A485" s="94"/>
      <c r="B485" s="99"/>
      <c r="C485" s="99">
        <v>4110</v>
      </c>
      <c r="D485" s="115" t="s">
        <v>65</v>
      </c>
      <c r="E485" s="711">
        <v>19788</v>
      </c>
      <c r="F485" s="711"/>
      <c r="G485" s="486">
        <f t="shared" si="20"/>
        <v>19788</v>
      </c>
      <c r="H485" s="78"/>
      <c r="I485" s="78"/>
    </row>
    <row r="486" spans="1:9" ht="12.75">
      <c r="A486" s="94"/>
      <c r="B486" s="99"/>
      <c r="C486" s="99">
        <v>4120</v>
      </c>
      <c r="D486" s="115" t="s">
        <v>66</v>
      </c>
      <c r="E486" s="711">
        <v>2747</v>
      </c>
      <c r="F486" s="711"/>
      <c r="G486" s="486">
        <f t="shared" si="20"/>
        <v>2747</v>
      </c>
      <c r="H486" s="78"/>
      <c r="I486" s="78"/>
    </row>
    <row r="487" spans="1:9" ht="12.75">
      <c r="A487" s="94"/>
      <c r="B487" s="99"/>
      <c r="C487" s="99">
        <v>4170</v>
      </c>
      <c r="D487" s="115" t="s">
        <v>67</v>
      </c>
      <c r="E487" s="711">
        <v>60710</v>
      </c>
      <c r="F487" s="711"/>
      <c r="G487" s="486">
        <f t="shared" si="20"/>
        <v>60710</v>
      </c>
      <c r="H487" s="78"/>
      <c r="I487" s="78"/>
    </row>
    <row r="488" spans="1:9" ht="12.75">
      <c r="A488" s="94"/>
      <c r="B488" s="99"/>
      <c r="C488" s="99">
        <v>4210</v>
      </c>
      <c r="D488" s="115" t="s">
        <v>68</v>
      </c>
      <c r="E488" s="711">
        <v>21446</v>
      </c>
      <c r="F488" s="711"/>
      <c r="G488" s="486">
        <f t="shared" si="20"/>
        <v>21446</v>
      </c>
      <c r="H488" s="78"/>
      <c r="I488" s="78"/>
    </row>
    <row r="489" spans="1:9" ht="12.75">
      <c r="A489" s="94"/>
      <c r="B489" s="99"/>
      <c r="C489" s="99">
        <v>4260</v>
      </c>
      <c r="D489" s="115" t="s">
        <v>69</v>
      </c>
      <c r="E489" s="711">
        <v>11640</v>
      </c>
      <c r="F489" s="711"/>
      <c r="G489" s="486">
        <f t="shared" si="20"/>
        <v>11640</v>
      </c>
      <c r="H489" s="78"/>
      <c r="I489" s="78"/>
    </row>
    <row r="490" spans="1:9" ht="12.75">
      <c r="A490" s="94"/>
      <c r="B490" s="99"/>
      <c r="C490" s="99">
        <v>4270</v>
      </c>
      <c r="D490" s="115" t="s">
        <v>70</v>
      </c>
      <c r="E490" s="711">
        <v>2254</v>
      </c>
      <c r="F490" s="711"/>
      <c r="G490" s="486">
        <f t="shared" si="20"/>
        <v>2254</v>
      </c>
      <c r="H490" s="78"/>
      <c r="I490" s="78"/>
    </row>
    <row r="491" spans="1:9" ht="12.75">
      <c r="A491" s="94"/>
      <c r="B491" s="99"/>
      <c r="C491" s="99">
        <v>4280</v>
      </c>
      <c r="D491" s="115" t="s">
        <v>71</v>
      </c>
      <c r="E491" s="711">
        <v>100</v>
      </c>
      <c r="F491" s="711"/>
      <c r="G491" s="486">
        <f t="shared" si="20"/>
        <v>100</v>
      </c>
      <c r="H491" s="78"/>
      <c r="I491" s="78"/>
    </row>
    <row r="492" spans="1:9" ht="12.75">
      <c r="A492" s="94"/>
      <c r="B492" s="99"/>
      <c r="C492" s="99">
        <v>4300</v>
      </c>
      <c r="D492" s="115" t="s">
        <v>57</v>
      </c>
      <c r="E492" s="711">
        <v>140046</v>
      </c>
      <c r="F492" s="711"/>
      <c r="G492" s="486">
        <f t="shared" si="20"/>
        <v>140046</v>
      </c>
      <c r="H492" s="78"/>
      <c r="I492" s="78"/>
    </row>
    <row r="493" spans="1:9" ht="12.75">
      <c r="A493" s="94"/>
      <c r="B493" s="99"/>
      <c r="C493" s="99">
        <v>4350</v>
      </c>
      <c r="D493" s="115" t="s">
        <v>111</v>
      </c>
      <c r="E493" s="711">
        <v>4500</v>
      </c>
      <c r="F493" s="711"/>
      <c r="G493" s="486">
        <f t="shared" si="20"/>
        <v>4500</v>
      </c>
      <c r="H493" s="78"/>
      <c r="I493" s="78"/>
    </row>
    <row r="494" spans="1:9" ht="12.75">
      <c r="A494" s="94"/>
      <c r="B494" s="99"/>
      <c r="C494" s="99">
        <v>4370</v>
      </c>
      <c r="D494" s="115" t="s">
        <v>74</v>
      </c>
      <c r="E494" s="711">
        <v>6000</v>
      </c>
      <c r="F494" s="711"/>
      <c r="G494" s="486">
        <f t="shared" si="20"/>
        <v>6000</v>
      </c>
      <c r="H494" s="78"/>
      <c r="I494" s="78"/>
    </row>
    <row r="495" spans="1:9" ht="12.75">
      <c r="A495" s="94"/>
      <c r="B495" s="99"/>
      <c r="C495" s="99">
        <v>4410</v>
      </c>
      <c r="D495" s="115" t="s">
        <v>75</v>
      </c>
      <c r="E495" s="711">
        <v>3000</v>
      </c>
      <c r="F495" s="711"/>
      <c r="G495" s="486">
        <f t="shared" si="20"/>
        <v>3000</v>
      </c>
      <c r="H495" s="78"/>
      <c r="I495" s="78"/>
    </row>
    <row r="496" spans="1:9" ht="12.75">
      <c r="A496" s="94"/>
      <c r="B496" s="99"/>
      <c r="C496" s="99">
        <v>4430</v>
      </c>
      <c r="D496" s="115" t="s">
        <v>76</v>
      </c>
      <c r="E496" s="711">
        <v>700</v>
      </c>
      <c r="F496" s="711"/>
      <c r="G496" s="486">
        <f t="shared" si="20"/>
        <v>700</v>
      </c>
      <c r="H496" s="78"/>
      <c r="I496" s="78"/>
    </row>
    <row r="497" spans="1:9" ht="12.75">
      <c r="A497" s="94"/>
      <c r="B497" s="99"/>
      <c r="C497" s="99">
        <v>4440</v>
      </c>
      <c r="D497" s="115" t="s">
        <v>77</v>
      </c>
      <c r="E497" s="711">
        <v>2357</v>
      </c>
      <c r="F497" s="711"/>
      <c r="G497" s="486">
        <f t="shared" si="20"/>
        <v>2357</v>
      </c>
      <c r="H497" s="78"/>
      <c r="I497" s="78"/>
    </row>
    <row r="498" spans="1:9" ht="12.75">
      <c r="A498" s="94"/>
      <c r="B498" s="99"/>
      <c r="C498" s="99">
        <v>4480</v>
      </c>
      <c r="D498" s="115" t="s">
        <v>78</v>
      </c>
      <c r="E498" s="711">
        <v>462</v>
      </c>
      <c r="F498" s="711"/>
      <c r="G498" s="486">
        <f>E498+F498</f>
        <v>462</v>
      </c>
      <c r="H498" s="78"/>
      <c r="I498" s="78"/>
    </row>
    <row r="499" spans="1:9" ht="12.75">
      <c r="A499" s="94"/>
      <c r="B499" s="99"/>
      <c r="C499" s="99">
        <v>4510</v>
      </c>
      <c r="D499" s="115" t="s">
        <v>80</v>
      </c>
      <c r="E499" s="711">
        <v>150</v>
      </c>
      <c r="F499" s="711"/>
      <c r="G499" s="486">
        <f t="shared" si="20"/>
        <v>150</v>
      </c>
      <c r="H499" s="78"/>
      <c r="I499" s="78"/>
    </row>
    <row r="500" spans="1:9" ht="12.75">
      <c r="A500" s="94"/>
      <c r="B500" s="99"/>
      <c r="C500" s="99">
        <v>4700</v>
      </c>
      <c r="D500" s="115" t="s">
        <v>96</v>
      </c>
      <c r="E500" s="711">
        <v>2000</v>
      </c>
      <c r="F500" s="711"/>
      <c r="G500" s="486">
        <f t="shared" si="20"/>
        <v>2000</v>
      </c>
      <c r="H500" s="78"/>
      <c r="I500" s="78"/>
    </row>
    <row r="501" spans="1:7" ht="12.75">
      <c r="A501" s="94"/>
      <c r="B501" s="99"/>
      <c r="C501" s="99">
        <v>4740</v>
      </c>
      <c r="D501" s="115" t="s">
        <v>105</v>
      </c>
      <c r="E501" s="711">
        <v>3040</v>
      </c>
      <c r="F501" s="711"/>
      <c r="G501" s="486">
        <f t="shared" si="20"/>
        <v>3040</v>
      </c>
    </row>
    <row r="502" spans="1:7" ht="12.75">
      <c r="A502" s="94"/>
      <c r="B502" s="99"/>
      <c r="C502" s="99">
        <v>4750</v>
      </c>
      <c r="D502" s="115" t="s">
        <v>106</v>
      </c>
      <c r="E502" s="711">
        <v>5800</v>
      </c>
      <c r="F502" s="711"/>
      <c r="G502" s="486">
        <f t="shared" si="20"/>
        <v>5800</v>
      </c>
    </row>
    <row r="503" spans="1:7" ht="12.75">
      <c r="A503" s="94"/>
      <c r="B503" s="99"/>
      <c r="C503" s="99"/>
      <c r="D503" s="115"/>
      <c r="E503" s="711"/>
      <c r="F503" s="711"/>
      <c r="G503" s="486"/>
    </row>
    <row r="504" spans="1:7" ht="12.75">
      <c r="A504" s="103"/>
      <c r="B504" s="69">
        <v>85333</v>
      </c>
      <c r="C504" s="69"/>
      <c r="D504" s="119" t="s">
        <v>154</v>
      </c>
      <c r="E504" s="710">
        <f>SUM(E505:E506)</f>
        <v>638361</v>
      </c>
      <c r="F504" s="710">
        <f>SUM(F505:F506)</f>
        <v>0</v>
      </c>
      <c r="G504" s="485">
        <f>SUM(G505:G506)</f>
        <v>638361</v>
      </c>
    </row>
    <row r="505" spans="1:7" ht="12.75">
      <c r="A505" s="103"/>
      <c r="B505" s="99"/>
      <c r="C505" s="99">
        <v>2310</v>
      </c>
      <c r="D505" s="115" t="s">
        <v>133</v>
      </c>
      <c r="E505" s="711">
        <v>638361</v>
      </c>
      <c r="F505" s="711"/>
      <c r="G505" s="486">
        <f>E505+F505</f>
        <v>638361</v>
      </c>
    </row>
    <row r="506" spans="1:7" ht="12.75">
      <c r="A506" s="103"/>
      <c r="B506" s="99"/>
      <c r="C506" s="99">
        <v>4300</v>
      </c>
      <c r="D506" s="115" t="s">
        <v>57</v>
      </c>
      <c r="E506" s="711">
        <v>0</v>
      </c>
      <c r="F506" s="711"/>
      <c r="G506" s="486">
        <f>E506+F506</f>
        <v>0</v>
      </c>
    </row>
    <row r="507" spans="1:7" ht="12.75">
      <c r="A507" s="103"/>
      <c r="B507" s="99"/>
      <c r="C507" s="99"/>
      <c r="D507" s="115"/>
      <c r="E507" s="711"/>
      <c r="F507" s="711"/>
      <c r="G507" s="486"/>
    </row>
    <row r="508" spans="1:7" ht="13.5" thickBot="1">
      <c r="A508" s="68">
        <v>854</v>
      </c>
      <c r="B508" s="117"/>
      <c r="C508" s="117"/>
      <c r="D508" s="75" t="s">
        <v>155</v>
      </c>
      <c r="E508" s="93">
        <f>E509+E521+E544+E561+E598+E564+E592</f>
        <v>3262092</v>
      </c>
      <c r="F508" s="93">
        <f>F509+F521+F544+F561+F598+F564+F592</f>
        <v>92487</v>
      </c>
      <c r="G508" s="131">
        <f>G509+G521+G544+G561+G598+G564+G592</f>
        <v>3354579</v>
      </c>
    </row>
    <row r="509" spans="1:7" ht="12.75">
      <c r="A509" s="103"/>
      <c r="B509" s="69">
        <v>85401</v>
      </c>
      <c r="C509" s="69"/>
      <c r="D509" s="119" t="s">
        <v>156</v>
      </c>
      <c r="E509" s="710">
        <f>SUM(E510:E519)</f>
        <v>67589</v>
      </c>
      <c r="F509" s="710">
        <f>SUM(F510:F519)</f>
        <v>-442</v>
      </c>
      <c r="G509" s="485">
        <f>SUM(G510:G519)</f>
        <v>67147</v>
      </c>
    </row>
    <row r="510" spans="1:7" ht="12.75">
      <c r="A510" s="103"/>
      <c r="B510" s="99"/>
      <c r="C510" s="99">
        <v>3020</v>
      </c>
      <c r="D510" s="115" t="s">
        <v>62</v>
      </c>
      <c r="E510" s="711">
        <f>83</f>
        <v>83</v>
      </c>
      <c r="F510" s="711"/>
      <c r="G510" s="486">
        <f>E510+F510</f>
        <v>83</v>
      </c>
    </row>
    <row r="511" spans="1:9" ht="12.75">
      <c r="A511" s="103"/>
      <c r="B511" s="99"/>
      <c r="C511" s="99">
        <v>4010</v>
      </c>
      <c r="D511" s="115" t="s">
        <v>63</v>
      </c>
      <c r="E511" s="711">
        <v>47780</v>
      </c>
      <c r="F511" s="823">
        <v>95</v>
      </c>
      <c r="G511" s="486">
        <f aca="true" t="shared" si="21" ref="G511:G519">E511+F511</f>
        <v>47875</v>
      </c>
      <c r="I511" s="80" t="e">
        <f>SUM(#REF!)</f>
        <v>#REF!</v>
      </c>
    </row>
    <row r="512" spans="1:7" ht="12.75">
      <c r="A512" s="103"/>
      <c r="B512" s="99"/>
      <c r="C512" s="99">
        <v>4040</v>
      </c>
      <c r="D512" s="115" t="s">
        <v>64</v>
      </c>
      <c r="E512" s="711">
        <v>3169</v>
      </c>
      <c r="F512" s="711"/>
      <c r="G512" s="486">
        <f t="shared" si="21"/>
        <v>3169</v>
      </c>
    </row>
    <row r="513" spans="1:7" ht="12.75">
      <c r="A513" s="103"/>
      <c r="B513" s="99"/>
      <c r="C513" s="99">
        <v>4110</v>
      </c>
      <c r="D513" s="115" t="s">
        <v>65</v>
      </c>
      <c r="E513" s="711">
        <v>7866</v>
      </c>
      <c r="F513" s="823">
        <v>14</v>
      </c>
      <c r="G513" s="486">
        <f t="shared" si="21"/>
        <v>7880</v>
      </c>
    </row>
    <row r="514" spans="1:7" ht="12.75">
      <c r="A514" s="103"/>
      <c r="B514" s="99"/>
      <c r="C514" s="99">
        <v>4120</v>
      </c>
      <c r="D514" s="115" t="s">
        <v>66</v>
      </c>
      <c r="E514" s="711">
        <v>1243</v>
      </c>
      <c r="F514" s="823">
        <v>2</v>
      </c>
      <c r="G514" s="486">
        <f t="shared" si="21"/>
        <v>1245</v>
      </c>
    </row>
    <row r="515" spans="1:7" ht="12.75">
      <c r="A515" s="103"/>
      <c r="B515" s="99"/>
      <c r="C515" s="99">
        <v>4210</v>
      </c>
      <c r="D515" s="115" t="s">
        <v>68</v>
      </c>
      <c r="E515" s="711">
        <f>2000</f>
        <v>2000</v>
      </c>
      <c r="F515" s="711"/>
      <c r="G515" s="486">
        <f t="shared" si="21"/>
        <v>2000</v>
      </c>
    </row>
    <row r="516" spans="1:7" ht="12.75">
      <c r="A516" s="103"/>
      <c r="B516" s="99"/>
      <c r="C516" s="99">
        <v>4260</v>
      </c>
      <c r="D516" s="115" t="s">
        <v>69</v>
      </c>
      <c r="E516" s="711">
        <f>800</f>
        <v>800</v>
      </c>
      <c r="F516" s="711"/>
      <c r="G516" s="486">
        <f t="shared" si="21"/>
        <v>800</v>
      </c>
    </row>
    <row r="517" spans="1:7" ht="12.75">
      <c r="A517" s="103"/>
      <c r="B517" s="99"/>
      <c r="C517" s="99">
        <v>4440</v>
      </c>
      <c r="D517" s="115" t="s">
        <v>77</v>
      </c>
      <c r="E517" s="711">
        <f>2074+2074</f>
        <v>4148</v>
      </c>
      <c r="F517" s="823">
        <v>-553</v>
      </c>
      <c r="G517" s="486">
        <f t="shared" si="21"/>
        <v>3595</v>
      </c>
    </row>
    <row r="518" spans="1:7" ht="12.75">
      <c r="A518" s="103"/>
      <c r="B518" s="99"/>
      <c r="C518" s="99">
        <v>4740</v>
      </c>
      <c r="D518" s="115" t="s">
        <v>105</v>
      </c>
      <c r="E518" s="711">
        <v>300</v>
      </c>
      <c r="F518" s="711"/>
      <c r="G518" s="486">
        <f t="shared" si="21"/>
        <v>300</v>
      </c>
    </row>
    <row r="519" spans="1:7" ht="12.75">
      <c r="A519" s="103"/>
      <c r="B519" s="99"/>
      <c r="C519" s="99">
        <v>4750</v>
      </c>
      <c r="D519" s="115" t="s">
        <v>106</v>
      </c>
      <c r="E519" s="711">
        <v>200</v>
      </c>
      <c r="F519" s="711"/>
      <c r="G519" s="486">
        <f t="shared" si="21"/>
        <v>200</v>
      </c>
    </row>
    <row r="520" spans="1:7" ht="14.25" customHeight="1">
      <c r="A520" s="103"/>
      <c r="B520" s="99"/>
      <c r="C520" s="99"/>
      <c r="D520" s="115"/>
      <c r="E520" s="711"/>
      <c r="F520" s="711"/>
      <c r="G520" s="486"/>
    </row>
    <row r="521" spans="1:7" ht="12.75">
      <c r="A521" s="103"/>
      <c r="B521" s="69">
        <v>85406</v>
      </c>
      <c r="C521" s="69"/>
      <c r="D521" s="119" t="s">
        <v>157</v>
      </c>
      <c r="E521" s="710">
        <f>SUM(E522:E542)</f>
        <v>673430</v>
      </c>
      <c r="F521" s="710">
        <f>SUM(F522:F542)</f>
        <v>42585</v>
      </c>
      <c r="G521" s="485">
        <f>SUM(G522:G542)</f>
        <v>716015</v>
      </c>
    </row>
    <row r="522" spans="1:8" ht="12.75">
      <c r="A522" s="103"/>
      <c r="B522" s="99"/>
      <c r="C522" s="99">
        <v>2310</v>
      </c>
      <c r="D522" s="115" t="s">
        <v>133</v>
      </c>
      <c r="E522" s="711">
        <v>120000</v>
      </c>
      <c r="F522" s="711"/>
      <c r="G522" s="486">
        <f>E522+F522</f>
        <v>120000</v>
      </c>
      <c r="H522" s="80"/>
    </row>
    <row r="523" spans="1:7" ht="12.75">
      <c r="A523" s="103"/>
      <c r="B523" s="99"/>
      <c r="C523" s="99">
        <v>3020</v>
      </c>
      <c r="D523" s="115" t="s">
        <v>62</v>
      </c>
      <c r="E523" s="711">
        <v>1103</v>
      </c>
      <c r="F523" s="711"/>
      <c r="G523" s="486">
        <f aca="true" t="shared" si="22" ref="G523:G542">E523+F523</f>
        <v>1103</v>
      </c>
    </row>
    <row r="524" spans="1:9" ht="12.75">
      <c r="A524" s="103"/>
      <c r="B524" s="99"/>
      <c r="C524" s="99">
        <v>4010</v>
      </c>
      <c r="D524" s="115" t="s">
        <v>63</v>
      </c>
      <c r="E524" s="711">
        <v>354873</v>
      </c>
      <c r="F524" s="711"/>
      <c r="G524" s="486">
        <f t="shared" si="22"/>
        <v>354873</v>
      </c>
      <c r="I524" s="80" t="e">
        <f>SUM(#REF!)</f>
        <v>#REF!</v>
      </c>
    </row>
    <row r="525" spans="1:7" ht="12.75">
      <c r="A525" s="103"/>
      <c r="B525" s="99"/>
      <c r="C525" s="99">
        <v>4040</v>
      </c>
      <c r="D525" s="115" t="s">
        <v>64</v>
      </c>
      <c r="E525" s="711">
        <v>26306</v>
      </c>
      <c r="F525" s="711"/>
      <c r="G525" s="486">
        <f t="shared" si="22"/>
        <v>26306</v>
      </c>
    </row>
    <row r="526" spans="1:7" ht="12.75">
      <c r="A526" s="103"/>
      <c r="B526" s="99"/>
      <c r="C526" s="99">
        <v>4110</v>
      </c>
      <c r="D526" s="115" t="s">
        <v>65</v>
      </c>
      <c r="E526" s="711">
        <v>53930</v>
      </c>
      <c r="F526" s="711"/>
      <c r="G526" s="486">
        <f t="shared" si="22"/>
        <v>53930</v>
      </c>
    </row>
    <row r="527" spans="1:7" ht="12.75">
      <c r="A527" s="103"/>
      <c r="B527" s="99"/>
      <c r="C527" s="99">
        <v>4120</v>
      </c>
      <c r="D527" s="115" t="s">
        <v>66</v>
      </c>
      <c r="E527" s="711">
        <v>9274</v>
      </c>
      <c r="F527" s="711"/>
      <c r="G527" s="486">
        <f t="shared" si="22"/>
        <v>9274</v>
      </c>
    </row>
    <row r="528" spans="1:7" ht="12.75">
      <c r="A528" s="103"/>
      <c r="B528" s="99"/>
      <c r="C528" s="99">
        <v>4210</v>
      </c>
      <c r="D528" s="115" t="s">
        <v>68</v>
      </c>
      <c r="E528" s="711">
        <v>5044</v>
      </c>
      <c r="F528" s="711"/>
      <c r="G528" s="486">
        <f t="shared" si="22"/>
        <v>5044</v>
      </c>
    </row>
    <row r="529" spans="1:7" ht="12.75">
      <c r="A529" s="103"/>
      <c r="B529" s="99"/>
      <c r="C529" s="99">
        <v>4240</v>
      </c>
      <c r="D529" s="115" t="s">
        <v>126</v>
      </c>
      <c r="E529" s="711">
        <v>1500</v>
      </c>
      <c r="F529" s="711"/>
      <c r="G529" s="486">
        <f t="shared" si="22"/>
        <v>1500</v>
      </c>
    </row>
    <row r="530" spans="1:7" ht="12.75">
      <c r="A530" s="103"/>
      <c r="B530" s="99"/>
      <c r="C530" s="99">
        <v>4260</v>
      </c>
      <c r="D530" s="115" t="s">
        <v>69</v>
      </c>
      <c r="E530" s="711">
        <v>9528</v>
      </c>
      <c r="F530" s="711"/>
      <c r="G530" s="486">
        <f t="shared" si="22"/>
        <v>9528</v>
      </c>
    </row>
    <row r="531" spans="1:7" ht="12.75">
      <c r="A531" s="103"/>
      <c r="B531" s="99"/>
      <c r="C531" s="99">
        <v>4270</v>
      </c>
      <c r="D531" s="115" t="s">
        <v>70</v>
      </c>
      <c r="E531" s="711">
        <v>44585</v>
      </c>
      <c r="F531" s="823">
        <v>42585</v>
      </c>
      <c r="G531" s="486">
        <f t="shared" si="22"/>
        <v>87170</v>
      </c>
    </row>
    <row r="532" spans="1:7" ht="12.75">
      <c r="A532" s="103"/>
      <c r="B532" s="115"/>
      <c r="C532" s="99">
        <v>4280</v>
      </c>
      <c r="D532" s="115" t="s">
        <v>71</v>
      </c>
      <c r="E532" s="711">
        <v>240</v>
      </c>
      <c r="F532" s="711"/>
      <c r="G532" s="486">
        <f t="shared" si="22"/>
        <v>240</v>
      </c>
    </row>
    <row r="533" spans="1:7" ht="12.75">
      <c r="A533" s="103"/>
      <c r="B533" s="115"/>
      <c r="C533" s="99">
        <v>4300</v>
      </c>
      <c r="D533" s="115" t="s">
        <v>57</v>
      </c>
      <c r="E533" s="711">
        <v>6219</v>
      </c>
      <c r="F533" s="711"/>
      <c r="G533" s="486">
        <f t="shared" si="22"/>
        <v>6219</v>
      </c>
    </row>
    <row r="534" spans="1:7" ht="12.75">
      <c r="A534" s="103"/>
      <c r="B534" s="115"/>
      <c r="C534" s="99">
        <v>4350</v>
      </c>
      <c r="D534" s="115" t="s">
        <v>111</v>
      </c>
      <c r="E534" s="711">
        <v>1200</v>
      </c>
      <c r="F534" s="711"/>
      <c r="G534" s="486">
        <f t="shared" si="22"/>
        <v>1200</v>
      </c>
    </row>
    <row r="535" spans="1:7" ht="12.75">
      <c r="A535" s="103"/>
      <c r="B535" s="115"/>
      <c r="C535" s="99">
        <v>4370</v>
      </c>
      <c r="D535" s="115" t="s">
        <v>74</v>
      </c>
      <c r="E535" s="711">
        <v>4500</v>
      </c>
      <c r="F535" s="711"/>
      <c r="G535" s="486">
        <f t="shared" si="22"/>
        <v>4500</v>
      </c>
    </row>
    <row r="536" spans="1:7" ht="12.75">
      <c r="A536" s="103"/>
      <c r="B536" s="115"/>
      <c r="C536" s="99">
        <v>4400</v>
      </c>
      <c r="D536" s="115" t="s">
        <v>455</v>
      </c>
      <c r="E536" s="711">
        <v>2158</v>
      </c>
      <c r="F536" s="711"/>
      <c r="G536" s="486">
        <f t="shared" si="22"/>
        <v>2158</v>
      </c>
    </row>
    <row r="537" spans="1:7" ht="12.75">
      <c r="A537" s="103"/>
      <c r="B537" s="115"/>
      <c r="C537" s="99">
        <v>4410</v>
      </c>
      <c r="D537" s="115" t="s">
        <v>75</v>
      </c>
      <c r="E537" s="711">
        <v>2800</v>
      </c>
      <c r="F537" s="711"/>
      <c r="G537" s="486">
        <f t="shared" si="22"/>
        <v>2800</v>
      </c>
    </row>
    <row r="538" spans="1:7" ht="12.75">
      <c r="A538" s="103"/>
      <c r="B538" s="115"/>
      <c r="C538" s="99">
        <v>4430</v>
      </c>
      <c r="D538" s="115" t="s">
        <v>76</v>
      </c>
      <c r="E538" s="711">
        <v>2400</v>
      </c>
      <c r="F538" s="711"/>
      <c r="G538" s="486">
        <f t="shared" si="22"/>
        <v>2400</v>
      </c>
    </row>
    <row r="539" spans="1:7" ht="12.75">
      <c r="A539" s="103"/>
      <c r="B539" s="115"/>
      <c r="C539" s="99">
        <v>4440</v>
      </c>
      <c r="D539" s="115" t="s">
        <v>77</v>
      </c>
      <c r="E539" s="711">
        <v>22570</v>
      </c>
      <c r="F539" s="711"/>
      <c r="G539" s="486">
        <f t="shared" si="22"/>
        <v>22570</v>
      </c>
    </row>
    <row r="540" spans="1:7" ht="12.75">
      <c r="A540" s="103"/>
      <c r="B540" s="115"/>
      <c r="C540" s="99">
        <v>4700</v>
      </c>
      <c r="D540" s="115" t="s">
        <v>96</v>
      </c>
      <c r="E540" s="711">
        <v>500</v>
      </c>
      <c r="F540" s="711"/>
      <c r="G540" s="486">
        <f t="shared" si="22"/>
        <v>500</v>
      </c>
    </row>
    <row r="541" spans="1:7" ht="12.75">
      <c r="A541" s="103"/>
      <c r="B541" s="115"/>
      <c r="C541" s="99">
        <v>4740</v>
      </c>
      <c r="D541" s="115" t="s">
        <v>105</v>
      </c>
      <c r="E541" s="711">
        <v>1500</v>
      </c>
      <c r="F541" s="711"/>
      <c r="G541" s="486">
        <f t="shared" si="22"/>
        <v>1500</v>
      </c>
    </row>
    <row r="542" spans="1:7" ht="12.75">
      <c r="A542" s="103"/>
      <c r="B542" s="115"/>
      <c r="C542" s="99">
        <v>4750</v>
      </c>
      <c r="D542" s="115" t="s">
        <v>106</v>
      </c>
      <c r="E542" s="711">
        <v>3200</v>
      </c>
      <c r="F542" s="711"/>
      <c r="G542" s="486">
        <f t="shared" si="22"/>
        <v>3200</v>
      </c>
    </row>
    <row r="543" spans="1:7" ht="12.75">
      <c r="A543" s="103"/>
      <c r="B543" s="115"/>
      <c r="C543" s="99"/>
      <c r="D543" s="115"/>
      <c r="E543" s="711"/>
      <c r="F543" s="711"/>
      <c r="G543" s="486"/>
    </row>
    <row r="544" spans="1:7" ht="12.75">
      <c r="A544" s="112"/>
      <c r="B544" s="69">
        <v>85410</v>
      </c>
      <c r="C544" s="69"/>
      <c r="D544" s="119" t="s">
        <v>158</v>
      </c>
      <c r="E544" s="710">
        <f>SUM(E545:E559)</f>
        <v>250291</v>
      </c>
      <c r="F544" s="710">
        <f>SUM(F545:F559)</f>
        <v>0</v>
      </c>
      <c r="G544" s="485">
        <f>SUM(G545:G559)</f>
        <v>250291</v>
      </c>
    </row>
    <row r="545" spans="1:7" ht="12.75">
      <c r="A545" s="112"/>
      <c r="B545" s="115"/>
      <c r="C545" s="99">
        <v>3020</v>
      </c>
      <c r="D545" s="115" t="s">
        <v>62</v>
      </c>
      <c r="E545" s="711">
        <v>152</v>
      </c>
      <c r="F545" s="711"/>
      <c r="G545" s="486">
        <f>E545+F545</f>
        <v>152</v>
      </c>
    </row>
    <row r="546" spans="1:9" ht="12.75">
      <c r="A546" s="112"/>
      <c r="B546" s="115"/>
      <c r="C546" s="99">
        <v>4010</v>
      </c>
      <c r="D546" s="115" t="s">
        <v>63</v>
      </c>
      <c r="E546" s="711">
        <v>92988</v>
      </c>
      <c r="F546" s="711"/>
      <c r="G546" s="486">
        <f aca="true" t="shared" si="23" ref="G546:G559">E546+F546</f>
        <v>92988</v>
      </c>
      <c r="I546" s="80" t="e">
        <f>SUM(#REF!)</f>
        <v>#REF!</v>
      </c>
    </row>
    <row r="547" spans="1:7" ht="12.75">
      <c r="A547" s="112"/>
      <c r="B547" s="115"/>
      <c r="C547" s="99">
        <v>4040</v>
      </c>
      <c r="D547" s="115" t="s">
        <v>64</v>
      </c>
      <c r="E547" s="711">
        <v>6975</v>
      </c>
      <c r="F547" s="711"/>
      <c r="G547" s="486">
        <f t="shared" si="23"/>
        <v>6975</v>
      </c>
    </row>
    <row r="548" spans="1:7" ht="12.75">
      <c r="A548" s="112"/>
      <c r="B548" s="115"/>
      <c r="C548" s="99">
        <v>4110</v>
      </c>
      <c r="D548" s="115" t="s">
        <v>65</v>
      </c>
      <c r="E548" s="711">
        <v>15454</v>
      </c>
      <c r="F548" s="711"/>
      <c r="G548" s="486">
        <f t="shared" si="23"/>
        <v>15454</v>
      </c>
    </row>
    <row r="549" spans="1:9" ht="12.75">
      <c r="A549" s="112"/>
      <c r="B549" s="115"/>
      <c r="C549" s="99">
        <v>4120</v>
      </c>
      <c r="D549" s="115" t="s">
        <v>66</v>
      </c>
      <c r="E549" s="711">
        <v>2449</v>
      </c>
      <c r="F549" s="711"/>
      <c r="G549" s="486">
        <f t="shared" si="23"/>
        <v>2449</v>
      </c>
      <c r="H549" s="78"/>
      <c r="I549" s="78"/>
    </row>
    <row r="550" spans="1:9" ht="12.75">
      <c r="A550" s="112"/>
      <c r="B550" s="115"/>
      <c r="C550" s="99">
        <v>4210</v>
      </c>
      <c r="D550" s="115" t="s">
        <v>68</v>
      </c>
      <c r="E550" s="711">
        <v>43469</v>
      </c>
      <c r="F550" s="711"/>
      <c r="G550" s="486">
        <f t="shared" si="23"/>
        <v>43469</v>
      </c>
      <c r="H550" s="78"/>
      <c r="I550" s="78"/>
    </row>
    <row r="551" spans="1:9" ht="12.75">
      <c r="A551" s="112"/>
      <c r="B551" s="115"/>
      <c r="C551" s="99">
        <v>4220</v>
      </c>
      <c r="D551" s="115" t="s">
        <v>141</v>
      </c>
      <c r="E551" s="711">
        <v>65550</v>
      </c>
      <c r="F551" s="711"/>
      <c r="G551" s="486">
        <f t="shared" si="23"/>
        <v>65550</v>
      </c>
      <c r="H551" s="78"/>
      <c r="I551" s="78"/>
    </row>
    <row r="552" spans="1:9" ht="12.75">
      <c r="A552" s="112"/>
      <c r="B552" s="115"/>
      <c r="C552" s="99">
        <v>4260</v>
      </c>
      <c r="D552" s="115" t="s">
        <v>69</v>
      </c>
      <c r="E552" s="711">
        <v>10500</v>
      </c>
      <c r="F552" s="711"/>
      <c r="G552" s="486">
        <f t="shared" si="23"/>
        <v>10500</v>
      </c>
      <c r="H552" s="78"/>
      <c r="I552" s="78"/>
    </row>
    <row r="553" spans="1:9" ht="12.75">
      <c r="A553" s="112"/>
      <c r="B553" s="115"/>
      <c r="C553" s="99">
        <v>4270</v>
      </c>
      <c r="D553" s="115" t="s">
        <v>70</v>
      </c>
      <c r="E553" s="711">
        <v>500</v>
      </c>
      <c r="F553" s="711"/>
      <c r="G553" s="486">
        <f t="shared" si="23"/>
        <v>500</v>
      </c>
      <c r="H553" s="78"/>
      <c r="I553" s="78"/>
    </row>
    <row r="554" spans="1:9" ht="12.75">
      <c r="A554" s="112"/>
      <c r="B554" s="115"/>
      <c r="C554" s="99">
        <v>4280</v>
      </c>
      <c r="D554" s="115" t="s">
        <v>71</v>
      </c>
      <c r="E554" s="711">
        <v>150</v>
      </c>
      <c r="F554" s="711"/>
      <c r="G554" s="486">
        <f t="shared" si="23"/>
        <v>150</v>
      </c>
      <c r="H554" s="78"/>
      <c r="I554" s="78"/>
    </row>
    <row r="555" spans="1:9" ht="12.75">
      <c r="A555" s="112"/>
      <c r="B555" s="115"/>
      <c r="C555" s="99">
        <v>4300</v>
      </c>
      <c r="D555" s="115" t="s">
        <v>57</v>
      </c>
      <c r="E555" s="711">
        <f>3000</f>
        <v>3000</v>
      </c>
      <c r="F555" s="711"/>
      <c r="G555" s="486">
        <f t="shared" si="23"/>
        <v>3000</v>
      </c>
      <c r="H555" s="78"/>
      <c r="I555" s="78"/>
    </row>
    <row r="556" spans="1:9" ht="12.75">
      <c r="A556" s="112"/>
      <c r="B556" s="115"/>
      <c r="C556" s="99">
        <v>4370</v>
      </c>
      <c r="D556" s="115" t="s">
        <v>74</v>
      </c>
      <c r="E556" s="711">
        <f>1500</f>
        <v>1500</v>
      </c>
      <c r="F556" s="711"/>
      <c r="G556" s="486">
        <f t="shared" si="23"/>
        <v>1500</v>
      </c>
      <c r="H556" s="78"/>
      <c r="I556" s="78"/>
    </row>
    <row r="557" spans="1:9" ht="12.75">
      <c r="A557" s="112"/>
      <c r="B557" s="115"/>
      <c r="C557" s="99">
        <v>4430</v>
      </c>
      <c r="D557" s="115" t="s">
        <v>688</v>
      </c>
      <c r="E557" s="711">
        <v>69</v>
      </c>
      <c r="F557" s="711"/>
      <c r="G557" s="486">
        <f t="shared" si="23"/>
        <v>69</v>
      </c>
      <c r="H557" s="78"/>
      <c r="I557" s="78"/>
    </row>
    <row r="558" spans="1:9" ht="12.75">
      <c r="A558" s="112"/>
      <c r="B558" s="115"/>
      <c r="C558" s="99">
        <v>4440</v>
      </c>
      <c r="D558" s="115" t="s">
        <v>77</v>
      </c>
      <c r="E558" s="711">
        <v>6160</v>
      </c>
      <c r="F558" s="711"/>
      <c r="G558" s="486">
        <f t="shared" si="23"/>
        <v>6160</v>
      </c>
      <c r="H558" s="78"/>
      <c r="I558" s="78"/>
    </row>
    <row r="559" spans="1:9" ht="12.75">
      <c r="A559" s="112"/>
      <c r="B559" s="115"/>
      <c r="C559" s="99">
        <v>4530</v>
      </c>
      <c r="D559" s="115" t="s">
        <v>159</v>
      </c>
      <c r="E559" s="711">
        <v>1375</v>
      </c>
      <c r="F559" s="711"/>
      <c r="G559" s="486">
        <f t="shared" si="23"/>
        <v>1375</v>
      </c>
      <c r="H559" s="78"/>
      <c r="I559" s="78"/>
    </row>
    <row r="560" spans="1:9" ht="12.75">
      <c r="A560" s="112"/>
      <c r="B560" s="115"/>
      <c r="C560" s="99"/>
      <c r="D560" s="115"/>
      <c r="E560" s="711"/>
      <c r="F560" s="711"/>
      <c r="G560" s="486"/>
      <c r="H560" s="78"/>
      <c r="I560" s="78"/>
    </row>
    <row r="561" spans="1:9" ht="12.75">
      <c r="A561" s="112"/>
      <c r="B561" s="119">
        <v>85415</v>
      </c>
      <c r="C561" s="69"/>
      <c r="D561" s="119" t="s">
        <v>160</v>
      </c>
      <c r="E561" s="710">
        <f>SUM(E562:E562)</f>
        <v>60622</v>
      </c>
      <c r="F561" s="710">
        <f>SUM(F562:F562)</f>
        <v>0</v>
      </c>
      <c r="G561" s="485">
        <f>SUM(G562:G562)</f>
        <v>60622</v>
      </c>
      <c r="H561" s="78"/>
      <c r="I561" s="78"/>
    </row>
    <row r="562" spans="1:9" ht="12.75">
      <c r="A562" s="112"/>
      <c r="B562" s="115"/>
      <c r="C562" s="99">
        <v>3240</v>
      </c>
      <c r="D562" s="115" t="s">
        <v>161</v>
      </c>
      <c r="E562" s="711">
        <v>60622</v>
      </c>
      <c r="F562" s="711"/>
      <c r="G562" s="486">
        <f>E562+F562</f>
        <v>60622</v>
      </c>
      <c r="H562" s="78"/>
      <c r="I562" s="78"/>
    </row>
    <row r="563" spans="1:9" ht="12.75">
      <c r="A563" s="112"/>
      <c r="B563" s="115"/>
      <c r="C563" s="99"/>
      <c r="D563" s="115"/>
      <c r="E563" s="711"/>
      <c r="F563" s="711"/>
      <c r="G563" s="486"/>
      <c r="H563" s="78"/>
      <c r="I563" s="78"/>
    </row>
    <row r="564" spans="1:9" ht="12.75">
      <c r="A564" s="112"/>
      <c r="B564" s="119">
        <v>85420</v>
      </c>
      <c r="C564" s="69"/>
      <c r="D564" s="119" t="s">
        <v>162</v>
      </c>
      <c r="E564" s="710">
        <f>SUM(E565:E590)</f>
        <v>2195517</v>
      </c>
      <c r="F564" s="710">
        <f>SUM(F565:F590)</f>
        <v>49826</v>
      </c>
      <c r="G564" s="485">
        <f>SUM(G565:G590)</f>
        <v>2245343</v>
      </c>
      <c r="H564" s="78"/>
      <c r="I564" s="78"/>
    </row>
    <row r="565" spans="1:9" ht="12.75">
      <c r="A565" s="112"/>
      <c r="B565" s="115"/>
      <c r="C565" s="99">
        <v>3020</v>
      </c>
      <c r="D565" s="115" t="s">
        <v>62</v>
      </c>
      <c r="E565" s="711">
        <v>62990</v>
      </c>
      <c r="F565" s="711"/>
      <c r="G565" s="486">
        <f>E565+F565</f>
        <v>62990</v>
      </c>
      <c r="H565" s="78"/>
      <c r="I565" s="78"/>
    </row>
    <row r="566" spans="1:7" ht="12.75">
      <c r="A566" s="112"/>
      <c r="B566" s="115"/>
      <c r="C566" s="99">
        <v>3110</v>
      </c>
      <c r="D566" s="115" t="s">
        <v>140</v>
      </c>
      <c r="E566" s="711">
        <v>1000</v>
      </c>
      <c r="F566" s="711"/>
      <c r="G566" s="486">
        <f aca="true" t="shared" si="24" ref="G566:G590">E566+F566</f>
        <v>1000</v>
      </c>
    </row>
    <row r="567" spans="1:9" ht="12.75">
      <c r="A567" s="112"/>
      <c r="B567" s="115"/>
      <c r="C567" s="99">
        <v>4010</v>
      </c>
      <c r="D567" s="115" t="s">
        <v>63</v>
      </c>
      <c r="E567" s="711">
        <v>1060857</v>
      </c>
      <c r="F567" s="711"/>
      <c r="G567" s="486">
        <f t="shared" si="24"/>
        <v>1060857</v>
      </c>
      <c r="I567" s="80" t="e">
        <f>SUM(#REF!)</f>
        <v>#REF!</v>
      </c>
    </row>
    <row r="568" spans="1:7" ht="12.75">
      <c r="A568" s="112"/>
      <c r="B568" s="115"/>
      <c r="C568" s="99">
        <v>4040</v>
      </c>
      <c r="D568" s="115" t="s">
        <v>64</v>
      </c>
      <c r="E568" s="711">
        <v>82789</v>
      </c>
      <c r="F568" s="711"/>
      <c r="G568" s="486">
        <f t="shared" si="24"/>
        <v>82789</v>
      </c>
    </row>
    <row r="569" spans="1:7" ht="12.75">
      <c r="A569" s="112"/>
      <c r="B569" s="115"/>
      <c r="C569" s="99">
        <v>4110</v>
      </c>
      <c r="D569" s="115" t="s">
        <v>65</v>
      </c>
      <c r="E569" s="711">
        <v>207694</v>
      </c>
      <c r="F569" s="711"/>
      <c r="G569" s="486">
        <f t="shared" si="24"/>
        <v>207694</v>
      </c>
    </row>
    <row r="570" spans="1:7" ht="12.75">
      <c r="A570" s="112"/>
      <c r="B570" s="115"/>
      <c r="C570" s="99">
        <v>4120</v>
      </c>
      <c r="D570" s="115" t="s">
        <v>66</v>
      </c>
      <c r="E570" s="711">
        <v>28700</v>
      </c>
      <c r="F570" s="711"/>
      <c r="G570" s="486">
        <f t="shared" si="24"/>
        <v>28700</v>
      </c>
    </row>
    <row r="571" spans="1:7" ht="12.75">
      <c r="A571" s="112"/>
      <c r="B571" s="115"/>
      <c r="C571" s="99">
        <v>4170</v>
      </c>
      <c r="D571" s="115" t="s">
        <v>67</v>
      </c>
      <c r="E571" s="711">
        <v>1764</v>
      </c>
      <c r="F571" s="711"/>
      <c r="G571" s="486">
        <f t="shared" si="24"/>
        <v>1764</v>
      </c>
    </row>
    <row r="572" spans="1:7" ht="12.75">
      <c r="A572" s="112"/>
      <c r="B572" s="115"/>
      <c r="C572" s="99">
        <v>4210</v>
      </c>
      <c r="D572" s="115" t="s">
        <v>68</v>
      </c>
      <c r="E572" s="711">
        <v>261570</v>
      </c>
      <c r="F572" s="711"/>
      <c r="G572" s="486">
        <f t="shared" si="24"/>
        <v>261570</v>
      </c>
    </row>
    <row r="573" spans="1:7" ht="12.75">
      <c r="A573" s="112"/>
      <c r="B573" s="115"/>
      <c r="C573" s="99">
        <v>4220</v>
      </c>
      <c r="D573" s="115" t="s">
        <v>141</v>
      </c>
      <c r="E573" s="711">
        <v>6000</v>
      </c>
      <c r="F573" s="711"/>
      <c r="G573" s="486">
        <f t="shared" si="24"/>
        <v>6000</v>
      </c>
    </row>
    <row r="574" spans="1:7" ht="12.75">
      <c r="A574" s="112"/>
      <c r="B574" s="115"/>
      <c r="C574" s="99">
        <v>4240</v>
      </c>
      <c r="D574" s="115" t="s">
        <v>496</v>
      </c>
      <c r="E574" s="711">
        <v>1000</v>
      </c>
      <c r="F574" s="711"/>
      <c r="G574" s="486">
        <f t="shared" si="24"/>
        <v>1000</v>
      </c>
    </row>
    <row r="575" spans="1:7" ht="12.75">
      <c r="A575" s="112"/>
      <c r="B575" s="115"/>
      <c r="C575" s="99">
        <v>4260</v>
      </c>
      <c r="D575" s="115" t="s">
        <v>69</v>
      </c>
      <c r="E575" s="711">
        <v>43000</v>
      </c>
      <c r="F575" s="711"/>
      <c r="G575" s="486">
        <f t="shared" si="24"/>
        <v>43000</v>
      </c>
    </row>
    <row r="576" spans="1:7" ht="12.75">
      <c r="A576" s="112"/>
      <c r="B576" s="115"/>
      <c r="C576" s="99">
        <v>4270</v>
      </c>
      <c r="D576" s="115" t="s">
        <v>70</v>
      </c>
      <c r="E576" s="711">
        <v>26000</v>
      </c>
      <c r="F576" s="823">
        <v>49826</v>
      </c>
      <c r="G576" s="486">
        <f t="shared" si="24"/>
        <v>75826</v>
      </c>
    </row>
    <row r="577" spans="1:7" ht="12.75">
      <c r="A577" s="112"/>
      <c r="B577" s="115"/>
      <c r="C577" s="99">
        <v>4280</v>
      </c>
      <c r="D577" s="115" t="s">
        <v>71</v>
      </c>
      <c r="E577" s="711">
        <v>500</v>
      </c>
      <c r="F577" s="711"/>
      <c r="G577" s="486">
        <f t="shared" si="24"/>
        <v>500</v>
      </c>
    </row>
    <row r="578" spans="1:7" ht="12.75">
      <c r="A578" s="112"/>
      <c r="B578" s="115"/>
      <c r="C578" s="99">
        <v>4300</v>
      </c>
      <c r="D578" s="115" t="s">
        <v>57</v>
      </c>
      <c r="E578" s="711">
        <v>289000</v>
      </c>
      <c r="F578" s="711"/>
      <c r="G578" s="486">
        <f t="shared" si="24"/>
        <v>289000</v>
      </c>
    </row>
    <row r="579" spans="1:7" ht="12.75">
      <c r="A579" s="112"/>
      <c r="B579" s="115"/>
      <c r="C579" s="99">
        <v>4350</v>
      </c>
      <c r="D579" s="115" t="s">
        <v>111</v>
      </c>
      <c r="E579" s="711">
        <v>1300</v>
      </c>
      <c r="F579" s="711"/>
      <c r="G579" s="486">
        <f t="shared" si="24"/>
        <v>1300</v>
      </c>
    </row>
    <row r="580" spans="1:7" ht="12.75">
      <c r="A580" s="112"/>
      <c r="B580" s="115"/>
      <c r="C580" s="99">
        <v>4360</v>
      </c>
      <c r="D580" s="115" t="s">
        <v>73</v>
      </c>
      <c r="E580" s="711">
        <v>1800</v>
      </c>
      <c r="F580" s="711"/>
      <c r="G580" s="486">
        <f t="shared" si="24"/>
        <v>1800</v>
      </c>
    </row>
    <row r="581" spans="1:7" ht="12.75">
      <c r="A581" s="112"/>
      <c r="B581" s="115"/>
      <c r="C581" s="99">
        <v>4370</v>
      </c>
      <c r="D581" s="115" t="s">
        <v>74</v>
      </c>
      <c r="E581" s="711">
        <v>7000</v>
      </c>
      <c r="F581" s="711"/>
      <c r="G581" s="486">
        <f t="shared" si="24"/>
        <v>7000</v>
      </c>
    </row>
    <row r="582" spans="1:9" ht="12.75">
      <c r="A582" s="112"/>
      <c r="B582" s="115"/>
      <c r="C582" s="99">
        <v>4390</v>
      </c>
      <c r="D582" s="115" t="s">
        <v>143</v>
      </c>
      <c r="E582" s="711">
        <v>2000</v>
      </c>
      <c r="F582" s="711"/>
      <c r="G582" s="486">
        <f t="shared" si="24"/>
        <v>2000</v>
      </c>
      <c r="H582" s="78"/>
      <c r="I582" s="78"/>
    </row>
    <row r="583" spans="1:9" ht="12.75">
      <c r="A583" s="112"/>
      <c r="B583" s="115"/>
      <c r="C583" s="99">
        <v>4410</v>
      </c>
      <c r="D583" s="115" t="s">
        <v>75</v>
      </c>
      <c r="E583" s="711">
        <v>2500</v>
      </c>
      <c r="F583" s="711"/>
      <c r="G583" s="486">
        <f t="shared" si="24"/>
        <v>2500</v>
      </c>
      <c r="H583" s="78"/>
      <c r="I583" s="78"/>
    </row>
    <row r="584" spans="1:9" ht="12.75">
      <c r="A584" s="112"/>
      <c r="B584" s="115"/>
      <c r="C584" s="99">
        <v>4420</v>
      </c>
      <c r="D584" s="115" t="s">
        <v>109</v>
      </c>
      <c r="E584" s="711">
        <v>1000</v>
      </c>
      <c r="F584" s="711"/>
      <c r="G584" s="486">
        <f t="shared" si="24"/>
        <v>1000</v>
      </c>
      <c r="H584" s="78"/>
      <c r="I584" s="78"/>
    </row>
    <row r="585" spans="1:9" ht="12.75">
      <c r="A585" s="112"/>
      <c r="B585" s="115"/>
      <c r="C585" s="99">
        <v>4430</v>
      </c>
      <c r="D585" s="115" t="s">
        <v>76</v>
      </c>
      <c r="E585" s="711">
        <v>8000</v>
      </c>
      <c r="F585" s="711"/>
      <c r="G585" s="486">
        <f t="shared" si="24"/>
        <v>8000</v>
      </c>
      <c r="H585" s="78"/>
      <c r="I585" s="78"/>
    </row>
    <row r="586" spans="1:9" ht="12.75">
      <c r="A586" s="112"/>
      <c r="B586" s="115"/>
      <c r="C586" s="99">
        <v>4440</v>
      </c>
      <c r="D586" s="115" t="s">
        <v>77</v>
      </c>
      <c r="E586" s="711">
        <v>91847</v>
      </c>
      <c r="F586" s="711"/>
      <c r="G586" s="486">
        <f t="shared" si="24"/>
        <v>91847</v>
      </c>
      <c r="H586" s="78"/>
      <c r="I586" s="78"/>
    </row>
    <row r="587" spans="1:9" ht="12.75">
      <c r="A587" s="112"/>
      <c r="B587" s="115"/>
      <c r="C587" s="99">
        <v>4530</v>
      </c>
      <c r="D587" s="115" t="s">
        <v>82</v>
      </c>
      <c r="E587" s="711">
        <v>3306</v>
      </c>
      <c r="F587" s="711"/>
      <c r="G587" s="486">
        <f t="shared" si="24"/>
        <v>3306</v>
      </c>
      <c r="H587" s="78"/>
      <c r="I587" s="78"/>
    </row>
    <row r="588" spans="1:9" ht="12.75">
      <c r="A588" s="112"/>
      <c r="B588" s="115"/>
      <c r="C588" s="99">
        <v>4700</v>
      </c>
      <c r="D588" s="115" t="s">
        <v>445</v>
      </c>
      <c r="E588" s="711">
        <v>1300</v>
      </c>
      <c r="F588" s="711"/>
      <c r="G588" s="486">
        <f t="shared" si="24"/>
        <v>1300</v>
      </c>
      <c r="H588" s="78"/>
      <c r="I588" s="78"/>
    </row>
    <row r="589" spans="1:9" ht="12.75">
      <c r="A589" s="112"/>
      <c r="B589" s="115"/>
      <c r="C589" s="99">
        <v>4740</v>
      </c>
      <c r="D589" s="115" t="s">
        <v>105</v>
      </c>
      <c r="E589" s="711">
        <v>600</v>
      </c>
      <c r="F589" s="711"/>
      <c r="G589" s="486">
        <f t="shared" si="24"/>
        <v>600</v>
      </c>
      <c r="H589" s="78"/>
      <c r="I589" s="78"/>
    </row>
    <row r="590" spans="1:9" ht="12.75">
      <c r="A590" s="112"/>
      <c r="B590" s="115"/>
      <c r="C590" s="99">
        <v>4750</v>
      </c>
      <c r="D590" s="115" t="s">
        <v>106</v>
      </c>
      <c r="E590" s="711">
        <v>2000</v>
      </c>
      <c r="F590" s="711"/>
      <c r="G590" s="486">
        <f t="shared" si="24"/>
        <v>2000</v>
      </c>
      <c r="H590" s="78"/>
      <c r="I590" s="78"/>
    </row>
    <row r="591" spans="1:9" ht="12.75">
      <c r="A591" s="112"/>
      <c r="B591" s="115"/>
      <c r="C591" s="99"/>
      <c r="D591" s="115"/>
      <c r="E591" s="711"/>
      <c r="F591" s="711"/>
      <c r="G591" s="486"/>
      <c r="H591" s="78"/>
      <c r="I591" s="78"/>
    </row>
    <row r="592" spans="1:9" ht="12.75">
      <c r="A592" s="112"/>
      <c r="B592" s="119">
        <v>85446</v>
      </c>
      <c r="C592" s="69"/>
      <c r="D592" s="119" t="s">
        <v>668</v>
      </c>
      <c r="E592" s="710">
        <f>SUM(E593:E595)</f>
        <v>6500</v>
      </c>
      <c r="F592" s="710">
        <f>SUM(F593:F595)</f>
        <v>0</v>
      </c>
      <c r="G592" s="485">
        <f>SUM(G593:G595)</f>
        <v>6500</v>
      </c>
      <c r="H592" s="78"/>
      <c r="I592" s="78"/>
    </row>
    <row r="593" spans="1:9" ht="12.75">
      <c r="A593" s="112"/>
      <c r="B593" s="115"/>
      <c r="C593" s="99">
        <v>4300</v>
      </c>
      <c r="D593" s="115" t="s">
        <v>57</v>
      </c>
      <c r="E593" s="711">
        <v>2400</v>
      </c>
      <c r="F593" s="711"/>
      <c r="G593" s="486">
        <f>E593+F593</f>
        <v>2400</v>
      </c>
      <c r="H593" s="78"/>
      <c r="I593" s="78"/>
    </row>
    <row r="594" spans="1:9" ht="12.75">
      <c r="A594" s="112"/>
      <c r="B594" s="115"/>
      <c r="C594" s="99">
        <v>4410</v>
      </c>
      <c r="D594" s="115" t="s">
        <v>75</v>
      </c>
      <c r="E594" s="711">
        <v>700</v>
      </c>
      <c r="F594" s="711"/>
      <c r="G594" s="486">
        <f>E594+F594</f>
        <v>700</v>
      </c>
      <c r="H594" s="78"/>
      <c r="I594" s="78"/>
    </row>
    <row r="595" spans="1:9" ht="12.75">
      <c r="A595" s="112"/>
      <c r="B595" s="115"/>
      <c r="C595" s="99">
        <v>4700</v>
      </c>
      <c r="D595" s="115" t="s">
        <v>445</v>
      </c>
      <c r="E595" s="711">
        <v>3400</v>
      </c>
      <c r="F595" s="711"/>
      <c r="G595" s="486">
        <f>E595+F595</f>
        <v>3400</v>
      </c>
      <c r="H595" s="78"/>
      <c r="I595" s="78"/>
    </row>
    <row r="596" spans="1:9" ht="12.75">
      <c r="A596" s="112"/>
      <c r="B596" s="115"/>
      <c r="C596" s="99"/>
      <c r="D596" s="115"/>
      <c r="E596" s="711"/>
      <c r="F596" s="711"/>
      <c r="G596" s="486"/>
      <c r="H596" s="78"/>
      <c r="I596" s="78"/>
    </row>
    <row r="597" spans="1:9" ht="12.75">
      <c r="A597" s="112"/>
      <c r="B597" s="115"/>
      <c r="C597" s="99"/>
      <c r="D597" s="115"/>
      <c r="E597" s="711"/>
      <c r="F597" s="711"/>
      <c r="G597" s="486"/>
      <c r="H597" s="78"/>
      <c r="I597" s="78"/>
    </row>
    <row r="598" spans="1:9" ht="12.75">
      <c r="A598" s="112"/>
      <c r="B598" s="119">
        <v>85495</v>
      </c>
      <c r="C598" s="69"/>
      <c r="D598" s="119" t="s">
        <v>43</v>
      </c>
      <c r="E598" s="710">
        <f>SUM(E599)</f>
        <v>8143</v>
      </c>
      <c r="F598" s="710">
        <f>SUM(F599)</f>
        <v>518</v>
      </c>
      <c r="G598" s="485">
        <f>SUM(G599)</f>
        <v>8661</v>
      </c>
      <c r="I598" s="78"/>
    </row>
    <row r="599" spans="1:9" ht="12.75">
      <c r="A599" s="112"/>
      <c r="B599" s="115"/>
      <c r="C599" s="99">
        <v>4440</v>
      </c>
      <c r="D599" s="115" t="s">
        <v>77</v>
      </c>
      <c r="E599" s="711">
        <f>2115+2828+3200</f>
        <v>8143</v>
      </c>
      <c r="F599" s="823">
        <v>518</v>
      </c>
      <c r="G599" s="486">
        <f>E599+F599</f>
        <v>8661</v>
      </c>
      <c r="I599" s="78"/>
    </row>
    <row r="600" spans="1:9" ht="12.75">
      <c r="A600" s="103"/>
      <c r="B600" s="99"/>
      <c r="C600" s="99"/>
      <c r="D600" s="115"/>
      <c r="E600" s="711"/>
      <c r="F600" s="711"/>
      <c r="G600" s="486"/>
      <c r="I600" s="78"/>
    </row>
    <row r="601" spans="1:9" ht="13.5" thickBot="1">
      <c r="A601" s="68">
        <v>921</v>
      </c>
      <c r="B601" s="117"/>
      <c r="C601" s="117"/>
      <c r="D601" s="75" t="s">
        <v>163</v>
      </c>
      <c r="E601" s="93">
        <f>E602+E609+E614</f>
        <v>100135</v>
      </c>
      <c r="F601" s="93">
        <f>F602+F609+F614</f>
        <v>0</v>
      </c>
      <c r="G601" s="131">
        <f>G602+G609+G614</f>
        <v>100135</v>
      </c>
      <c r="I601" s="78"/>
    </row>
    <row r="602" spans="1:9" ht="12.75">
      <c r="A602" s="103"/>
      <c r="B602" s="69">
        <v>92105</v>
      </c>
      <c r="C602" s="69"/>
      <c r="D602" s="119" t="s">
        <v>164</v>
      </c>
      <c r="E602" s="710">
        <f>SUM(E603:E607)</f>
        <v>23060</v>
      </c>
      <c r="F602" s="710">
        <f>SUM(F603:F607)</f>
        <v>0</v>
      </c>
      <c r="G602" s="485">
        <f>SUM(G603:G607)</f>
        <v>23060</v>
      </c>
      <c r="I602" s="78"/>
    </row>
    <row r="603" spans="1:9" ht="12.75">
      <c r="A603" s="103"/>
      <c r="B603" s="99"/>
      <c r="C603" s="126" t="s">
        <v>88</v>
      </c>
      <c r="D603" s="115" t="s">
        <v>89</v>
      </c>
      <c r="E603" s="711">
        <v>10000</v>
      </c>
      <c r="F603" s="711"/>
      <c r="G603" s="486">
        <f>E603+F603</f>
        <v>10000</v>
      </c>
      <c r="H603" s="80"/>
      <c r="I603" s="78"/>
    </row>
    <row r="604" spans="1:9" ht="12.75">
      <c r="A604" s="103"/>
      <c r="B604" s="99"/>
      <c r="C604" s="126"/>
      <c r="D604" s="115" t="s">
        <v>90</v>
      </c>
      <c r="E604" s="711"/>
      <c r="F604" s="711"/>
      <c r="G604" s="486"/>
      <c r="H604" s="80"/>
      <c r="I604" s="78"/>
    </row>
    <row r="605" spans="1:9" ht="12.75">
      <c r="A605" s="103"/>
      <c r="B605" s="99"/>
      <c r="C605" s="99">
        <v>3020</v>
      </c>
      <c r="D605" s="115" t="s">
        <v>62</v>
      </c>
      <c r="E605" s="711">
        <v>6000</v>
      </c>
      <c r="F605" s="711"/>
      <c r="G605" s="486">
        <f>E605+F605</f>
        <v>6000</v>
      </c>
      <c r="I605" s="78"/>
    </row>
    <row r="606" spans="1:9" ht="12.75">
      <c r="A606" s="103"/>
      <c r="B606" s="99"/>
      <c r="C606" s="99">
        <v>4210</v>
      </c>
      <c r="D606" s="115" t="s">
        <v>68</v>
      </c>
      <c r="E606" s="711">
        <v>3000</v>
      </c>
      <c r="F606" s="711"/>
      <c r="G606" s="486">
        <f>E606+F606</f>
        <v>3000</v>
      </c>
      <c r="I606" s="78"/>
    </row>
    <row r="607" spans="1:9" ht="12.75">
      <c r="A607" s="103"/>
      <c r="B607" s="99"/>
      <c r="C607" s="99">
        <v>4300</v>
      </c>
      <c r="D607" s="115" t="s">
        <v>57</v>
      </c>
      <c r="E607" s="711">
        <v>4060</v>
      </c>
      <c r="F607" s="711"/>
      <c r="G607" s="486">
        <f>E607+F607</f>
        <v>4060</v>
      </c>
      <c r="I607" s="78"/>
    </row>
    <row r="608" spans="1:9" ht="12.75">
      <c r="A608" s="103"/>
      <c r="B608" s="99"/>
      <c r="C608" s="99"/>
      <c r="D608" s="115"/>
      <c r="E608" s="711"/>
      <c r="F608" s="711"/>
      <c r="G608" s="486"/>
      <c r="I608" s="78"/>
    </row>
    <row r="609" spans="1:9" ht="12.75">
      <c r="A609" s="103"/>
      <c r="B609" s="69">
        <v>92116</v>
      </c>
      <c r="C609" s="69"/>
      <c r="D609" s="119" t="s">
        <v>165</v>
      </c>
      <c r="E609" s="710">
        <f>SUM(E610:E611)</f>
        <v>36000</v>
      </c>
      <c r="F609" s="710">
        <f>F610+F611</f>
        <v>0</v>
      </c>
      <c r="G609" s="485">
        <f>G610+G611</f>
        <v>36000</v>
      </c>
      <c r="I609" s="78"/>
    </row>
    <row r="610" spans="1:9" ht="12.75">
      <c r="A610" s="103"/>
      <c r="B610" s="99"/>
      <c r="C610" s="99">
        <v>2310</v>
      </c>
      <c r="D610" s="115" t="s">
        <v>133</v>
      </c>
      <c r="E610" s="711">
        <v>35000</v>
      </c>
      <c r="F610" s="711"/>
      <c r="G610" s="486">
        <f>E610+F610</f>
        <v>35000</v>
      </c>
      <c r="H610" s="80"/>
      <c r="I610" s="78"/>
    </row>
    <row r="611" spans="1:9" ht="12.75">
      <c r="A611" s="103"/>
      <c r="B611" s="99"/>
      <c r="C611" s="99">
        <v>2330</v>
      </c>
      <c r="D611" s="115" t="s">
        <v>700</v>
      </c>
      <c r="E611" s="711">
        <v>1000</v>
      </c>
      <c r="F611" s="711"/>
      <c r="G611" s="486">
        <f>E611+F611</f>
        <v>1000</v>
      </c>
      <c r="H611" s="80"/>
      <c r="I611" s="78"/>
    </row>
    <row r="612" spans="1:9" ht="12.75">
      <c r="A612" s="103"/>
      <c r="B612" s="99"/>
      <c r="C612" s="99"/>
      <c r="D612" s="115" t="s">
        <v>701</v>
      </c>
      <c r="E612" s="711"/>
      <c r="F612" s="711"/>
      <c r="G612" s="486"/>
      <c r="H612" s="80"/>
      <c r="I612" s="78"/>
    </row>
    <row r="613" spans="1:9" ht="12.75">
      <c r="A613" s="103"/>
      <c r="B613" s="99"/>
      <c r="C613" s="99"/>
      <c r="D613" s="115" t="s">
        <v>702</v>
      </c>
      <c r="E613" s="711"/>
      <c r="F613" s="711"/>
      <c r="G613" s="486"/>
      <c r="H613" s="80"/>
      <c r="I613" s="78"/>
    </row>
    <row r="614" spans="1:9" ht="12.75">
      <c r="A614" s="103"/>
      <c r="B614" s="69">
        <v>92195</v>
      </c>
      <c r="C614" s="69"/>
      <c r="D614" s="119" t="s">
        <v>43</v>
      </c>
      <c r="E614" s="710">
        <f>SUM(E615:E617)</f>
        <v>41075</v>
      </c>
      <c r="F614" s="710">
        <f>SUM(F615:F617)</f>
        <v>0</v>
      </c>
      <c r="G614" s="485">
        <f>SUM(G615:G617)</f>
        <v>41075</v>
      </c>
      <c r="H614" s="80"/>
      <c r="I614" s="78"/>
    </row>
    <row r="615" spans="1:9" ht="12.75">
      <c r="A615" s="103"/>
      <c r="B615" s="99"/>
      <c r="C615" s="99">
        <v>4170</v>
      </c>
      <c r="D615" s="115" t="s">
        <v>67</v>
      </c>
      <c r="E615" s="711">
        <v>7390</v>
      </c>
      <c r="F615" s="711"/>
      <c r="G615" s="486">
        <f>E615+F615</f>
        <v>7390</v>
      </c>
      <c r="H615" s="80"/>
      <c r="I615" s="78"/>
    </row>
    <row r="616" spans="1:9" ht="12.75">
      <c r="A616" s="103"/>
      <c r="B616" s="99"/>
      <c r="C616" s="99">
        <v>4210</v>
      </c>
      <c r="D616" s="115" t="s">
        <v>68</v>
      </c>
      <c r="E616" s="711">
        <v>15665</v>
      </c>
      <c r="F616" s="711"/>
      <c r="G616" s="486">
        <f>E616+F616</f>
        <v>15665</v>
      </c>
      <c r="H616" s="80"/>
      <c r="I616" s="78"/>
    </row>
    <row r="617" spans="1:9" ht="12.75">
      <c r="A617" s="103"/>
      <c r="B617" s="99"/>
      <c r="C617" s="99">
        <v>4300</v>
      </c>
      <c r="D617" s="115" t="s">
        <v>57</v>
      </c>
      <c r="E617" s="711">
        <v>18020</v>
      </c>
      <c r="F617" s="711"/>
      <c r="G617" s="486">
        <f>E617+F617</f>
        <v>18020</v>
      </c>
      <c r="H617" s="80"/>
      <c r="I617" s="78"/>
    </row>
    <row r="618" spans="1:9" ht="12.75">
      <c r="A618" s="103"/>
      <c r="B618" s="99"/>
      <c r="C618" s="99"/>
      <c r="D618" s="115"/>
      <c r="E618" s="711"/>
      <c r="F618" s="711"/>
      <c r="G618" s="486"/>
      <c r="H618" s="80"/>
      <c r="I618" s="78"/>
    </row>
    <row r="619" spans="1:9" ht="12.75">
      <c r="A619" s="103"/>
      <c r="B619" s="99"/>
      <c r="C619" s="99"/>
      <c r="D619" s="115"/>
      <c r="E619" s="711"/>
      <c r="F619" s="711"/>
      <c r="G619" s="486"/>
      <c r="I619" s="78"/>
    </row>
    <row r="620" spans="1:9" ht="13.5" thickBot="1">
      <c r="A620" s="68">
        <v>926</v>
      </c>
      <c r="B620" s="117"/>
      <c r="C620" s="117"/>
      <c r="D620" s="75" t="s">
        <v>166</v>
      </c>
      <c r="E620" s="93">
        <f>E621</f>
        <v>100000</v>
      </c>
      <c r="F620" s="93">
        <f>F621</f>
        <v>0</v>
      </c>
      <c r="G620" s="131">
        <f>G621</f>
        <v>100000</v>
      </c>
      <c r="I620" s="78"/>
    </row>
    <row r="621" spans="1:9" ht="12.75">
      <c r="A621" s="103"/>
      <c r="B621" s="69">
        <v>92605</v>
      </c>
      <c r="C621" s="69"/>
      <c r="D621" s="119" t="s">
        <v>167</v>
      </c>
      <c r="E621" s="710">
        <f>SUM(E622:E626)</f>
        <v>100000</v>
      </c>
      <c r="F621" s="710">
        <f>SUM(F622:F626)</f>
        <v>0</v>
      </c>
      <c r="G621" s="485">
        <f>SUM(G622:G626)</f>
        <v>100000</v>
      </c>
      <c r="I621" s="78"/>
    </row>
    <row r="622" spans="1:8" ht="12.75">
      <c r="A622" s="103"/>
      <c r="B622" s="99"/>
      <c r="C622" s="126" t="s">
        <v>88</v>
      </c>
      <c r="D622" s="115" t="s">
        <v>89</v>
      </c>
      <c r="E622" s="711">
        <v>70000</v>
      </c>
      <c r="F622" s="711"/>
      <c r="G622" s="486">
        <f>E622+F622</f>
        <v>70000</v>
      </c>
      <c r="H622" s="80"/>
    </row>
    <row r="623" spans="1:8" ht="12.75">
      <c r="A623" s="103"/>
      <c r="B623" s="99"/>
      <c r="C623" s="126"/>
      <c r="D623" s="115" t="s">
        <v>436</v>
      </c>
      <c r="E623" s="711"/>
      <c r="F623" s="711"/>
      <c r="G623" s="486"/>
      <c r="H623" s="80"/>
    </row>
    <row r="624" spans="1:7" ht="12.75">
      <c r="A624" s="103"/>
      <c r="B624" s="99"/>
      <c r="C624" s="99">
        <v>3020</v>
      </c>
      <c r="D624" s="115" t="s">
        <v>168</v>
      </c>
      <c r="E624" s="711">
        <v>10000</v>
      </c>
      <c r="F624" s="711"/>
      <c r="G624" s="486">
        <f>E624+F624</f>
        <v>10000</v>
      </c>
    </row>
    <row r="625" spans="1:7" ht="12.75">
      <c r="A625" s="103"/>
      <c r="B625" s="99"/>
      <c r="C625" s="99">
        <v>4210</v>
      </c>
      <c r="D625" s="115" t="s">
        <v>68</v>
      </c>
      <c r="E625" s="711">
        <v>5000</v>
      </c>
      <c r="F625" s="711"/>
      <c r="G625" s="486">
        <f>E625+F625</f>
        <v>5000</v>
      </c>
    </row>
    <row r="626" spans="1:7" ht="12.75">
      <c r="A626" s="103"/>
      <c r="B626" s="99"/>
      <c r="C626" s="99">
        <v>4300</v>
      </c>
      <c r="D626" s="115" t="s">
        <v>57</v>
      </c>
      <c r="E626" s="711">
        <v>15000</v>
      </c>
      <c r="F626" s="711"/>
      <c r="G626" s="486">
        <f>E626+F626</f>
        <v>15000</v>
      </c>
    </row>
    <row r="627" spans="1:7" ht="13.5" thickBot="1">
      <c r="A627" s="103"/>
      <c r="B627" s="99"/>
      <c r="C627" s="99"/>
      <c r="D627" s="115"/>
      <c r="E627" s="711"/>
      <c r="F627" s="711"/>
      <c r="G627" s="714"/>
    </row>
    <row r="628" spans="1:7" ht="17.25" customHeight="1" thickBot="1">
      <c r="A628" s="938" t="s">
        <v>169</v>
      </c>
      <c r="B628" s="939"/>
      <c r="C628" s="939"/>
      <c r="D628" s="940"/>
      <c r="E628" s="445">
        <f>E620+E601+E508+E477+E345+E326+E221+E217+E208+E191+E116+E84+E71+E58+E30+E23+E15</f>
        <v>33473525</v>
      </c>
      <c r="F628" s="445">
        <f>F620+F601+F508+F477+F345+F326+F221+F217+F208+F191+F116+F84+F71+F58+F30+F23+F15</f>
        <v>682120</v>
      </c>
      <c r="G628" s="679">
        <f>G620+G601+G508+G477+G345+G326+G221+G217+G208+G191+G116+G84+G71+G58+G30+G23+G15</f>
        <v>34155645</v>
      </c>
    </row>
    <row r="629" spans="5:9" s="91" customFormat="1" ht="12.75">
      <c r="E629" s="446"/>
      <c r="G629" s="446"/>
      <c r="H629" s="98"/>
      <c r="I629" s="98"/>
    </row>
    <row r="630" spans="5:11" s="91" customFormat="1" ht="12.75">
      <c r="E630" s="446" t="s">
        <v>170</v>
      </c>
      <c r="G630" s="446"/>
      <c r="H630" s="118"/>
      <c r="I630" s="118"/>
      <c r="J630" s="118"/>
      <c r="K630" s="118"/>
    </row>
    <row r="631" spans="5:11" s="91" customFormat="1" ht="12.75">
      <c r="E631" s="446" t="s">
        <v>6</v>
      </c>
      <c r="G631" s="446"/>
      <c r="H631" s="716"/>
      <c r="I631" s="98"/>
      <c r="J631" s="118"/>
      <c r="K631" s="118"/>
    </row>
    <row r="632" spans="5:11" s="91" customFormat="1" ht="12.75">
      <c r="E632" s="446" t="s">
        <v>171</v>
      </c>
      <c r="G632" s="446"/>
      <c r="H632" s="717"/>
      <c r="I632" s="718"/>
      <c r="J632" s="118"/>
      <c r="K632" s="118"/>
    </row>
    <row r="633" spans="5:10" s="91" customFormat="1" ht="12.75">
      <c r="E633" s="446" t="s">
        <v>172</v>
      </c>
      <c r="G633" s="446"/>
      <c r="H633" s="717"/>
      <c r="I633" s="718"/>
      <c r="J633" s="98"/>
    </row>
    <row r="634" spans="5:10" s="91" customFormat="1" ht="12.75">
      <c r="E634" s="446" t="s">
        <v>173</v>
      </c>
      <c r="G634" s="446"/>
      <c r="H634" s="717"/>
      <c r="I634" s="718"/>
      <c r="J634" s="98"/>
    </row>
    <row r="635" spans="5:10" s="91" customFormat="1" ht="12.75">
      <c r="E635" s="446"/>
      <c r="G635" s="446"/>
      <c r="H635" s="98"/>
      <c r="I635" s="98"/>
      <c r="J635" s="98"/>
    </row>
    <row r="636" spans="5:9" s="91" customFormat="1" ht="12.75">
      <c r="E636" s="446"/>
      <c r="G636" s="446"/>
      <c r="H636" s="98"/>
      <c r="I636" s="98"/>
    </row>
    <row r="637" spans="5:9" s="91" customFormat="1" ht="12.75">
      <c r="E637" s="446"/>
      <c r="G637" s="446"/>
      <c r="H637" s="98"/>
      <c r="I637" s="98"/>
    </row>
    <row r="638" spans="5:9" s="91" customFormat="1" ht="12.75">
      <c r="E638" s="446"/>
      <c r="G638" s="446"/>
      <c r="H638" s="98"/>
      <c r="I638" s="98"/>
    </row>
    <row r="639" spans="5:9" s="91" customFormat="1" ht="12.75">
      <c r="E639" s="446"/>
      <c r="G639" s="446"/>
      <c r="H639" s="98"/>
      <c r="I639" s="98"/>
    </row>
    <row r="640" spans="5:9" s="91" customFormat="1" ht="12.75">
      <c r="E640" s="446"/>
      <c r="G640" s="446"/>
      <c r="H640" s="98"/>
      <c r="I640" s="98"/>
    </row>
    <row r="641" spans="5:9" s="91" customFormat="1" ht="12.75">
      <c r="E641" s="446"/>
      <c r="G641" s="446"/>
      <c r="H641" s="98"/>
      <c r="I641" s="98"/>
    </row>
    <row r="642" spans="5:9" s="91" customFormat="1" ht="12.75">
      <c r="E642" s="446"/>
      <c r="G642" s="446"/>
      <c r="H642" s="98"/>
      <c r="I642" s="98"/>
    </row>
    <row r="643" spans="5:9" s="91" customFormat="1" ht="12.75">
      <c r="E643" s="446"/>
      <c r="G643" s="446"/>
      <c r="H643" s="98"/>
      <c r="I643" s="98"/>
    </row>
    <row r="644" spans="5:9" s="91" customFormat="1" ht="12.75">
      <c r="E644" s="446"/>
      <c r="G644" s="446"/>
      <c r="H644" s="98"/>
      <c r="I644" s="98"/>
    </row>
    <row r="645" spans="5:9" s="91" customFormat="1" ht="12.75">
      <c r="E645" s="446"/>
      <c r="G645" s="446"/>
      <c r="H645" s="98"/>
      <c r="I645" s="98"/>
    </row>
    <row r="646" spans="5:9" s="91" customFormat="1" ht="12.75">
      <c r="E646" s="446"/>
      <c r="G646" s="446"/>
      <c r="H646" s="98"/>
      <c r="I646" s="98"/>
    </row>
    <row r="647" spans="5:9" s="91" customFormat="1" ht="12.75">
      <c r="E647" s="446"/>
      <c r="G647" s="446"/>
      <c r="H647" s="98"/>
      <c r="I647" s="98"/>
    </row>
    <row r="648" spans="5:9" s="91" customFormat="1" ht="12.75">
      <c r="E648" s="446"/>
      <c r="G648" s="446"/>
      <c r="H648" s="98"/>
      <c r="I648" s="98"/>
    </row>
    <row r="649" spans="5:9" s="91" customFormat="1" ht="12.75">
      <c r="E649" s="446"/>
      <c r="G649" s="446"/>
      <c r="H649" s="98"/>
      <c r="I649" s="98"/>
    </row>
    <row r="650" spans="5:9" s="91" customFormat="1" ht="12.75">
      <c r="E650" s="446"/>
      <c r="G650" s="446"/>
      <c r="H650" s="98"/>
      <c r="I650" s="98"/>
    </row>
    <row r="651" spans="5:9" s="91" customFormat="1" ht="12.75">
      <c r="E651" s="446"/>
      <c r="G651" s="446"/>
      <c r="H651" s="98"/>
      <c r="I651" s="98"/>
    </row>
    <row r="652" spans="5:9" s="91" customFormat="1" ht="12.75">
      <c r="E652" s="446"/>
      <c r="G652" s="446"/>
      <c r="H652" s="98"/>
      <c r="I652" s="98"/>
    </row>
    <row r="653" spans="5:9" s="91" customFormat="1" ht="12.75">
      <c r="E653" s="446"/>
      <c r="G653" s="446"/>
      <c r="H653" s="98"/>
      <c r="I653" s="98"/>
    </row>
    <row r="654" spans="5:9" s="91" customFormat="1" ht="12.75">
      <c r="E654" s="446"/>
      <c r="G654" s="446"/>
      <c r="H654" s="98"/>
      <c r="I654" s="98"/>
    </row>
    <row r="655" spans="5:9" s="91" customFormat="1" ht="12.75">
      <c r="E655" s="446"/>
      <c r="G655" s="446"/>
      <c r="H655" s="98"/>
      <c r="I655" s="98"/>
    </row>
    <row r="656" spans="5:9" s="91" customFormat="1" ht="12.75">
      <c r="E656" s="446"/>
      <c r="G656" s="446"/>
      <c r="H656" s="98"/>
      <c r="I656" s="98"/>
    </row>
    <row r="657" spans="5:9" s="91" customFormat="1" ht="12.75">
      <c r="E657" s="446"/>
      <c r="G657" s="446"/>
      <c r="H657" s="98"/>
      <c r="I657" s="98"/>
    </row>
    <row r="658" spans="5:9" s="91" customFormat="1" ht="12.75">
      <c r="E658" s="446"/>
      <c r="G658" s="446"/>
      <c r="H658" s="98"/>
      <c r="I658" s="98"/>
    </row>
    <row r="659" spans="5:9" s="91" customFormat="1" ht="12.75">
      <c r="E659" s="446"/>
      <c r="G659" s="446"/>
      <c r="H659" s="98"/>
      <c r="I659" s="98"/>
    </row>
    <row r="660" spans="5:9" s="91" customFormat="1" ht="12.75">
      <c r="E660" s="446"/>
      <c r="G660" s="446"/>
      <c r="H660" s="98"/>
      <c r="I660" s="98"/>
    </row>
    <row r="661" spans="5:9" s="91" customFormat="1" ht="12.75">
      <c r="E661" s="446"/>
      <c r="G661" s="446"/>
      <c r="H661" s="98"/>
      <c r="I661" s="98"/>
    </row>
    <row r="662" spans="5:9" s="91" customFormat="1" ht="12.75">
      <c r="E662" s="446"/>
      <c r="G662" s="446"/>
      <c r="H662" s="98"/>
      <c r="I662" s="98"/>
    </row>
    <row r="663" spans="5:9" s="91" customFormat="1" ht="12.75">
      <c r="E663" s="446"/>
      <c r="G663" s="446"/>
      <c r="H663" s="98"/>
      <c r="I663" s="98"/>
    </row>
    <row r="664" spans="5:9" s="91" customFormat="1" ht="12.75">
      <c r="E664" s="446"/>
      <c r="G664" s="446"/>
      <c r="H664" s="98"/>
      <c r="I664" s="98"/>
    </row>
    <row r="665" spans="5:9" s="91" customFormat="1" ht="12.75">
      <c r="E665" s="446"/>
      <c r="G665" s="446"/>
      <c r="H665" s="98"/>
      <c r="I665" s="98"/>
    </row>
    <row r="666" spans="5:9" s="91" customFormat="1" ht="12.75">
      <c r="E666" s="446"/>
      <c r="G666" s="446"/>
      <c r="H666" s="98"/>
      <c r="I666" s="98"/>
    </row>
    <row r="667" spans="5:9" s="91" customFormat="1" ht="12.75">
      <c r="E667" s="446"/>
      <c r="G667" s="446"/>
      <c r="H667" s="98"/>
      <c r="I667" s="98"/>
    </row>
    <row r="668" spans="5:9" s="91" customFormat="1" ht="12.75">
      <c r="E668" s="446"/>
      <c r="G668" s="446"/>
      <c r="H668" s="98"/>
      <c r="I668" s="98"/>
    </row>
    <row r="669" spans="5:9" s="91" customFormat="1" ht="12.75">
      <c r="E669" s="446"/>
      <c r="G669" s="446"/>
      <c r="H669" s="98"/>
      <c r="I669" s="98"/>
    </row>
    <row r="670" spans="5:9" s="91" customFormat="1" ht="12.75">
      <c r="E670" s="446"/>
      <c r="G670" s="446"/>
      <c r="H670" s="98"/>
      <c r="I670" s="98"/>
    </row>
    <row r="671" spans="5:9" s="91" customFormat="1" ht="12.75">
      <c r="E671" s="446"/>
      <c r="G671" s="446"/>
      <c r="H671" s="98"/>
      <c r="I671" s="98"/>
    </row>
    <row r="672" spans="5:9" s="91" customFormat="1" ht="12.75">
      <c r="E672" s="446"/>
      <c r="G672" s="446"/>
      <c r="H672" s="98"/>
      <c r="I672" s="98"/>
    </row>
    <row r="673" spans="5:9" s="91" customFormat="1" ht="12.75">
      <c r="E673" s="446"/>
      <c r="G673" s="446"/>
      <c r="H673" s="98"/>
      <c r="I673" s="98"/>
    </row>
    <row r="674" spans="5:9" s="91" customFormat="1" ht="12.75">
      <c r="E674" s="446"/>
      <c r="G674" s="446"/>
      <c r="H674" s="98"/>
      <c r="I674" s="98"/>
    </row>
    <row r="675" spans="5:9" s="91" customFormat="1" ht="12.75">
      <c r="E675" s="446"/>
      <c r="G675" s="446"/>
      <c r="H675" s="98"/>
      <c r="I675" s="98"/>
    </row>
    <row r="676" spans="5:9" s="91" customFormat="1" ht="12.75">
      <c r="E676" s="446"/>
      <c r="G676" s="446"/>
      <c r="H676" s="98"/>
      <c r="I676" s="98"/>
    </row>
    <row r="677" spans="5:9" s="91" customFormat="1" ht="12.75">
      <c r="E677" s="446"/>
      <c r="G677" s="446"/>
      <c r="H677" s="98"/>
      <c r="I677" s="98"/>
    </row>
    <row r="678" spans="5:9" s="91" customFormat="1" ht="12.75">
      <c r="E678" s="446"/>
      <c r="G678" s="446"/>
      <c r="H678" s="98"/>
      <c r="I678" s="98"/>
    </row>
    <row r="679" spans="5:9" s="91" customFormat="1" ht="12.75">
      <c r="E679" s="446"/>
      <c r="G679" s="446"/>
      <c r="H679" s="98"/>
      <c r="I679" s="98"/>
    </row>
    <row r="680" spans="5:9" s="91" customFormat="1" ht="12.75">
      <c r="E680" s="446"/>
      <c r="G680" s="446"/>
      <c r="H680" s="98"/>
      <c r="I680" s="98"/>
    </row>
    <row r="681" spans="5:9" s="91" customFormat="1" ht="12.75">
      <c r="E681" s="446"/>
      <c r="G681" s="446"/>
      <c r="H681" s="98"/>
      <c r="I681" s="98"/>
    </row>
    <row r="682" spans="5:9" s="91" customFormat="1" ht="12.75">
      <c r="E682" s="446"/>
      <c r="G682" s="446"/>
      <c r="H682" s="98"/>
      <c r="I682" s="98"/>
    </row>
    <row r="683" spans="5:9" s="91" customFormat="1" ht="12.75">
      <c r="E683" s="446"/>
      <c r="G683" s="446"/>
      <c r="H683" s="98"/>
      <c r="I683" s="98"/>
    </row>
    <row r="684" spans="5:9" s="91" customFormat="1" ht="12.75">
      <c r="E684" s="446"/>
      <c r="G684" s="446"/>
      <c r="H684" s="98"/>
      <c r="I684" s="98"/>
    </row>
    <row r="685" spans="5:9" s="91" customFormat="1" ht="12.75">
      <c r="E685" s="446"/>
      <c r="G685" s="446"/>
      <c r="H685" s="98"/>
      <c r="I685" s="98"/>
    </row>
    <row r="686" spans="5:9" s="91" customFormat="1" ht="12.75">
      <c r="E686" s="446"/>
      <c r="G686" s="446"/>
      <c r="H686" s="98"/>
      <c r="I686" s="98"/>
    </row>
    <row r="687" spans="5:9" s="91" customFormat="1" ht="12.75">
      <c r="E687" s="446"/>
      <c r="G687" s="446"/>
      <c r="H687" s="98"/>
      <c r="I687" s="98"/>
    </row>
    <row r="688" spans="5:9" s="91" customFormat="1" ht="12.75">
      <c r="E688" s="446"/>
      <c r="G688" s="446"/>
      <c r="H688" s="98"/>
      <c r="I688" s="98"/>
    </row>
    <row r="689" spans="5:9" s="91" customFormat="1" ht="12.75">
      <c r="E689" s="446"/>
      <c r="G689" s="446"/>
      <c r="H689" s="98"/>
      <c r="I689" s="98"/>
    </row>
    <row r="690" spans="5:9" s="91" customFormat="1" ht="12.75">
      <c r="E690" s="446"/>
      <c r="G690" s="446"/>
      <c r="H690" s="98"/>
      <c r="I690" s="98"/>
    </row>
    <row r="691" spans="5:9" s="91" customFormat="1" ht="12.75">
      <c r="E691" s="446"/>
      <c r="G691" s="446"/>
      <c r="H691" s="98"/>
      <c r="I691" s="98"/>
    </row>
    <row r="692" spans="5:9" s="91" customFormat="1" ht="12.75">
      <c r="E692" s="446"/>
      <c r="G692" s="446"/>
      <c r="H692" s="98"/>
      <c r="I692" s="98"/>
    </row>
    <row r="693" spans="5:9" s="91" customFormat="1" ht="12.75">
      <c r="E693" s="446"/>
      <c r="G693" s="446"/>
      <c r="H693" s="98"/>
      <c r="I693" s="98"/>
    </row>
    <row r="694" spans="5:9" s="91" customFormat="1" ht="12.75">
      <c r="E694" s="446"/>
      <c r="G694" s="446"/>
      <c r="H694" s="98"/>
      <c r="I694" s="98"/>
    </row>
    <row r="695" spans="5:9" s="91" customFormat="1" ht="12.75">
      <c r="E695" s="446"/>
      <c r="G695" s="446"/>
      <c r="H695" s="98"/>
      <c r="I695" s="98"/>
    </row>
    <row r="696" spans="5:9" s="91" customFormat="1" ht="12.75">
      <c r="E696" s="446"/>
      <c r="G696" s="446"/>
      <c r="H696" s="98"/>
      <c r="I696" s="98"/>
    </row>
    <row r="697" spans="5:9" s="91" customFormat="1" ht="12.75">
      <c r="E697" s="446"/>
      <c r="G697" s="446"/>
      <c r="H697" s="98"/>
      <c r="I697" s="98"/>
    </row>
    <row r="698" spans="5:9" s="91" customFormat="1" ht="12.75">
      <c r="E698" s="446"/>
      <c r="G698" s="446"/>
      <c r="H698" s="98"/>
      <c r="I698" s="98"/>
    </row>
    <row r="699" spans="5:9" s="91" customFormat="1" ht="12.75">
      <c r="E699" s="446"/>
      <c r="G699" s="446"/>
      <c r="H699" s="98"/>
      <c r="I699" s="98"/>
    </row>
    <row r="700" spans="5:9" s="91" customFormat="1" ht="12.75">
      <c r="E700" s="446"/>
      <c r="G700" s="446"/>
      <c r="H700" s="98"/>
      <c r="I700" s="98"/>
    </row>
    <row r="701" spans="5:9" s="91" customFormat="1" ht="12.75">
      <c r="E701" s="446"/>
      <c r="G701" s="446"/>
      <c r="H701" s="98"/>
      <c r="I701" s="98"/>
    </row>
    <row r="702" spans="5:9" s="91" customFormat="1" ht="12.75">
      <c r="E702" s="446"/>
      <c r="G702" s="446"/>
      <c r="H702" s="98"/>
      <c r="I702" s="98"/>
    </row>
    <row r="703" spans="5:9" s="91" customFormat="1" ht="12.75">
      <c r="E703" s="446"/>
      <c r="G703" s="446"/>
      <c r="H703" s="98"/>
      <c r="I703" s="98"/>
    </row>
    <row r="704" spans="5:9" s="91" customFormat="1" ht="12.75">
      <c r="E704" s="446"/>
      <c r="G704" s="446"/>
      <c r="H704" s="98"/>
      <c r="I704" s="98"/>
    </row>
    <row r="705" spans="5:9" s="91" customFormat="1" ht="12.75">
      <c r="E705" s="446"/>
      <c r="G705" s="446"/>
      <c r="H705" s="98"/>
      <c r="I705" s="98"/>
    </row>
    <row r="706" spans="5:9" s="91" customFormat="1" ht="12.75">
      <c r="E706" s="446"/>
      <c r="G706" s="446"/>
      <c r="H706" s="98"/>
      <c r="I706" s="98"/>
    </row>
    <row r="707" spans="5:9" s="91" customFormat="1" ht="12.75">
      <c r="E707" s="446"/>
      <c r="G707" s="446"/>
      <c r="H707" s="98"/>
      <c r="I707" s="98"/>
    </row>
    <row r="708" spans="5:9" s="91" customFormat="1" ht="12.75">
      <c r="E708" s="446"/>
      <c r="G708" s="446"/>
      <c r="H708" s="98"/>
      <c r="I708" s="98"/>
    </row>
    <row r="709" spans="5:9" s="91" customFormat="1" ht="12.75">
      <c r="E709" s="446"/>
      <c r="G709" s="446"/>
      <c r="H709" s="98"/>
      <c r="I709" s="98"/>
    </row>
    <row r="710" spans="5:9" s="91" customFormat="1" ht="12.75">
      <c r="E710" s="446"/>
      <c r="G710" s="446"/>
      <c r="H710" s="98"/>
      <c r="I710" s="98"/>
    </row>
    <row r="711" spans="5:9" s="91" customFormat="1" ht="12.75">
      <c r="E711" s="446"/>
      <c r="G711" s="446"/>
      <c r="H711" s="98"/>
      <c r="I711" s="98"/>
    </row>
    <row r="712" spans="5:9" s="91" customFormat="1" ht="12.75">
      <c r="E712" s="446"/>
      <c r="G712" s="446"/>
      <c r="H712" s="98"/>
      <c r="I712" s="98"/>
    </row>
    <row r="713" spans="5:9" s="91" customFormat="1" ht="12.75">
      <c r="E713" s="446"/>
      <c r="G713" s="446"/>
      <c r="H713" s="98"/>
      <c r="I713" s="98"/>
    </row>
    <row r="714" spans="5:9" s="91" customFormat="1" ht="12.75">
      <c r="E714" s="446"/>
      <c r="G714" s="446"/>
      <c r="H714" s="98"/>
      <c r="I714" s="98"/>
    </row>
    <row r="715" spans="5:9" s="91" customFormat="1" ht="12.75">
      <c r="E715" s="446"/>
      <c r="G715" s="446"/>
      <c r="H715" s="98"/>
      <c r="I715" s="98"/>
    </row>
    <row r="716" spans="5:9" s="91" customFormat="1" ht="12.75">
      <c r="E716" s="446"/>
      <c r="G716" s="446"/>
      <c r="H716" s="98"/>
      <c r="I716" s="98"/>
    </row>
    <row r="717" spans="5:9" s="91" customFormat="1" ht="12.75">
      <c r="E717" s="446"/>
      <c r="G717" s="446"/>
      <c r="H717" s="98"/>
      <c r="I717" s="98"/>
    </row>
    <row r="718" spans="5:9" s="91" customFormat="1" ht="12.75">
      <c r="E718" s="446"/>
      <c r="G718" s="446"/>
      <c r="H718" s="98"/>
      <c r="I718" s="98"/>
    </row>
    <row r="719" spans="5:9" s="91" customFormat="1" ht="12.75">
      <c r="E719" s="446"/>
      <c r="G719" s="446"/>
      <c r="H719" s="98"/>
      <c r="I719" s="98"/>
    </row>
    <row r="720" spans="5:9" s="91" customFormat="1" ht="12.75">
      <c r="E720" s="446"/>
      <c r="G720" s="446"/>
      <c r="H720" s="98"/>
      <c r="I720" s="98"/>
    </row>
    <row r="721" spans="5:9" s="91" customFormat="1" ht="12.75">
      <c r="E721" s="446"/>
      <c r="G721" s="446"/>
      <c r="H721" s="98"/>
      <c r="I721" s="98"/>
    </row>
    <row r="722" spans="5:9" s="91" customFormat="1" ht="12.75">
      <c r="E722" s="446"/>
      <c r="G722" s="446"/>
      <c r="H722" s="98"/>
      <c r="I722" s="98"/>
    </row>
    <row r="723" spans="5:9" s="91" customFormat="1" ht="12.75">
      <c r="E723" s="446"/>
      <c r="G723" s="446"/>
      <c r="H723" s="98"/>
      <c r="I723" s="98"/>
    </row>
    <row r="724" spans="5:9" s="91" customFormat="1" ht="12.75">
      <c r="E724" s="446"/>
      <c r="G724" s="446"/>
      <c r="H724" s="98"/>
      <c r="I724" s="98"/>
    </row>
    <row r="725" spans="5:9" s="91" customFormat="1" ht="12.75">
      <c r="E725" s="446"/>
      <c r="G725" s="446"/>
      <c r="H725" s="98"/>
      <c r="I725" s="98"/>
    </row>
    <row r="726" spans="5:9" s="91" customFormat="1" ht="12.75">
      <c r="E726" s="446"/>
      <c r="G726" s="446"/>
      <c r="H726" s="98"/>
      <c r="I726" s="98"/>
    </row>
    <row r="727" spans="5:9" s="91" customFormat="1" ht="12.75">
      <c r="E727" s="446"/>
      <c r="G727" s="446"/>
      <c r="H727" s="98"/>
      <c r="I727" s="98"/>
    </row>
    <row r="728" spans="5:9" s="91" customFormat="1" ht="12.75">
      <c r="E728" s="446"/>
      <c r="G728" s="446"/>
      <c r="H728" s="98"/>
      <c r="I728" s="98"/>
    </row>
    <row r="729" spans="5:9" s="91" customFormat="1" ht="12.75">
      <c r="E729" s="446"/>
      <c r="G729" s="446"/>
      <c r="H729" s="98"/>
      <c r="I729" s="98"/>
    </row>
    <row r="730" spans="5:9" s="91" customFormat="1" ht="12.75">
      <c r="E730" s="446"/>
      <c r="G730" s="446"/>
      <c r="H730" s="98"/>
      <c r="I730" s="98"/>
    </row>
    <row r="731" spans="5:9" s="91" customFormat="1" ht="12.75">
      <c r="E731" s="446"/>
      <c r="G731" s="446"/>
      <c r="H731" s="98"/>
      <c r="I731" s="98"/>
    </row>
    <row r="732" spans="5:9" s="91" customFormat="1" ht="12.75">
      <c r="E732" s="446"/>
      <c r="G732" s="446"/>
      <c r="H732" s="98"/>
      <c r="I732" s="98"/>
    </row>
    <row r="733" spans="5:9" s="91" customFormat="1" ht="12.75">
      <c r="E733" s="446"/>
      <c r="G733" s="446"/>
      <c r="H733" s="98"/>
      <c r="I733" s="98"/>
    </row>
    <row r="734" spans="5:9" s="91" customFormat="1" ht="12.75">
      <c r="E734" s="446"/>
      <c r="G734" s="446"/>
      <c r="H734" s="98"/>
      <c r="I734" s="98"/>
    </row>
    <row r="735" spans="5:9" s="91" customFormat="1" ht="12.75">
      <c r="E735" s="446"/>
      <c r="G735" s="446"/>
      <c r="H735" s="98"/>
      <c r="I735" s="98"/>
    </row>
    <row r="736" spans="5:9" s="91" customFormat="1" ht="12.75">
      <c r="E736" s="446"/>
      <c r="G736" s="446"/>
      <c r="H736" s="98"/>
      <c r="I736" s="98"/>
    </row>
    <row r="737" spans="5:9" s="91" customFormat="1" ht="12.75">
      <c r="E737" s="446"/>
      <c r="G737" s="446"/>
      <c r="H737" s="98"/>
      <c r="I737" s="98"/>
    </row>
    <row r="738" spans="5:9" s="91" customFormat="1" ht="12.75">
      <c r="E738" s="446"/>
      <c r="G738" s="446"/>
      <c r="H738" s="98"/>
      <c r="I738" s="98"/>
    </row>
    <row r="739" spans="5:9" s="91" customFormat="1" ht="12.75">
      <c r="E739" s="446"/>
      <c r="G739" s="446"/>
      <c r="H739" s="98"/>
      <c r="I739" s="98"/>
    </row>
    <row r="740" spans="5:9" s="91" customFormat="1" ht="12.75">
      <c r="E740" s="446"/>
      <c r="G740" s="446"/>
      <c r="H740" s="98"/>
      <c r="I740" s="98"/>
    </row>
    <row r="741" spans="5:9" s="91" customFormat="1" ht="12.75">
      <c r="E741" s="446"/>
      <c r="G741" s="446"/>
      <c r="H741" s="98"/>
      <c r="I741" s="98"/>
    </row>
    <row r="742" spans="5:9" s="91" customFormat="1" ht="12.75">
      <c r="E742" s="446"/>
      <c r="G742" s="446"/>
      <c r="H742" s="98"/>
      <c r="I742" s="98"/>
    </row>
    <row r="743" spans="5:9" s="91" customFormat="1" ht="12.75">
      <c r="E743" s="446"/>
      <c r="G743" s="446"/>
      <c r="H743" s="98"/>
      <c r="I743" s="98"/>
    </row>
    <row r="744" spans="5:9" s="91" customFormat="1" ht="12.75">
      <c r="E744" s="446"/>
      <c r="G744" s="446"/>
      <c r="H744" s="98"/>
      <c r="I744" s="98"/>
    </row>
    <row r="745" spans="5:9" s="91" customFormat="1" ht="12.75">
      <c r="E745" s="446"/>
      <c r="G745" s="446"/>
      <c r="H745" s="98"/>
      <c r="I745" s="98"/>
    </row>
    <row r="746" spans="5:9" s="91" customFormat="1" ht="12.75">
      <c r="E746" s="446"/>
      <c r="G746" s="446"/>
      <c r="H746" s="98"/>
      <c r="I746" s="98"/>
    </row>
    <row r="747" spans="5:9" s="91" customFormat="1" ht="12.75">
      <c r="E747" s="446"/>
      <c r="G747" s="446"/>
      <c r="H747" s="98"/>
      <c r="I747" s="98"/>
    </row>
    <row r="748" spans="5:9" s="91" customFormat="1" ht="12.75">
      <c r="E748" s="446"/>
      <c r="G748" s="446"/>
      <c r="H748" s="98"/>
      <c r="I748" s="98"/>
    </row>
    <row r="749" spans="5:9" s="91" customFormat="1" ht="12.75">
      <c r="E749" s="446"/>
      <c r="G749" s="446"/>
      <c r="H749" s="98"/>
      <c r="I749" s="98"/>
    </row>
    <row r="750" spans="5:9" s="91" customFormat="1" ht="12.75">
      <c r="E750" s="446"/>
      <c r="G750" s="446"/>
      <c r="H750" s="98"/>
      <c r="I750" s="98"/>
    </row>
    <row r="751" spans="5:9" s="91" customFormat="1" ht="12.75">
      <c r="E751" s="446"/>
      <c r="G751" s="446"/>
      <c r="H751" s="98"/>
      <c r="I751" s="98"/>
    </row>
    <row r="752" spans="5:9" s="91" customFormat="1" ht="12.75">
      <c r="E752" s="446"/>
      <c r="G752" s="446"/>
      <c r="H752" s="98"/>
      <c r="I752" s="98"/>
    </row>
    <row r="753" spans="5:9" s="91" customFormat="1" ht="12.75">
      <c r="E753" s="446"/>
      <c r="G753" s="446"/>
      <c r="H753" s="98"/>
      <c r="I753" s="98"/>
    </row>
    <row r="754" spans="5:9" s="91" customFormat="1" ht="12.75">
      <c r="E754" s="446"/>
      <c r="G754" s="446"/>
      <c r="H754" s="98"/>
      <c r="I754" s="98"/>
    </row>
    <row r="755" spans="5:9" s="91" customFormat="1" ht="12.75">
      <c r="E755" s="446"/>
      <c r="G755" s="446"/>
      <c r="H755" s="98"/>
      <c r="I755" s="98"/>
    </row>
    <row r="756" spans="5:9" s="91" customFormat="1" ht="12.75">
      <c r="E756" s="446"/>
      <c r="G756" s="446"/>
      <c r="H756" s="98"/>
      <c r="I756" s="98"/>
    </row>
    <row r="757" spans="5:9" s="91" customFormat="1" ht="12.75">
      <c r="E757" s="446"/>
      <c r="G757" s="446"/>
      <c r="H757" s="98"/>
      <c r="I757" s="98"/>
    </row>
    <row r="758" spans="5:9" s="91" customFormat="1" ht="12.75">
      <c r="E758" s="446"/>
      <c r="G758" s="446"/>
      <c r="H758" s="98"/>
      <c r="I758" s="98"/>
    </row>
    <row r="759" spans="5:9" s="91" customFormat="1" ht="12.75">
      <c r="E759" s="446"/>
      <c r="G759" s="446"/>
      <c r="H759" s="98"/>
      <c r="I759" s="98"/>
    </row>
    <row r="760" spans="5:9" s="91" customFormat="1" ht="12.75">
      <c r="E760" s="446"/>
      <c r="G760" s="446"/>
      <c r="H760" s="98"/>
      <c r="I760" s="98"/>
    </row>
    <row r="761" spans="5:9" s="91" customFormat="1" ht="12.75">
      <c r="E761" s="446"/>
      <c r="G761" s="446"/>
      <c r="H761" s="98"/>
      <c r="I761" s="98"/>
    </row>
    <row r="762" spans="5:9" s="91" customFormat="1" ht="12.75">
      <c r="E762" s="446"/>
      <c r="G762" s="446"/>
      <c r="H762" s="98"/>
      <c r="I762" s="98"/>
    </row>
    <row r="763" spans="5:9" s="91" customFormat="1" ht="12.75">
      <c r="E763" s="446"/>
      <c r="G763" s="446"/>
      <c r="H763" s="98"/>
      <c r="I763" s="98"/>
    </row>
    <row r="764" spans="5:9" s="91" customFormat="1" ht="12.75">
      <c r="E764" s="446"/>
      <c r="G764" s="446"/>
      <c r="H764" s="98"/>
      <c r="I764" s="98"/>
    </row>
    <row r="765" spans="5:9" s="91" customFormat="1" ht="12.75">
      <c r="E765" s="446"/>
      <c r="G765" s="446"/>
      <c r="H765" s="98"/>
      <c r="I765" s="98"/>
    </row>
    <row r="766" spans="5:9" s="91" customFormat="1" ht="12.75">
      <c r="E766" s="446"/>
      <c r="G766" s="446"/>
      <c r="H766" s="98"/>
      <c r="I766" s="98"/>
    </row>
    <row r="767" spans="5:9" s="91" customFormat="1" ht="12.75">
      <c r="E767" s="446"/>
      <c r="G767" s="446"/>
      <c r="H767" s="98"/>
      <c r="I767" s="98"/>
    </row>
    <row r="768" spans="5:9" s="91" customFormat="1" ht="12.75">
      <c r="E768" s="446"/>
      <c r="G768" s="446"/>
      <c r="H768" s="98"/>
      <c r="I768" s="98"/>
    </row>
    <row r="769" spans="5:9" s="91" customFormat="1" ht="12.75">
      <c r="E769" s="446"/>
      <c r="G769" s="446"/>
      <c r="H769" s="98"/>
      <c r="I769" s="98"/>
    </row>
    <row r="770" spans="5:9" s="91" customFormat="1" ht="12.75">
      <c r="E770" s="446"/>
      <c r="G770" s="446"/>
      <c r="H770" s="98"/>
      <c r="I770" s="98"/>
    </row>
    <row r="771" spans="5:9" s="91" customFormat="1" ht="12.75">
      <c r="E771" s="446"/>
      <c r="G771" s="446"/>
      <c r="H771" s="98"/>
      <c r="I771" s="98"/>
    </row>
    <row r="772" spans="5:9" s="91" customFormat="1" ht="12.75">
      <c r="E772" s="446"/>
      <c r="G772" s="446"/>
      <c r="H772" s="98"/>
      <c r="I772" s="98"/>
    </row>
    <row r="773" spans="5:9" s="91" customFormat="1" ht="12.75">
      <c r="E773" s="446"/>
      <c r="G773" s="446"/>
      <c r="H773" s="98"/>
      <c r="I773" s="98"/>
    </row>
    <row r="774" spans="5:9" s="91" customFormat="1" ht="12.75">
      <c r="E774" s="446"/>
      <c r="G774" s="446"/>
      <c r="H774" s="98"/>
      <c r="I774" s="98"/>
    </row>
    <row r="775" spans="5:9" s="91" customFormat="1" ht="12.75">
      <c r="E775" s="446"/>
      <c r="G775" s="446"/>
      <c r="H775" s="98"/>
      <c r="I775" s="98"/>
    </row>
    <row r="776" spans="5:9" s="91" customFormat="1" ht="12.75">
      <c r="E776" s="446"/>
      <c r="G776" s="446"/>
      <c r="H776" s="98"/>
      <c r="I776" s="98"/>
    </row>
    <row r="777" spans="5:9" s="91" customFormat="1" ht="12.75">
      <c r="E777" s="446"/>
      <c r="G777" s="446"/>
      <c r="H777" s="98"/>
      <c r="I777" s="98"/>
    </row>
    <row r="778" spans="5:9" s="91" customFormat="1" ht="12.75">
      <c r="E778" s="446"/>
      <c r="G778" s="446"/>
      <c r="H778" s="98"/>
      <c r="I778" s="98"/>
    </row>
    <row r="779" spans="5:9" s="91" customFormat="1" ht="12.75">
      <c r="E779" s="446"/>
      <c r="G779" s="446"/>
      <c r="H779" s="98"/>
      <c r="I779" s="98"/>
    </row>
    <row r="780" spans="5:9" s="91" customFormat="1" ht="12.75">
      <c r="E780" s="446"/>
      <c r="G780" s="446"/>
      <c r="H780" s="98"/>
      <c r="I780" s="98"/>
    </row>
    <row r="781" spans="5:9" s="91" customFormat="1" ht="12.75">
      <c r="E781" s="446"/>
      <c r="G781" s="446"/>
      <c r="H781" s="98"/>
      <c r="I781" s="98"/>
    </row>
    <row r="782" spans="5:9" s="91" customFormat="1" ht="12.75">
      <c r="E782" s="446"/>
      <c r="G782" s="446"/>
      <c r="H782" s="98"/>
      <c r="I782" s="98"/>
    </row>
    <row r="783" spans="5:9" s="91" customFormat="1" ht="12.75">
      <c r="E783" s="446"/>
      <c r="G783" s="446"/>
      <c r="H783" s="98"/>
      <c r="I783" s="98"/>
    </row>
    <row r="784" spans="5:9" s="91" customFormat="1" ht="12.75">
      <c r="E784" s="446"/>
      <c r="G784" s="446"/>
      <c r="H784" s="98"/>
      <c r="I784" s="98"/>
    </row>
    <row r="785" spans="5:9" s="91" customFormat="1" ht="12.75">
      <c r="E785" s="446"/>
      <c r="G785" s="446"/>
      <c r="H785" s="98"/>
      <c r="I785" s="98"/>
    </row>
    <row r="786" spans="5:9" s="91" customFormat="1" ht="12.75">
      <c r="E786" s="446"/>
      <c r="G786" s="446"/>
      <c r="H786" s="98"/>
      <c r="I786" s="98"/>
    </row>
    <row r="787" spans="5:9" s="91" customFormat="1" ht="12.75">
      <c r="E787" s="446"/>
      <c r="G787" s="446"/>
      <c r="H787" s="98"/>
      <c r="I787" s="98"/>
    </row>
    <row r="788" spans="5:9" s="91" customFormat="1" ht="12.75">
      <c r="E788" s="446"/>
      <c r="G788" s="446"/>
      <c r="H788" s="98"/>
      <c r="I788" s="98"/>
    </row>
    <row r="789" spans="5:9" s="91" customFormat="1" ht="12.75">
      <c r="E789" s="446"/>
      <c r="G789" s="446"/>
      <c r="H789" s="98"/>
      <c r="I789" s="98"/>
    </row>
    <row r="790" spans="5:9" s="91" customFormat="1" ht="12.75">
      <c r="E790" s="446"/>
      <c r="G790" s="446"/>
      <c r="H790" s="98"/>
      <c r="I790" s="98"/>
    </row>
    <row r="791" spans="5:9" s="91" customFormat="1" ht="12.75">
      <c r="E791" s="446"/>
      <c r="G791" s="446"/>
      <c r="H791" s="98"/>
      <c r="I791" s="98"/>
    </row>
    <row r="792" spans="5:9" s="91" customFormat="1" ht="12.75">
      <c r="E792" s="446"/>
      <c r="G792" s="446"/>
      <c r="H792" s="98"/>
      <c r="I792" s="98"/>
    </row>
    <row r="793" spans="5:9" s="91" customFormat="1" ht="12.75">
      <c r="E793" s="446"/>
      <c r="G793" s="446"/>
      <c r="H793" s="98"/>
      <c r="I793" s="98"/>
    </row>
    <row r="794" spans="5:9" s="91" customFormat="1" ht="12.75">
      <c r="E794" s="446"/>
      <c r="G794" s="446"/>
      <c r="H794" s="98"/>
      <c r="I794" s="98"/>
    </row>
    <row r="795" spans="5:9" s="91" customFormat="1" ht="12.75">
      <c r="E795" s="446"/>
      <c r="G795" s="446"/>
      <c r="H795" s="98"/>
      <c r="I795" s="98"/>
    </row>
    <row r="796" spans="5:9" s="91" customFormat="1" ht="12.75">
      <c r="E796" s="446"/>
      <c r="G796" s="446"/>
      <c r="H796" s="98"/>
      <c r="I796" s="98"/>
    </row>
    <row r="797" spans="5:9" s="91" customFormat="1" ht="12.75">
      <c r="E797" s="446"/>
      <c r="G797" s="446"/>
      <c r="H797" s="98"/>
      <c r="I797" s="98"/>
    </row>
    <row r="798" spans="5:9" s="91" customFormat="1" ht="12.75">
      <c r="E798" s="446"/>
      <c r="G798" s="446"/>
      <c r="H798" s="98"/>
      <c r="I798" s="98"/>
    </row>
    <row r="799" spans="5:9" s="91" customFormat="1" ht="12.75">
      <c r="E799" s="446"/>
      <c r="G799" s="446"/>
      <c r="H799" s="98"/>
      <c r="I799" s="98"/>
    </row>
    <row r="800" spans="5:9" s="91" customFormat="1" ht="12.75">
      <c r="E800" s="446"/>
      <c r="G800" s="446"/>
      <c r="H800" s="98"/>
      <c r="I800" s="98"/>
    </row>
    <row r="801" spans="5:9" s="91" customFormat="1" ht="12.75">
      <c r="E801" s="446"/>
      <c r="G801" s="446"/>
      <c r="H801" s="98"/>
      <c r="I801" s="98"/>
    </row>
    <row r="802" spans="5:9" s="91" customFormat="1" ht="12.75">
      <c r="E802" s="446"/>
      <c r="G802" s="446"/>
      <c r="H802" s="98"/>
      <c r="I802" s="98"/>
    </row>
    <row r="803" spans="5:9" s="91" customFormat="1" ht="12.75">
      <c r="E803" s="446"/>
      <c r="G803" s="446"/>
      <c r="H803" s="98"/>
      <c r="I803" s="98"/>
    </row>
    <row r="804" spans="5:9" s="91" customFormat="1" ht="12.75">
      <c r="E804" s="446"/>
      <c r="G804" s="446"/>
      <c r="H804" s="98"/>
      <c r="I804" s="98"/>
    </row>
    <row r="805" spans="5:9" s="91" customFormat="1" ht="12.75">
      <c r="E805" s="446"/>
      <c r="G805" s="446"/>
      <c r="H805" s="98"/>
      <c r="I805" s="98"/>
    </row>
    <row r="806" spans="5:9" s="91" customFormat="1" ht="12.75">
      <c r="E806" s="446"/>
      <c r="G806" s="446"/>
      <c r="H806" s="98"/>
      <c r="I806" s="98"/>
    </row>
    <row r="807" spans="5:9" s="91" customFormat="1" ht="12.75">
      <c r="E807" s="446"/>
      <c r="G807" s="446"/>
      <c r="H807" s="98"/>
      <c r="I807" s="98"/>
    </row>
    <row r="808" spans="5:9" s="91" customFormat="1" ht="12.75">
      <c r="E808" s="446"/>
      <c r="G808" s="446"/>
      <c r="H808" s="98"/>
      <c r="I808" s="98"/>
    </row>
    <row r="809" spans="5:9" s="91" customFormat="1" ht="12.75">
      <c r="E809" s="446"/>
      <c r="G809" s="446"/>
      <c r="H809" s="98"/>
      <c r="I809" s="98"/>
    </row>
    <row r="810" spans="5:9" s="91" customFormat="1" ht="12.75">
      <c r="E810" s="446"/>
      <c r="G810" s="446"/>
      <c r="H810" s="98"/>
      <c r="I810" s="98"/>
    </row>
    <row r="811" spans="5:9" s="91" customFormat="1" ht="12.75">
      <c r="E811" s="446"/>
      <c r="G811" s="446"/>
      <c r="H811" s="98"/>
      <c r="I811" s="98"/>
    </row>
    <row r="812" spans="5:9" s="91" customFormat="1" ht="12.75">
      <c r="E812" s="446"/>
      <c r="G812" s="446"/>
      <c r="H812" s="98"/>
      <c r="I812" s="98"/>
    </row>
    <row r="813" spans="5:9" s="91" customFormat="1" ht="12.75">
      <c r="E813" s="446"/>
      <c r="G813" s="446"/>
      <c r="H813" s="98"/>
      <c r="I813" s="98"/>
    </row>
    <row r="814" spans="5:9" s="91" customFormat="1" ht="12.75">
      <c r="E814" s="446"/>
      <c r="G814" s="446"/>
      <c r="H814" s="98"/>
      <c r="I814" s="98"/>
    </row>
    <row r="815" spans="5:9" s="91" customFormat="1" ht="12.75">
      <c r="E815" s="446"/>
      <c r="G815" s="446"/>
      <c r="H815" s="98"/>
      <c r="I815" s="98"/>
    </row>
    <row r="816" spans="5:9" s="91" customFormat="1" ht="12.75">
      <c r="E816" s="446"/>
      <c r="G816" s="446"/>
      <c r="H816" s="98"/>
      <c r="I816" s="98"/>
    </row>
    <row r="817" spans="5:9" s="91" customFormat="1" ht="12.75">
      <c r="E817" s="446"/>
      <c r="G817" s="446"/>
      <c r="H817" s="98"/>
      <c r="I817" s="98"/>
    </row>
    <row r="818" spans="5:9" s="91" customFormat="1" ht="12.75">
      <c r="E818" s="446"/>
      <c r="G818" s="446"/>
      <c r="H818" s="98"/>
      <c r="I818" s="98"/>
    </row>
    <row r="819" spans="5:9" s="91" customFormat="1" ht="12.75">
      <c r="E819" s="446"/>
      <c r="G819" s="446"/>
      <c r="H819" s="98"/>
      <c r="I819" s="98"/>
    </row>
    <row r="820" spans="5:9" s="91" customFormat="1" ht="12.75">
      <c r="E820" s="446"/>
      <c r="G820" s="446"/>
      <c r="H820" s="98"/>
      <c r="I820" s="98"/>
    </row>
    <row r="821" spans="5:9" s="91" customFormat="1" ht="12.75">
      <c r="E821" s="446"/>
      <c r="G821" s="446"/>
      <c r="H821" s="98"/>
      <c r="I821" s="98"/>
    </row>
    <row r="822" spans="5:9" s="91" customFormat="1" ht="12.75">
      <c r="E822" s="446"/>
      <c r="G822" s="446"/>
      <c r="H822" s="98"/>
      <c r="I822" s="98"/>
    </row>
    <row r="823" spans="5:9" s="91" customFormat="1" ht="12.75">
      <c r="E823" s="446"/>
      <c r="G823" s="446"/>
      <c r="H823" s="98"/>
      <c r="I823" s="98"/>
    </row>
    <row r="824" spans="5:9" s="91" customFormat="1" ht="12.75">
      <c r="E824" s="446"/>
      <c r="G824" s="446"/>
      <c r="H824" s="98"/>
      <c r="I824" s="98"/>
    </row>
    <row r="825" spans="5:9" s="91" customFormat="1" ht="12.75">
      <c r="E825" s="446"/>
      <c r="G825" s="446"/>
      <c r="H825" s="98"/>
      <c r="I825" s="98"/>
    </row>
    <row r="826" spans="5:9" s="91" customFormat="1" ht="12.75">
      <c r="E826" s="446"/>
      <c r="G826" s="446"/>
      <c r="H826" s="98"/>
      <c r="I826" s="98"/>
    </row>
    <row r="827" spans="5:9" s="91" customFormat="1" ht="12.75">
      <c r="E827" s="446"/>
      <c r="G827" s="446"/>
      <c r="H827" s="98"/>
      <c r="I827" s="98"/>
    </row>
    <row r="828" spans="5:9" s="91" customFormat="1" ht="12.75">
      <c r="E828" s="446"/>
      <c r="G828" s="446"/>
      <c r="H828" s="98"/>
      <c r="I828" s="98"/>
    </row>
    <row r="829" spans="5:9" s="91" customFormat="1" ht="12.75">
      <c r="E829" s="446"/>
      <c r="G829" s="446"/>
      <c r="H829" s="98"/>
      <c r="I829" s="98"/>
    </row>
    <row r="830" spans="5:9" s="91" customFormat="1" ht="12.75">
      <c r="E830" s="446"/>
      <c r="G830" s="446"/>
      <c r="H830" s="98"/>
      <c r="I830" s="98"/>
    </row>
    <row r="831" spans="5:9" s="91" customFormat="1" ht="12.75">
      <c r="E831" s="446"/>
      <c r="G831" s="446"/>
      <c r="H831" s="98"/>
      <c r="I831" s="98"/>
    </row>
    <row r="832" spans="5:9" s="91" customFormat="1" ht="12.75">
      <c r="E832" s="446"/>
      <c r="G832" s="446"/>
      <c r="H832" s="98"/>
      <c r="I832" s="98"/>
    </row>
    <row r="833" spans="5:9" s="91" customFormat="1" ht="12.75">
      <c r="E833" s="446"/>
      <c r="G833" s="446"/>
      <c r="H833" s="98"/>
      <c r="I833" s="98"/>
    </row>
    <row r="834" spans="5:9" s="91" customFormat="1" ht="12.75">
      <c r="E834" s="446"/>
      <c r="G834" s="446"/>
      <c r="H834" s="98"/>
      <c r="I834" s="98"/>
    </row>
    <row r="835" spans="5:9" s="91" customFormat="1" ht="12.75">
      <c r="E835" s="446"/>
      <c r="G835" s="446"/>
      <c r="H835" s="98"/>
      <c r="I835" s="98"/>
    </row>
    <row r="836" spans="5:9" s="91" customFormat="1" ht="12.75">
      <c r="E836" s="446"/>
      <c r="G836" s="446"/>
      <c r="H836" s="98"/>
      <c r="I836" s="98"/>
    </row>
    <row r="837" spans="5:9" s="91" customFormat="1" ht="12.75">
      <c r="E837" s="446"/>
      <c r="G837" s="446"/>
      <c r="H837" s="98"/>
      <c r="I837" s="98"/>
    </row>
    <row r="838" spans="5:9" s="91" customFormat="1" ht="12.75">
      <c r="E838" s="446"/>
      <c r="G838" s="446"/>
      <c r="H838" s="98"/>
      <c r="I838" s="98"/>
    </row>
    <row r="839" spans="5:9" s="91" customFormat="1" ht="12.75">
      <c r="E839" s="446"/>
      <c r="G839" s="446"/>
      <c r="H839" s="98"/>
      <c r="I839" s="98"/>
    </row>
    <row r="840" spans="5:9" s="91" customFormat="1" ht="12.75">
      <c r="E840" s="446"/>
      <c r="G840" s="446"/>
      <c r="H840" s="98"/>
      <c r="I840" s="98"/>
    </row>
    <row r="841" spans="5:9" s="91" customFormat="1" ht="12.75">
      <c r="E841" s="446"/>
      <c r="G841" s="446"/>
      <c r="H841" s="98"/>
      <c r="I841" s="98"/>
    </row>
    <row r="842" spans="5:9" s="91" customFormat="1" ht="12.75">
      <c r="E842" s="446"/>
      <c r="G842" s="446"/>
      <c r="H842" s="98"/>
      <c r="I842" s="98"/>
    </row>
    <row r="843" spans="5:9" s="91" customFormat="1" ht="12.75">
      <c r="E843" s="446"/>
      <c r="G843" s="446"/>
      <c r="H843" s="98"/>
      <c r="I843" s="98"/>
    </row>
    <row r="844" spans="5:9" s="91" customFormat="1" ht="12.75">
      <c r="E844" s="446"/>
      <c r="G844" s="446"/>
      <c r="H844" s="98"/>
      <c r="I844" s="98"/>
    </row>
    <row r="845" spans="5:9" s="91" customFormat="1" ht="12.75">
      <c r="E845" s="446"/>
      <c r="G845" s="446"/>
      <c r="H845" s="98"/>
      <c r="I845" s="98"/>
    </row>
    <row r="846" spans="5:9" s="91" customFormat="1" ht="12.75">
      <c r="E846" s="446"/>
      <c r="G846" s="446"/>
      <c r="H846" s="98"/>
      <c r="I846" s="98"/>
    </row>
    <row r="847" spans="5:9" s="91" customFormat="1" ht="12.75">
      <c r="E847" s="446"/>
      <c r="G847" s="446"/>
      <c r="H847" s="98"/>
      <c r="I847" s="98"/>
    </row>
    <row r="848" spans="5:9" s="91" customFormat="1" ht="12.75">
      <c r="E848" s="446"/>
      <c r="G848" s="446"/>
      <c r="H848" s="98"/>
      <c r="I848" s="98"/>
    </row>
    <row r="849" spans="5:9" s="91" customFormat="1" ht="12.75">
      <c r="E849" s="446"/>
      <c r="G849" s="446"/>
      <c r="H849" s="98"/>
      <c r="I849" s="98"/>
    </row>
    <row r="850" spans="5:9" s="91" customFormat="1" ht="12.75">
      <c r="E850" s="446"/>
      <c r="G850" s="446"/>
      <c r="H850" s="98"/>
      <c r="I850" s="98"/>
    </row>
    <row r="851" spans="5:9" s="91" customFormat="1" ht="12.75">
      <c r="E851" s="446"/>
      <c r="G851" s="446"/>
      <c r="H851" s="98"/>
      <c r="I851" s="98"/>
    </row>
    <row r="852" spans="5:9" s="91" customFormat="1" ht="12.75">
      <c r="E852" s="446"/>
      <c r="G852" s="446"/>
      <c r="H852" s="98"/>
      <c r="I852" s="98"/>
    </row>
    <row r="853" spans="5:9" s="91" customFormat="1" ht="12.75">
      <c r="E853" s="446"/>
      <c r="G853" s="446"/>
      <c r="H853" s="98"/>
      <c r="I853" s="98"/>
    </row>
    <row r="854" spans="5:9" s="91" customFormat="1" ht="12.75">
      <c r="E854" s="446"/>
      <c r="G854" s="446"/>
      <c r="H854" s="98"/>
      <c r="I854" s="98"/>
    </row>
    <row r="855" spans="5:9" s="91" customFormat="1" ht="12.75">
      <c r="E855" s="446"/>
      <c r="G855" s="446"/>
      <c r="H855" s="98"/>
      <c r="I855" s="98"/>
    </row>
    <row r="856" spans="5:9" s="91" customFormat="1" ht="12.75">
      <c r="E856" s="446"/>
      <c r="G856" s="446"/>
      <c r="H856" s="98"/>
      <c r="I856" s="98"/>
    </row>
    <row r="857" spans="5:9" s="91" customFormat="1" ht="12.75">
      <c r="E857" s="446"/>
      <c r="G857" s="446"/>
      <c r="H857" s="98"/>
      <c r="I857" s="98"/>
    </row>
    <row r="858" spans="5:9" s="91" customFormat="1" ht="12.75">
      <c r="E858" s="446"/>
      <c r="G858" s="446"/>
      <c r="H858" s="98"/>
      <c r="I858" s="98"/>
    </row>
    <row r="859" spans="5:9" s="91" customFormat="1" ht="12.75">
      <c r="E859" s="446"/>
      <c r="G859" s="446"/>
      <c r="H859" s="98"/>
      <c r="I859" s="98"/>
    </row>
    <row r="860" spans="5:9" s="91" customFormat="1" ht="12.75">
      <c r="E860" s="446"/>
      <c r="G860" s="446"/>
      <c r="H860" s="98"/>
      <c r="I860" s="98"/>
    </row>
    <row r="861" spans="5:9" s="91" customFormat="1" ht="12.75">
      <c r="E861" s="446"/>
      <c r="G861" s="446"/>
      <c r="H861" s="98"/>
      <c r="I861" s="98"/>
    </row>
    <row r="862" spans="5:9" s="91" customFormat="1" ht="12.75">
      <c r="E862" s="446"/>
      <c r="G862" s="446"/>
      <c r="H862" s="98"/>
      <c r="I862" s="98"/>
    </row>
    <row r="863" spans="5:9" s="91" customFormat="1" ht="12.75">
      <c r="E863" s="446"/>
      <c r="G863" s="446"/>
      <c r="H863" s="98"/>
      <c r="I863" s="98"/>
    </row>
    <row r="864" spans="5:9" s="91" customFormat="1" ht="12.75">
      <c r="E864" s="446"/>
      <c r="G864" s="446"/>
      <c r="H864" s="98"/>
      <c r="I864" s="98"/>
    </row>
    <row r="865" spans="5:9" s="91" customFormat="1" ht="12.75">
      <c r="E865" s="446"/>
      <c r="G865" s="446"/>
      <c r="H865" s="98"/>
      <c r="I865" s="98"/>
    </row>
    <row r="866" spans="5:9" s="91" customFormat="1" ht="12.75">
      <c r="E866" s="446"/>
      <c r="G866" s="446"/>
      <c r="H866" s="98"/>
      <c r="I866" s="98"/>
    </row>
    <row r="867" spans="5:9" s="91" customFormat="1" ht="12.75">
      <c r="E867" s="446"/>
      <c r="G867" s="446"/>
      <c r="H867" s="98"/>
      <c r="I867" s="98"/>
    </row>
    <row r="868" spans="5:9" s="91" customFormat="1" ht="12.75">
      <c r="E868" s="446"/>
      <c r="G868" s="446"/>
      <c r="H868" s="98"/>
      <c r="I868" s="98"/>
    </row>
    <row r="869" spans="5:9" s="91" customFormat="1" ht="12.75">
      <c r="E869" s="446"/>
      <c r="G869" s="446"/>
      <c r="H869" s="98"/>
      <c r="I869" s="98"/>
    </row>
    <row r="870" spans="5:9" s="91" customFormat="1" ht="12.75">
      <c r="E870" s="446"/>
      <c r="G870" s="446"/>
      <c r="H870" s="98"/>
      <c r="I870" s="98"/>
    </row>
    <row r="871" spans="5:9" s="91" customFormat="1" ht="12.75">
      <c r="E871" s="446"/>
      <c r="G871" s="446"/>
      <c r="H871" s="98"/>
      <c r="I871" s="98"/>
    </row>
    <row r="872" spans="5:9" s="91" customFormat="1" ht="12.75">
      <c r="E872" s="446"/>
      <c r="G872" s="446"/>
      <c r="H872" s="98"/>
      <c r="I872" s="98"/>
    </row>
    <row r="873" spans="5:9" s="91" customFormat="1" ht="12.75">
      <c r="E873" s="446"/>
      <c r="G873" s="446"/>
      <c r="H873" s="98"/>
      <c r="I873" s="98"/>
    </row>
    <row r="874" spans="5:9" s="91" customFormat="1" ht="12.75">
      <c r="E874" s="446"/>
      <c r="G874" s="446"/>
      <c r="H874" s="98"/>
      <c r="I874" s="98"/>
    </row>
    <row r="875" spans="5:9" s="91" customFormat="1" ht="12.75">
      <c r="E875" s="446"/>
      <c r="G875" s="446"/>
      <c r="H875" s="98"/>
      <c r="I875" s="98"/>
    </row>
    <row r="876" spans="5:9" s="91" customFormat="1" ht="12.75">
      <c r="E876" s="446"/>
      <c r="G876" s="446"/>
      <c r="H876" s="98"/>
      <c r="I876" s="98"/>
    </row>
    <row r="877" spans="5:9" s="91" customFormat="1" ht="12.75">
      <c r="E877" s="446"/>
      <c r="G877" s="446"/>
      <c r="H877" s="98"/>
      <c r="I877" s="98"/>
    </row>
    <row r="878" spans="5:9" s="91" customFormat="1" ht="12.75">
      <c r="E878" s="446"/>
      <c r="G878" s="446"/>
      <c r="H878" s="98"/>
      <c r="I878" s="98"/>
    </row>
    <row r="879" spans="5:9" s="91" customFormat="1" ht="12.75">
      <c r="E879" s="446"/>
      <c r="G879" s="446"/>
      <c r="H879" s="98"/>
      <c r="I879" s="98"/>
    </row>
    <row r="880" spans="5:9" s="91" customFormat="1" ht="12.75">
      <c r="E880" s="446"/>
      <c r="G880" s="446"/>
      <c r="H880" s="98"/>
      <c r="I880" s="98"/>
    </row>
    <row r="881" spans="5:9" s="91" customFormat="1" ht="12.75">
      <c r="E881" s="446"/>
      <c r="G881" s="446"/>
      <c r="H881" s="98"/>
      <c r="I881" s="98"/>
    </row>
    <row r="882" spans="5:9" s="91" customFormat="1" ht="12.75">
      <c r="E882" s="446"/>
      <c r="G882" s="446"/>
      <c r="H882" s="98"/>
      <c r="I882" s="98"/>
    </row>
    <row r="883" spans="5:9" s="91" customFormat="1" ht="12.75">
      <c r="E883" s="446"/>
      <c r="G883" s="446"/>
      <c r="H883" s="98"/>
      <c r="I883" s="98"/>
    </row>
    <row r="884" spans="5:9" s="91" customFormat="1" ht="12.75">
      <c r="E884" s="446"/>
      <c r="G884" s="446"/>
      <c r="H884" s="98"/>
      <c r="I884" s="98"/>
    </row>
    <row r="885" spans="5:9" s="91" customFormat="1" ht="12.75">
      <c r="E885" s="446"/>
      <c r="G885" s="446"/>
      <c r="H885" s="98"/>
      <c r="I885" s="98"/>
    </row>
    <row r="886" spans="5:9" s="91" customFormat="1" ht="12.75">
      <c r="E886" s="446"/>
      <c r="G886" s="446"/>
      <c r="H886" s="98"/>
      <c r="I886" s="98"/>
    </row>
    <row r="887" spans="5:9" s="91" customFormat="1" ht="12.75">
      <c r="E887" s="446"/>
      <c r="G887" s="446"/>
      <c r="H887" s="98"/>
      <c r="I887" s="98"/>
    </row>
    <row r="888" spans="5:9" s="91" customFormat="1" ht="12.75">
      <c r="E888" s="446"/>
      <c r="G888" s="446"/>
      <c r="H888" s="98"/>
      <c r="I888" s="98"/>
    </row>
    <row r="889" spans="5:9" s="91" customFormat="1" ht="12.75">
      <c r="E889" s="446"/>
      <c r="G889" s="446"/>
      <c r="H889" s="98"/>
      <c r="I889" s="98"/>
    </row>
    <row r="890" spans="5:9" s="91" customFormat="1" ht="12.75">
      <c r="E890" s="446"/>
      <c r="G890" s="446"/>
      <c r="H890" s="98"/>
      <c r="I890" s="98"/>
    </row>
    <row r="891" spans="5:9" s="91" customFormat="1" ht="12.75">
      <c r="E891" s="446"/>
      <c r="G891" s="446"/>
      <c r="H891" s="98"/>
      <c r="I891" s="98"/>
    </row>
    <row r="892" spans="5:9" s="91" customFormat="1" ht="12.75">
      <c r="E892" s="446"/>
      <c r="G892" s="446"/>
      <c r="H892" s="98"/>
      <c r="I892" s="98"/>
    </row>
    <row r="893" spans="5:9" s="91" customFormat="1" ht="12.75">
      <c r="E893" s="446"/>
      <c r="G893" s="446"/>
      <c r="H893" s="98"/>
      <c r="I893" s="98"/>
    </row>
    <row r="894" spans="5:9" s="91" customFormat="1" ht="12.75">
      <c r="E894" s="446"/>
      <c r="G894" s="446"/>
      <c r="H894" s="98"/>
      <c r="I894" s="98"/>
    </row>
    <row r="895" spans="5:9" s="91" customFormat="1" ht="12.75">
      <c r="E895" s="446"/>
      <c r="G895" s="446"/>
      <c r="H895" s="98"/>
      <c r="I895" s="98"/>
    </row>
    <row r="896" spans="5:9" s="91" customFormat="1" ht="12.75">
      <c r="E896" s="446"/>
      <c r="G896" s="446"/>
      <c r="H896" s="98"/>
      <c r="I896" s="98"/>
    </row>
    <row r="897" spans="5:9" s="91" customFormat="1" ht="12.75">
      <c r="E897" s="446"/>
      <c r="G897" s="446"/>
      <c r="H897" s="98"/>
      <c r="I897" s="98"/>
    </row>
    <row r="898" spans="5:9" s="91" customFormat="1" ht="12.75">
      <c r="E898" s="446"/>
      <c r="G898" s="446"/>
      <c r="H898" s="98"/>
      <c r="I898" s="98"/>
    </row>
    <row r="899" spans="5:9" s="91" customFormat="1" ht="12.75">
      <c r="E899" s="446"/>
      <c r="G899" s="446"/>
      <c r="H899" s="98"/>
      <c r="I899" s="98"/>
    </row>
    <row r="900" spans="5:9" s="91" customFormat="1" ht="12.75">
      <c r="E900" s="446"/>
      <c r="G900" s="446"/>
      <c r="H900" s="98"/>
      <c r="I900" s="98"/>
    </row>
    <row r="901" spans="5:9" s="91" customFormat="1" ht="12.75">
      <c r="E901" s="446"/>
      <c r="G901" s="446"/>
      <c r="H901" s="98"/>
      <c r="I901" s="98"/>
    </row>
    <row r="902" spans="5:9" s="91" customFormat="1" ht="12.75">
      <c r="E902" s="446"/>
      <c r="G902" s="446"/>
      <c r="H902" s="98"/>
      <c r="I902" s="98"/>
    </row>
    <row r="903" spans="5:9" s="91" customFormat="1" ht="12.75">
      <c r="E903" s="446"/>
      <c r="G903" s="446"/>
      <c r="H903" s="98"/>
      <c r="I903" s="98"/>
    </row>
    <row r="904" spans="5:9" s="91" customFormat="1" ht="12.75">
      <c r="E904" s="446"/>
      <c r="G904" s="446"/>
      <c r="H904" s="98"/>
      <c r="I904" s="98"/>
    </row>
    <row r="905" spans="5:9" s="91" customFormat="1" ht="12.75">
      <c r="E905" s="446"/>
      <c r="G905" s="446"/>
      <c r="H905" s="98"/>
      <c r="I905" s="98"/>
    </row>
    <row r="906" spans="5:9" s="91" customFormat="1" ht="12.75">
      <c r="E906" s="446"/>
      <c r="G906" s="446"/>
      <c r="H906" s="98"/>
      <c r="I906" s="98"/>
    </row>
    <row r="907" spans="5:9" s="91" customFormat="1" ht="12.75">
      <c r="E907" s="446"/>
      <c r="G907" s="446"/>
      <c r="H907" s="98"/>
      <c r="I907" s="98"/>
    </row>
    <row r="908" spans="5:9" s="91" customFormat="1" ht="12.75">
      <c r="E908" s="446"/>
      <c r="G908" s="446"/>
      <c r="H908" s="98"/>
      <c r="I908" s="98"/>
    </row>
    <row r="909" spans="5:9" s="91" customFormat="1" ht="12.75">
      <c r="E909" s="446"/>
      <c r="G909" s="446"/>
      <c r="H909" s="98"/>
      <c r="I909" s="98"/>
    </row>
    <row r="910" spans="5:9" s="91" customFormat="1" ht="12.75">
      <c r="E910" s="446"/>
      <c r="G910" s="446"/>
      <c r="H910" s="98"/>
      <c r="I910" s="98"/>
    </row>
    <row r="911" spans="5:9" s="91" customFormat="1" ht="12.75">
      <c r="E911" s="446"/>
      <c r="G911" s="446"/>
      <c r="H911" s="98"/>
      <c r="I911" s="98"/>
    </row>
    <row r="912" spans="5:9" s="91" customFormat="1" ht="12.75">
      <c r="E912" s="446"/>
      <c r="G912" s="446"/>
      <c r="H912" s="98"/>
      <c r="I912" s="98"/>
    </row>
    <row r="913" spans="5:9" s="91" customFormat="1" ht="12.75">
      <c r="E913" s="446"/>
      <c r="G913" s="446"/>
      <c r="H913" s="98"/>
      <c r="I913" s="98"/>
    </row>
    <row r="914" spans="5:9" s="91" customFormat="1" ht="12.75">
      <c r="E914" s="446"/>
      <c r="G914" s="446"/>
      <c r="H914" s="98"/>
      <c r="I914" s="98"/>
    </row>
    <row r="915" spans="5:9" s="91" customFormat="1" ht="12.75">
      <c r="E915" s="446"/>
      <c r="G915" s="446"/>
      <c r="H915" s="98"/>
      <c r="I915" s="98"/>
    </row>
    <row r="916" spans="5:9" s="91" customFormat="1" ht="12.75">
      <c r="E916" s="446"/>
      <c r="G916" s="446"/>
      <c r="H916" s="98"/>
      <c r="I916" s="98"/>
    </row>
    <row r="917" spans="5:9" s="91" customFormat="1" ht="12.75">
      <c r="E917" s="446"/>
      <c r="G917" s="446"/>
      <c r="H917" s="98"/>
      <c r="I917" s="98"/>
    </row>
    <row r="918" spans="5:9" s="91" customFormat="1" ht="12.75">
      <c r="E918" s="446"/>
      <c r="G918" s="446"/>
      <c r="H918" s="98"/>
      <c r="I918" s="98"/>
    </row>
    <row r="919" spans="5:9" s="91" customFormat="1" ht="12.75">
      <c r="E919" s="446"/>
      <c r="G919" s="446"/>
      <c r="H919" s="98"/>
      <c r="I919" s="98"/>
    </row>
    <row r="920" spans="5:9" s="91" customFormat="1" ht="12.75">
      <c r="E920" s="446"/>
      <c r="G920" s="446"/>
      <c r="H920" s="98"/>
      <c r="I920" s="98"/>
    </row>
    <row r="921" spans="5:9" s="91" customFormat="1" ht="12.75">
      <c r="E921" s="446"/>
      <c r="G921" s="446"/>
      <c r="H921" s="98"/>
      <c r="I921" s="98"/>
    </row>
    <row r="922" spans="5:9" s="91" customFormat="1" ht="12.75">
      <c r="E922" s="446"/>
      <c r="G922" s="446"/>
      <c r="H922" s="98"/>
      <c r="I922" s="98"/>
    </row>
    <row r="923" spans="5:9" s="91" customFormat="1" ht="12.75">
      <c r="E923" s="446"/>
      <c r="G923" s="446"/>
      <c r="H923" s="98"/>
      <c r="I923" s="98"/>
    </row>
    <row r="924" spans="5:9" s="91" customFormat="1" ht="12.75">
      <c r="E924" s="446"/>
      <c r="G924" s="446"/>
      <c r="H924" s="98"/>
      <c r="I924" s="98"/>
    </row>
    <row r="925" spans="5:9" s="91" customFormat="1" ht="12.75">
      <c r="E925" s="446"/>
      <c r="G925" s="446"/>
      <c r="H925" s="98"/>
      <c r="I925" s="98"/>
    </row>
    <row r="926" spans="5:9" s="91" customFormat="1" ht="12.75">
      <c r="E926" s="446"/>
      <c r="G926" s="446"/>
      <c r="H926" s="98"/>
      <c r="I926" s="98"/>
    </row>
    <row r="927" spans="5:9" s="91" customFormat="1" ht="12.75">
      <c r="E927" s="446"/>
      <c r="G927" s="446"/>
      <c r="H927" s="98"/>
      <c r="I927" s="98"/>
    </row>
    <row r="928" spans="5:9" s="91" customFormat="1" ht="12.75">
      <c r="E928" s="446"/>
      <c r="G928" s="446"/>
      <c r="H928" s="98"/>
      <c r="I928" s="98"/>
    </row>
    <row r="929" spans="5:9" s="91" customFormat="1" ht="12.75">
      <c r="E929" s="446"/>
      <c r="G929" s="446"/>
      <c r="H929" s="98"/>
      <c r="I929" s="98"/>
    </row>
    <row r="930" spans="5:9" s="91" customFormat="1" ht="12.75">
      <c r="E930" s="446"/>
      <c r="G930" s="446"/>
      <c r="H930" s="98"/>
      <c r="I930" s="98"/>
    </row>
    <row r="931" spans="5:9" s="91" customFormat="1" ht="12.75">
      <c r="E931" s="446"/>
      <c r="G931" s="446"/>
      <c r="H931" s="98"/>
      <c r="I931" s="98"/>
    </row>
    <row r="932" spans="5:9" s="91" customFormat="1" ht="12.75">
      <c r="E932" s="446"/>
      <c r="G932" s="446"/>
      <c r="H932" s="98"/>
      <c r="I932" s="98"/>
    </row>
    <row r="933" spans="5:9" s="91" customFormat="1" ht="12.75">
      <c r="E933" s="446"/>
      <c r="G933" s="446"/>
      <c r="H933" s="98"/>
      <c r="I933" s="98"/>
    </row>
    <row r="934" spans="5:9" s="91" customFormat="1" ht="12.75">
      <c r="E934" s="446"/>
      <c r="G934" s="446"/>
      <c r="H934" s="98"/>
      <c r="I934" s="98"/>
    </row>
    <row r="935" spans="5:9" s="91" customFormat="1" ht="12.75">
      <c r="E935" s="446"/>
      <c r="G935" s="446"/>
      <c r="H935" s="98"/>
      <c r="I935" s="98"/>
    </row>
    <row r="936" spans="5:9" s="91" customFormat="1" ht="12.75">
      <c r="E936" s="446"/>
      <c r="G936" s="446"/>
      <c r="H936" s="98"/>
      <c r="I936" s="98"/>
    </row>
    <row r="937" spans="5:9" s="91" customFormat="1" ht="12.75">
      <c r="E937" s="446"/>
      <c r="G937" s="446"/>
      <c r="H937" s="98"/>
      <c r="I937" s="98"/>
    </row>
    <row r="938" spans="5:9" s="91" customFormat="1" ht="12.75">
      <c r="E938" s="446"/>
      <c r="G938" s="446"/>
      <c r="H938" s="98"/>
      <c r="I938" s="98"/>
    </row>
    <row r="939" spans="5:9" s="91" customFormat="1" ht="12.75">
      <c r="E939" s="446"/>
      <c r="G939" s="446"/>
      <c r="H939" s="98"/>
      <c r="I939" s="98"/>
    </row>
    <row r="940" spans="5:9" s="91" customFormat="1" ht="12.75">
      <c r="E940" s="446"/>
      <c r="G940" s="446"/>
      <c r="H940" s="98"/>
      <c r="I940" s="98"/>
    </row>
    <row r="941" spans="5:9" s="91" customFormat="1" ht="12.75">
      <c r="E941" s="446"/>
      <c r="G941" s="446"/>
      <c r="H941" s="98"/>
      <c r="I941" s="98"/>
    </row>
    <row r="942" spans="5:9" s="91" customFormat="1" ht="12.75">
      <c r="E942" s="446"/>
      <c r="G942" s="446"/>
      <c r="H942" s="98"/>
      <c r="I942" s="98"/>
    </row>
    <row r="943" spans="5:9" s="91" customFormat="1" ht="12.75">
      <c r="E943" s="446"/>
      <c r="G943" s="446"/>
      <c r="H943" s="98"/>
      <c r="I943" s="98"/>
    </row>
    <row r="944" spans="5:9" s="91" customFormat="1" ht="12.75">
      <c r="E944" s="446"/>
      <c r="G944" s="446"/>
      <c r="H944" s="98"/>
      <c r="I944" s="98"/>
    </row>
    <row r="945" spans="5:9" s="91" customFormat="1" ht="12.75">
      <c r="E945" s="446"/>
      <c r="G945" s="446"/>
      <c r="H945" s="98"/>
      <c r="I945" s="98"/>
    </row>
    <row r="946" spans="5:9" s="91" customFormat="1" ht="12.75">
      <c r="E946" s="446"/>
      <c r="G946" s="446"/>
      <c r="H946" s="98"/>
      <c r="I946" s="98"/>
    </row>
    <row r="947" spans="5:9" s="91" customFormat="1" ht="12.75">
      <c r="E947" s="446"/>
      <c r="G947" s="446"/>
      <c r="H947" s="98"/>
      <c r="I947" s="98"/>
    </row>
    <row r="948" spans="5:9" s="91" customFormat="1" ht="12.75">
      <c r="E948" s="446"/>
      <c r="G948" s="446"/>
      <c r="H948" s="98"/>
      <c r="I948" s="98"/>
    </row>
    <row r="949" spans="5:9" s="91" customFormat="1" ht="12.75">
      <c r="E949" s="446"/>
      <c r="G949" s="446"/>
      <c r="H949" s="98"/>
      <c r="I949" s="98"/>
    </row>
    <row r="950" spans="5:9" s="91" customFormat="1" ht="12.75">
      <c r="E950" s="446"/>
      <c r="G950" s="446"/>
      <c r="H950" s="98"/>
      <c r="I950" s="98"/>
    </row>
    <row r="951" spans="5:9" s="91" customFormat="1" ht="12.75">
      <c r="E951" s="446"/>
      <c r="G951" s="446"/>
      <c r="H951" s="98"/>
      <c r="I951" s="98"/>
    </row>
    <row r="952" spans="5:9" s="91" customFormat="1" ht="12.75">
      <c r="E952" s="446"/>
      <c r="G952" s="446"/>
      <c r="H952" s="98"/>
      <c r="I952" s="98"/>
    </row>
    <row r="953" spans="5:9" s="91" customFormat="1" ht="12.75">
      <c r="E953" s="446"/>
      <c r="G953" s="446"/>
      <c r="H953" s="98"/>
      <c r="I953" s="98"/>
    </row>
    <row r="954" spans="5:9" s="91" customFormat="1" ht="12.75">
      <c r="E954" s="446"/>
      <c r="G954" s="446"/>
      <c r="H954" s="98"/>
      <c r="I954" s="98"/>
    </row>
    <row r="955" spans="5:9" s="91" customFormat="1" ht="12.75">
      <c r="E955" s="446"/>
      <c r="G955" s="446"/>
      <c r="H955" s="98"/>
      <c r="I955" s="98"/>
    </row>
    <row r="956" spans="5:9" s="91" customFormat="1" ht="12.75">
      <c r="E956" s="446"/>
      <c r="G956" s="446"/>
      <c r="H956" s="98"/>
      <c r="I956" s="98"/>
    </row>
    <row r="957" spans="5:9" s="91" customFormat="1" ht="12.75">
      <c r="E957" s="446"/>
      <c r="G957" s="446"/>
      <c r="H957" s="98"/>
      <c r="I957" s="98"/>
    </row>
    <row r="958" spans="5:9" s="91" customFormat="1" ht="12.75">
      <c r="E958" s="446"/>
      <c r="G958" s="446"/>
      <c r="H958" s="98"/>
      <c r="I958" s="98"/>
    </row>
    <row r="959" spans="5:9" s="91" customFormat="1" ht="12.75">
      <c r="E959" s="446"/>
      <c r="G959" s="446"/>
      <c r="H959" s="98"/>
      <c r="I959" s="98"/>
    </row>
    <row r="960" spans="5:9" s="91" customFormat="1" ht="12.75">
      <c r="E960" s="446"/>
      <c r="G960" s="446"/>
      <c r="H960" s="98"/>
      <c r="I960" s="98"/>
    </row>
    <row r="961" spans="5:9" s="91" customFormat="1" ht="12.75">
      <c r="E961" s="446"/>
      <c r="G961" s="446"/>
      <c r="H961" s="98"/>
      <c r="I961" s="98"/>
    </row>
    <row r="962" spans="5:9" s="91" customFormat="1" ht="12.75">
      <c r="E962" s="446"/>
      <c r="G962" s="446"/>
      <c r="H962" s="98"/>
      <c r="I962" s="98"/>
    </row>
    <row r="963" spans="5:9" s="91" customFormat="1" ht="12.75">
      <c r="E963" s="446"/>
      <c r="G963" s="446"/>
      <c r="H963" s="98"/>
      <c r="I963" s="98"/>
    </row>
    <row r="964" spans="7:9" s="91" customFormat="1" ht="12.75">
      <c r="G964" s="446"/>
      <c r="H964" s="98"/>
      <c r="I964" s="98"/>
    </row>
    <row r="965" spans="7:9" s="91" customFormat="1" ht="12.75">
      <c r="G965" s="446"/>
      <c r="H965" s="98"/>
      <c r="I965" s="98"/>
    </row>
    <row r="966" spans="7:9" s="91" customFormat="1" ht="12.75">
      <c r="G966" s="446"/>
      <c r="H966" s="98"/>
      <c r="I966" s="98"/>
    </row>
    <row r="967" spans="7:9" s="91" customFormat="1" ht="12.75">
      <c r="G967" s="446"/>
      <c r="H967" s="98"/>
      <c r="I967" s="98"/>
    </row>
    <row r="968" spans="7:9" s="91" customFormat="1" ht="12.75">
      <c r="G968" s="446"/>
      <c r="H968" s="98"/>
      <c r="I968" s="98"/>
    </row>
    <row r="969" spans="7:9" s="91" customFormat="1" ht="12.75">
      <c r="G969" s="446"/>
      <c r="H969" s="98"/>
      <c r="I969" s="98"/>
    </row>
    <row r="970" spans="7:9" s="91" customFormat="1" ht="12.75">
      <c r="G970" s="446"/>
      <c r="H970" s="98"/>
      <c r="I970" s="98"/>
    </row>
    <row r="971" spans="7:9" s="91" customFormat="1" ht="12.75">
      <c r="G971" s="446"/>
      <c r="H971" s="98"/>
      <c r="I971" s="98"/>
    </row>
    <row r="972" spans="7:9" s="91" customFormat="1" ht="12.75">
      <c r="G972" s="446"/>
      <c r="H972" s="98"/>
      <c r="I972" s="98"/>
    </row>
    <row r="973" spans="7:9" s="91" customFormat="1" ht="12.75">
      <c r="G973" s="446"/>
      <c r="H973" s="98"/>
      <c r="I973" s="98"/>
    </row>
    <row r="974" spans="7:9" s="91" customFormat="1" ht="12.75">
      <c r="G974" s="446"/>
      <c r="H974" s="98"/>
      <c r="I974" s="98"/>
    </row>
    <row r="975" spans="7:9" s="91" customFormat="1" ht="12.75">
      <c r="G975" s="446"/>
      <c r="H975" s="98"/>
      <c r="I975" s="98"/>
    </row>
    <row r="976" spans="7:9" s="91" customFormat="1" ht="12.75">
      <c r="G976" s="446"/>
      <c r="H976" s="98"/>
      <c r="I976" s="98"/>
    </row>
    <row r="977" spans="7:9" s="91" customFormat="1" ht="12.75">
      <c r="G977" s="446"/>
      <c r="H977" s="98"/>
      <c r="I977" s="98"/>
    </row>
    <row r="978" spans="7:9" s="91" customFormat="1" ht="12.75">
      <c r="G978" s="446"/>
      <c r="H978" s="98"/>
      <c r="I978" s="98"/>
    </row>
    <row r="979" spans="7:9" s="91" customFormat="1" ht="12.75">
      <c r="G979" s="446"/>
      <c r="H979" s="98"/>
      <c r="I979" s="98"/>
    </row>
    <row r="980" spans="7:9" s="91" customFormat="1" ht="12.75">
      <c r="G980" s="446"/>
      <c r="H980" s="98"/>
      <c r="I980" s="98"/>
    </row>
    <row r="981" spans="7:9" s="91" customFormat="1" ht="12.75">
      <c r="G981" s="446"/>
      <c r="H981" s="98"/>
      <c r="I981" s="98"/>
    </row>
    <row r="982" spans="7:9" s="91" customFormat="1" ht="12.75">
      <c r="G982" s="446"/>
      <c r="H982" s="98"/>
      <c r="I982" s="98"/>
    </row>
    <row r="983" spans="7:9" s="91" customFormat="1" ht="12.75">
      <c r="G983" s="446"/>
      <c r="H983" s="98"/>
      <c r="I983" s="98"/>
    </row>
    <row r="984" spans="7:9" s="91" customFormat="1" ht="12.75">
      <c r="G984" s="446"/>
      <c r="H984" s="98"/>
      <c r="I984" s="98"/>
    </row>
    <row r="985" spans="7:9" s="91" customFormat="1" ht="12.75">
      <c r="G985" s="446"/>
      <c r="H985" s="98"/>
      <c r="I985" s="98"/>
    </row>
    <row r="986" spans="7:9" s="91" customFormat="1" ht="12.75">
      <c r="G986" s="446"/>
      <c r="H986" s="98"/>
      <c r="I986" s="98"/>
    </row>
    <row r="987" spans="7:9" s="91" customFormat="1" ht="12.75">
      <c r="G987" s="446"/>
      <c r="H987" s="98"/>
      <c r="I987" s="98"/>
    </row>
    <row r="988" spans="7:9" s="91" customFormat="1" ht="12.75">
      <c r="G988" s="446"/>
      <c r="H988" s="98"/>
      <c r="I988" s="98"/>
    </row>
    <row r="989" spans="7:9" s="91" customFormat="1" ht="12.75">
      <c r="G989" s="446"/>
      <c r="H989" s="98"/>
      <c r="I989" s="98"/>
    </row>
    <row r="990" spans="7:9" s="91" customFormat="1" ht="12.75">
      <c r="G990" s="446"/>
      <c r="H990" s="98"/>
      <c r="I990" s="98"/>
    </row>
    <row r="991" spans="7:9" s="91" customFormat="1" ht="12.75">
      <c r="G991" s="446"/>
      <c r="H991" s="98"/>
      <c r="I991" s="98"/>
    </row>
    <row r="992" spans="7:9" s="91" customFormat="1" ht="12.75">
      <c r="G992" s="446"/>
      <c r="H992" s="98"/>
      <c r="I992" s="98"/>
    </row>
    <row r="993" spans="7:9" s="91" customFormat="1" ht="12.75">
      <c r="G993" s="446"/>
      <c r="H993" s="98"/>
      <c r="I993" s="98"/>
    </row>
    <row r="994" spans="7:9" s="91" customFormat="1" ht="12.75">
      <c r="G994" s="446"/>
      <c r="H994" s="98"/>
      <c r="I994" s="98"/>
    </row>
    <row r="995" spans="7:9" s="91" customFormat="1" ht="12.75">
      <c r="G995" s="446"/>
      <c r="H995" s="98"/>
      <c r="I995" s="98"/>
    </row>
    <row r="996" spans="7:9" s="91" customFormat="1" ht="12.75">
      <c r="G996" s="446"/>
      <c r="H996" s="98"/>
      <c r="I996" s="98"/>
    </row>
    <row r="997" spans="7:9" s="91" customFormat="1" ht="12.75">
      <c r="G997" s="446"/>
      <c r="H997" s="98"/>
      <c r="I997" s="98"/>
    </row>
    <row r="998" spans="7:9" s="91" customFormat="1" ht="12.75">
      <c r="G998" s="446"/>
      <c r="H998" s="98"/>
      <c r="I998" s="98"/>
    </row>
    <row r="999" spans="7:9" s="91" customFormat="1" ht="12.75">
      <c r="G999" s="446"/>
      <c r="H999" s="98"/>
      <c r="I999" s="98"/>
    </row>
    <row r="1000" spans="7:9" s="91" customFormat="1" ht="12.75">
      <c r="G1000" s="446"/>
      <c r="H1000" s="98"/>
      <c r="I1000" s="98"/>
    </row>
    <row r="1001" spans="7:9" s="91" customFormat="1" ht="12.75">
      <c r="G1001" s="446"/>
      <c r="H1001" s="98"/>
      <c r="I1001" s="98"/>
    </row>
    <row r="1002" spans="7:9" s="91" customFormat="1" ht="12.75">
      <c r="G1002" s="446"/>
      <c r="H1002" s="98"/>
      <c r="I1002" s="98"/>
    </row>
    <row r="1003" spans="7:9" s="91" customFormat="1" ht="12.75">
      <c r="G1003" s="446"/>
      <c r="H1003" s="98"/>
      <c r="I1003" s="98"/>
    </row>
    <row r="1004" spans="7:9" s="91" customFormat="1" ht="12.75">
      <c r="G1004" s="446"/>
      <c r="H1004" s="98"/>
      <c r="I1004" s="98"/>
    </row>
    <row r="1005" spans="7:9" s="91" customFormat="1" ht="12.75">
      <c r="G1005" s="446"/>
      <c r="H1005" s="98"/>
      <c r="I1005" s="98"/>
    </row>
    <row r="1006" spans="7:9" s="91" customFormat="1" ht="12.75">
      <c r="G1006" s="446"/>
      <c r="H1006" s="98"/>
      <c r="I1006" s="98"/>
    </row>
    <row r="1007" spans="7:9" s="91" customFormat="1" ht="12.75">
      <c r="G1007" s="446"/>
      <c r="H1007" s="98"/>
      <c r="I1007" s="98"/>
    </row>
    <row r="1008" spans="7:9" s="91" customFormat="1" ht="12.75">
      <c r="G1008" s="446"/>
      <c r="H1008" s="98"/>
      <c r="I1008" s="98"/>
    </row>
    <row r="1009" spans="7:9" s="91" customFormat="1" ht="12.75">
      <c r="G1009" s="446"/>
      <c r="H1009" s="98"/>
      <c r="I1009" s="98"/>
    </row>
    <row r="1010" spans="7:9" s="91" customFormat="1" ht="12.75">
      <c r="G1010" s="446"/>
      <c r="H1010" s="98"/>
      <c r="I1010" s="98"/>
    </row>
    <row r="1011" spans="7:9" s="91" customFormat="1" ht="12.75">
      <c r="G1011" s="446"/>
      <c r="H1011" s="98"/>
      <c r="I1011" s="98"/>
    </row>
    <row r="1012" spans="7:9" s="91" customFormat="1" ht="12.75">
      <c r="G1012" s="446"/>
      <c r="H1012" s="98"/>
      <c r="I1012" s="98"/>
    </row>
    <row r="1013" spans="7:9" s="91" customFormat="1" ht="12.75">
      <c r="G1013" s="446"/>
      <c r="H1013" s="98"/>
      <c r="I1013" s="98"/>
    </row>
    <row r="1014" spans="7:9" s="91" customFormat="1" ht="12.75">
      <c r="G1014" s="446"/>
      <c r="H1014" s="98"/>
      <c r="I1014" s="98"/>
    </row>
    <row r="1015" spans="7:9" s="91" customFormat="1" ht="12.75">
      <c r="G1015" s="446"/>
      <c r="H1015" s="98"/>
      <c r="I1015" s="98"/>
    </row>
    <row r="1016" spans="7:9" s="91" customFormat="1" ht="12.75">
      <c r="G1016" s="446"/>
      <c r="H1016" s="98"/>
      <c r="I1016" s="98"/>
    </row>
    <row r="1017" spans="7:9" s="91" customFormat="1" ht="12.75">
      <c r="G1017" s="446"/>
      <c r="H1017" s="98"/>
      <c r="I1017" s="98"/>
    </row>
    <row r="1018" spans="7:9" s="91" customFormat="1" ht="12.75">
      <c r="G1018" s="446"/>
      <c r="H1018" s="98"/>
      <c r="I1018" s="98"/>
    </row>
    <row r="1019" spans="7:9" s="91" customFormat="1" ht="12.75">
      <c r="G1019" s="446"/>
      <c r="H1019" s="98"/>
      <c r="I1019" s="98"/>
    </row>
    <row r="1020" spans="7:9" s="91" customFormat="1" ht="12.75">
      <c r="G1020" s="446"/>
      <c r="H1020" s="98"/>
      <c r="I1020" s="98"/>
    </row>
    <row r="1021" spans="7:9" s="91" customFormat="1" ht="12.75">
      <c r="G1021" s="446"/>
      <c r="H1021" s="98"/>
      <c r="I1021" s="98"/>
    </row>
    <row r="1022" spans="7:9" s="91" customFormat="1" ht="12.75">
      <c r="G1022" s="446"/>
      <c r="H1022" s="98"/>
      <c r="I1022" s="98"/>
    </row>
    <row r="1023" spans="7:9" s="91" customFormat="1" ht="12.75">
      <c r="G1023" s="446"/>
      <c r="H1023" s="98"/>
      <c r="I1023" s="98"/>
    </row>
    <row r="1024" spans="7:9" s="91" customFormat="1" ht="12.75">
      <c r="G1024" s="446"/>
      <c r="H1024" s="98"/>
      <c r="I1024" s="98"/>
    </row>
    <row r="1025" spans="7:9" s="91" customFormat="1" ht="12.75">
      <c r="G1025" s="446"/>
      <c r="H1025" s="98"/>
      <c r="I1025" s="98"/>
    </row>
    <row r="1026" spans="7:9" s="91" customFormat="1" ht="12.75">
      <c r="G1026" s="446"/>
      <c r="H1026" s="98"/>
      <c r="I1026" s="98"/>
    </row>
    <row r="1027" spans="7:9" s="91" customFormat="1" ht="12.75">
      <c r="G1027" s="446"/>
      <c r="H1027" s="98"/>
      <c r="I1027" s="98"/>
    </row>
    <row r="1028" spans="7:9" s="91" customFormat="1" ht="12.75">
      <c r="G1028" s="446"/>
      <c r="H1028" s="98"/>
      <c r="I1028" s="98"/>
    </row>
    <row r="1029" spans="7:9" s="91" customFormat="1" ht="12.75">
      <c r="G1029" s="446"/>
      <c r="H1029" s="98"/>
      <c r="I1029" s="98"/>
    </row>
    <row r="1030" spans="7:9" s="91" customFormat="1" ht="12.75">
      <c r="G1030" s="446"/>
      <c r="H1030" s="98"/>
      <c r="I1030" s="98"/>
    </row>
    <row r="1031" spans="7:9" s="91" customFormat="1" ht="12.75">
      <c r="G1031" s="446"/>
      <c r="H1031" s="98"/>
      <c r="I1031" s="98"/>
    </row>
    <row r="1032" spans="7:9" s="91" customFormat="1" ht="12.75">
      <c r="G1032" s="446"/>
      <c r="H1032" s="98"/>
      <c r="I1032" s="98"/>
    </row>
    <row r="1033" spans="7:9" s="91" customFormat="1" ht="12.75">
      <c r="G1033" s="446"/>
      <c r="H1033" s="98"/>
      <c r="I1033" s="98"/>
    </row>
    <row r="1034" spans="7:9" s="91" customFormat="1" ht="12.75">
      <c r="G1034" s="446"/>
      <c r="H1034" s="98"/>
      <c r="I1034" s="98"/>
    </row>
    <row r="1035" spans="7:9" s="91" customFormat="1" ht="12.75">
      <c r="G1035" s="446"/>
      <c r="H1035" s="98"/>
      <c r="I1035" s="98"/>
    </row>
    <row r="1036" spans="7:9" s="91" customFormat="1" ht="12.75">
      <c r="G1036" s="446"/>
      <c r="H1036" s="98"/>
      <c r="I1036" s="98"/>
    </row>
    <row r="1037" spans="7:9" s="91" customFormat="1" ht="12.75">
      <c r="G1037" s="446"/>
      <c r="H1037" s="98"/>
      <c r="I1037" s="98"/>
    </row>
    <row r="1038" spans="7:9" s="91" customFormat="1" ht="12.75">
      <c r="G1038" s="446"/>
      <c r="H1038" s="98"/>
      <c r="I1038" s="98"/>
    </row>
    <row r="1039" spans="7:9" s="91" customFormat="1" ht="12.75">
      <c r="G1039" s="446"/>
      <c r="H1039" s="98"/>
      <c r="I1039" s="98"/>
    </row>
    <row r="1040" spans="7:9" s="91" customFormat="1" ht="12.75">
      <c r="G1040" s="446"/>
      <c r="H1040" s="98"/>
      <c r="I1040" s="98"/>
    </row>
    <row r="1041" spans="7:9" s="91" customFormat="1" ht="12.75">
      <c r="G1041" s="446"/>
      <c r="H1041" s="98"/>
      <c r="I1041" s="98"/>
    </row>
    <row r="1042" spans="7:9" s="91" customFormat="1" ht="12.75">
      <c r="G1042" s="446"/>
      <c r="H1042" s="98"/>
      <c r="I1042" s="98"/>
    </row>
    <row r="1043" spans="7:9" s="91" customFormat="1" ht="12.75">
      <c r="G1043" s="446"/>
      <c r="H1043" s="98"/>
      <c r="I1043" s="98"/>
    </row>
    <row r="1044" spans="7:9" s="91" customFormat="1" ht="12.75">
      <c r="G1044" s="446"/>
      <c r="H1044" s="98"/>
      <c r="I1044" s="98"/>
    </row>
    <row r="1045" spans="7:9" s="91" customFormat="1" ht="12.75">
      <c r="G1045" s="446"/>
      <c r="H1045" s="98"/>
      <c r="I1045" s="98"/>
    </row>
    <row r="1046" spans="7:9" s="91" customFormat="1" ht="12.75">
      <c r="G1046" s="446"/>
      <c r="H1046" s="98"/>
      <c r="I1046" s="98"/>
    </row>
    <row r="1047" spans="7:9" s="91" customFormat="1" ht="12.75">
      <c r="G1047" s="446"/>
      <c r="H1047" s="98"/>
      <c r="I1047" s="98"/>
    </row>
    <row r="1048" spans="7:9" s="91" customFormat="1" ht="12.75">
      <c r="G1048" s="446"/>
      <c r="H1048" s="98"/>
      <c r="I1048" s="98"/>
    </row>
    <row r="1049" spans="7:9" s="91" customFormat="1" ht="12.75">
      <c r="G1049" s="446"/>
      <c r="H1049" s="98"/>
      <c r="I1049" s="98"/>
    </row>
    <row r="1050" spans="7:9" s="91" customFormat="1" ht="12.75">
      <c r="G1050" s="446"/>
      <c r="H1050" s="98"/>
      <c r="I1050" s="98"/>
    </row>
    <row r="1051" spans="7:9" s="91" customFormat="1" ht="12.75">
      <c r="G1051" s="446"/>
      <c r="H1051" s="98"/>
      <c r="I1051" s="98"/>
    </row>
    <row r="1052" spans="7:9" s="91" customFormat="1" ht="12.75">
      <c r="G1052" s="446"/>
      <c r="H1052" s="98"/>
      <c r="I1052" s="98"/>
    </row>
    <row r="1053" spans="7:9" s="91" customFormat="1" ht="12.75">
      <c r="G1053" s="446"/>
      <c r="H1053" s="98"/>
      <c r="I1053" s="98"/>
    </row>
    <row r="1054" spans="7:9" s="91" customFormat="1" ht="12.75">
      <c r="G1054" s="446"/>
      <c r="H1054" s="98"/>
      <c r="I1054" s="98"/>
    </row>
    <row r="1055" spans="7:9" s="91" customFormat="1" ht="12.75">
      <c r="G1055" s="446"/>
      <c r="H1055" s="98"/>
      <c r="I1055" s="98"/>
    </row>
    <row r="1056" spans="7:9" s="91" customFormat="1" ht="12.75">
      <c r="G1056" s="446"/>
      <c r="H1056" s="98"/>
      <c r="I1056" s="98"/>
    </row>
    <row r="1057" spans="7:9" s="91" customFormat="1" ht="12.75">
      <c r="G1057" s="446"/>
      <c r="H1057" s="98"/>
      <c r="I1057" s="98"/>
    </row>
    <row r="1058" spans="7:9" s="91" customFormat="1" ht="12.75">
      <c r="G1058" s="446"/>
      <c r="H1058" s="98"/>
      <c r="I1058" s="98"/>
    </row>
    <row r="1059" spans="7:9" s="91" customFormat="1" ht="12.75">
      <c r="G1059" s="446"/>
      <c r="H1059" s="98"/>
      <c r="I1059" s="98"/>
    </row>
    <row r="1060" spans="7:9" s="91" customFormat="1" ht="12.75">
      <c r="G1060" s="446"/>
      <c r="H1060" s="98"/>
      <c r="I1060" s="98"/>
    </row>
    <row r="1061" spans="7:9" s="91" customFormat="1" ht="12.75">
      <c r="G1061" s="446"/>
      <c r="H1061" s="98"/>
      <c r="I1061" s="98"/>
    </row>
    <row r="1062" spans="7:9" s="91" customFormat="1" ht="12.75">
      <c r="G1062" s="446"/>
      <c r="H1062" s="98"/>
      <c r="I1062" s="98"/>
    </row>
    <row r="1063" spans="7:9" s="91" customFormat="1" ht="12.75">
      <c r="G1063" s="446"/>
      <c r="H1063" s="98"/>
      <c r="I1063" s="98"/>
    </row>
    <row r="1064" spans="7:9" s="91" customFormat="1" ht="12.75">
      <c r="G1064" s="446"/>
      <c r="H1064" s="98"/>
      <c r="I1064" s="98"/>
    </row>
    <row r="1065" spans="7:9" s="91" customFormat="1" ht="12.75">
      <c r="G1065" s="446"/>
      <c r="H1065" s="98"/>
      <c r="I1065" s="98"/>
    </row>
    <row r="1066" spans="7:9" s="91" customFormat="1" ht="12.75">
      <c r="G1066" s="446"/>
      <c r="H1066" s="98"/>
      <c r="I1066" s="98"/>
    </row>
    <row r="1067" spans="7:9" s="91" customFormat="1" ht="12.75">
      <c r="G1067" s="446"/>
      <c r="H1067" s="98"/>
      <c r="I1067" s="98"/>
    </row>
    <row r="1068" spans="7:9" s="91" customFormat="1" ht="12.75">
      <c r="G1068" s="446"/>
      <c r="H1068" s="98"/>
      <c r="I1068" s="98"/>
    </row>
    <row r="1069" spans="7:9" s="91" customFormat="1" ht="12.75">
      <c r="G1069" s="446"/>
      <c r="H1069" s="98"/>
      <c r="I1069" s="98"/>
    </row>
    <row r="1070" spans="7:9" s="91" customFormat="1" ht="12.75">
      <c r="G1070" s="446"/>
      <c r="H1070" s="98"/>
      <c r="I1070" s="98"/>
    </row>
    <row r="1071" spans="7:9" s="91" customFormat="1" ht="12.75">
      <c r="G1071" s="446"/>
      <c r="H1071" s="98"/>
      <c r="I1071" s="98"/>
    </row>
    <row r="1072" spans="7:9" s="91" customFormat="1" ht="12.75">
      <c r="G1072" s="446"/>
      <c r="H1072" s="98"/>
      <c r="I1072" s="98"/>
    </row>
    <row r="1073" spans="7:9" s="91" customFormat="1" ht="12.75">
      <c r="G1073" s="446"/>
      <c r="H1073" s="98"/>
      <c r="I1073" s="98"/>
    </row>
    <row r="1074" spans="7:9" s="91" customFormat="1" ht="12.75">
      <c r="G1074" s="446"/>
      <c r="H1074" s="98"/>
      <c r="I1074" s="98"/>
    </row>
    <row r="1075" spans="7:9" s="91" customFormat="1" ht="12.75">
      <c r="G1075" s="446"/>
      <c r="H1075" s="98"/>
      <c r="I1075" s="98"/>
    </row>
    <row r="1076" spans="7:9" s="91" customFormat="1" ht="12.75">
      <c r="G1076" s="446"/>
      <c r="H1076" s="98"/>
      <c r="I1076" s="98"/>
    </row>
    <row r="1077" spans="7:9" s="91" customFormat="1" ht="12.75">
      <c r="G1077" s="446"/>
      <c r="H1077" s="98"/>
      <c r="I1077" s="98"/>
    </row>
    <row r="1078" spans="7:9" s="91" customFormat="1" ht="12.75">
      <c r="G1078" s="446"/>
      <c r="H1078" s="98"/>
      <c r="I1078" s="98"/>
    </row>
    <row r="1079" spans="7:9" s="91" customFormat="1" ht="12.75">
      <c r="G1079" s="446"/>
      <c r="H1079" s="98"/>
      <c r="I1079" s="98"/>
    </row>
    <row r="1080" spans="7:9" s="91" customFormat="1" ht="12.75">
      <c r="G1080" s="446"/>
      <c r="H1080" s="98"/>
      <c r="I1080" s="98"/>
    </row>
    <row r="1081" spans="7:9" s="91" customFormat="1" ht="12.75">
      <c r="G1081" s="446"/>
      <c r="H1081" s="98"/>
      <c r="I1081" s="98"/>
    </row>
    <row r="1082" spans="7:9" s="91" customFormat="1" ht="12.75">
      <c r="G1082" s="446"/>
      <c r="H1082" s="98"/>
      <c r="I1082" s="98"/>
    </row>
    <row r="1083" spans="7:9" s="91" customFormat="1" ht="12.75">
      <c r="G1083" s="446"/>
      <c r="H1083" s="98"/>
      <c r="I1083" s="98"/>
    </row>
    <row r="1084" spans="7:9" s="91" customFormat="1" ht="12.75">
      <c r="G1084" s="446"/>
      <c r="H1084" s="98"/>
      <c r="I1084" s="98"/>
    </row>
    <row r="1085" spans="7:9" s="91" customFormat="1" ht="12.75">
      <c r="G1085" s="446"/>
      <c r="H1085" s="98"/>
      <c r="I1085" s="98"/>
    </row>
    <row r="1086" spans="7:9" s="91" customFormat="1" ht="12.75">
      <c r="G1086" s="446"/>
      <c r="H1086" s="98"/>
      <c r="I1086" s="98"/>
    </row>
    <row r="1087" spans="7:9" s="91" customFormat="1" ht="12.75">
      <c r="G1087" s="446"/>
      <c r="H1087" s="98"/>
      <c r="I1087" s="98"/>
    </row>
    <row r="1088" spans="7:9" s="91" customFormat="1" ht="12.75">
      <c r="G1088" s="446"/>
      <c r="H1088" s="98"/>
      <c r="I1088" s="98"/>
    </row>
    <row r="1089" spans="7:9" s="91" customFormat="1" ht="12.75">
      <c r="G1089" s="446"/>
      <c r="H1089" s="98"/>
      <c r="I1089" s="98"/>
    </row>
    <row r="1090" spans="7:9" s="91" customFormat="1" ht="12.75">
      <c r="G1090" s="446"/>
      <c r="H1090" s="98"/>
      <c r="I1090" s="98"/>
    </row>
    <row r="1091" spans="7:9" s="91" customFormat="1" ht="12.75">
      <c r="G1091" s="446"/>
      <c r="H1091" s="98"/>
      <c r="I1091" s="98"/>
    </row>
    <row r="1092" spans="7:9" s="91" customFormat="1" ht="12.75">
      <c r="G1092" s="446"/>
      <c r="H1092" s="98"/>
      <c r="I1092" s="98"/>
    </row>
    <row r="1093" spans="7:9" s="91" customFormat="1" ht="12.75">
      <c r="G1093" s="446"/>
      <c r="H1093" s="98"/>
      <c r="I1093" s="98"/>
    </row>
    <row r="1094" spans="7:9" s="91" customFormat="1" ht="12.75">
      <c r="G1094" s="446"/>
      <c r="H1094" s="98"/>
      <c r="I1094" s="98"/>
    </row>
    <row r="1095" spans="7:9" s="91" customFormat="1" ht="12.75">
      <c r="G1095" s="446"/>
      <c r="H1095" s="98"/>
      <c r="I1095" s="98"/>
    </row>
    <row r="1096" spans="7:9" s="91" customFormat="1" ht="12.75">
      <c r="G1096" s="446"/>
      <c r="H1096" s="98"/>
      <c r="I1096" s="98"/>
    </row>
    <row r="1097" spans="7:9" s="91" customFormat="1" ht="12.75">
      <c r="G1097" s="446"/>
      <c r="H1097" s="98"/>
      <c r="I1097" s="98"/>
    </row>
    <row r="1098" spans="7:9" s="91" customFormat="1" ht="12.75">
      <c r="G1098" s="446"/>
      <c r="H1098" s="98"/>
      <c r="I1098" s="98"/>
    </row>
    <row r="1099" spans="7:9" s="91" customFormat="1" ht="12.75">
      <c r="G1099" s="446"/>
      <c r="H1099" s="98"/>
      <c r="I1099" s="98"/>
    </row>
    <row r="1100" spans="7:9" s="91" customFormat="1" ht="12.75">
      <c r="G1100" s="446"/>
      <c r="H1100" s="98"/>
      <c r="I1100" s="98"/>
    </row>
    <row r="1101" spans="7:9" s="91" customFormat="1" ht="12.75">
      <c r="G1101" s="446"/>
      <c r="H1101" s="98"/>
      <c r="I1101" s="98"/>
    </row>
    <row r="1102" spans="7:9" s="91" customFormat="1" ht="12.75">
      <c r="G1102" s="446"/>
      <c r="H1102" s="98"/>
      <c r="I1102" s="98"/>
    </row>
    <row r="1103" spans="7:9" s="91" customFormat="1" ht="12.75">
      <c r="G1103" s="446"/>
      <c r="H1103" s="98"/>
      <c r="I1103" s="98"/>
    </row>
    <row r="1104" spans="7:9" s="91" customFormat="1" ht="12.75">
      <c r="G1104" s="446"/>
      <c r="H1104" s="98"/>
      <c r="I1104" s="98"/>
    </row>
    <row r="1105" spans="7:9" s="91" customFormat="1" ht="12.75">
      <c r="G1105" s="446"/>
      <c r="H1105" s="98"/>
      <c r="I1105" s="98"/>
    </row>
    <row r="1106" spans="7:9" s="91" customFormat="1" ht="12.75">
      <c r="G1106" s="446"/>
      <c r="H1106" s="98"/>
      <c r="I1106" s="98"/>
    </row>
    <row r="1107" spans="7:9" s="91" customFormat="1" ht="12.75">
      <c r="G1107" s="446"/>
      <c r="H1107" s="98"/>
      <c r="I1107" s="98"/>
    </row>
    <row r="1108" spans="7:9" s="91" customFormat="1" ht="12.75">
      <c r="G1108" s="446"/>
      <c r="H1108" s="98"/>
      <c r="I1108" s="98"/>
    </row>
    <row r="1109" spans="7:9" s="91" customFormat="1" ht="12.75">
      <c r="G1109" s="446"/>
      <c r="H1109" s="98"/>
      <c r="I1109" s="98"/>
    </row>
    <row r="1110" spans="7:9" s="91" customFormat="1" ht="12.75">
      <c r="G1110" s="446"/>
      <c r="H1110" s="98"/>
      <c r="I1110" s="98"/>
    </row>
    <row r="1111" spans="7:9" s="91" customFormat="1" ht="12.75">
      <c r="G1111" s="446"/>
      <c r="H1111" s="98"/>
      <c r="I1111" s="98"/>
    </row>
    <row r="1112" spans="7:9" s="91" customFormat="1" ht="12.75">
      <c r="G1112" s="446"/>
      <c r="H1112" s="98"/>
      <c r="I1112" s="98"/>
    </row>
    <row r="1113" spans="7:9" s="91" customFormat="1" ht="12.75">
      <c r="G1113" s="446"/>
      <c r="H1113" s="98"/>
      <c r="I1113" s="98"/>
    </row>
    <row r="1114" spans="7:9" s="91" customFormat="1" ht="12.75">
      <c r="G1114" s="446"/>
      <c r="H1114" s="98"/>
      <c r="I1114" s="98"/>
    </row>
    <row r="1115" spans="7:9" s="91" customFormat="1" ht="12.75">
      <c r="G1115" s="446"/>
      <c r="H1115" s="98"/>
      <c r="I1115" s="98"/>
    </row>
    <row r="1116" spans="7:9" s="91" customFormat="1" ht="12.75">
      <c r="G1116" s="446"/>
      <c r="H1116" s="98"/>
      <c r="I1116" s="98"/>
    </row>
    <row r="1117" spans="7:9" s="91" customFormat="1" ht="12.75">
      <c r="G1117" s="446"/>
      <c r="H1117" s="98"/>
      <c r="I1117" s="98"/>
    </row>
    <row r="1118" spans="7:9" s="91" customFormat="1" ht="12.75">
      <c r="G1118" s="446"/>
      <c r="H1118" s="98"/>
      <c r="I1118" s="98"/>
    </row>
    <row r="1119" spans="7:9" s="91" customFormat="1" ht="12.75">
      <c r="G1119" s="446"/>
      <c r="H1119" s="98"/>
      <c r="I1119" s="98"/>
    </row>
    <row r="1120" spans="7:9" s="91" customFormat="1" ht="12.75">
      <c r="G1120" s="446"/>
      <c r="H1120" s="98"/>
      <c r="I1120" s="98"/>
    </row>
    <row r="1121" spans="7:9" s="91" customFormat="1" ht="12.75">
      <c r="G1121" s="446"/>
      <c r="H1121" s="98"/>
      <c r="I1121" s="98"/>
    </row>
    <row r="1122" spans="7:9" s="91" customFormat="1" ht="12.75">
      <c r="G1122" s="446"/>
      <c r="H1122" s="98"/>
      <c r="I1122" s="98"/>
    </row>
    <row r="1123" spans="7:9" s="91" customFormat="1" ht="12.75">
      <c r="G1123" s="446"/>
      <c r="H1123" s="98"/>
      <c r="I1123" s="98"/>
    </row>
    <row r="1124" spans="7:9" s="91" customFormat="1" ht="12.75">
      <c r="G1124" s="446"/>
      <c r="H1124" s="98"/>
      <c r="I1124" s="98"/>
    </row>
    <row r="1125" spans="7:9" s="91" customFormat="1" ht="12.75">
      <c r="G1125" s="446"/>
      <c r="H1125" s="98"/>
      <c r="I1125" s="98"/>
    </row>
    <row r="1126" spans="7:9" s="91" customFormat="1" ht="12.75">
      <c r="G1126" s="446"/>
      <c r="H1126" s="98"/>
      <c r="I1126" s="98"/>
    </row>
    <row r="1127" spans="7:9" s="91" customFormat="1" ht="12.75">
      <c r="G1127" s="446"/>
      <c r="H1127" s="98"/>
      <c r="I1127" s="98"/>
    </row>
    <row r="1128" spans="7:9" s="91" customFormat="1" ht="12.75">
      <c r="G1128" s="446"/>
      <c r="H1128" s="98"/>
      <c r="I1128" s="98"/>
    </row>
    <row r="1129" spans="7:9" s="91" customFormat="1" ht="12.75">
      <c r="G1129" s="446"/>
      <c r="H1129" s="98"/>
      <c r="I1129" s="98"/>
    </row>
    <row r="1130" spans="7:9" s="91" customFormat="1" ht="12.75">
      <c r="G1130" s="446"/>
      <c r="H1130" s="98"/>
      <c r="I1130" s="98"/>
    </row>
    <row r="1131" spans="7:9" s="91" customFormat="1" ht="12.75">
      <c r="G1131" s="446"/>
      <c r="H1131" s="98"/>
      <c r="I1131" s="98"/>
    </row>
    <row r="1132" spans="7:9" s="91" customFormat="1" ht="12.75">
      <c r="G1132" s="446"/>
      <c r="H1132" s="98"/>
      <c r="I1132" s="98"/>
    </row>
    <row r="1133" spans="7:9" s="91" customFormat="1" ht="12.75">
      <c r="G1133" s="446"/>
      <c r="H1133" s="98"/>
      <c r="I1133" s="98"/>
    </row>
    <row r="1134" spans="7:9" s="91" customFormat="1" ht="12.75">
      <c r="G1134" s="446"/>
      <c r="H1134" s="98"/>
      <c r="I1134" s="98"/>
    </row>
    <row r="1135" spans="7:9" s="91" customFormat="1" ht="12.75">
      <c r="G1135" s="446"/>
      <c r="H1135" s="98"/>
      <c r="I1135" s="98"/>
    </row>
    <row r="1136" spans="7:9" s="91" customFormat="1" ht="12.75">
      <c r="G1136" s="446"/>
      <c r="H1136" s="98"/>
      <c r="I1136" s="98"/>
    </row>
    <row r="1137" spans="7:9" s="91" customFormat="1" ht="12.75">
      <c r="G1137" s="446"/>
      <c r="H1137" s="98"/>
      <c r="I1137" s="98"/>
    </row>
    <row r="1138" spans="7:9" s="91" customFormat="1" ht="12.75">
      <c r="G1138" s="446"/>
      <c r="H1138" s="98"/>
      <c r="I1138" s="98"/>
    </row>
    <row r="1139" spans="7:9" s="91" customFormat="1" ht="12.75">
      <c r="G1139" s="446"/>
      <c r="H1139" s="98"/>
      <c r="I1139" s="98"/>
    </row>
    <row r="1140" spans="7:9" s="91" customFormat="1" ht="12.75">
      <c r="G1140" s="446"/>
      <c r="H1140" s="98"/>
      <c r="I1140" s="98"/>
    </row>
    <row r="1141" spans="7:9" s="91" customFormat="1" ht="12.75">
      <c r="G1141" s="446"/>
      <c r="H1141" s="98"/>
      <c r="I1141" s="98"/>
    </row>
    <row r="1142" spans="7:9" s="91" customFormat="1" ht="12.75">
      <c r="G1142" s="446"/>
      <c r="H1142" s="98"/>
      <c r="I1142" s="98"/>
    </row>
    <row r="1143" spans="7:9" s="91" customFormat="1" ht="12.75">
      <c r="G1143" s="446"/>
      <c r="H1143" s="98"/>
      <c r="I1143" s="98"/>
    </row>
    <row r="1144" spans="7:9" s="91" customFormat="1" ht="12.75">
      <c r="G1144" s="446"/>
      <c r="H1144" s="98"/>
      <c r="I1144" s="98"/>
    </row>
    <row r="1145" spans="7:9" s="91" customFormat="1" ht="12.75">
      <c r="G1145" s="446"/>
      <c r="H1145" s="98"/>
      <c r="I1145" s="98"/>
    </row>
    <row r="1146" spans="7:9" s="91" customFormat="1" ht="12.75">
      <c r="G1146" s="446"/>
      <c r="H1146" s="98"/>
      <c r="I1146" s="98"/>
    </row>
    <row r="1147" spans="7:9" s="91" customFormat="1" ht="12.75">
      <c r="G1147" s="446"/>
      <c r="H1147" s="98"/>
      <c r="I1147" s="98"/>
    </row>
    <row r="1148" spans="7:9" s="91" customFormat="1" ht="12.75">
      <c r="G1148" s="446"/>
      <c r="H1148" s="98"/>
      <c r="I1148" s="98"/>
    </row>
    <row r="1149" spans="7:9" s="91" customFormat="1" ht="12.75">
      <c r="G1149" s="446"/>
      <c r="H1149" s="98"/>
      <c r="I1149" s="98"/>
    </row>
    <row r="1150" spans="7:9" s="91" customFormat="1" ht="12.75">
      <c r="G1150" s="446"/>
      <c r="H1150" s="98"/>
      <c r="I1150" s="98"/>
    </row>
    <row r="1151" spans="7:9" s="91" customFormat="1" ht="12.75">
      <c r="G1151" s="446"/>
      <c r="H1151" s="98"/>
      <c r="I1151" s="98"/>
    </row>
    <row r="1152" spans="7:9" s="91" customFormat="1" ht="12.75">
      <c r="G1152" s="446"/>
      <c r="H1152" s="98"/>
      <c r="I1152" s="98"/>
    </row>
    <row r="1153" spans="7:9" s="91" customFormat="1" ht="12.75">
      <c r="G1153" s="446"/>
      <c r="H1153" s="98"/>
      <c r="I1153" s="98"/>
    </row>
    <row r="1154" spans="7:9" s="91" customFormat="1" ht="12.75">
      <c r="G1154" s="446"/>
      <c r="H1154" s="98"/>
      <c r="I1154" s="98"/>
    </row>
    <row r="1155" spans="7:9" s="91" customFormat="1" ht="12.75">
      <c r="G1155" s="446"/>
      <c r="H1155" s="98"/>
      <c r="I1155" s="98"/>
    </row>
    <row r="1156" spans="7:9" s="91" customFormat="1" ht="12.75">
      <c r="G1156" s="446"/>
      <c r="H1156" s="98"/>
      <c r="I1156" s="98"/>
    </row>
    <row r="1157" spans="7:9" s="91" customFormat="1" ht="12.75">
      <c r="G1157" s="446"/>
      <c r="H1157" s="98"/>
      <c r="I1157" s="98"/>
    </row>
    <row r="1158" spans="7:9" s="91" customFormat="1" ht="12.75">
      <c r="G1158" s="446"/>
      <c r="H1158" s="98"/>
      <c r="I1158" s="98"/>
    </row>
    <row r="1159" spans="7:9" s="91" customFormat="1" ht="12.75">
      <c r="G1159" s="446"/>
      <c r="H1159" s="98"/>
      <c r="I1159" s="98"/>
    </row>
    <row r="1160" spans="7:9" s="91" customFormat="1" ht="12.75">
      <c r="G1160" s="446"/>
      <c r="H1160" s="98"/>
      <c r="I1160" s="98"/>
    </row>
    <row r="1161" spans="7:9" s="91" customFormat="1" ht="12.75">
      <c r="G1161" s="446"/>
      <c r="H1161" s="98"/>
      <c r="I1161" s="98"/>
    </row>
    <row r="1162" spans="7:9" s="91" customFormat="1" ht="12.75">
      <c r="G1162" s="446"/>
      <c r="H1162" s="98"/>
      <c r="I1162" s="98"/>
    </row>
    <row r="1163" spans="7:9" s="91" customFormat="1" ht="12.75">
      <c r="G1163" s="446"/>
      <c r="H1163" s="98"/>
      <c r="I1163" s="98"/>
    </row>
    <row r="1164" spans="7:9" s="91" customFormat="1" ht="12.75">
      <c r="G1164" s="446"/>
      <c r="H1164" s="98"/>
      <c r="I1164" s="98"/>
    </row>
    <row r="1165" spans="7:9" s="91" customFormat="1" ht="12.75">
      <c r="G1165" s="446"/>
      <c r="H1165" s="98"/>
      <c r="I1165" s="98"/>
    </row>
    <row r="1166" spans="7:9" s="91" customFormat="1" ht="12.75">
      <c r="G1166" s="446"/>
      <c r="H1166" s="98"/>
      <c r="I1166" s="98"/>
    </row>
    <row r="1167" spans="7:9" s="91" customFormat="1" ht="12.75">
      <c r="G1167" s="446"/>
      <c r="H1167" s="98"/>
      <c r="I1167" s="98"/>
    </row>
    <row r="1168" spans="7:9" s="91" customFormat="1" ht="12.75">
      <c r="G1168" s="446"/>
      <c r="H1168" s="98"/>
      <c r="I1168" s="98"/>
    </row>
    <row r="1169" spans="7:9" s="91" customFormat="1" ht="12.75">
      <c r="G1169" s="446"/>
      <c r="H1169" s="98"/>
      <c r="I1169" s="98"/>
    </row>
    <row r="1170" spans="7:9" s="91" customFormat="1" ht="12.75">
      <c r="G1170" s="446"/>
      <c r="H1170" s="98"/>
      <c r="I1170" s="98"/>
    </row>
    <row r="1171" spans="7:9" s="91" customFormat="1" ht="12.75">
      <c r="G1171" s="446"/>
      <c r="H1171" s="98"/>
      <c r="I1171" s="98"/>
    </row>
    <row r="1172" spans="7:9" s="91" customFormat="1" ht="12.75">
      <c r="G1172" s="446"/>
      <c r="H1172" s="98"/>
      <c r="I1172" s="98"/>
    </row>
    <row r="1173" spans="7:9" s="91" customFormat="1" ht="12.75">
      <c r="G1173" s="446"/>
      <c r="H1173" s="98"/>
      <c r="I1173" s="98"/>
    </row>
    <row r="1174" spans="7:9" s="91" customFormat="1" ht="12.75">
      <c r="G1174" s="446"/>
      <c r="H1174" s="98"/>
      <c r="I1174" s="98"/>
    </row>
    <row r="1175" spans="7:9" s="91" customFormat="1" ht="12.75">
      <c r="G1175" s="446"/>
      <c r="H1175" s="98"/>
      <c r="I1175" s="98"/>
    </row>
    <row r="1176" spans="7:9" s="91" customFormat="1" ht="12.75">
      <c r="G1176" s="446"/>
      <c r="H1176" s="98"/>
      <c r="I1176" s="98"/>
    </row>
    <row r="1177" spans="7:9" s="91" customFormat="1" ht="12.75">
      <c r="G1177" s="446"/>
      <c r="H1177" s="98"/>
      <c r="I1177" s="98"/>
    </row>
    <row r="1178" spans="7:9" s="91" customFormat="1" ht="12.75">
      <c r="G1178" s="446"/>
      <c r="H1178" s="98"/>
      <c r="I1178" s="98"/>
    </row>
    <row r="1179" spans="7:9" s="91" customFormat="1" ht="12.75">
      <c r="G1179" s="446"/>
      <c r="H1179" s="98"/>
      <c r="I1179" s="98"/>
    </row>
    <row r="1180" spans="7:9" s="91" customFormat="1" ht="12.75">
      <c r="G1180" s="446"/>
      <c r="H1180" s="98"/>
      <c r="I1180" s="98"/>
    </row>
    <row r="1181" spans="7:9" s="91" customFormat="1" ht="12.75">
      <c r="G1181" s="446"/>
      <c r="H1181" s="98"/>
      <c r="I1181" s="98"/>
    </row>
    <row r="1182" spans="7:9" s="91" customFormat="1" ht="12.75">
      <c r="G1182" s="446"/>
      <c r="H1182" s="98"/>
      <c r="I1182" s="98"/>
    </row>
    <row r="1183" spans="7:9" s="91" customFormat="1" ht="12.75">
      <c r="G1183" s="446"/>
      <c r="H1183" s="98"/>
      <c r="I1183" s="98"/>
    </row>
    <row r="1184" spans="7:9" s="91" customFormat="1" ht="12.75">
      <c r="G1184" s="446"/>
      <c r="H1184" s="98"/>
      <c r="I1184" s="98"/>
    </row>
    <row r="1185" spans="7:9" s="91" customFormat="1" ht="12.75">
      <c r="G1185" s="446"/>
      <c r="H1185" s="98"/>
      <c r="I1185" s="98"/>
    </row>
    <row r="1186" spans="7:9" s="91" customFormat="1" ht="12.75">
      <c r="G1186" s="446"/>
      <c r="H1186" s="98"/>
      <c r="I1186" s="98"/>
    </row>
    <row r="1187" spans="7:9" s="91" customFormat="1" ht="12.75">
      <c r="G1187" s="446"/>
      <c r="H1187" s="98"/>
      <c r="I1187" s="98"/>
    </row>
    <row r="1188" spans="7:9" s="91" customFormat="1" ht="12.75">
      <c r="G1188" s="446"/>
      <c r="H1188" s="98"/>
      <c r="I1188" s="98"/>
    </row>
    <row r="1189" spans="7:9" s="91" customFormat="1" ht="12.75">
      <c r="G1189" s="446"/>
      <c r="H1189" s="98"/>
      <c r="I1189" s="98"/>
    </row>
    <row r="1190" spans="7:9" s="91" customFormat="1" ht="12.75">
      <c r="G1190" s="446"/>
      <c r="H1190" s="98"/>
      <c r="I1190" s="98"/>
    </row>
    <row r="1191" spans="7:9" s="91" customFormat="1" ht="12.75">
      <c r="G1191" s="446"/>
      <c r="H1191" s="98"/>
      <c r="I1191" s="98"/>
    </row>
    <row r="1192" spans="7:9" s="91" customFormat="1" ht="12.75">
      <c r="G1192" s="446"/>
      <c r="H1192" s="98"/>
      <c r="I1192" s="98"/>
    </row>
    <row r="1193" spans="7:9" s="91" customFormat="1" ht="12.75">
      <c r="G1193" s="446"/>
      <c r="H1193" s="98"/>
      <c r="I1193" s="98"/>
    </row>
    <row r="1194" spans="7:9" s="91" customFormat="1" ht="12.75">
      <c r="G1194" s="446"/>
      <c r="H1194" s="98"/>
      <c r="I1194" s="98"/>
    </row>
    <row r="1195" spans="7:9" s="91" customFormat="1" ht="12.75">
      <c r="G1195" s="446"/>
      <c r="H1195" s="98"/>
      <c r="I1195" s="98"/>
    </row>
    <row r="1196" spans="7:9" s="91" customFormat="1" ht="12.75">
      <c r="G1196" s="446"/>
      <c r="H1196" s="98"/>
      <c r="I1196" s="98"/>
    </row>
    <row r="1197" spans="7:9" s="91" customFormat="1" ht="12.75">
      <c r="G1197" s="446"/>
      <c r="H1197" s="98"/>
      <c r="I1197" s="98"/>
    </row>
    <row r="1198" spans="7:9" s="91" customFormat="1" ht="12.75">
      <c r="G1198" s="446"/>
      <c r="H1198" s="98"/>
      <c r="I1198" s="98"/>
    </row>
    <row r="1199" spans="7:9" s="91" customFormat="1" ht="12.75">
      <c r="G1199" s="446"/>
      <c r="H1199" s="98"/>
      <c r="I1199" s="98"/>
    </row>
    <row r="1200" spans="7:9" s="91" customFormat="1" ht="12.75">
      <c r="G1200" s="446"/>
      <c r="H1200" s="98"/>
      <c r="I1200" s="98"/>
    </row>
    <row r="1201" spans="7:9" s="91" customFormat="1" ht="12.75">
      <c r="G1201" s="446"/>
      <c r="H1201" s="98"/>
      <c r="I1201" s="98"/>
    </row>
    <row r="1202" spans="7:9" s="91" customFormat="1" ht="12.75">
      <c r="G1202" s="446"/>
      <c r="H1202" s="98"/>
      <c r="I1202" s="98"/>
    </row>
    <row r="1203" spans="7:9" s="91" customFormat="1" ht="12.75">
      <c r="G1203" s="446"/>
      <c r="H1203" s="98"/>
      <c r="I1203" s="98"/>
    </row>
    <row r="1204" spans="7:9" s="91" customFormat="1" ht="12.75">
      <c r="G1204" s="446"/>
      <c r="H1204" s="98"/>
      <c r="I1204" s="98"/>
    </row>
    <row r="1205" spans="7:9" s="91" customFormat="1" ht="12.75">
      <c r="G1205" s="446"/>
      <c r="H1205" s="98"/>
      <c r="I1205" s="98"/>
    </row>
    <row r="1206" spans="7:9" s="91" customFormat="1" ht="12.75">
      <c r="G1206" s="446"/>
      <c r="H1206" s="98"/>
      <c r="I1206" s="98"/>
    </row>
    <row r="1207" spans="7:9" s="91" customFormat="1" ht="12.75">
      <c r="G1207" s="446"/>
      <c r="H1207" s="98"/>
      <c r="I1207" s="98"/>
    </row>
    <row r="1208" spans="7:9" s="91" customFormat="1" ht="12.75">
      <c r="G1208" s="446"/>
      <c r="H1208" s="98"/>
      <c r="I1208" s="98"/>
    </row>
    <row r="1209" spans="7:9" s="91" customFormat="1" ht="12.75">
      <c r="G1209" s="446"/>
      <c r="H1209" s="98"/>
      <c r="I1209" s="98"/>
    </row>
    <row r="1210" spans="7:9" s="91" customFormat="1" ht="12.75">
      <c r="G1210" s="446"/>
      <c r="H1210" s="98"/>
      <c r="I1210" s="98"/>
    </row>
    <row r="1211" spans="7:9" s="91" customFormat="1" ht="12.75">
      <c r="G1211" s="446"/>
      <c r="H1211" s="98"/>
      <c r="I1211" s="98"/>
    </row>
    <row r="1212" spans="7:9" s="91" customFormat="1" ht="12.75">
      <c r="G1212" s="446"/>
      <c r="H1212" s="98"/>
      <c r="I1212" s="98"/>
    </row>
    <row r="1213" spans="7:9" s="91" customFormat="1" ht="12.75">
      <c r="G1213" s="446"/>
      <c r="H1213" s="98"/>
      <c r="I1213" s="98"/>
    </row>
    <row r="1214" spans="7:9" s="91" customFormat="1" ht="12.75">
      <c r="G1214" s="446"/>
      <c r="H1214" s="98"/>
      <c r="I1214" s="98"/>
    </row>
    <row r="1215" spans="7:9" s="91" customFormat="1" ht="12.75">
      <c r="G1215" s="446"/>
      <c r="H1215" s="98"/>
      <c r="I1215" s="98"/>
    </row>
    <row r="1216" spans="7:9" s="91" customFormat="1" ht="12.75">
      <c r="G1216" s="446"/>
      <c r="H1216" s="98"/>
      <c r="I1216" s="98"/>
    </row>
    <row r="1217" spans="7:9" s="91" customFormat="1" ht="12.75">
      <c r="G1217" s="446"/>
      <c r="H1217" s="98"/>
      <c r="I1217" s="98"/>
    </row>
    <row r="1218" spans="7:9" s="91" customFormat="1" ht="12.75">
      <c r="G1218" s="446"/>
      <c r="H1218" s="98"/>
      <c r="I1218" s="98"/>
    </row>
    <row r="1219" spans="7:9" s="91" customFormat="1" ht="12.75">
      <c r="G1219" s="446"/>
      <c r="H1219" s="98"/>
      <c r="I1219" s="98"/>
    </row>
    <row r="1220" spans="7:9" s="91" customFormat="1" ht="12.75">
      <c r="G1220" s="446"/>
      <c r="H1220" s="98"/>
      <c r="I1220" s="98"/>
    </row>
    <row r="1221" spans="7:9" s="91" customFormat="1" ht="12.75">
      <c r="G1221" s="446"/>
      <c r="H1221" s="98"/>
      <c r="I1221" s="98"/>
    </row>
    <row r="1222" spans="7:9" s="91" customFormat="1" ht="12.75">
      <c r="G1222" s="446"/>
      <c r="H1222" s="98"/>
      <c r="I1222" s="98"/>
    </row>
    <row r="1223" spans="7:9" s="91" customFormat="1" ht="12.75">
      <c r="G1223" s="446"/>
      <c r="H1223" s="98"/>
      <c r="I1223" s="98"/>
    </row>
    <row r="1224" spans="7:9" s="91" customFormat="1" ht="12.75">
      <c r="G1224" s="446"/>
      <c r="H1224" s="98"/>
      <c r="I1224" s="98"/>
    </row>
    <row r="1225" spans="7:9" s="91" customFormat="1" ht="12.75">
      <c r="G1225" s="446"/>
      <c r="H1225" s="98"/>
      <c r="I1225" s="98"/>
    </row>
    <row r="1226" spans="7:9" s="91" customFormat="1" ht="12.75">
      <c r="G1226" s="446"/>
      <c r="H1226" s="98"/>
      <c r="I1226" s="98"/>
    </row>
    <row r="1227" spans="7:9" s="91" customFormat="1" ht="12.75">
      <c r="G1227" s="446"/>
      <c r="H1227" s="98"/>
      <c r="I1227" s="98"/>
    </row>
    <row r="1228" spans="7:9" s="91" customFormat="1" ht="12.75">
      <c r="G1228" s="446"/>
      <c r="H1228" s="98"/>
      <c r="I1228" s="98"/>
    </row>
    <row r="1229" spans="7:9" s="91" customFormat="1" ht="12.75">
      <c r="G1229" s="446"/>
      <c r="H1229" s="98"/>
      <c r="I1229" s="98"/>
    </row>
    <row r="1230" spans="7:9" s="91" customFormat="1" ht="12.75">
      <c r="G1230" s="446"/>
      <c r="H1230" s="98"/>
      <c r="I1230" s="98"/>
    </row>
    <row r="1231" spans="7:9" s="91" customFormat="1" ht="12.75">
      <c r="G1231" s="446"/>
      <c r="H1231" s="98"/>
      <c r="I1231" s="98"/>
    </row>
    <row r="1232" spans="7:9" s="91" customFormat="1" ht="12.75">
      <c r="G1232" s="446"/>
      <c r="H1232" s="98"/>
      <c r="I1232" s="98"/>
    </row>
    <row r="1233" spans="7:9" s="91" customFormat="1" ht="12.75">
      <c r="G1233" s="446"/>
      <c r="H1233" s="98"/>
      <c r="I1233" s="98"/>
    </row>
    <row r="1234" spans="7:9" s="91" customFormat="1" ht="12.75">
      <c r="G1234" s="446"/>
      <c r="H1234" s="98"/>
      <c r="I1234" s="98"/>
    </row>
    <row r="1235" spans="7:9" s="91" customFormat="1" ht="12.75">
      <c r="G1235" s="446"/>
      <c r="H1235" s="98"/>
      <c r="I1235" s="98"/>
    </row>
    <row r="1236" spans="7:9" s="91" customFormat="1" ht="12.75">
      <c r="G1236" s="446"/>
      <c r="H1236" s="98"/>
      <c r="I1236" s="98"/>
    </row>
    <row r="1237" spans="7:9" s="91" customFormat="1" ht="12.75">
      <c r="G1237" s="446"/>
      <c r="H1237" s="98"/>
      <c r="I1237" s="98"/>
    </row>
    <row r="1238" spans="7:9" s="91" customFormat="1" ht="12.75">
      <c r="G1238" s="446"/>
      <c r="H1238" s="98"/>
      <c r="I1238" s="98"/>
    </row>
    <row r="1239" spans="7:9" s="91" customFormat="1" ht="12.75">
      <c r="G1239" s="446"/>
      <c r="H1239" s="98"/>
      <c r="I1239" s="98"/>
    </row>
    <row r="1240" spans="7:9" s="91" customFormat="1" ht="12.75">
      <c r="G1240" s="446"/>
      <c r="H1240" s="98"/>
      <c r="I1240" s="98"/>
    </row>
    <row r="1241" spans="7:9" s="91" customFormat="1" ht="12.75">
      <c r="G1241" s="446"/>
      <c r="H1241" s="98"/>
      <c r="I1241" s="98"/>
    </row>
    <row r="1242" spans="7:9" s="91" customFormat="1" ht="12.75">
      <c r="G1242" s="446"/>
      <c r="H1242" s="98"/>
      <c r="I1242" s="98"/>
    </row>
    <row r="1243" spans="7:9" s="91" customFormat="1" ht="12.75">
      <c r="G1243" s="446"/>
      <c r="H1243" s="98"/>
      <c r="I1243" s="98"/>
    </row>
    <row r="1244" spans="7:9" s="91" customFormat="1" ht="12.75">
      <c r="G1244" s="446"/>
      <c r="H1244" s="98"/>
      <c r="I1244" s="98"/>
    </row>
    <row r="1245" spans="7:9" s="91" customFormat="1" ht="12.75">
      <c r="G1245" s="446"/>
      <c r="H1245" s="98"/>
      <c r="I1245" s="98"/>
    </row>
    <row r="1246" spans="7:9" s="91" customFormat="1" ht="12.75">
      <c r="G1246" s="446"/>
      <c r="H1246" s="98"/>
      <c r="I1246" s="98"/>
    </row>
    <row r="1247" spans="7:9" s="91" customFormat="1" ht="12.75">
      <c r="G1247" s="446"/>
      <c r="H1247" s="98"/>
      <c r="I1247" s="98"/>
    </row>
    <row r="1248" spans="7:9" s="91" customFormat="1" ht="12.75">
      <c r="G1248" s="446"/>
      <c r="H1248" s="98"/>
      <c r="I1248" s="98"/>
    </row>
    <row r="1249" spans="7:9" s="91" customFormat="1" ht="12.75">
      <c r="G1249" s="446"/>
      <c r="H1249" s="98"/>
      <c r="I1249" s="98"/>
    </row>
    <row r="1250" spans="7:9" s="91" customFormat="1" ht="12.75">
      <c r="G1250" s="446"/>
      <c r="H1250" s="98"/>
      <c r="I1250" s="98"/>
    </row>
    <row r="1251" spans="7:9" s="91" customFormat="1" ht="12.75">
      <c r="G1251" s="446"/>
      <c r="H1251" s="98"/>
      <c r="I1251" s="98"/>
    </row>
    <row r="1252" spans="7:9" s="91" customFormat="1" ht="12.75">
      <c r="G1252" s="446"/>
      <c r="H1252" s="98"/>
      <c r="I1252" s="98"/>
    </row>
    <row r="1253" spans="7:9" s="91" customFormat="1" ht="12.75">
      <c r="G1253" s="446"/>
      <c r="H1253" s="98"/>
      <c r="I1253" s="98"/>
    </row>
    <row r="1254" spans="7:9" s="91" customFormat="1" ht="12.75">
      <c r="G1254" s="446"/>
      <c r="H1254" s="98"/>
      <c r="I1254" s="98"/>
    </row>
    <row r="1255" spans="7:9" s="91" customFormat="1" ht="12.75">
      <c r="G1255" s="446"/>
      <c r="H1255" s="98"/>
      <c r="I1255" s="98"/>
    </row>
    <row r="1256" spans="7:9" s="91" customFormat="1" ht="12.75">
      <c r="G1256" s="446"/>
      <c r="H1256" s="98"/>
      <c r="I1256" s="98"/>
    </row>
    <row r="1257" spans="7:9" s="91" customFormat="1" ht="12.75">
      <c r="G1257" s="446"/>
      <c r="H1257" s="98"/>
      <c r="I1257" s="98"/>
    </row>
    <row r="1258" spans="7:9" s="91" customFormat="1" ht="12.75">
      <c r="G1258" s="446"/>
      <c r="H1258" s="98"/>
      <c r="I1258" s="98"/>
    </row>
    <row r="1259" spans="7:9" s="91" customFormat="1" ht="12.75">
      <c r="G1259" s="446"/>
      <c r="H1259" s="98"/>
      <c r="I1259" s="98"/>
    </row>
    <row r="1260" spans="7:9" s="91" customFormat="1" ht="12.75">
      <c r="G1260" s="446"/>
      <c r="H1260" s="98"/>
      <c r="I1260" s="98"/>
    </row>
    <row r="1261" spans="7:9" s="91" customFormat="1" ht="12.75">
      <c r="G1261" s="446"/>
      <c r="H1261" s="98"/>
      <c r="I1261" s="98"/>
    </row>
    <row r="1262" spans="7:9" s="91" customFormat="1" ht="12.75">
      <c r="G1262" s="446"/>
      <c r="H1262" s="98"/>
      <c r="I1262" s="98"/>
    </row>
    <row r="1263" spans="7:9" s="91" customFormat="1" ht="12.75">
      <c r="G1263" s="446"/>
      <c r="H1263" s="98"/>
      <c r="I1263" s="98"/>
    </row>
    <row r="1264" spans="7:9" s="91" customFormat="1" ht="12.75">
      <c r="G1264" s="446"/>
      <c r="H1264" s="98"/>
      <c r="I1264" s="98"/>
    </row>
    <row r="1265" spans="7:9" s="91" customFormat="1" ht="12.75">
      <c r="G1265" s="446"/>
      <c r="H1265" s="98"/>
      <c r="I1265" s="98"/>
    </row>
    <row r="1266" spans="7:9" s="91" customFormat="1" ht="12.75">
      <c r="G1266" s="446"/>
      <c r="H1266" s="98"/>
      <c r="I1266" s="98"/>
    </row>
    <row r="1267" spans="7:9" s="91" customFormat="1" ht="12.75">
      <c r="G1267" s="446"/>
      <c r="H1267" s="98"/>
      <c r="I1267" s="98"/>
    </row>
    <row r="1268" spans="7:9" s="91" customFormat="1" ht="12.75">
      <c r="G1268" s="446"/>
      <c r="H1268" s="98"/>
      <c r="I1268" s="98"/>
    </row>
    <row r="1269" spans="7:9" s="91" customFormat="1" ht="12.75">
      <c r="G1269" s="446"/>
      <c r="H1269" s="98"/>
      <c r="I1269" s="98"/>
    </row>
    <row r="1270" spans="7:9" s="91" customFormat="1" ht="12.75">
      <c r="G1270" s="446"/>
      <c r="H1270" s="98"/>
      <c r="I1270" s="98"/>
    </row>
    <row r="1271" spans="7:9" s="91" customFormat="1" ht="12.75">
      <c r="G1271" s="446"/>
      <c r="H1271" s="98"/>
      <c r="I1271" s="98"/>
    </row>
    <row r="1272" spans="7:9" s="91" customFormat="1" ht="12.75">
      <c r="G1272" s="446"/>
      <c r="H1272" s="98"/>
      <c r="I1272" s="98"/>
    </row>
    <row r="1273" spans="7:9" s="91" customFormat="1" ht="12.75">
      <c r="G1273" s="446"/>
      <c r="H1273" s="98"/>
      <c r="I1273" s="98"/>
    </row>
    <row r="1274" spans="7:9" s="91" customFormat="1" ht="12.75">
      <c r="G1274" s="446"/>
      <c r="H1274" s="98"/>
      <c r="I1274" s="98"/>
    </row>
    <row r="1275" spans="7:9" s="91" customFormat="1" ht="12.75">
      <c r="G1275" s="446"/>
      <c r="H1275" s="98"/>
      <c r="I1275" s="98"/>
    </row>
    <row r="1276" spans="7:9" s="91" customFormat="1" ht="12.75">
      <c r="G1276" s="446"/>
      <c r="H1276" s="98"/>
      <c r="I1276" s="98"/>
    </row>
    <row r="1277" spans="7:9" s="91" customFormat="1" ht="12.75">
      <c r="G1277" s="446"/>
      <c r="H1277" s="98"/>
      <c r="I1277" s="98"/>
    </row>
    <row r="1278" spans="7:9" s="91" customFormat="1" ht="12.75">
      <c r="G1278" s="446"/>
      <c r="H1278" s="98"/>
      <c r="I1278" s="98"/>
    </row>
    <row r="1279" spans="7:9" s="91" customFormat="1" ht="12.75">
      <c r="G1279" s="446"/>
      <c r="H1279" s="98"/>
      <c r="I1279" s="98"/>
    </row>
    <row r="1280" spans="7:9" s="91" customFormat="1" ht="12.75">
      <c r="G1280" s="446"/>
      <c r="H1280" s="98"/>
      <c r="I1280" s="98"/>
    </row>
    <row r="1281" spans="7:9" s="91" customFormat="1" ht="12.75">
      <c r="G1281" s="446"/>
      <c r="H1281" s="98"/>
      <c r="I1281" s="98"/>
    </row>
    <row r="1282" spans="7:9" s="91" customFormat="1" ht="12.75">
      <c r="G1282" s="446"/>
      <c r="H1282" s="98"/>
      <c r="I1282" s="98"/>
    </row>
    <row r="1283" spans="7:9" s="91" customFormat="1" ht="12.75">
      <c r="G1283" s="446"/>
      <c r="H1283" s="98"/>
      <c r="I1283" s="98"/>
    </row>
    <row r="1284" spans="7:9" s="91" customFormat="1" ht="12.75">
      <c r="G1284" s="446"/>
      <c r="H1284" s="98"/>
      <c r="I1284" s="98"/>
    </row>
    <row r="1285" spans="7:9" s="91" customFormat="1" ht="12.75">
      <c r="G1285" s="446"/>
      <c r="H1285" s="98"/>
      <c r="I1285" s="98"/>
    </row>
    <row r="1286" spans="7:9" s="91" customFormat="1" ht="12.75">
      <c r="G1286" s="446"/>
      <c r="H1286" s="98"/>
      <c r="I1286" s="98"/>
    </row>
    <row r="1287" spans="7:9" s="91" customFormat="1" ht="12.75">
      <c r="G1287" s="446"/>
      <c r="H1287" s="98"/>
      <c r="I1287" s="98"/>
    </row>
    <row r="1288" spans="7:9" s="91" customFormat="1" ht="12.75">
      <c r="G1288" s="446"/>
      <c r="H1288" s="98"/>
      <c r="I1288" s="98"/>
    </row>
    <row r="1289" spans="7:9" s="91" customFormat="1" ht="12.75">
      <c r="G1289" s="446"/>
      <c r="H1289" s="98"/>
      <c r="I1289" s="98"/>
    </row>
    <row r="1290" spans="7:9" s="91" customFormat="1" ht="12.75">
      <c r="G1290" s="446"/>
      <c r="H1290" s="98"/>
      <c r="I1290" s="98"/>
    </row>
    <row r="1291" spans="7:9" s="91" customFormat="1" ht="12.75">
      <c r="G1291" s="446"/>
      <c r="H1291" s="98"/>
      <c r="I1291" s="98"/>
    </row>
    <row r="1292" spans="7:9" s="91" customFormat="1" ht="12.75">
      <c r="G1292" s="446"/>
      <c r="H1292" s="98"/>
      <c r="I1292" s="98"/>
    </row>
    <row r="1293" spans="7:9" s="91" customFormat="1" ht="12.75">
      <c r="G1293" s="446"/>
      <c r="H1293" s="98"/>
      <c r="I1293" s="98"/>
    </row>
    <row r="1294" spans="7:9" s="91" customFormat="1" ht="12.75">
      <c r="G1294" s="446"/>
      <c r="H1294" s="98"/>
      <c r="I1294" s="98"/>
    </row>
    <row r="1295" spans="7:9" s="91" customFormat="1" ht="12.75">
      <c r="G1295" s="446"/>
      <c r="H1295" s="98"/>
      <c r="I1295" s="98"/>
    </row>
    <row r="1296" spans="7:9" s="91" customFormat="1" ht="12.75">
      <c r="G1296" s="446"/>
      <c r="H1296" s="98"/>
      <c r="I1296" s="98"/>
    </row>
    <row r="1297" spans="7:9" s="91" customFormat="1" ht="12.75">
      <c r="G1297" s="446"/>
      <c r="H1297" s="98"/>
      <c r="I1297" s="98"/>
    </row>
    <row r="1298" spans="7:9" s="91" customFormat="1" ht="12.75">
      <c r="G1298" s="446"/>
      <c r="H1298" s="98"/>
      <c r="I1298" s="98"/>
    </row>
    <row r="1299" spans="7:9" s="91" customFormat="1" ht="12.75">
      <c r="G1299" s="446"/>
      <c r="H1299" s="98"/>
      <c r="I1299" s="98"/>
    </row>
    <row r="1300" spans="7:9" s="91" customFormat="1" ht="12.75">
      <c r="G1300" s="446"/>
      <c r="H1300" s="98"/>
      <c r="I1300" s="98"/>
    </row>
    <row r="1301" spans="7:9" s="91" customFormat="1" ht="12.75">
      <c r="G1301" s="446"/>
      <c r="H1301" s="98"/>
      <c r="I1301" s="98"/>
    </row>
    <row r="1302" spans="7:9" s="91" customFormat="1" ht="12.75">
      <c r="G1302" s="446"/>
      <c r="H1302" s="98"/>
      <c r="I1302" s="98"/>
    </row>
    <row r="1303" spans="7:9" s="91" customFormat="1" ht="12.75">
      <c r="G1303" s="446"/>
      <c r="H1303" s="98"/>
      <c r="I1303" s="98"/>
    </row>
    <row r="1304" spans="7:9" s="91" customFormat="1" ht="12.75">
      <c r="G1304" s="446"/>
      <c r="H1304" s="98"/>
      <c r="I1304" s="98"/>
    </row>
    <row r="1305" spans="7:9" s="91" customFormat="1" ht="12.75">
      <c r="G1305" s="446"/>
      <c r="H1305" s="98"/>
      <c r="I1305" s="98"/>
    </row>
    <row r="1306" spans="7:9" s="91" customFormat="1" ht="12.75">
      <c r="G1306" s="446"/>
      <c r="H1306" s="98"/>
      <c r="I1306" s="98"/>
    </row>
    <row r="1307" spans="7:9" s="91" customFormat="1" ht="12.75">
      <c r="G1307" s="446"/>
      <c r="H1307" s="98"/>
      <c r="I1307" s="98"/>
    </row>
    <row r="1308" spans="7:9" s="91" customFormat="1" ht="12.75">
      <c r="G1308" s="446"/>
      <c r="H1308" s="98"/>
      <c r="I1308" s="98"/>
    </row>
    <row r="1309" spans="7:9" s="91" customFormat="1" ht="12.75">
      <c r="G1309" s="446"/>
      <c r="H1309" s="98"/>
      <c r="I1309" s="98"/>
    </row>
    <row r="1310" spans="7:9" s="91" customFormat="1" ht="12.75">
      <c r="G1310" s="446"/>
      <c r="H1310" s="98"/>
      <c r="I1310" s="98"/>
    </row>
    <row r="1311" spans="7:9" s="91" customFormat="1" ht="12.75">
      <c r="G1311" s="446"/>
      <c r="H1311" s="98"/>
      <c r="I1311" s="98"/>
    </row>
    <row r="1312" spans="7:9" s="91" customFormat="1" ht="12.75">
      <c r="G1312" s="446"/>
      <c r="H1312" s="98"/>
      <c r="I1312" s="98"/>
    </row>
    <row r="1313" spans="7:9" s="91" customFormat="1" ht="12.75">
      <c r="G1313" s="446"/>
      <c r="H1313" s="98"/>
      <c r="I1313" s="98"/>
    </row>
    <row r="1314" spans="7:9" s="91" customFormat="1" ht="12.75">
      <c r="G1314" s="446"/>
      <c r="H1314" s="98"/>
      <c r="I1314" s="98"/>
    </row>
    <row r="1315" spans="7:9" s="91" customFormat="1" ht="12.75">
      <c r="G1315" s="446"/>
      <c r="H1315" s="98"/>
      <c r="I1315" s="98"/>
    </row>
    <row r="1316" spans="7:9" s="91" customFormat="1" ht="12.75">
      <c r="G1316" s="446"/>
      <c r="H1316" s="98"/>
      <c r="I1316" s="98"/>
    </row>
    <row r="1317" spans="7:9" s="91" customFormat="1" ht="12.75">
      <c r="G1317" s="446"/>
      <c r="H1317" s="98"/>
      <c r="I1317" s="98"/>
    </row>
    <row r="1318" spans="7:9" s="91" customFormat="1" ht="12.75">
      <c r="G1318" s="446"/>
      <c r="H1318" s="98"/>
      <c r="I1318" s="98"/>
    </row>
    <row r="1319" spans="7:9" s="91" customFormat="1" ht="12.75">
      <c r="G1319" s="446"/>
      <c r="H1319" s="98"/>
      <c r="I1319" s="98"/>
    </row>
    <row r="1320" spans="7:9" s="91" customFormat="1" ht="12.75">
      <c r="G1320" s="446"/>
      <c r="H1320" s="98"/>
      <c r="I1320" s="98"/>
    </row>
    <row r="1321" spans="7:9" s="91" customFormat="1" ht="12.75">
      <c r="G1321" s="446"/>
      <c r="H1321" s="98"/>
      <c r="I1321" s="98"/>
    </row>
    <row r="1322" spans="7:9" s="91" customFormat="1" ht="12.75">
      <c r="G1322" s="446"/>
      <c r="H1322" s="98"/>
      <c r="I1322" s="98"/>
    </row>
    <row r="1323" spans="7:9" s="91" customFormat="1" ht="12.75">
      <c r="G1323" s="446"/>
      <c r="H1323" s="98"/>
      <c r="I1323" s="98"/>
    </row>
    <row r="1324" spans="7:9" s="91" customFormat="1" ht="12.75">
      <c r="G1324" s="446"/>
      <c r="H1324" s="98"/>
      <c r="I1324" s="98"/>
    </row>
    <row r="1325" spans="7:9" s="91" customFormat="1" ht="12.75">
      <c r="G1325" s="446"/>
      <c r="H1325" s="98"/>
      <c r="I1325" s="98"/>
    </row>
    <row r="1326" spans="7:9" s="91" customFormat="1" ht="12.75">
      <c r="G1326" s="446"/>
      <c r="H1326" s="98"/>
      <c r="I1326" s="98"/>
    </row>
    <row r="1327" spans="7:9" s="91" customFormat="1" ht="12.75">
      <c r="G1327" s="446"/>
      <c r="H1327" s="98"/>
      <c r="I1327" s="98"/>
    </row>
    <row r="1328" spans="7:9" s="91" customFormat="1" ht="12.75">
      <c r="G1328" s="446"/>
      <c r="H1328" s="98"/>
      <c r="I1328" s="98"/>
    </row>
    <row r="1329" spans="7:9" s="91" customFormat="1" ht="12.75">
      <c r="G1329" s="446"/>
      <c r="H1329" s="98"/>
      <c r="I1329" s="98"/>
    </row>
    <row r="1330" spans="7:9" s="91" customFormat="1" ht="12.75">
      <c r="G1330" s="446"/>
      <c r="H1330" s="98"/>
      <c r="I1330" s="98"/>
    </row>
    <row r="1331" spans="7:9" s="91" customFormat="1" ht="12.75">
      <c r="G1331" s="446"/>
      <c r="H1331" s="98"/>
      <c r="I1331" s="98"/>
    </row>
    <row r="1332" spans="7:9" s="91" customFormat="1" ht="12.75">
      <c r="G1332" s="446"/>
      <c r="H1332" s="98"/>
      <c r="I1332" s="98"/>
    </row>
    <row r="1333" spans="7:9" s="91" customFormat="1" ht="12.75">
      <c r="G1333" s="446"/>
      <c r="H1333" s="98"/>
      <c r="I1333" s="98"/>
    </row>
    <row r="1334" spans="7:9" s="91" customFormat="1" ht="12.75">
      <c r="G1334" s="446"/>
      <c r="H1334" s="98"/>
      <c r="I1334" s="98"/>
    </row>
    <row r="1335" spans="7:9" s="91" customFormat="1" ht="12.75">
      <c r="G1335" s="446"/>
      <c r="H1335" s="98"/>
      <c r="I1335" s="98"/>
    </row>
    <row r="1336" spans="7:9" s="91" customFormat="1" ht="12.75">
      <c r="G1336" s="446"/>
      <c r="H1336" s="98"/>
      <c r="I1336" s="98"/>
    </row>
    <row r="1337" spans="7:9" s="91" customFormat="1" ht="12.75">
      <c r="G1337" s="446"/>
      <c r="H1337" s="98"/>
      <c r="I1337" s="98"/>
    </row>
    <row r="1338" spans="7:9" s="91" customFormat="1" ht="12.75">
      <c r="G1338" s="446"/>
      <c r="H1338" s="98"/>
      <c r="I1338" s="98"/>
    </row>
    <row r="1339" spans="7:9" s="91" customFormat="1" ht="12.75">
      <c r="G1339" s="446"/>
      <c r="H1339" s="98"/>
      <c r="I1339" s="98"/>
    </row>
    <row r="1340" spans="7:9" s="91" customFormat="1" ht="12.75">
      <c r="G1340" s="446"/>
      <c r="H1340" s="98"/>
      <c r="I1340" s="98"/>
    </row>
    <row r="1341" spans="7:9" s="91" customFormat="1" ht="12.75">
      <c r="G1341" s="446"/>
      <c r="H1341" s="98"/>
      <c r="I1341" s="98"/>
    </row>
    <row r="1342" spans="7:9" s="91" customFormat="1" ht="12.75">
      <c r="G1342" s="446"/>
      <c r="H1342" s="98"/>
      <c r="I1342" s="98"/>
    </row>
    <row r="1343" spans="7:9" s="91" customFormat="1" ht="12.75">
      <c r="G1343" s="446"/>
      <c r="H1343" s="98"/>
      <c r="I1343" s="98"/>
    </row>
    <row r="1344" spans="7:9" s="91" customFormat="1" ht="12.75">
      <c r="G1344" s="446"/>
      <c r="H1344" s="98"/>
      <c r="I1344" s="98"/>
    </row>
    <row r="1345" spans="7:9" s="91" customFormat="1" ht="12.75">
      <c r="G1345" s="446"/>
      <c r="H1345" s="98"/>
      <c r="I1345" s="98"/>
    </row>
    <row r="1346" spans="7:9" s="91" customFormat="1" ht="12.75">
      <c r="G1346" s="446"/>
      <c r="H1346" s="98"/>
      <c r="I1346" s="98"/>
    </row>
    <row r="1347" spans="7:9" s="91" customFormat="1" ht="12.75">
      <c r="G1347" s="446"/>
      <c r="H1347" s="98"/>
      <c r="I1347" s="98"/>
    </row>
    <row r="1348" spans="7:9" s="91" customFormat="1" ht="12.75">
      <c r="G1348" s="446"/>
      <c r="H1348" s="98"/>
      <c r="I1348" s="98"/>
    </row>
    <row r="1349" spans="7:9" s="91" customFormat="1" ht="12.75">
      <c r="G1349" s="446"/>
      <c r="H1349" s="98"/>
      <c r="I1349" s="98"/>
    </row>
    <row r="1350" spans="7:9" s="91" customFormat="1" ht="12.75">
      <c r="G1350" s="446"/>
      <c r="H1350" s="98"/>
      <c r="I1350" s="98"/>
    </row>
    <row r="1351" spans="7:9" s="91" customFormat="1" ht="12.75">
      <c r="G1351" s="446"/>
      <c r="H1351" s="98"/>
      <c r="I1351" s="98"/>
    </row>
    <row r="1352" spans="7:9" s="91" customFormat="1" ht="12.75">
      <c r="G1352" s="446"/>
      <c r="H1352" s="98"/>
      <c r="I1352" s="98"/>
    </row>
    <row r="1353" spans="7:9" s="91" customFormat="1" ht="12.75">
      <c r="G1353" s="446"/>
      <c r="H1353" s="98"/>
      <c r="I1353" s="98"/>
    </row>
    <row r="1354" spans="7:9" s="91" customFormat="1" ht="12.75">
      <c r="G1354" s="446"/>
      <c r="H1354" s="98"/>
      <c r="I1354" s="98"/>
    </row>
    <row r="1355" spans="7:9" s="91" customFormat="1" ht="12.75">
      <c r="G1355" s="446"/>
      <c r="H1355" s="98"/>
      <c r="I1355" s="98"/>
    </row>
    <row r="1356" spans="7:9" s="91" customFormat="1" ht="12.75">
      <c r="G1356" s="446"/>
      <c r="H1356" s="98"/>
      <c r="I1356" s="98"/>
    </row>
    <row r="1357" spans="7:9" s="91" customFormat="1" ht="12.75">
      <c r="G1357" s="446"/>
      <c r="H1357" s="98"/>
      <c r="I1357" s="98"/>
    </row>
    <row r="1358" spans="7:9" s="91" customFormat="1" ht="12.75">
      <c r="G1358" s="446"/>
      <c r="H1358" s="98"/>
      <c r="I1358" s="98"/>
    </row>
    <row r="1359" spans="7:9" s="91" customFormat="1" ht="12.75">
      <c r="G1359" s="446"/>
      <c r="H1359" s="98"/>
      <c r="I1359" s="98"/>
    </row>
    <row r="1360" spans="7:9" s="91" customFormat="1" ht="12.75">
      <c r="G1360" s="446"/>
      <c r="H1360" s="98"/>
      <c r="I1360" s="98"/>
    </row>
    <row r="1361" spans="7:9" s="91" customFormat="1" ht="12.75">
      <c r="G1361" s="446"/>
      <c r="H1361" s="98"/>
      <c r="I1361" s="98"/>
    </row>
    <row r="1362" spans="7:9" s="91" customFormat="1" ht="12.75">
      <c r="G1362" s="446"/>
      <c r="H1362" s="98"/>
      <c r="I1362" s="98"/>
    </row>
    <row r="1363" spans="7:9" s="91" customFormat="1" ht="12.75">
      <c r="G1363" s="446"/>
      <c r="H1363" s="98"/>
      <c r="I1363" s="98"/>
    </row>
    <row r="1364" spans="7:9" s="91" customFormat="1" ht="12.75">
      <c r="G1364" s="446"/>
      <c r="H1364" s="98"/>
      <c r="I1364" s="98"/>
    </row>
    <row r="1365" spans="7:9" s="91" customFormat="1" ht="12.75">
      <c r="G1365" s="446"/>
      <c r="H1365" s="98"/>
      <c r="I1365" s="98"/>
    </row>
    <row r="1366" spans="7:9" s="91" customFormat="1" ht="12.75">
      <c r="G1366" s="446"/>
      <c r="H1366" s="98"/>
      <c r="I1366" s="98"/>
    </row>
    <row r="1367" spans="7:9" s="91" customFormat="1" ht="12.75">
      <c r="G1367" s="446"/>
      <c r="H1367" s="98"/>
      <c r="I1367" s="98"/>
    </row>
    <row r="1368" spans="7:9" s="91" customFormat="1" ht="12.75">
      <c r="G1368" s="446"/>
      <c r="H1368" s="98"/>
      <c r="I1368" s="98"/>
    </row>
    <row r="1369" spans="7:9" s="91" customFormat="1" ht="12.75">
      <c r="G1369" s="446"/>
      <c r="H1369" s="98"/>
      <c r="I1369" s="98"/>
    </row>
    <row r="1370" spans="7:9" s="91" customFormat="1" ht="12.75">
      <c r="G1370" s="446"/>
      <c r="H1370" s="98"/>
      <c r="I1370" s="98"/>
    </row>
    <row r="1371" spans="7:9" s="91" customFormat="1" ht="12.75">
      <c r="G1371" s="446"/>
      <c r="H1371" s="98"/>
      <c r="I1371" s="98"/>
    </row>
    <row r="1372" spans="7:9" s="91" customFormat="1" ht="12.75">
      <c r="G1372" s="446"/>
      <c r="H1372" s="98"/>
      <c r="I1372" s="98"/>
    </row>
    <row r="1373" spans="7:9" s="91" customFormat="1" ht="12.75">
      <c r="G1373" s="446"/>
      <c r="H1373" s="98"/>
      <c r="I1373" s="98"/>
    </row>
    <row r="1374" spans="7:9" s="91" customFormat="1" ht="12.75">
      <c r="G1374" s="446"/>
      <c r="H1374" s="98"/>
      <c r="I1374" s="98"/>
    </row>
    <row r="1375" spans="7:9" s="91" customFormat="1" ht="12.75">
      <c r="G1375" s="446"/>
      <c r="H1375" s="98"/>
      <c r="I1375" s="98"/>
    </row>
    <row r="1376" spans="7:9" s="91" customFormat="1" ht="12.75">
      <c r="G1376" s="446"/>
      <c r="H1376" s="98"/>
      <c r="I1376" s="98"/>
    </row>
    <row r="1377" spans="7:9" s="91" customFormat="1" ht="12.75">
      <c r="G1377" s="446"/>
      <c r="H1377" s="98"/>
      <c r="I1377" s="98"/>
    </row>
    <row r="1378" spans="7:9" s="91" customFormat="1" ht="12.75">
      <c r="G1378" s="446"/>
      <c r="H1378" s="98"/>
      <c r="I1378" s="98"/>
    </row>
    <row r="1379" spans="7:9" s="91" customFormat="1" ht="12.75">
      <c r="G1379" s="446"/>
      <c r="H1379" s="98"/>
      <c r="I1379" s="98"/>
    </row>
    <row r="1380" spans="7:9" s="91" customFormat="1" ht="12.75">
      <c r="G1380" s="446"/>
      <c r="H1380" s="98"/>
      <c r="I1380" s="98"/>
    </row>
    <row r="1381" spans="7:9" s="91" customFormat="1" ht="12.75">
      <c r="G1381" s="446"/>
      <c r="H1381" s="98"/>
      <c r="I1381" s="98"/>
    </row>
    <row r="1382" spans="7:9" s="91" customFormat="1" ht="12.75">
      <c r="G1382" s="446"/>
      <c r="H1382" s="98"/>
      <c r="I1382" s="98"/>
    </row>
    <row r="1383" spans="7:9" s="91" customFormat="1" ht="12.75">
      <c r="G1383" s="446"/>
      <c r="H1383" s="98"/>
      <c r="I1383" s="98"/>
    </row>
    <row r="1384" spans="7:9" s="91" customFormat="1" ht="12.75">
      <c r="G1384" s="446"/>
      <c r="H1384" s="98"/>
      <c r="I1384" s="98"/>
    </row>
    <row r="1385" spans="7:9" s="91" customFormat="1" ht="12.75">
      <c r="G1385" s="446"/>
      <c r="H1385" s="98"/>
      <c r="I1385" s="98"/>
    </row>
    <row r="1386" spans="7:9" s="91" customFormat="1" ht="12.75">
      <c r="G1386" s="446"/>
      <c r="H1386" s="98"/>
      <c r="I1386" s="98"/>
    </row>
    <row r="1387" spans="7:9" s="91" customFormat="1" ht="12.75">
      <c r="G1387" s="446"/>
      <c r="H1387" s="98"/>
      <c r="I1387" s="98"/>
    </row>
    <row r="1388" spans="7:9" s="91" customFormat="1" ht="12.75">
      <c r="G1388" s="446"/>
      <c r="H1388" s="98"/>
      <c r="I1388" s="98"/>
    </row>
    <row r="1389" spans="7:9" s="91" customFormat="1" ht="12.75">
      <c r="G1389" s="446"/>
      <c r="H1389" s="98"/>
      <c r="I1389" s="98"/>
    </row>
    <row r="1390" spans="7:9" s="91" customFormat="1" ht="12.75">
      <c r="G1390" s="446"/>
      <c r="H1390" s="98"/>
      <c r="I1390" s="98"/>
    </row>
    <row r="1391" spans="7:9" s="91" customFormat="1" ht="12.75">
      <c r="G1391" s="446"/>
      <c r="H1391" s="98"/>
      <c r="I1391" s="98"/>
    </row>
    <row r="1392" spans="7:9" s="91" customFormat="1" ht="12.75">
      <c r="G1392" s="446"/>
      <c r="H1392" s="98"/>
      <c r="I1392" s="98"/>
    </row>
    <row r="1393" spans="7:9" s="91" customFormat="1" ht="12.75">
      <c r="G1393" s="446"/>
      <c r="H1393" s="98"/>
      <c r="I1393" s="98"/>
    </row>
    <row r="1394" spans="7:9" s="91" customFormat="1" ht="12.75">
      <c r="G1394" s="446"/>
      <c r="H1394" s="98"/>
      <c r="I1394" s="98"/>
    </row>
    <row r="1395" spans="7:9" s="91" customFormat="1" ht="12.75">
      <c r="G1395" s="446"/>
      <c r="H1395" s="98"/>
      <c r="I1395" s="98"/>
    </row>
    <row r="1396" spans="7:9" s="91" customFormat="1" ht="12.75">
      <c r="G1396" s="446"/>
      <c r="H1396" s="98"/>
      <c r="I1396" s="98"/>
    </row>
    <row r="1397" spans="7:9" s="91" customFormat="1" ht="12.75">
      <c r="G1397" s="446"/>
      <c r="H1397" s="98"/>
      <c r="I1397" s="98"/>
    </row>
    <row r="1398" spans="7:9" s="91" customFormat="1" ht="12.75">
      <c r="G1398" s="446"/>
      <c r="H1398" s="98"/>
      <c r="I1398" s="98"/>
    </row>
    <row r="1399" spans="7:9" s="91" customFormat="1" ht="12.75">
      <c r="G1399" s="446"/>
      <c r="H1399" s="98"/>
      <c r="I1399" s="98"/>
    </row>
    <row r="1400" spans="7:9" s="91" customFormat="1" ht="12.75">
      <c r="G1400" s="446"/>
      <c r="H1400" s="98"/>
      <c r="I1400" s="98"/>
    </row>
    <row r="1401" spans="7:9" s="91" customFormat="1" ht="12.75">
      <c r="G1401" s="446"/>
      <c r="H1401" s="98"/>
      <c r="I1401" s="98"/>
    </row>
    <row r="1402" spans="7:9" s="91" customFormat="1" ht="12.75">
      <c r="G1402" s="446"/>
      <c r="H1402" s="98"/>
      <c r="I1402" s="98"/>
    </row>
    <row r="1403" spans="7:9" s="91" customFormat="1" ht="12.75">
      <c r="G1403" s="446"/>
      <c r="H1403" s="98"/>
      <c r="I1403" s="98"/>
    </row>
    <row r="1404" spans="7:9" s="91" customFormat="1" ht="12.75">
      <c r="G1404" s="446"/>
      <c r="H1404" s="98"/>
      <c r="I1404" s="98"/>
    </row>
    <row r="1405" spans="7:9" s="91" customFormat="1" ht="12.75">
      <c r="G1405" s="446"/>
      <c r="H1405" s="98"/>
      <c r="I1405" s="98"/>
    </row>
    <row r="1406" spans="7:9" s="91" customFormat="1" ht="12.75">
      <c r="G1406" s="446"/>
      <c r="H1406" s="98"/>
      <c r="I1406" s="98"/>
    </row>
    <row r="1407" spans="7:9" s="91" customFormat="1" ht="12.75">
      <c r="G1407" s="446"/>
      <c r="H1407" s="98"/>
      <c r="I1407" s="98"/>
    </row>
    <row r="1408" spans="7:9" s="91" customFormat="1" ht="12.75">
      <c r="G1408" s="446"/>
      <c r="H1408" s="98"/>
      <c r="I1408" s="98"/>
    </row>
    <row r="1409" spans="7:9" s="91" customFormat="1" ht="12.75">
      <c r="G1409" s="446"/>
      <c r="H1409" s="98"/>
      <c r="I1409" s="98"/>
    </row>
    <row r="1410" spans="7:9" s="91" customFormat="1" ht="12.75">
      <c r="G1410" s="446"/>
      <c r="H1410" s="98"/>
      <c r="I1410" s="98"/>
    </row>
    <row r="1411" spans="7:9" s="91" customFormat="1" ht="12.75">
      <c r="G1411" s="446"/>
      <c r="H1411" s="98"/>
      <c r="I1411" s="98"/>
    </row>
    <row r="1412" spans="7:9" s="91" customFormat="1" ht="12.75">
      <c r="G1412" s="446"/>
      <c r="H1412" s="98"/>
      <c r="I1412" s="98"/>
    </row>
    <row r="1413" spans="7:9" s="91" customFormat="1" ht="12.75">
      <c r="G1413" s="446"/>
      <c r="H1413" s="98"/>
      <c r="I1413" s="98"/>
    </row>
    <row r="1414" spans="7:9" s="91" customFormat="1" ht="12.75">
      <c r="G1414" s="446"/>
      <c r="H1414" s="98"/>
      <c r="I1414" s="98"/>
    </row>
    <row r="1415" spans="7:9" s="91" customFormat="1" ht="12.75">
      <c r="G1415" s="446"/>
      <c r="H1415" s="98"/>
      <c r="I1415" s="98"/>
    </row>
    <row r="1416" spans="7:9" s="91" customFormat="1" ht="12.75">
      <c r="G1416" s="446"/>
      <c r="H1416" s="98"/>
      <c r="I1416" s="98"/>
    </row>
    <row r="1417" spans="7:9" s="91" customFormat="1" ht="12.75">
      <c r="G1417" s="446"/>
      <c r="H1417" s="98"/>
      <c r="I1417" s="98"/>
    </row>
    <row r="1418" spans="7:9" s="91" customFormat="1" ht="12.75">
      <c r="G1418" s="446"/>
      <c r="H1418" s="98"/>
      <c r="I1418" s="98"/>
    </row>
    <row r="1419" spans="7:9" s="91" customFormat="1" ht="12.75">
      <c r="G1419" s="446"/>
      <c r="H1419" s="98"/>
      <c r="I1419" s="98"/>
    </row>
    <row r="1420" spans="7:9" s="91" customFormat="1" ht="12.75">
      <c r="G1420" s="446"/>
      <c r="H1420" s="98"/>
      <c r="I1420" s="98"/>
    </row>
    <row r="1421" spans="7:9" s="91" customFormat="1" ht="12.75">
      <c r="G1421" s="446"/>
      <c r="H1421" s="98"/>
      <c r="I1421" s="98"/>
    </row>
    <row r="1422" spans="7:9" s="91" customFormat="1" ht="12.75">
      <c r="G1422" s="446"/>
      <c r="H1422" s="98"/>
      <c r="I1422" s="98"/>
    </row>
    <row r="1423" spans="7:9" s="91" customFormat="1" ht="12.75">
      <c r="G1423" s="446"/>
      <c r="H1423" s="98"/>
      <c r="I1423" s="98"/>
    </row>
    <row r="1424" spans="7:9" s="91" customFormat="1" ht="12.75">
      <c r="G1424" s="446"/>
      <c r="H1424" s="98"/>
      <c r="I1424" s="98"/>
    </row>
    <row r="1425" spans="7:9" s="91" customFormat="1" ht="12.75">
      <c r="G1425" s="446"/>
      <c r="H1425" s="98"/>
      <c r="I1425" s="98"/>
    </row>
    <row r="1426" spans="7:9" s="91" customFormat="1" ht="12.75">
      <c r="G1426" s="446"/>
      <c r="H1426" s="98"/>
      <c r="I1426" s="98"/>
    </row>
    <row r="1427" spans="7:9" s="91" customFormat="1" ht="12.75">
      <c r="G1427" s="446"/>
      <c r="H1427" s="98"/>
      <c r="I1427" s="98"/>
    </row>
    <row r="1428" spans="7:9" s="91" customFormat="1" ht="12.75">
      <c r="G1428" s="446"/>
      <c r="H1428" s="98"/>
      <c r="I1428" s="98"/>
    </row>
    <row r="1429" spans="7:9" s="91" customFormat="1" ht="12.75">
      <c r="G1429" s="446"/>
      <c r="H1429" s="98"/>
      <c r="I1429" s="98"/>
    </row>
    <row r="1430" spans="7:9" s="91" customFormat="1" ht="12.75">
      <c r="G1430" s="446"/>
      <c r="H1430" s="98"/>
      <c r="I1430" s="98"/>
    </row>
    <row r="1431" spans="7:9" s="91" customFormat="1" ht="12.75">
      <c r="G1431" s="446"/>
      <c r="H1431" s="98"/>
      <c r="I1431" s="98"/>
    </row>
    <row r="1432" spans="7:9" s="91" customFormat="1" ht="12.75">
      <c r="G1432" s="446"/>
      <c r="H1432" s="98"/>
      <c r="I1432" s="98"/>
    </row>
    <row r="1433" spans="7:9" s="91" customFormat="1" ht="12.75">
      <c r="G1433" s="446"/>
      <c r="H1433" s="98"/>
      <c r="I1433" s="98"/>
    </row>
    <row r="1434" spans="7:9" s="91" customFormat="1" ht="12.75">
      <c r="G1434" s="446"/>
      <c r="H1434" s="98"/>
      <c r="I1434" s="98"/>
    </row>
    <row r="1435" spans="7:9" s="91" customFormat="1" ht="12.75">
      <c r="G1435" s="446"/>
      <c r="H1435" s="98"/>
      <c r="I1435" s="98"/>
    </row>
    <row r="1436" spans="7:9" s="91" customFormat="1" ht="12.75">
      <c r="G1436" s="446"/>
      <c r="H1436" s="98"/>
      <c r="I1436" s="98"/>
    </row>
    <row r="1437" spans="7:9" s="91" customFormat="1" ht="12.75">
      <c r="G1437" s="446"/>
      <c r="H1437" s="98"/>
      <c r="I1437" s="98"/>
    </row>
    <row r="1438" spans="7:9" s="91" customFormat="1" ht="12.75">
      <c r="G1438" s="446"/>
      <c r="H1438" s="98"/>
      <c r="I1438" s="98"/>
    </row>
    <row r="1439" spans="7:9" s="91" customFormat="1" ht="12.75">
      <c r="G1439" s="446"/>
      <c r="H1439" s="98"/>
      <c r="I1439" s="98"/>
    </row>
    <row r="1440" spans="7:9" s="91" customFormat="1" ht="12.75">
      <c r="G1440" s="446"/>
      <c r="H1440" s="98"/>
      <c r="I1440" s="98"/>
    </row>
    <row r="1441" spans="7:9" s="91" customFormat="1" ht="12.75">
      <c r="G1441" s="446"/>
      <c r="H1441" s="98"/>
      <c r="I1441" s="98"/>
    </row>
    <row r="1442" spans="7:9" s="91" customFormat="1" ht="12.75">
      <c r="G1442" s="446"/>
      <c r="H1442" s="98"/>
      <c r="I1442" s="98"/>
    </row>
    <row r="1443" spans="7:9" s="91" customFormat="1" ht="12.75">
      <c r="G1443" s="446"/>
      <c r="H1443" s="98"/>
      <c r="I1443" s="98"/>
    </row>
    <row r="1444" spans="7:9" s="91" customFormat="1" ht="12.75">
      <c r="G1444" s="446"/>
      <c r="H1444" s="98"/>
      <c r="I1444" s="98"/>
    </row>
    <row r="1445" spans="7:9" s="91" customFormat="1" ht="12.75">
      <c r="G1445" s="446"/>
      <c r="H1445" s="98"/>
      <c r="I1445" s="98"/>
    </row>
    <row r="1446" spans="7:9" s="91" customFormat="1" ht="12.75">
      <c r="G1446" s="446"/>
      <c r="H1446" s="98"/>
      <c r="I1446" s="98"/>
    </row>
    <row r="1447" spans="7:9" s="91" customFormat="1" ht="12.75">
      <c r="G1447" s="446"/>
      <c r="H1447" s="98"/>
      <c r="I1447" s="98"/>
    </row>
    <row r="1448" spans="7:9" s="91" customFormat="1" ht="12.75">
      <c r="G1448" s="446"/>
      <c r="H1448" s="98"/>
      <c r="I1448" s="98"/>
    </row>
    <row r="1449" spans="7:9" s="91" customFormat="1" ht="12.75">
      <c r="G1449" s="446"/>
      <c r="H1449" s="98"/>
      <c r="I1449" s="98"/>
    </row>
    <row r="1450" spans="7:9" s="91" customFormat="1" ht="12.75">
      <c r="G1450" s="446"/>
      <c r="H1450" s="98"/>
      <c r="I1450" s="98"/>
    </row>
    <row r="1451" spans="7:9" s="91" customFormat="1" ht="12.75">
      <c r="G1451" s="446"/>
      <c r="H1451" s="98"/>
      <c r="I1451" s="98"/>
    </row>
    <row r="1452" spans="7:9" s="91" customFormat="1" ht="12.75">
      <c r="G1452" s="446"/>
      <c r="H1452" s="98"/>
      <c r="I1452" s="98"/>
    </row>
    <row r="1453" spans="7:9" s="91" customFormat="1" ht="12.75">
      <c r="G1453" s="446"/>
      <c r="H1453" s="98"/>
      <c r="I1453" s="98"/>
    </row>
    <row r="1454" spans="7:9" s="91" customFormat="1" ht="12.75">
      <c r="G1454" s="446"/>
      <c r="H1454" s="98"/>
      <c r="I1454" s="98"/>
    </row>
    <row r="1455" spans="7:9" s="91" customFormat="1" ht="12.75">
      <c r="G1455" s="446"/>
      <c r="H1455" s="98"/>
      <c r="I1455" s="98"/>
    </row>
    <row r="1456" spans="7:9" s="91" customFormat="1" ht="12.75">
      <c r="G1456" s="446"/>
      <c r="H1456" s="98"/>
      <c r="I1456" s="98"/>
    </row>
    <row r="1457" spans="7:9" s="91" customFormat="1" ht="12.75">
      <c r="G1457" s="446"/>
      <c r="H1457" s="98"/>
      <c r="I1457" s="98"/>
    </row>
    <row r="1458" spans="7:9" s="91" customFormat="1" ht="12.75">
      <c r="G1458" s="446"/>
      <c r="H1458" s="98"/>
      <c r="I1458" s="98"/>
    </row>
    <row r="1459" spans="7:9" s="91" customFormat="1" ht="12.75">
      <c r="G1459" s="446"/>
      <c r="H1459" s="98"/>
      <c r="I1459" s="98"/>
    </row>
    <row r="1460" spans="7:9" s="91" customFormat="1" ht="12.75">
      <c r="G1460" s="446"/>
      <c r="H1460" s="98"/>
      <c r="I1460" s="98"/>
    </row>
    <row r="1461" spans="7:9" s="91" customFormat="1" ht="12.75">
      <c r="G1461" s="446"/>
      <c r="H1461" s="98"/>
      <c r="I1461" s="98"/>
    </row>
    <row r="1462" spans="7:9" s="91" customFormat="1" ht="12.75">
      <c r="G1462" s="446"/>
      <c r="H1462" s="98"/>
      <c r="I1462" s="98"/>
    </row>
    <row r="1463" spans="7:9" s="91" customFormat="1" ht="12.75">
      <c r="G1463" s="446"/>
      <c r="H1463" s="98"/>
      <c r="I1463" s="98"/>
    </row>
    <row r="1464" spans="7:9" s="91" customFormat="1" ht="12.75">
      <c r="G1464" s="446"/>
      <c r="H1464" s="98"/>
      <c r="I1464" s="98"/>
    </row>
    <row r="1465" spans="7:9" s="91" customFormat="1" ht="12.75">
      <c r="G1465" s="446"/>
      <c r="H1465" s="98"/>
      <c r="I1465" s="98"/>
    </row>
    <row r="1466" spans="7:9" s="91" customFormat="1" ht="12.75">
      <c r="G1466" s="446"/>
      <c r="H1466" s="98"/>
      <c r="I1466" s="98"/>
    </row>
    <row r="1467" spans="7:9" s="91" customFormat="1" ht="12.75">
      <c r="G1467" s="446"/>
      <c r="H1467" s="98"/>
      <c r="I1467" s="98"/>
    </row>
    <row r="1468" spans="7:9" s="91" customFormat="1" ht="12.75">
      <c r="G1468" s="446"/>
      <c r="H1468" s="98"/>
      <c r="I1468" s="98"/>
    </row>
    <row r="1469" spans="7:9" s="91" customFormat="1" ht="12.75">
      <c r="G1469" s="446"/>
      <c r="H1469" s="98"/>
      <c r="I1469" s="98"/>
    </row>
    <row r="1470" spans="7:9" s="91" customFormat="1" ht="12.75">
      <c r="G1470" s="446"/>
      <c r="H1470" s="98"/>
      <c r="I1470" s="98"/>
    </row>
    <row r="1471" spans="7:9" s="91" customFormat="1" ht="12.75">
      <c r="G1471" s="446"/>
      <c r="H1471" s="98"/>
      <c r="I1471" s="98"/>
    </row>
    <row r="1472" spans="7:9" s="91" customFormat="1" ht="12.75">
      <c r="G1472" s="446"/>
      <c r="H1472" s="98"/>
      <c r="I1472" s="98"/>
    </row>
    <row r="1473" spans="7:9" s="91" customFormat="1" ht="12.75">
      <c r="G1473" s="446"/>
      <c r="H1473" s="98"/>
      <c r="I1473" s="98"/>
    </row>
    <row r="1474" spans="7:9" s="91" customFormat="1" ht="12.75">
      <c r="G1474" s="446"/>
      <c r="H1474" s="98"/>
      <c r="I1474" s="98"/>
    </row>
    <row r="1475" spans="7:9" s="91" customFormat="1" ht="12.75">
      <c r="G1475" s="446"/>
      <c r="H1475" s="98"/>
      <c r="I1475" s="98"/>
    </row>
    <row r="1476" spans="7:9" s="91" customFormat="1" ht="12.75">
      <c r="G1476" s="446"/>
      <c r="H1476" s="98"/>
      <c r="I1476" s="98"/>
    </row>
    <row r="1477" spans="7:9" s="91" customFormat="1" ht="12.75">
      <c r="G1477" s="446"/>
      <c r="H1477" s="98"/>
      <c r="I1477" s="98"/>
    </row>
    <row r="1478" spans="7:9" s="91" customFormat="1" ht="12.75">
      <c r="G1478" s="446"/>
      <c r="H1478" s="98"/>
      <c r="I1478" s="98"/>
    </row>
    <row r="1479" spans="7:9" s="91" customFormat="1" ht="12.75">
      <c r="G1479" s="446"/>
      <c r="H1479" s="98"/>
      <c r="I1479" s="98"/>
    </row>
    <row r="1480" spans="7:9" s="91" customFormat="1" ht="12.75">
      <c r="G1480" s="446"/>
      <c r="H1480" s="98"/>
      <c r="I1480" s="98"/>
    </row>
    <row r="1481" spans="7:9" s="91" customFormat="1" ht="12.75">
      <c r="G1481" s="446"/>
      <c r="H1481" s="98"/>
      <c r="I1481" s="98"/>
    </row>
    <row r="1482" spans="7:9" s="91" customFormat="1" ht="12.75">
      <c r="G1482" s="446"/>
      <c r="H1482" s="98"/>
      <c r="I1482" s="98"/>
    </row>
    <row r="1483" spans="7:9" s="91" customFormat="1" ht="12.75">
      <c r="G1483" s="446"/>
      <c r="H1483" s="98"/>
      <c r="I1483" s="98"/>
    </row>
    <row r="1484" spans="7:9" s="91" customFormat="1" ht="12.75">
      <c r="G1484" s="446"/>
      <c r="H1484" s="98"/>
      <c r="I1484" s="98"/>
    </row>
    <row r="1485" spans="7:9" s="91" customFormat="1" ht="12.75">
      <c r="G1485" s="446"/>
      <c r="H1485" s="98"/>
      <c r="I1485" s="98"/>
    </row>
    <row r="1486" spans="7:9" s="91" customFormat="1" ht="12.75">
      <c r="G1486" s="446"/>
      <c r="H1486" s="98"/>
      <c r="I1486" s="98"/>
    </row>
    <row r="1487" spans="7:9" s="91" customFormat="1" ht="12.75">
      <c r="G1487" s="446"/>
      <c r="H1487" s="98"/>
      <c r="I1487" s="98"/>
    </row>
    <row r="1488" spans="7:9" s="91" customFormat="1" ht="12.75">
      <c r="G1488" s="446"/>
      <c r="H1488" s="98"/>
      <c r="I1488" s="98"/>
    </row>
    <row r="1489" spans="7:9" s="91" customFormat="1" ht="12.75">
      <c r="G1489" s="446"/>
      <c r="H1489" s="98"/>
      <c r="I1489" s="98"/>
    </row>
    <row r="1490" spans="7:9" s="91" customFormat="1" ht="12.75">
      <c r="G1490" s="446"/>
      <c r="H1490" s="98"/>
      <c r="I1490" s="98"/>
    </row>
    <row r="1491" spans="7:9" s="91" customFormat="1" ht="12.75">
      <c r="G1491" s="446"/>
      <c r="H1491" s="98"/>
      <c r="I1491" s="98"/>
    </row>
    <row r="1492" spans="7:9" s="91" customFormat="1" ht="12.75">
      <c r="G1492" s="446"/>
      <c r="H1492" s="98"/>
      <c r="I1492" s="98"/>
    </row>
    <row r="1493" spans="7:9" s="91" customFormat="1" ht="12.75">
      <c r="G1493" s="446"/>
      <c r="H1493" s="98"/>
      <c r="I1493" s="98"/>
    </row>
    <row r="1494" spans="7:9" s="91" customFormat="1" ht="12.75">
      <c r="G1494" s="446"/>
      <c r="H1494" s="98"/>
      <c r="I1494" s="98"/>
    </row>
    <row r="1495" spans="7:9" s="91" customFormat="1" ht="12.75">
      <c r="G1495" s="446"/>
      <c r="H1495" s="98"/>
      <c r="I1495" s="98"/>
    </row>
    <row r="1496" spans="7:9" s="91" customFormat="1" ht="12.75">
      <c r="G1496" s="446"/>
      <c r="H1496" s="98"/>
      <c r="I1496" s="98"/>
    </row>
    <row r="1497" spans="7:9" s="91" customFormat="1" ht="12.75">
      <c r="G1497" s="446"/>
      <c r="H1497" s="98"/>
      <c r="I1497" s="98"/>
    </row>
    <row r="1498" spans="7:9" s="91" customFormat="1" ht="12.75">
      <c r="G1498" s="446"/>
      <c r="H1498" s="98"/>
      <c r="I1498" s="98"/>
    </row>
    <row r="1499" spans="7:9" s="91" customFormat="1" ht="12.75">
      <c r="G1499" s="446"/>
      <c r="H1499" s="98"/>
      <c r="I1499" s="98"/>
    </row>
    <row r="1500" spans="7:9" s="91" customFormat="1" ht="12.75">
      <c r="G1500" s="446"/>
      <c r="H1500" s="98"/>
      <c r="I1500" s="98"/>
    </row>
    <row r="1501" spans="7:9" s="91" customFormat="1" ht="12.75">
      <c r="G1501" s="446"/>
      <c r="H1501" s="98"/>
      <c r="I1501" s="98"/>
    </row>
    <row r="1502" spans="7:9" s="91" customFormat="1" ht="12.75">
      <c r="G1502" s="446"/>
      <c r="H1502" s="98"/>
      <c r="I1502" s="98"/>
    </row>
    <row r="1503" spans="7:9" s="91" customFormat="1" ht="12.75">
      <c r="G1503" s="446"/>
      <c r="H1503" s="98"/>
      <c r="I1503" s="98"/>
    </row>
    <row r="1504" spans="7:9" s="91" customFormat="1" ht="12.75">
      <c r="G1504" s="446"/>
      <c r="H1504" s="98"/>
      <c r="I1504" s="98"/>
    </row>
    <row r="1505" spans="7:9" s="91" customFormat="1" ht="12.75">
      <c r="G1505" s="446"/>
      <c r="H1505" s="98"/>
      <c r="I1505" s="98"/>
    </row>
    <row r="1506" spans="7:9" s="91" customFormat="1" ht="12.75">
      <c r="G1506" s="446"/>
      <c r="H1506" s="98"/>
      <c r="I1506" s="98"/>
    </row>
    <row r="1507" spans="7:9" s="91" customFormat="1" ht="12.75">
      <c r="G1507" s="446"/>
      <c r="H1507" s="98"/>
      <c r="I1507" s="98"/>
    </row>
    <row r="1508" spans="7:9" s="91" customFormat="1" ht="12.75">
      <c r="G1508" s="446"/>
      <c r="H1508" s="98"/>
      <c r="I1508" s="98"/>
    </row>
    <row r="1509" spans="7:9" s="91" customFormat="1" ht="12.75">
      <c r="G1509" s="446"/>
      <c r="H1509" s="98"/>
      <c r="I1509" s="98"/>
    </row>
    <row r="1510" spans="7:9" s="91" customFormat="1" ht="12.75">
      <c r="G1510" s="446"/>
      <c r="H1510" s="98"/>
      <c r="I1510" s="98"/>
    </row>
    <row r="1511" spans="7:9" s="91" customFormat="1" ht="12.75">
      <c r="G1511" s="446"/>
      <c r="H1511" s="98"/>
      <c r="I1511" s="98"/>
    </row>
    <row r="1512" spans="7:9" s="91" customFormat="1" ht="12.75">
      <c r="G1512" s="446"/>
      <c r="H1512" s="98"/>
      <c r="I1512" s="98"/>
    </row>
    <row r="1513" spans="7:9" s="91" customFormat="1" ht="12.75">
      <c r="G1513" s="446"/>
      <c r="H1513" s="98"/>
      <c r="I1513" s="98"/>
    </row>
    <row r="1514" spans="7:9" s="91" customFormat="1" ht="12.75">
      <c r="G1514" s="446"/>
      <c r="H1514" s="98"/>
      <c r="I1514" s="98"/>
    </row>
    <row r="1515" spans="7:9" s="91" customFormat="1" ht="12.75">
      <c r="G1515" s="446"/>
      <c r="H1515" s="98"/>
      <c r="I1515" s="98"/>
    </row>
    <row r="1516" spans="7:9" s="91" customFormat="1" ht="12.75">
      <c r="G1516" s="446"/>
      <c r="H1516" s="98"/>
      <c r="I1516" s="98"/>
    </row>
    <row r="1517" spans="7:9" s="91" customFormat="1" ht="12.75">
      <c r="G1517" s="446"/>
      <c r="H1517" s="98"/>
      <c r="I1517" s="98"/>
    </row>
    <row r="1518" spans="7:9" s="91" customFormat="1" ht="12.75">
      <c r="G1518" s="446"/>
      <c r="H1518" s="98"/>
      <c r="I1518" s="98"/>
    </row>
    <row r="1519" spans="7:9" s="91" customFormat="1" ht="12.75">
      <c r="G1519" s="446"/>
      <c r="H1519" s="98"/>
      <c r="I1519" s="98"/>
    </row>
    <row r="1520" spans="7:9" s="91" customFormat="1" ht="12.75">
      <c r="G1520" s="446"/>
      <c r="H1520" s="98"/>
      <c r="I1520" s="98"/>
    </row>
    <row r="1521" spans="7:9" s="91" customFormat="1" ht="12.75">
      <c r="G1521" s="446"/>
      <c r="H1521" s="98"/>
      <c r="I1521" s="98"/>
    </row>
    <row r="1522" spans="7:9" s="91" customFormat="1" ht="12.75">
      <c r="G1522" s="446"/>
      <c r="H1522" s="98"/>
      <c r="I1522" s="98"/>
    </row>
    <row r="1523" spans="7:9" s="91" customFormat="1" ht="12.75">
      <c r="G1523" s="446"/>
      <c r="H1523" s="98"/>
      <c r="I1523" s="98"/>
    </row>
    <row r="1524" spans="7:9" s="91" customFormat="1" ht="12.75">
      <c r="G1524" s="446"/>
      <c r="H1524" s="98"/>
      <c r="I1524" s="98"/>
    </row>
    <row r="1525" spans="7:9" s="91" customFormat="1" ht="12.75">
      <c r="G1525" s="446"/>
      <c r="H1525" s="98"/>
      <c r="I1525" s="98"/>
    </row>
    <row r="1526" spans="7:9" s="91" customFormat="1" ht="12.75">
      <c r="G1526" s="446"/>
      <c r="H1526" s="98"/>
      <c r="I1526" s="98"/>
    </row>
    <row r="1527" spans="7:9" s="91" customFormat="1" ht="12.75">
      <c r="G1527" s="446"/>
      <c r="H1527" s="98"/>
      <c r="I1527" s="98"/>
    </row>
    <row r="1528" spans="7:9" s="91" customFormat="1" ht="12.75">
      <c r="G1528" s="446"/>
      <c r="H1528" s="98"/>
      <c r="I1528" s="98"/>
    </row>
    <row r="1529" spans="7:9" s="91" customFormat="1" ht="12.75">
      <c r="G1529" s="446"/>
      <c r="H1529" s="98"/>
      <c r="I1529" s="98"/>
    </row>
    <row r="1530" spans="7:9" s="91" customFormat="1" ht="12.75">
      <c r="G1530" s="446"/>
      <c r="H1530" s="98"/>
      <c r="I1530" s="98"/>
    </row>
    <row r="1531" spans="7:9" s="91" customFormat="1" ht="12.75">
      <c r="G1531" s="446"/>
      <c r="H1531" s="98"/>
      <c r="I1531" s="98"/>
    </row>
    <row r="1532" spans="7:9" s="91" customFormat="1" ht="12.75">
      <c r="G1532" s="446"/>
      <c r="H1532" s="98"/>
      <c r="I1532" s="98"/>
    </row>
    <row r="1533" spans="7:9" s="91" customFormat="1" ht="12.75">
      <c r="G1533" s="446"/>
      <c r="H1533" s="98"/>
      <c r="I1533" s="98"/>
    </row>
    <row r="1534" spans="7:9" s="91" customFormat="1" ht="12.75">
      <c r="G1534" s="446"/>
      <c r="H1534" s="98"/>
      <c r="I1534" s="98"/>
    </row>
    <row r="1535" spans="7:9" s="91" customFormat="1" ht="12.75">
      <c r="G1535" s="446"/>
      <c r="H1535" s="98"/>
      <c r="I1535" s="98"/>
    </row>
    <row r="1536" spans="7:9" s="91" customFormat="1" ht="12.75">
      <c r="G1536" s="446"/>
      <c r="H1536" s="98"/>
      <c r="I1536" s="98"/>
    </row>
    <row r="1537" spans="7:9" s="91" customFormat="1" ht="12.75">
      <c r="G1537" s="446"/>
      <c r="H1537" s="98"/>
      <c r="I1537" s="98"/>
    </row>
    <row r="1538" spans="7:9" s="91" customFormat="1" ht="12.75">
      <c r="G1538" s="446"/>
      <c r="H1538" s="98"/>
      <c r="I1538" s="98"/>
    </row>
    <row r="1539" spans="7:9" s="91" customFormat="1" ht="12.75">
      <c r="G1539" s="446"/>
      <c r="H1539" s="98"/>
      <c r="I1539" s="98"/>
    </row>
    <row r="1540" spans="7:9" s="91" customFormat="1" ht="12.75">
      <c r="G1540" s="446"/>
      <c r="H1540" s="98"/>
      <c r="I1540" s="98"/>
    </row>
    <row r="1541" spans="7:9" s="91" customFormat="1" ht="12.75">
      <c r="G1541" s="446"/>
      <c r="H1541" s="98"/>
      <c r="I1541" s="98"/>
    </row>
    <row r="1542" spans="7:9" s="91" customFormat="1" ht="12.75">
      <c r="G1542" s="446"/>
      <c r="H1542" s="98"/>
      <c r="I1542" s="98"/>
    </row>
    <row r="1543" spans="7:9" s="91" customFormat="1" ht="12.75">
      <c r="G1543" s="446"/>
      <c r="H1543" s="98"/>
      <c r="I1543" s="98"/>
    </row>
    <row r="1544" spans="7:9" s="91" customFormat="1" ht="12.75">
      <c r="G1544" s="446"/>
      <c r="H1544" s="98"/>
      <c r="I1544" s="98"/>
    </row>
    <row r="1545" spans="7:9" s="91" customFormat="1" ht="12.75">
      <c r="G1545" s="446"/>
      <c r="H1545" s="98"/>
      <c r="I1545" s="98"/>
    </row>
    <row r="1546" spans="7:9" s="91" customFormat="1" ht="12.75">
      <c r="G1546" s="446"/>
      <c r="H1546" s="98"/>
      <c r="I1546" s="98"/>
    </row>
    <row r="1547" spans="7:9" s="91" customFormat="1" ht="12.75">
      <c r="G1547" s="446"/>
      <c r="H1547" s="98"/>
      <c r="I1547" s="98"/>
    </row>
    <row r="1548" spans="7:9" s="91" customFormat="1" ht="12.75">
      <c r="G1548" s="446"/>
      <c r="H1548" s="98"/>
      <c r="I1548" s="98"/>
    </row>
    <row r="1549" spans="7:9" s="91" customFormat="1" ht="12.75">
      <c r="G1549" s="446"/>
      <c r="H1549" s="98"/>
      <c r="I1549" s="98"/>
    </row>
    <row r="1550" spans="7:9" s="91" customFormat="1" ht="12.75">
      <c r="G1550" s="446"/>
      <c r="H1550" s="98"/>
      <c r="I1550" s="98"/>
    </row>
    <row r="1551" spans="7:9" s="91" customFormat="1" ht="12.75">
      <c r="G1551" s="446"/>
      <c r="H1551" s="98"/>
      <c r="I1551" s="98"/>
    </row>
    <row r="1552" spans="7:9" s="91" customFormat="1" ht="12.75">
      <c r="G1552" s="446"/>
      <c r="H1552" s="98"/>
      <c r="I1552" s="98"/>
    </row>
    <row r="1553" spans="7:9" s="91" customFormat="1" ht="12.75">
      <c r="G1553" s="446"/>
      <c r="H1553" s="98"/>
      <c r="I1553" s="98"/>
    </row>
    <row r="1554" spans="7:9" s="91" customFormat="1" ht="12.75">
      <c r="G1554" s="446"/>
      <c r="H1554" s="98"/>
      <c r="I1554" s="98"/>
    </row>
    <row r="1555" spans="7:9" s="91" customFormat="1" ht="12.75">
      <c r="G1555" s="446"/>
      <c r="H1555" s="98"/>
      <c r="I1555" s="98"/>
    </row>
    <row r="1556" spans="7:9" s="91" customFormat="1" ht="12.75">
      <c r="G1556" s="446"/>
      <c r="H1556" s="98"/>
      <c r="I1556" s="98"/>
    </row>
    <row r="1557" spans="7:9" s="91" customFormat="1" ht="12.75">
      <c r="G1557" s="446"/>
      <c r="H1557" s="98"/>
      <c r="I1557" s="98"/>
    </row>
    <row r="1558" spans="7:9" s="91" customFormat="1" ht="12.75">
      <c r="G1558" s="446"/>
      <c r="H1558" s="98"/>
      <c r="I1558" s="98"/>
    </row>
    <row r="1559" spans="7:9" s="91" customFormat="1" ht="12.75">
      <c r="G1559" s="446"/>
      <c r="H1559" s="98"/>
      <c r="I1559" s="98"/>
    </row>
    <row r="1560" spans="7:9" s="91" customFormat="1" ht="12.75">
      <c r="G1560" s="446"/>
      <c r="H1560" s="98"/>
      <c r="I1560" s="98"/>
    </row>
    <row r="1561" spans="7:9" s="91" customFormat="1" ht="12.75">
      <c r="G1561" s="446"/>
      <c r="H1561" s="98"/>
      <c r="I1561" s="98"/>
    </row>
    <row r="1562" spans="7:9" s="91" customFormat="1" ht="12.75">
      <c r="G1562" s="446"/>
      <c r="H1562" s="98"/>
      <c r="I1562" s="98"/>
    </row>
    <row r="1563" spans="7:9" s="91" customFormat="1" ht="12.75">
      <c r="G1563" s="446"/>
      <c r="H1563" s="98"/>
      <c r="I1563" s="98"/>
    </row>
    <row r="1564" spans="7:9" s="91" customFormat="1" ht="12.75">
      <c r="G1564" s="446"/>
      <c r="H1564" s="98"/>
      <c r="I1564" s="98"/>
    </row>
    <row r="1565" spans="7:9" s="91" customFormat="1" ht="12.75">
      <c r="G1565" s="446"/>
      <c r="H1565" s="98"/>
      <c r="I1565" s="98"/>
    </row>
    <row r="1566" spans="7:9" s="91" customFormat="1" ht="12.75">
      <c r="G1566" s="446"/>
      <c r="H1566" s="98"/>
      <c r="I1566" s="98"/>
    </row>
    <row r="1567" spans="7:9" s="91" customFormat="1" ht="12.75">
      <c r="G1567" s="446"/>
      <c r="H1567" s="98"/>
      <c r="I1567" s="98"/>
    </row>
    <row r="1568" spans="7:9" s="91" customFormat="1" ht="12.75">
      <c r="G1568" s="446"/>
      <c r="H1568" s="98"/>
      <c r="I1568" s="98"/>
    </row>
    <row r="1569" spans="7:9" s="91" customFormat="1" ht="12.75">
      <c r="G1569" s="446"/>
      <c r="H1569" s="98"/>
      <c r="I1569" s="98"/>
    </row>
    <row r="1570" spans="7:9" s="91" customFormat="1" ht="12.75">
      <c r="G1570" s="446"/>
      <c r="H1570" s="98"/>
      <c r="I1570" s="98"/>
    </row>
    <row r="1571" spans="7:9" s="91" customFormat="1" ht="12.75">
      <c r="G1571" s="446"/>
      <c r="H1571" s="98"/>
      <c r="I1571" s="98"/>
    </row>
    <row r="1572" spans="7:9" s="91" customFormat="1" ht="12.75">
      <c r="G1572" s="446"/>
      <c r="H1572" s="98"/>
      <c r="I1572" s="98"/>
    </row>
    <row r="1573" spans="7:9" s="91" customFormat="1" ht="12.75">
      <c r="G1573" s="446"/>
      <c r="H1573" s="98"/>
      <c r="I1573" s="98"/>
    </row>
    <row r="1574" spans="7:9" s="91" customFormat="1" ht="12.75">
      <c r="G1574" s="446"/>
      <c r="H1574" s="98"/>
      <c r="I1574" s="98"/>
    </row>
    <row r="1575" spans="7:9" s="91" customFormat="1" ht="12.75">
      <c r="G1575" s="446"/>
      <c r="H1575" s="98"/>
      <c r="I1575" s="98"/>
    </row>
    <row r="1576" spans="7:9" s="91" customFormat="1" ht="12.75">
      <c r="G1576" s="446"/>
      <c r="H1576" s="98"/>
      <c r="I1576" s="98"/>
    </row>
    <row r="1577" spans="7:9" s="91" customFormat="1" ht="12.75">
      <c r="G1577" s="446"/>
      <c r="H1577" s="98"/>
      <c r="I1577" s="98"/>
    </row>
    <row r="1578" spans="7:9" s="91" customFormat="1" ht="12.75">
      <c r="G1578" s="446"/>
      <c r="H1578" s="98"/>
      <c r="I1578" s="98"/>
    </row>
    <row r="1579" spans="7:9" s="91" customFormat="1" ht="12.75">
      <c r="G1579" s="446"/>
      <c r="H1579" s="98"/>
      <c r="I1579" s="98"/>
    </row>
    <row r="1580" spans="7:9" s="91" customFormat="1" ht="12.75">
      <c r="G1580" s="446"/>
      <c r="H1580" s="98"/>
      <c r="I1580" s="98"/>
    </row>
    <row r="1581" spans="7:9" s="91" customFormat="1" ht="12.75">
      <c r="G1581" s="446"/>
      <c r="H1581" s="98"/>
      <c r="I1581" s="98"/>
    </row>
    <row r="1582" spans="7:9" s="91" customFormat="1" ht="12.75">
      <c r="G1582" s="446"/>
      <c r="H1582" s="98"/>
      <c r="I1582" s="98"/>
    </row>
    <row r="1583" spans="7:9" s="91" customFormat="1" ht="12.75">
      <c r="G1583" s="446"/>
      <c r="H1583" s="98"/>
      <c r="I1583" s="98"/>
    </row>
    <row r="1584" spans="7:9" s="91" customFormat="1" ht="12.75">
      <c r="G1584" s="446"/>
      <c r="H1584" s="98"/>
      <c r="I1584" s="98"/>
    </row>
    <row r="1585" spans="7:9" s="91" customFormat="1" ht="12.75">
      <c r="G1585" s="446"/>
      <c r="H1585" s="98"/>
      <c r="I1585" s="98"/>
    </row>
    <row r="1586" spans="7:9" s="91" customFormat="1" ht="12.75">
      <c r="G1586" s="446"/>
      <c r="H1586" s="98"/>
      <c r="I1586" s="98"/>
    </row>
    <row r="1587" spans="7:9" s="91" customFormat="1" ht="12.75">
      <c r="G1587" s="446"/>
      <c r="H1587" s="98"/>
      <c r="I1587" s="98"/>
    </row>
    <row r="1588" spans="7:9" s="91" customFormat="1" ht="12.75">
      <c r="G1588" s="446"/>
      <c r="H1588" s="98"/>
      <c r="I1588" s="98"/>
    </row>
    <row r="1589" spans="7:9" s="91" customFormat="1" ht="12.75">
      <c r="G1589" s="446"/>
      <c r="H1589" s="98"/>
      <c r="I1589" s="98"/>
    </row>
    <row r="1590" spans="7:9" s="91" customFormat="1" ht="12.75">
      <c r="G1590" s="446"/>
      <c r="H1590" s="98"/>
      <c r="I1590" s="98"/>
    </row>
    <row r="1591" spans="7:9" s="91" customFormat="1" ht="12.75">
      <c r="G1591" s="446"/>
      <c r="H1591" s="98"/>
      <c r="I1591" s="98"/>
    </row>
    <row r="1592" spans="7:9" s="91" customFormat="1" ht="12.75">
      <c r="G1592" s="446"/>
      <c r="H1592" s="98"/>
      <c r="I1592" s="98"/>
    </row>
    <row r="1593" spans="7:9" s="91" customFormat="1" ht="12.75">
      <c r="G1593" s="446"/>
      <c r="H1593" s="98"/>
      <c r="I1593" s="98"/>
    </row>
    <row r="1594" spans="7:9" s="91" customFormat="1" ht="12.75">
      <c r="G1594" s="446"/>
      <c r="H1594" s="98"/>
      <c r="I1594" s="98"/>
    </row>
    <row r="1595" spans="7:9" s="91" customFormat="1" ht="12.75">
      <c r="G1595" s="446"/>
      <c r="H1595" s="98"/>
      <c r="I1595" s="98"/>
    </row>
    <row r="1596" spans="7:9" s="91" customFormat="1" ht="12.75">
      <c r="G1596" s="446"/>
      <c r="H1596" s="98"/>
      <c r="I1596" s="98"/>
    </row>
    <row r="1597" spans="7:9" s="91" customFormat="1" ht="12.75">
      <c r="G1597" s="446"/>
      <c r="H1597" s="98"/>
      <c r="I1597" s="98"/>
    </row>
    <row r="1598" spans="7:9" s="91" customFormat="1" ht="12.75">
      <c r="G1598" s="446"/>
      <c r="H1598" s="98"/>
      <c r="I1598" s="98"/>
    </row>
    <row r="1599" spans="7:9" s="91" customFormat="1" ht="12.75">
      <c r="G1599" s="446"/>
      <c r="H1599" s="98"/>
      <c r="I1599" s="98"/>
    </row>
    <row r="1600" spans="7:9" s="91" customFormat="1" ht="12.75">
      <c r="G1600" s="446"/>
      <c r="H1600" s="98"/>
      <c r="I1600" s="98"/>
    </row>
    <row r="1601" spans="7:9" s="91" customFormat="1" ht="12.75">
      <c r="G1601" s="446"/>
      <c r="H1601" s="98"/>
      <c r="I1601" s="98"/>
    </row>
    <row r="1602" spans="7:9" s="91" customFormat="1" ht="12.75">
      <c r="G1602" s="446"/>
      <c r="H1602" s="98"/>
      <c r="I1602" s="98"/>
    </row>
    <row r="1603" spans="7:9" s="91" customFormat="1" ht="12.75">
      <c r="G1603" s="446"/>
      <c r="H1603" s="98"/>
      <c r="I1603" s="98"/>
    </row>
    <row r="1604" spans="7:9" s="91" customFormat="1" ht="12.75">
      <c r="G1604" s="446"/>
      <c r="H1604" s="98"/>
      <c r="I1604" s="98"/>
    </row>
    <row r="1605" spans="7:9" s="91" customFormat="1" ht="12.75">
      <c r="G1605" s="446"/>
      <c r="H1605" s="98"/>
      <c r="I1605" s="98"/>
    </row>
    <row r="1606" spans="7:9" s="91" customFormat="1" ht="12.75">
      <c r="G1606" s="446"/>
      <c r="H1606" s="98"/>
      <c r="I1606" s="98"/>
    </row>
    <row r="1607" spans="7:9" s="91" customFormat="1" ht="12.75">
      <c r="G1607" s="446"/>
      <c r="H1607" s="98"/>
      <c r="I1607" s="98"/>
    </row>
    <row r="1608" spans="7:9" s="91" customFormat="1" ht="12.75">
      <c r="G1608" s="446"/>
      <c r="H1608" s="98"/>
      <c r="I1608" s="98"/>
    </row>
    <row r="1609" spans="7:9" s="91" customFormat="1" ht="12.75">
      <c r="G1609" s="446"/>
      <c r="H1609" s="98"/>
      <c r="I1609" s="98"/>
    </row>
    <row r="1610" spans="7:9" s="91" customFormat="1" ht="12.75">
      <c r="G1610" s="446"/>
      <c r="H1610" s="98"/>
      <c r="I1610" s="98"/>
    </row>
    <row r="1611" spans="7:9" s="91" customFormat="1" ht="12.75">
      <c r="G1611" s="446"/>
      <c r="H1611" s="98"/>
      <c r="I1611" s="98"/>
    </row>
    <row r="1612" spans="7:9" s="91" customFormat="1" ht="12.75">
      <c r="G1612" s="446"/>
      <c r="H1612" s="98"/>
      <c r="I1612" s="98"/>
    </row>
    <row r="1613" spans="7:9" s="91" customFormat="1" ht="12.75">
      <c r="G1613" s="446"/>
      <c r="H1613" s="98"/>
      <c r="I1613" s="98"/>
    </row>
    <row r="1614" spans="7:9" s="91" customFormat="1" ht="12.75">
      <c r="G1614" s="446"/>
      <c r="H1614" s="98"/>
      <c r="I1614" s="98"/>
    </row>
    <row r="1615" spans="7:9" s="91" customFormat="1" ht="12.75">
      <c r="G1615" s="446"/>
      <c r="H1615" s="98"/>
      <c r="I1615" s="98"/>
    </row>
    <row r="1616" spans="7:9" s="91" customFormat="1" ht="12.75">
      <c r="G1616" s="446"/>
      <c r="H1616" s="98"/>
      <c r="I1616" s="98"/>
    </row>
    <row r="1617" spans="7:9" s="91" customFormat="1" ht="12.75">
      <c r="G1617" s="446"/>
      <c r="H1617" s="98"/>
      <c r="I1617" s="98"/>
    </row>
    <row r="1618" spans="7:9" s="91" customFormat="1" ht="12.75">
      <c r="G1618" s="446"/>
      <c r="H1618" s="98"/>
      <c r="I1618" s="98"/>
    </row>
    <row r="1619" spans="7:9" s="91" customFormat="1" ht="12.75">
      <c r="G1619" s="446"/>
      <c r="H1619" s="98"/>
      <c r="I1619" s="98"/>
    </row>
    <row r="1620" spans="7:9" s="91" customFormat="1" ht="12.75">
      <c r="G1620" s="446"/>
      <c r="H1620" s="98"/>
      <c r="I1620" s="98"/>
    </row>
    <row r="1621" spans="7:9" s="91" customFormat="1" ht="12.75">
      <c r="G1621" s="446"/>
      <c r="H1621" s="98"/>
      <c r="I1621" s="98"/>
    </row>
    <row r="1622" spans="7:9" s="91" customFormat="1" ht="12.75">
      <c r="G1622" s="446"/>
      <c r="H1622" s="98"/>
      <c r="I1622" s="98"/>
    </row>
    <row r="1623" spans="7:9" s="91" customFormat="1" ht="12.75">
      <c r="G1623" s="446"/>
      <c r="H1623" s="98"/>
      <c r="I1623" s="98"/>
    </row>
    <row r="1624" spans="7:9" s="91" customFormat="1" ht="12.75">
      <c r="G1624" s="446"/>
      <c r="H1624" s="98"/>
      <c r="I1624" s="98"/>
    </row>
    <row r="1625" spans="7:9" s="91" customFormat="1" ht="12.75">
      <c r="G1625" s="446"/>
      <c r="H1625" s="98"/>
      <c r="I1625" s="98"/>
    </row>
    <row r="1626" spans="7:9" s="91" customFormat="1" ht="12.75">
      <c r="G1626" s="446"/>
      <c r="H1626" s="98"/>
      <c r="I1626" s="98"/>
    </row>
    <row r="1627" spans="7:9" s="91" customFormat="1" ht="12.75">
      <c r="G1627" s="446"/>
      <c r="H1627" s="98"/>
      <c r="I1627" s="98"/>
    </row>
    <row r="1628" spans="7:9" s="91" customFormat="1" ht="12.75">
      <c r="G1628" s="446"/>
      <c r="H1628" s="98"/>
      <c r="I1628" s="98"/>
    </row>
    <row r="1629" spans="7:9" s="91" customFormat="1" ht="12.75">
      <c r="G1629" s="446"/>
      <c r="H1629" s="98"/>
      <c r="I1629" s="98"/>
    </row>
    <row r="1630" spans="7:9" s="91" customFormat="1" ht="12.75">
      <c r="G1630" s="446"/>
      <c r="H1630" s="98"/>
      <c r="I1630" s="98"/>
    </row>
    <row r="1631" spans="7:9" s="91" customFormat="1" ht="12.75">
      <c r="G1631" s="446"/>
      <c r="H1631" s="98"/>
      <c r="I1631" s="98"/>
    </row>
    <row r="1632" spans="7:9" s="91" customFormat="1" ht="12.75">
      <c r="G1632" s="446"/>
      <c r="H1632" s="98"/>
      <c r="I1632" s="98"/>
    </row>
    <row r="1633" spans="7:9" s="91" customFormat="1" ht="12.75">
      <c r="G1633" s="446"/>
      <c r="H1633" s="98"/>
      <c r="I1633" s="98"/>
    </row>
    <row r="1634" spans="7:9" s="91" customFormat="1" ht="12.75">
      <c r="G1634" s="446"/>
      <c r="H1634" s="98"/>
      <c r="I1634" s="98"/>
    </row>
    <row r="1635" spans="7:9" s="91" customFormat="1" ht="12.75">
      <c r="G1635" s="446"/>
      <c r="H1635" s="98"/>
      <c r="I1635" s="98"/>
    </row>
    <row r="1636" spans="7:9" s="91" customFormat="1" ht="12.75">
      <c r="G1636" s="446"/>
      <c r="H1636" s="98"/>
      <c r="I1636" s="98"/>
    </row>
    <row r="1637" spans="7:9" s="91" customFormat="1" ht="12.75">
      <c r="G1637" s="446"/>
      <c r="H1637" s="98"/>
      <c r="I1637" s="98"/>
    </row>
    <row r="1638" spans="7:9" s="91" customFormat="1" ht="12.75">
      <c r="G1638" s="446"/>
      <c r="H1638" s="98"/>
      <c r="I1638" s="98"/>
    </row>
    <row r="1639" spans="7:9" s="91" customFormat="1" ht="12.75">
      <c r="G1639" s="446"/>
      <c r="H1639" s="98"/>
      <c r="I1639" s="98"/>
    </row>
    <row r="1640" spans="7:9" s="91" customFormat="1" ht="12.75">
      <c r="G1640" s="446"/>
      <c r="H1640" s="98"/>
      <c r="I1640" s="98"/>
    </row>
    <row r="1641" spans="7:9" s="91" customFormat="1" ht="12.75">
      <c r="G1641" s="446"/>
      <c r="H1641" s="98"/>
      <c r="I1641" s="98"/>
    </row>
    <row r="1642" spans="7:9" s="91" customFormat="1" ht="12.75">
      <c r="G1642" s="446"/>
      <c r="H1642" s="98"/>
      <c r="I1642" s="98"/>
    </row>
    <row r="1643" spans="7:9" s="91" customFormat="1" ht="12.75">
      <c r="G1643" s="446"/>
      <c r="H1643" s="98"/>
      <c r="I1643" s="98"/>
    </row>
    <row r="1644" spans="7:9" s="91" customFormat="1" ht="12.75">
      <c r="G1644" s="446"/>
      <c r="H1644" s="98"/>
      <c r="I1644" s="98"/>
    </row>
    <row r="1645" spans="7:9" s="91" customFormat="1" ht="12.75">
      <c r="G1645" s="446"/>
      <c r="H1645" s="98"/>
      <c r="I1645" s="98"/>
    </row>
    <row r="1646" spans="7:9" s="91" customFormat="1" ht="12.75">
      <c r="G1646" s="446"/>
      <c r="H1646" s="98"/>
      <c r="I1646" s="98"/>
    </row>
    <row r="1647" spans="7:9" s="91" customFormat="1" ht="12.75">
      <c r="G1647" s="446"/>
      <c r="H1647" s="98"/>
      <c r="I1647" s="98"/>
    </row>
    <row r="1648" spans="7:9" s="91" customFormat="1" ht="12.75">
      <c r="G1648" s="446"/>
      <c r="H1648" s="98"/>
      <c r="I1648" s="98"/>
    </row>
    <row r="1649" spans="7:9" s="91" customFormat="1" ht="12.75">
      <c r="G1649" s="446"/>
      <c r="H1649" s="98"/>
      <c r="I1649" s="98"/>
    </row>
    <row r="1650" spans="7:9" s="91" customFormat="1" ht="12.75">
      <c r="G1650" s="446"/>
      <c r="H1650" s="98"/>
      <c r="I1650" s="98"/>
    </row>
    <row r="1651" spans="7:9" s="91" customFormat="1" ht="12.75">
      <c r="G1651" s="446"/>
      <c r="H1651" s="98"/>
      <c r="I1651" s="98"/>
    </row>
    <row r="1652" spans="7:9" s="91" customFormat="1" ht="12.75">
      <c r="G1652" s="446"/>
      <c r="H1652" s="98"/>
      <c r="I1652" s="98"/>
    </row>
    <row r="1653" spans="7:9" s="91" customFormat="1" ht="12.75">
      <c r="G1653" s="446"/>
      <c r="H1653" s="98"/>
      <c r="I1653" s="98"/>
    </row>
    <row r="1654" spans="7:9" s="91" customFormat="1" ht="12.75">
      <c r="G1654" s="446"/>
      <c r="H1654" s="98"/>
      <c r="I1654" s="98"/>
    </row>
    <row r="1655" spans="7:9" s="91" customFormat="1" ht="12.75">
      <c r="G1655" s="446"/>
      <c r="H1655" s="98"/>
      <c r="I1655" s="98"/>
    </row>
    <row r="1656" spans="7:9" s="91" customFormat="1" ht="12.75">
      <c r="G1656" s="446"/>
      <c r="H1656" s="98"/>
      <c r="I1656" s="98"/>
    </row>
    <row r="1657" spans="7:9" s="91" customFormat="1" ht="12.75">
      <c r="G1657" s="446"/>
      <c r="H1657" s="98"/>
      <c r="I1657" s="98"/>
    </row>
    <row r="1658" spans="7:9" s="91" customFormat="1" ht="12.75">
      <c r="G1658" s="446"/>
      <c r="H1658" s="98"/>
      <c r="I1658" s="98"/>
    </row>
    <row r="1659" spans="7:9" s="91" customFormat="1" ht="12.75">
      <c r="G1659" s="446"/>
      <c r="H1659" s="98"/>
      <c r="I1659" s="98"/>
    </row>
    <row r="1660" spans="7:9" s="91" customFormat="1" ht="12.75">
      <c r="G1660" s="446"/>
      <c r="H1660" s="98"/>
      <c r="I1660" s="98"/>
    </row>
    <row r="1661" spans="7:9" s="91" customFormat="1" ht="12.75">
      <c r="G1661" s="446"/>
      <c r="H1661" s="98"/>
      <c r="I1661" s="98"/>
    </row>
    <row r="1662" spans="7:9" s="91" customFormat="1" ht="12.75">
      <c r="G1662" s="446"/>
      <c r="H1662" s="98"/>
      <c r="I1662" s="98"/>
    </row>
    <row r="1663" spans="7:9" s="91" customFormat="1" ht="12.75">
      <c r="G1663" s="446"/>
      <c r="H1663" s="98"/>
      <c r="I1663" s="98"/>
    </row>
    <row r="1664" spans="7:9" s="91" customFormat="1" ht="12.75">
      <c r="G1664" s="446"/>
      <c r="H1664" s="98"/>
      <c r="I1664" s="98"/>
    </row>
    <row r="1665" spans="7:9" s="91" customFormat="1" ht="12.75">
      <c r="G1665" s="446"/>
      <c r="H1665" s="98"/>
      <c r="I1665" s="98"/>
    </row>
    <row r="1666" spans="7:9" s="91" customFormat="1" ht="12.75">
      <c r="G1666" s="446"/>
      <c r="H1666" s="98"/>
      <c r="I1666" s="98"/>
    </row>
    <row r="1667" spans="7:9" s="91" customFormat="1" ht="12.75">
      <c r="G1667" s="446"/>
      <c r="H1667" s="98"/>
      <c r="I1667" s="98"/>
    </row>
    <row r="1668" spans="7:9" s="91" customFormat="1" ht="12.75">
      <c r="G1668" s="446"/>
      <c r="H1668" s="98"/>
      <c r="I1668" s="98"/>
    </row>
    <row r="1669" spans="7:9" s="91" customFormat="1" ht="12.75">
      <c r="G1669" s="446"/>
      <c r="H1669" s="98"/>
      <c r="I1669" s="98"/>
    </row>
    <row r="1670" spans="7:9" s="91" customFormat="1" ht="12.75">
      <c r="G1670" s="446"/>
      <c r="H1670" s="98"/>
      <c r="I1670" s="98"/>
    </row>
    <row r="1671" spans="7:9" s="91" customFormat="1" ht="12.75">
      <c r="G1671" s="446"/>
      <c r="H1671" s="98"/>
      <c r="I1671" s="98"/>
    </row>
    <row r="1672" spans="7:9" s="91" customFormat="1" ht="12.75">
      <c r="G1672" s="446"/>
      <c r="H1672" s="98"/>
      <c r="I1672" s="98"/>
    </row>
    <row r="1673" spans="7:9" s="91" customFormat="1" ht="12.75">
      <c r="G1673" s="446"/>
      <c r="H1673" s="98"/>
      <c r="I1673" s="98"/>
    </row>
    <row r="1674" spans="7:9" s="91" customFormat="1" ht="12.75">
      <c r="G1674" s="446"/>
      <c r="H1674" s="98"/>
      <c r="I1674" s="98"/>
    </row>
    <row r="1675" spans="7:9" s="91" customFormat="1" ht="12.75">
      <c r="G1675" s="446"/>
      <c r="H1675" s="98"/>
      <c r="I1675" s="98"/>
    </row>
    <row r="1676" spans="7:9" s="91" customFormat="1" ht="12.75">
      <c r="G1676" s="446"/>
      <c r="H1676" s="98"/>
      <c r="I1676" s="98"/>
    </row>
    <row r="1677" spans="7:9" s="91" customFormat="1" ht="12.75">
      <c r="G1677" s="446"/>
      <c r="H1677" s="98"/>
      <c r="I1677" s="98"/>
    </row>
    <row r="1678" spans="7:9" s="91" customFormat="1" ht="12.75">
      <c r="G1678" s="446"/>
      <c r="H1678" s="98"/>
      <c r="I1678" s="98"/>
    </row>
    <row r="1679" spans="7:9" s="91" customFormat="1" ht="12.75">
      <c r="G1679" s="446"/>
      <c r="H1679" s="98"/>
      <c r="I1679" s="98"/>
    </row>
    <row r="1680" spans="7:9" s="91" customFormat="1" ht="12.75">
      <c r="G1680" s="446"/>
      <c r="H1680" s="98"/>
      <c r="I1680" s="98"/>
    </row>
    <row r="1681" spans="7:9" s="91" customFormat="1" ht="12.75">
      <c r="G1681" s="446"/>
      <c r="H1681" s="98"/>
      <c r="I1681" s="98"/>
    </row>
    <row r="1682" spans="7:9" s="91" customFormat="1" ht="12.75">
      <c r="G1682" s="446"/>
      <c r="H1682" s="98"/>
      <c r="I1682" s="98"/>
    </row>
    <row r="1683" spans="7:9" s="91" customFormat="1" ht="12.75">
      <c r="G1683" s="446"/>
      <c r="H1683" s="98"/>
      <c r="I1683" s="98"/>
    </row>
    <row r="1684" spans="7:9" s="91" customFormat="1" ht="12.75">
      <c r="G1684" s="446"/>
      <c r="H1684" s="98"/>
      <c r="I1684" s="98"/>
    </row>
    <row r="1685" spans="7:9" s="91" customFormat="1" ht="12.75">
      <c r="G1685" s="446"/>
      <c r="H1685" s="98"/>
      <c r="I1685" s="98"/>
    </row>
    <row r="1686" spans="7:9" s="91" customFormat="1" ht="12.75">
      <c r="G1686" s="446"/>
      <c r="H1686" s="98"/>
      <c r="I1686" s="98"/>
    </row>
    <row r="1687" spans="7:9" s="91" customFormat="1" ht="12.75">
      <c r="G1687" s="446"/>
      <c r="H1687" s="98"/>
      <c r="I1687" s="98"/>
    </row>
    <row r="1688" spans="7:9" s="91" customFormat="1" ht="12.75">
      <c r="G1688" s="446"/>
      <c r="H1688" s="98"/>
      <c r="I1688" s="98"/>
    </row>
    <row r="1689" spans="7:9" s="91" customFormat="1" ht="12.75">
      <c r="G1689" s="446"/>
      <c r="H1689" s="98"/>
      <c r="I1689" s="98"/>
    </row>
    <row r="1690" spans="7:9" s="91" customFormat="1" ht="12.75">
      <c r="G1690" s="446"/>
      <c r="H1690" s="98"/>
      <c r="I1690" s="98"/>
    </row>
    <row r="1691" spans="7:9" s="91" customFormat="1" ht="12.75">
      <c r="G1691" s="446"/>
      <c r="H1691" s="98"/>
      <c r="I1691" s="98"/>
    </row>
    <row r="1692" spans="7:9" s="91" customFormat="1" ht="12.75">
      <c r="G1692" s="446"/>
      <c r="H1692" s="98"/>
      <c r="I1692" s="98"/>
    </row>
    <row r="1693" spans="7:9" s="91" customFormat="1" ht="12.75">
      <c r="G1693" s="446"/>
      <c r="H1693" s="98"/>
      <c r="I1693" s="98"/>
    </row>
    <row r="1694" spans="7:9" s="91" customFormat="1" ht="12.75">
      <c r="G1694" s="446"/>
      <c r="H1694" s="98"/>
      <c r="I1694" s="98"/>
    </row>
    <row r="1695" spans="7:9" s="91" customFormat="1" ht="12.75">
      <c r="G1695" s="446"/>
      <c r="H1695" s="98"/>
      <c r="I1695" s="98"/>
    </row>
    <row r="1696" spans="7:9" s="91" customFormat="1" ht="12.75">
      <c r="G1696" s="446"/>
      <c r="H1696" s="98"/>
      <c r="I1696" s="98"/>
    </row>
    <row r="1697" spans="7:9" s="91" customFormat="1" ht="12.75">
      <c r="G1697" s="446"/>
      <c r="H1697" s="98"/>
      <c r="I1697" s="98"/>
    </row>
    <row r="1698" spans="7:9" s="91" customFormat="1" ht="12.75">
      <c r="G1698" s="446"/>
      <c r="H1698" s="98"/>
      <c r="I1698" s="98"/>
    </row>
    <row r="1699" spans="7:9" s="91" customFormat="1" ht="12.75">
      <c r="G1699" s="446"/>
      <c r="H1699" s="98"/>
      <c r="I1699" s="98"/>
    </row>
    <row r="1700" spans="7:9" s="91" customFormat="1" ht="12.75">
      <c r="G1700" s="446"/>
      <c r="H1700" s="98"/>
      <c r="I1700" s="98"/>
    </row>
    <row r="1701" spans="7:9" s="91" customFormat="1" ht="12.75">
      <c r="G1701" s="446"/>
      <c r="H1701" s="98"/>
      <c r="I1701" s="98"/>
    </row>
    <row r="1702" spans="7:9" s="91" customFormat="1" ht="12.75">
      <c r="G1702" s="446"/>
      <c r="H1702" s="98"/>
      <c r="I1702" s="98"/>
    </row>
    <row r="1703" spans="7:9" s="91" customFormat="1" ht="12.75">
      <c r="G1703" s="446"/>
      <c r="H1703" s="98"/>
      <c r="I1703" s="98"/>
    </row>
    <row r="1704" spans="7:9" s="91" customFormat="1" ht="12.75">
      <c r="G1704" s="446"/>
      <c r="H1704" s="98"/>
      <c r="I1704" s="98"/>
    </row>
    <row r="1705" spans="7:9" s="91" customFormat="1" ht="12.75">
      <c r="G1705" s="446"/>
      <c r="H1705" s="98"/>
      <c r="I1705" s="98"/>
    </row>
    <row r="1706" spans="7:9" s="91" customFormat="1" ht="12.75">
      <c r="G1706" s="446"/>
      <c r="H1706" s="98"/>
      <c r="I1706" s="98"/>
    </row>
    <row r="1707" spans="7:9" s="91" customFormat="1" ht="12.75">
      <c r="G1707" s="446"/>
      <c r="H1707" s="98"/>
      <c r="I1707" s="98"/>
    </row>
    <row r="1708" spans="7:9" s="91" customFormat="1" ht="12.75">
      <c r="G1708" s="446"/>
      <c r="H1708" s="98"/>
      <c r="I1708" s="98"/>
    </row>
    <row r="1709" spans="7:9" s="91" customFormat="1" ht="12.75">
      <c r="G1709" s="446"/>
      <c r="H1709" s="98"/>
      <c r="I1709" s="98"/>
    </row>
    <row r="1710" spans="7:9" s="91" customFormat="1" ht="12.75">
      <c r="G1710" s="446"/>
      <c r="H1710" s="98"/>
      <c r="I1710" s="98"/>
    </row>
    <row r="1711" spans="7:9" s="91" customFormat="1" ht="12.75">
      <c r="G1711" s="446"/>
      <c r="H1711" s="98"/>
      <c r="I1711" s="98"/>
    </row>
    <row r="1712" spans="7:9" s="91" customFormat="1" ht="12.75">
      <c r="G1712" s="446"/>
      <c r="H1712" s="98"/>
      <c r="I1712" s="98"/>
    </row>
    <row r="1713" spans="7:9" s="91" customFormat="1" ht="12.75">
      <c r="G1713" s="446"/>
      <c r="H1713" s="98"/>
      <c r="I1713" s="98"/>
    </row>
    <row r="1714" spans="7:9" s="91" customFormat="1" ht="12.75">
      <c r="G1714" s="446"/>
      <c r="H1714" s="98"/>
      <c r="I1714" s="98"/>
    </row>
    <row r="1715" spans="7:9" s="91" customFormat="1" ht="12.75">
      <c r="G1715" s="446"/>
      <c r="H1715" s="98"/>
      <c r="I1715" s="98"/>
    </row>
    <row r="1716" spans="7:9" s="91" customFormat="1" ht="12.75">
      <c r="G1716" s="446"/>
      <c r="H1716" s="98"/>
      <c r="I1716" s="98"/>
    </row>
    <row r="1717" spans="7:9" s="91" customFormat="1" ht="12.75">
      <c r="G1717" s="446"/>
      <c r="H1717" s="98"/>
      <c r="I1717" s="98"/>
    </row>
    <row r="1718" spans="7:9" s="91" customFormat="1" ht="12.75">
      <c r="G1718" s="446"/>
      <c r="H1718" s="98"/>
      <c r="I1718" s="98"/>
    </row>
    <row r="1719" spans="7:9" s="91" customFormat="1" ht="12.75">
      <c r="G1719" s="446"/>
      <c r="H1719" s="98"/>
      <c r="I1719" s="98"/>
    </row>
    <row r="1720" spans="7:9" s="91" customFormat="1" ht="12.75">
      <c r="G1720" s="446"/>
      <c r="H1720" s="98"/>
      <c r="I1720" s="98"/>
    </row>
    <row r="1721" spans="7:9" s="91" customFormat="1" ht="12.75">
      <c r="G1721" s="446"/>
      <c r="H1721" s="98"/>
      <c r="I1721" s="98"/>
    </row>
    <row r="1722" spans="7:9" s="91" customFormat="1" ht="12.75">
      <c r="G1722" s="446"/>
      <c r="H1722" s="98"/>
      <c r="I1722" s="98"/>
    </row>
    <row r="1723" spans="7:9" s="91" customFormat="1" ht="12.75">
      <c r="G1723" s="446"/>
      <c r="H1723" s="98"/>
      <c r="I1723" s="98"/>
    </row>
    <row r="1724" spans="7:9" s="91" customFormat="1" ht="12.75">
      <c r="G1724" s="446"/>
      <c r="H1724" s="98"/>
      <c r="I1724" s="98"/>
    </row>
    <row r="1725" spans="7:9" s="91" customFormat="1" ht="12.75">
      <c r="G1725" s="446"/>
      <c r="H1725" s="98"/>
      <c r="I1725" s="98"/>
    </row>
    <row r="1726" spans="7:9" s="91" customFormat="1" ht="12.75">
      <c r="G1726" s="446"/>
      <c r="H1726" s="98"/>
      <c r="I1726" s="98"/>
    </row>
    <row r="1727" spans="7:9" s="91" customFormat="1" ht="12.75">
      <c r="G1727" s="446"/>
      <c r="H1727" s="98"/>
      <c r="I1727" s="98"/>
    </row>
    <row r="1728" spans="7:9" s="91" customFormat="1" ht="12.75">
      <c r="G1728" s="446"/>
      <c r="H1728" s="98"/>
      <c r="I1728" s="98"/>
    </row>
    <row r="1729" spans="7:9" s="91" customFormat="1" ht="12.75">
      <c r="G1729" s="446"/>
      <c r="H1729" s="98"/>
      <c r="I1729" s="98"/>
    </row>
    <row r="1730" spans="7:9" s="91" customFormat="1" ht="12.75">
      <c r="G1730" s="446"/>
      <c r="H1730" s="98"/>
      <c r="I1730" s="98"/>
    </row>
    <row r="1731" spans="7:9" s="91" customFormat="1" ht="12.75">
      <c r="G1731" s="446"/>
      <c r="H1731" s="98"/>
      <c r="I1731" s="98"/>
    </row>
    <row r="1732" spans="7:9" s="91" customFormat="1" ht="12.75">
      <c r="G1732" s="446"/>
      <c r="H1732" s="98"/>
      <c r="I1732" s="98"/>
    </row>
    <row r="1733" spans="7:9" s="91" customFormat="1" ht="12.75">
      <c r="G1733" s="446"/>
      <c r="H1733" s="98"/>
      <c r="I1733" s="98"/>
    </row>
    <row r="1734" spans="7:9" s="91" customFormat="1" ht="12.75">
      <c r="G1734" s="446"/>
      <c r="H1734" s="98"/>
      <c r="I1734" s="98"/>
    </row>
    <row r="1735" spans="7:9" s="91" customFormat="1" ht="12.75">
      <c r="G1735" s="446"/>
      <c r="H1735" s="98"/>
      <c r="I1735" s="98"/>
    </row>
    <row r="1736" spans="7:9" s="91" customFormat="1" ht="12.75">
      <c r="G1736" s="446"/>
      <c r="H1736" s="98"/>
      <c r="I1736" s="98"/>
    </row>
    <row r="1737" spans="7:9" s="91" customFormat="1" ht="12.75">
      <c r="G1737" s="446"/>
      <c r="H1737" s="98"/>
      <c r="I1737" s="98"/>
    </row>
    <row r="1738" spans="7:9" s="91" customFormat="1" ht="12.75">
      <c r="G1738" s="446"/>
      <c r="H1738" s="98"/>
      <c r="I1738" s="98"/>
    </row>
    <row r="1739" spans="7:9" s="91" customFormat="1" ht="12.75">
      <c r="G1739" s="446"/>
      <c r="H1739" s="98"/>
      <c r="I1739" s="98"/>
    </row>
    <row r="1740" spans="7:9" s="91" customFormat="1" ht="12.75">
      <c r="G1740" s="446"/>
      <c r="H1740" s="98"/>
      <c r="I1740" s="98"/>
    </row>
    <row r="1741" spans="7:9" s="91" customFormat="1" ht="12.75">
      <c r="G1741" s="446"/>
      <c r="H1741" s="98"/>
      <c r="I1741" s="98"/>
    </row>
    <row r="1742" spans="7:9" s="91" customFormat="1" ht="12.75">
      <c r="G1742" s="446"/>
      <c r="H1742" s="98"/>
      <c r="I1742" s="98"/>
    </row>
    <row r="1743" spans="7:9" s="91" customFormat="1" ht="12.75">
      <c r="G1743" s="446"/>
      <c r="H1743" s="98"/>
      <c r="I1743" s="98"/>
    </row>
    <row r="1744" spans="7:9" s="91" customFormat="1" ht="12.75">
      <c r="G1744" s="446"/>
      <c r="H1744" s="98"/>
      <c r="I1744" s="98"/>
    </row>
    <row r="1745" spans="7:9" s="91" customFormat="1" ht="12.75">
      <c r="G1745" s="446"/>
      <c r="H1745" s="98"/>
      <c r="I1745" s="98"/>
    </row>
    <row r="1746" spans="7:9" s="91" customFormat="1" ht="12.75">
      <c r="G1746" s="446"/>
      <c r="H1746" s="98"/>
      <c r="I1746" s="98"/>
    </row>
    <row r="1747" spans="7:9" s="91" customFormat="1" ht="12.75">
      <c r="G1747" s="446"/>
      <c r="H1747" s="98"/>
      <c r="I1747" s="98"/>
    </row>
    <row r="1748" spans="7:9" s="91" customFormat="1" ht="12.75">
      <c r="G1748" s="446"/>
      <c r="H1748" s="98"/>
      <c r="I1748" s="98"/>
    </row>
    <row r="1749" spans="7:9" s="91" customFormat="1" ht="12.75">
      <c r="G1749" s="446"/>
      <c r="H1749" s="98"/>
      <c r="I1749" s="98"/>
    </row>
    <row r="1750" spans="7:9" s="91" customFormat="1" ht="12.75">
      <c r="G1750" s="446"/>
      <c r="H1750" s="98"/>
      <c r="I1750" s="98"/>
    </row>
    <row r="1751" spans="7:9" s="91" customFormat="1" ht="12.75">
      <c r="G1751" s="446"/>
      <c r="H1751" s="98"/>
      <c r="I1751" s="98"/>
    </row>
    <row r="1752" spans="7:9" s="91" customFormat="1" ht="12.75">
      <c r="G1752" s="446"/>
      <c r="H1752" s="98"/>
      <c r="I1752" s="98"/>
    </row>
    <row r="1753" spans="7:9" s="91" customFormat="1" ht="12.75">
      <c r="G1753" s="446"/>
      <c r="H1753" s="98"/>
      <c r="I1753" s="98"/>
    </row>
    <row r="1754" spans="7:9" s="91" customFormat="1" ht="12.75">
      <c r="G1754" s="446"/>
      <c r="H1754" s="98"/>
      <c r="I1754" s="98"/>
    </row>
    <row r="1755" spans="7:9" s="91" customFormat="1" ht="12.75">
      <c r="G1755" s="446"/>
      <c r="H1755" s="98"/>
      <c r="I1755" s="98"/>
    </row>
    <row r="1756" spans="7:9" s="91" customFormat="1" ht="12.75">
      <c r="G1756" s="446"/>
      <c r="H1756" s="98"/>
      <c r="I1756" s="98"/>
    </row>
    <row r="1757" spans="7:9" s="91" customFormat="1" ht="12.75">
      <c r="G1757" s="446"/>
      <c r="H1757" s="98"/>
      <c r="I1757" s="98"/>
    </row>
    <row r="1758" spans="7:9" s="91" customFormat="1" ht="12.75">
      <c r="G1758" s="446"/>
      <c r="H1758" s="98"/>
      <c r="I1758" s="98"/>
    </row>
    <row r="1759" spans="7:9" s="91" customFormat="1" ht="12.75">
      <c r="G1759" s="446"/>
      <c r="H1759" s="98"/>
      <c r="I1759" s="98"/>
    </row>
    <row r="1760" spans="7:9" s="91" customFormat="1" ht="12.75">
      <c r="G1760" s="446"/>
      <c r="H1760" s="98"/>
      <c r="I1760" s="98"/>
    </row>
    <row r="1761" spans="7:9" s="91" customFormat="1" ht="12.75">
      <c r="G1761" s="446"/>
      <c r="H1761" s="98"/>
      <c r="I1761" s="98"/>
    </row>
    <row r="1762" spans="7:9" s="91" customFormat="1" ht="12.75">
      <c r="G1762" s="446"/>
      <c r="H1762" s="98"/>
      <c r="I1762" s="98"/>
    </row>
    <row r="1763" spans="7:9" s="91" customFormat="1" ht="12.75">
      <c r="G1763" s="446"/>
      <c r="H1763" s="98"/>
      <c r="I1763" s="98"/>
    </row>
    <row r="1764" spans="7:9" s="91" customFormat="1" ht="12.75">
      <c r="G1764" s="446"/>
      <c r="H1764" s="98"/>
      <c r="I1764" s="98"/>
    </row>
    <row r="1765" spans="7:9" s="91" customFormat="1" ht="12.75">
      <c r="G1765" s="446"/>
      <c r="H1765" s="98"/>
      <c r="I1765" s="98"/>
    </row>
    <row r="1766" spans="7:9" s="91" customFormat="1" ht="12.75">
      <c r="G1766" s="446"/>
      <c r="H1766" s="98"/>
      <c r="I1766" s="98"/>
    </row>
    <row r="1767" spans="7:9" s="91" customFormat="1" ht="12.75">
      <c r="G1767" s="446"/>
      <c r="H1767" s="98"/>
      <c r="I1767" s="98"/>
    </row>
    <row r="1768" spans="7:9" s="91" customFormat="1" ht="12.75">
      <c r="G1768" s="446"/>
      <c r="H1768" s="98"/>
      <c r="I1768" s="98"/>
    </row>
    <row r="1769" spans="7:9" s="91" customFormat="1" ht="12.75">
      <c r="G1769" s="446"/>
      <c r="H1769" s="98"/>
      <c r="I1769" s="98"/>
    </row>
    <row r="1770" spans="7:9" s="91" customFormat="1" ht="12.75">
      <c r="G1770" s="446"/>
      <c r="H1770" s="98"/>
      <c r="I1770" s="98"/>
    </row>
    <row r="1771" spans="7:9" s="91" customFormat="1" ht="12.75">
      <c r="G1771" s="446"/>
      <c r="H1771" s="98"/>
      <c r="I1771" s="98"/>
    </row>
    <row r="1772" spans="7:9" s="91" customFormat="1" ht="12.75">
      <c r="G1772" s="446"/>
      <c r="H1772" s="98"/>
      <c r="I1772" s="98"/>
    </row>
    <row r="1773" spans="7:9" s="91" customFormat="1" ht="12.75">
      <c r="G1773" s="446"/>
      <c r="H1773" s="98"/>
      <c r="I1773" s="98"/>
    </row>
    <row r="1774" spans="7:9" s="91" customFormat="1" ht="12.75">
      <c r="G1774" s="446"/>
      <c r="H1774" s="98"/>
      <c r="I1774" s="98"/>
    </row>
    <row r="1775" spans="7:9" s="91" customFormat="1" ht="12.75">
      <c r="G1775" s="446"/>
      <c r="H1775" s="98"/>
      <c r="I1775" s="98"/>
    </row>
    <row r="1776" spans="7:9" s="91" customFormat="1" ht="12.75">
      <c r="G1776" s="446"/>
      <c r="H1776" s="98"/>
      <c r="I1776" s="98"/>
    </row>
    <row r="1777" spans="7:9" s="91" customFormat="1" ht="12.75">
      <c r="G1777" s="446"/>
      <c r="H1777" s="98"/>
      <c r="I1777" s="98"/>
    </row>
    <row r="1778" spans="7:9" s="91" customFormat="1" ht="12.75">
      <c r="G1778" s="446"/>
      <c r="H1778" s="98"/>
      <c r="I1778" s="98"/>
    </row>
    <row r="1779" spans="7:9" s="91" customFormat="1" ht="12.75">
      <c r="G1779" s="446"/>
      <c r="H1779" s="98"/>
      <c r="I1779" s="98"/>
    </row>
    <row r="1780" spans="7:9" s="91" customFormat="1" ht="12.75">
      <c r="G1780" s="446"/>
      <c r="H1780" s="98"/>
      <c r="I1780" s="98"/>
    </row>
    <row r="1781" spans="7:9" s="91" customFormat="1" ht="12.75">
      <c r="G1781" s="446"/>
      <c r="H1781" s="98"/>
      <c r="I1781" s="98"/>
    </row>
    <row r="1782" spans="7:9" s="91" customFormat="1" ht="12.75">
      <c r="G1782" s="446"/>
      <c r="H1782" s="98"/>
      <c r="I1782" s="98"/>
    </row>
    <row r="1783" spans="7:9" s="91" customFormat="1" ht="12.75">
      <c r="G1783" s="446"/>
      <c r="H1783" s="98"/>
      <c r="I1783" s="98"/>
    </row>
    <row r="1784" spans="7:9" s="91" customFormat="1" ht="12.75">
      <c r="G1784" s="446"/>
      <c r="H1784" s="98"/>
      <c r="I1784" s="98"/>
    </row>
    <row r="1785" spans="7:9" s="91" customFormat="1" ht="12.75">
      <c r="G1785" s="446"/>
      <c r="H1785" s="98"/>
      <c r="I1785" s="98"/>
    </row>
    <row r="1786" spans="7:9" s="91" customFormat="1" ht="12.75">
      <c r="G1786" s="446"/>
      <c r="H1786" s="98"/>
      <c r="I1786" s="98"/>
    </row>
    <row r="1787" spans="7:9" s="91" customFormat="1" ht="12.75">
      <c r="G1787" s="446"/>
      <c r="H1787" s="98"/>
      <c r="I1787" s="98"/>
    </row>
    <row r="1788" spans="7:9" s="91" customFormat="1" ht="12.75">
      <c r="G1788" s="446"/>
      <c r="H1788" s="98"/>
      <c r="I1788" s="98"/>
    </row>
    <row r="1789" spans="7:9" s="91" customFormat="1" ht="12.75">
      <c r="G1789" s="446"/>
      <c r="H1789" s="98"/>
      <c r="I1789" s="98"/>
    </row>
    <row r="1790" spans="7:9" s="91" customFormat="1" ht="12.75">
      <c r="G1790" s="446"/>
      <c r="H1790" s="98"/>
      <c r="I1790" s="98"/>
    </row>
    <row r="1791" spans="7:9" s="91" customFormat="1" ht="12.75">
      <c r="G1791" s="446"/>
      <c r="H1791" s="98"/>
      <c r="I1791" s="98"/>
    </row>
    <row r="1792" spans="7:9" s="91" customFormat="1" ht="12.75">
      <c r="G1792" s="446"/>
      <c r="H1792" s="98"/>
      <c r="I1792" s="98"/>
    </row>
    <row r="1793" spans="7:9" s="91" customFormat="1" ht="12.75">
      <c r="G1793" s="446"/>
      <c r="H1793" s="98"/>
      <c r="I1793" s="98"/>
    </row>
    <row r="1794" spans="7:9" s="91" customFormat="1" ht="12.75">
      <c r="G1794" s="446"/>
      <c r="H1794" s="98"/>
      <c r="I1794" s="98"/>
    </row>
    <row r="1795" spans="7:9" s="91" customFormat="1" ht="12.75">
      <c r="G1795" s="446"/>
      <c r="H1795" s="98"/>
      <c r="I1795" s="98"/>
    </row>
    <row r="1796" spans="7:9" s="91" customFormat="1" ht="12.75">
      <c r="G1796" s="446"/>
      <c r="H1796" s="98"/>
      <c r="I1796" s="98"/>
    </row>
    <row r="1797" spans="7:9" s="91" customFormat="1" ht="12.75">
      <c r="G1797" s="446"/>
      <c r="H1797" s="98"/>
      <c r="I1797" s="98"/>
    </row>
    <row r="1798" spans="7:9" s="91" customFormat="1" ht="12.75">
      <c r="G1798" s="446"/>
      <c r="H1798" s="98"/>
      <c r="I1798" s="98"/>
    </row>
    <row r="1799" spans="7:9" s="91" customFormat="1" ht="12.75">
      <c r="G1799" s="446"/>
      <c r="H1799" s="98"/>
      <c r="I1799" s="98"/>
    </row>
    <row r="1800" spans="7:9" s="91" customFormat="1" ht="12.75">
      <c r="G1800" s="446"/>
      <c r="H1800" s="98"/>
      <c r="I1800" s="98"/>
    </row>
    <row r="1801" spans="7:9" s="91" customFormat="1" ht="12.75">
      <c r="G1801" s="446"/>
      <c r="H1801" s="98"/>
      <c r="I1801" s="98"/>
    </row>
    <row r="1802" spans="7:9" s="91" customFormat="1" ht="12.75">
      <c r="G1802" s="446"/>
      <c r="H1802" s="98"/>
      <c r="I1802" s="98"/>
    </row>
    <row r="1803" spans="7:9" s="91" customFormat="1" ht="12.75">
      <c r="G1803" s="446"/>
      <c r="H1803" s="98"/>
      <c r="I1803" s="98"/>
    </row>
    <row r="1804" spans="7:9" s="91" customFormat="1" ht="12.75">
      <c r="G1804" s="446"/>
      <c r="H1804" s="98"/>
      <c r="I1804" s="98"/>
    </row>
    <row r="1805" spans="7:9" s="91" customFormat="1" ht="12.75">
      <c r="G1805" s="446"/>
      <c r="H1805" s="98"/>
      <c r="I1805" s="98"/>
    </row>
    <row r="1806" spans="7:9" s="91" customFormat="1" ht="12.75">
      <c r="G1806" s="446"/>
      <c r="H1806" s="98"/>
      <c r="I1806" s="98"/>
    </row>
    <row r="1807" spans="7:9" s="91" customFormat="1" ht="12.75">
      <c r="G1807" s="446"/>
      <c r="H1807" s="98"/>
      <c r="I1807" s="98"/>
    </row>
    <row r="1808" spans="7:9" s="91" customFormat="1" ht="12.75">
      <c r="G1808" s="446"/>
      <c r="H1808" s="98"/>
      <c r="I1808" s="98"/>
    </row>
    <row r="1809" spans="7:9" s="91" customFormat="1" ht="12.75">
      <c r="G1809" s="446"/>
      <c r="H1809" s="98"/>
      <c r="I1809" s="98"/>
    </row>
    <row r="1810" spans="7:9" s="91" customFormat="1" ht="12.75">
      <c r="G1810" s="446"/>
      <c r="H1810" s="98"/>
      <c r="I1810" s="98"/>
    </row>
    <row r="1811" spans="7:9" s="91" customFormat="1" ht="12.75">
      <c r="G1811" s="446"/>
      <c r="H1811" s="98"/>
      <c r="I1811" s="98"/>
    </row>
    <row r="1812" spans="7:9" s="91" customFormat="1" ht="12.75">
      <c r="G1812" s="446"/>
      <c r="H1812" s="98"/>
      <c r="I1812" s="98"/>
    </row>
    <row r="1813" spans="7:9" s="91" customFormat="1" ht="12.75">
      <c r="G1813" s="446"/>
      <c r="H1813" s="98"/>
      <c r="I1813" s="98"/>
    </row>
    <row r="1814" spans="7:9" s="91" customFormat="1" ht="12.75">
      <c r="G1814" s="446"/>
      <c r="H1814" s="98"/>
      <c r="I1814" s="98"/>
    </row>
    <row r="1815" spans="7:9" s="91" customFormat="1" ht="12.75">
      <c r="G1815" s="446"/>
      <c r="H1815" s="98"/>
      <c r="I1815" s="98"/>
    </row>
    <row r="1816" spans="7:9" s="91" customFormat="1" ht="12.75">
      <c r="G1816" s="446"/>
      <c r="H1816" s="98"/>
      <c r="I1816" s="98"/>
    </row>
    <row r="1817" spans="7:9" s="91" customFormat="1" ht="12.75">
      <c r="G1817" s="446"/>
      <c r="H1817" s="98"/>
      <c r="I1817" s="98"/>
    </row>
    <row r="1818" spans="7:9" s="91" customFormat="1" ht="12.75">
      <c r="G1818" s="446"/>
      <c r="H1818" s="98"/>
      <c r="I1818" s="98"/>
    </row>
    <row r="1819" spans="7:9" s="91" customFormat="1" ht="12.75">
      <c r="G1819" s="446"/>
      <c r="H1819" s="98"/>
      <c r="I1819" s="98"/>
    </row>
    <row r="1820" spans="7:9" s="91" customFormat="1" ht="12.75">
      <c r="G1820" s="446"/>
      <c r="H1820" s="98"/>
      <c r="I1820" s="98"/>
    </row>
    <row r="1821" spans="7:9" s="91" customFormat="1" ht="12.75">
      <c r="G1821" s="446"/>
      <c r="H1821" s="98"/>
      <c r="I1821" s="98"/>
    </row>
    <row r="1822" spans="7:9" s="91" customFormat="1" ht="12.75">
      <c r="G1822" s="446"/>
      <c r="H1822" s="98"/>
      <c r="I1822" s="98"/>
    </row>
    <row r="1823" spans="7:9" s="91" customFormat="1" ht="12.75">
      <c r="G1823" s="446"/>
      <c r="H1823" s="98"/>
      <c r="I1823" s="98"/>
    </row>
    <row r="1824" spans="7:9" s="91" customFormat="1" ht="12.75">
      <c r="G1824" s="446"/>
      <c r="H1824" s="98"/>
      <c r="I1824" s="98"/>
    </row>
    <row r="1825" spans="7:9" s="91" customFormat="1" ht="12.75">
      <c r="G1825" s="446"/>
      <c r="H1825" s="98"/>
      <c r="I1825" s="98"/>
    </row>
    <row r="1826" spans="7:9" s="91" customFormat="1" ht="12.75">
      <c r="G1826" s="446"/>
      <c r="H1826" s="98"/>
      <c r="I1826" s="98"/>
    </row>
    <row r="1827" spans="7:9" s="91" customFormat="1" ht="12.75">
      <c r="G1827" s="446"/>
      <c r="H1827" s="98"/>
      <c r="I1827" s="98"/>
    </row>
    <row r="1828" spans="7:9" s="91" customFormat="1" ht="12.75">
      <c r="G1828" s="446"/>
      <c r="H1828" s="98"/>
      <c r="I1828" s="98"/>
    </row>
    <row r="1829" spans="7:9" s="91" customFormat="1" ht="12.75">
      <c r="G1829" s="446"/>
      <c r="H1829" s="98"/>
      <c r="I1829" s="98"/>
    </row>
    <row r="1830" spans="7:9" s="91" customFormat="1" ht="12.75">
      <c r="G1830" s="446"/>
      <c r="H1830" s="98"/>
      <c r="I1830" s="98"/>
    </row>
    <row r="1831" spans="7:9" s="91" customFormat="1" ht="12.75">
      <c r="G1831" s="446"/>
      <c r="H1831" s="98"/>
      <c r="I1831" s="98"/>
    </row>
    <row r="1832" spans="7:9" s="91" customFormat="1" ht="12.75">
      <c r="G1832" s="446"/>
      <c r="H1832" s="98"/>
      <c r="I1832" s="98"/>
    </row>
    <row r="1833" spans="7:9" s="91" customFormat="1" ht="12.75">
      <c r="G1833" s="446"/>
      <c r="H1833" s="98"/>
      <c r="I1833" s="98"/>
    </row>
    <row r="1834" spans="7:9" s="91" customFormat="1" ht="12.75">
      <c r="G1834" s="446"/>
      <c r="H1834" s="98"/>
      <c r="I1834" s="98"/>
    </row>
    <row r="1835" spans="7:9" s="91" customFormat="1" ht="12.75">
      <c r="G1835" s="446"/>
      <c r="H1835" s="98"/>
      <c r="I1835" s="98"/>
    </row>
    <row r="1836" spans="7:9" s="91" customFormat="1" ht="12.75">
      <c r="G1836" s="446"/>
      <c r="H1836" s="98"/>
      <c r="I1836" s="98"/>
    </row>
    <row r="1837" spans="7:9" s="91" customFormat="1" ht="12.75">
      <c r="G1837" s="446"/>
      <c r="H1837" s="98"/>
      <c r="I1837" s="98"/>
    </row>
    <row r="1838" spans="7:9" s="91" customFormat="1" ht="12.75">
      <c r="G1838" s="446"/>
      <c r="H1838" s="98"/>
      <c r="I1838" s="98"/>
    </row>
    <row r="1839" spans="7:9" s="91" customFormat="1" ht="12.75">
      <c r="G1839" s="446"/>
      <c r="H1839" s="98"/>
      <c r="I1839" s="98"/>
    </row>
    <row r="1840" spans="7:9" s="91" customFormat="1" ht="12.75">
      <c r="G1840" s="446"/>
      <c r="H1840" s="98"/>
      <c r="I1840" s="98"/>
    </row>
    <row r="1841" spans="7:9" s="91" customFormat="1" ht="12.75">
      <c r="G1841" s="446"/>
      <c r="H1841" s="98"/>
      <c r="I1841" s="98"/>
    </row>
    <row r="1842" spans="7:9" s="91" customFormat="1" ht="12.75">
      <c r="G1842" s="446"/>
      <c r="H1842" s="98"/>
      <c r="I1842" s="98"/>
    </row>
    <row r="1843" spans="7:9" s="91" customFormat="1" ht="12.75">
      <c r="G1843" s="446"/>
      <c r="H1843" s="98"/>
      <c r="I1843" s="98"/>
    </row>
    <row r="1844" spans="7:9" s="91" customFormat="1" ht="12.75">
      <c r="G1844" s="446"/>
      <c r="H1844" s="98"/>
      <c r="I1844" s="98"/>
    </row>
    <row r="1845" spans="7:9" s="91" customFormat="1" ht="12.75">
      <c r="G1845" s="446"/>
      <c r="H1845" s="98"/>
      <c r="I1845" s="98"/>
    </row>
    <row r="1846" spans="7:9" s="91" customFormat="1" ht="12.75">
      <c r="G1846" s="446"/>
      <c r="H1846" s="98"/>
      <c r="I1846" s="98"/>
    </row>
    <row r="1847" spans="7:9" s="91" customFormat="1" ht="12.75">
      <c r="G1847" s="446"/>
      <c r="H1847" s="98"/>
      <c r="I1847" s="98"/>
    </row>
    <row r="1848" spans="7:9" s="91" customFormat="1" ht="12.75">
      <c r="G1848" s="446"/>
      <c r="H1848" s="98"/>
      <c r="I1848" s="98"/>
    </row>
    <row r="1849" spans="7:9" s="91" customFormat="1" ht="12.75">
      <c r="G1849" s="446"/>
      <c r="H1849" s="98"/>
      <c r="I1849" s="98"/>
    </row>
    <row r="1850" spans="7:9" s="91" customFormat="1" ht="12.75">
      <c r="G1850" s="446"/>
      <c r="H1850" s="98"/>
      <c r="I1850" s="98"/>
    </row>
    <row r="1851" spans="7:9" s="91" customFormat="1" ht="12.75">
      <c r="G1851" s="446"/>
      <c r="H1851" s="98"/>
      <c r="I1851" s="98"/>
    </row>
    <row r="1852" spans="7:9" s="91" customFormat="1" ht="12.75">
      <c r="G1852" s="446"/>
      <c r="H1852" s="98"/>
      <c r="I1852" s="98"/>
    </row>
    <row r="1853" spans="7:9" s="91" customFormat="1" ht="12.75">
      <c r="G1853" s="446"/>
      <c r="H1853" s="98"/>
      <c r="I1853" s="98"/>
    </row>
    <row r="1854" spans="7:9" s="91" customFormat="1" ht="12.75">
      <c r="G1854" s="446"/>
      <c r="H1854" s="98"/>
      <c r="I1854" s="98"/>
    </row>
    <row r="1855" spans="7:9" s="91" customFormat="1" ht="12.75">
      <c r="G1855" s="446"/>
      <c r="H1855" s="98"/>
      <c r="I1855" s="98"/>
    </row>
    <row r="1856" spans="7:9" s="91" customFormat="1" ht="12.75">
      <c r="G1856" s="446"/>
      <c r="H1856" s="98"/>
      <c r="I1856" s="98"/>
    </row>
    <row r="1857" spans="7:9" s="91" customFormat="1" ht="12.75">
      <c r="G1857" s="446"/>
      <c r="H1857" s="98"/>
      <c r="I1857" s="98"/>
    </row>
    <row r="1858" spans="7:9" s="91" customFormat="1" ht="12.75">
      <c r="G1858" s="446"/>
      <c r="H1858" s="98"/>
      <c r="I1858" s="98"/>
    </row>
    <row r="1859" spans="7:9" s="91" customFormat="1" ht="12.75">
      <c r="G1859" s="446"/>
      <c r="H1859" s="98"/>
      <c r="I1859" s="98"/>
    </row>
    <row r="1860" spans="7:9" s="91" customFormat="1" ht="12.75">
      <c r="G1860" s="446"/>
      <c r="H1860" s="98"/>
      <c r="I1860" s="98"/>
    </row>
    <row r="1861" spans="7:9" s="91" customFormat="1" ht="12.75">
      <c r="G1861" s="446"/>
      <c r="H1861" s="98"/>
      <c r="I1861" s="98"/>
    </row>
    <row r="1862" spans="7:9" s="91" customFormat="1" ht="12.75">
      <c r="G1862" s="446"/>
      <c r="H1862" s="98"/>
      <c r="I1862" s="98"/>
    </row>
    <row r="1863" spans="7:9" s="91" customFormat="1" ht="12.75">
      <c r="G1863" s="446"/>
      <c r="H1863" s="98"/>
      <c r="I1863" s="98"/>
    </row>
    <row r="1864" spans="7:9" s="91" customFormat="1" ht="12.75">
      <c r="G1864" s="446"/>
      <c r="H1864" s="98"/>
      <c r="I1864" s="98"/>
    </row>
    <row r="1865" spans="7:9" s="91" customFormat="1" ht="12.75">
      <c r="G1865" s="446"/>
      <c r="H1865" s="98"/>
      <c r="I1865" s="98"/>
    </row>
    <row r="1866" spans="7:9" s="91" customFormat="1" ht="12.75">
      <c r="G1866" s="446"/>
      <c r="H1866" s="98"/>
      <c r="I1866" s="98"/>
    </row>
    <row r="1867" spans="7:9" s="91" customFormat="1" ht="12.75">
      <c r="G1867" s="446"/>
      <c r="H1867" s="98"/>
      <c r="I1867" s="98"/>
    </row>
    <row r="1868" spans="7:9" s="91" customFormat="1" ht="12.75">
      <c r="G1868" s="446"/>
      <c r="H1868" s="98"/>
      <c r="I1868" s="98"/>
    </row>
    <row r="1869" spans="7:9" s="91" customFormat="1" ht="12.75">
      <c r="G1869" s="446"/>
      <c r="H1869" s="98"/>
      <c r="I1869" s="98"/>
    </row>
    <row r="1870" spans="7:9" s="91" customFormat="1" ht="12.75">
      <c r="G1870" s="446"/>
      <c r="H1870" s="98"/>
      <c r="I1870" s="98"/>
    </row>
    <row r="1871" spans="7:9" s="91" customFormat="1" ht="12.75">
      <c r="G1871" s="446"/>
      <c r="H1871" s="98"/>
      <c r="I1871" s="98"/>
    </row>
    <row r="1872" spans="7:9" s="91" customFormat="1" ht="12.75">
      <c r="G1872" s="446"/>
      <c r="H1872" s="98"/>
      <c r="I1872" s="98"/>
    </row>
    <row r="1873" spans="7:9" s="91" customFormat="1" ht="12.75">
      <c r="G1873" s="446"/>
      <c r="H1873" s="98"/>
      <c r="I1873" s="98"/>
    </row>
    <row r="1874" spans="7:9" s="91" customFormat="1" ht="12.75">
      <c r="G1874" s="446"/>
      <c r="H1874" s="98"/>
      <c r="I1874" s="98"/>
    </row>
    <row r="1875" spans="7:9" s="91" customFormat="1" ht="12.75">
      <c r="G1875" s="446"/>
      <c r="H1875" s="98"/>
      <c r="I1875" s="98"/>
    </row>
    <row r="1876" spans="7:9" s="91" customFormat="1" ht="12.75">
      <c r="G1876" s="446"/>
      <c r="H1876" s="98"/>
      <c r="I1876" s="98"/>
    </row>
    <row r="1877" spans="7:9" s="91" customFormat="1" ht="12.75">
      <c r="G1877" s="446"/>
      <c r="H1877" s="98"/>
      <c r="I1877" s="98"/>
    </row>
    <row r="1878" spans="7:9" s="91" customFormat="1" ht="12.75">
      <c r="G1878" s="446"/>
      <c r="H1878" s="98"/>
      <c r="I1878" s="98"/>
    </row>
    <row r="1879" spans="7:9" s="91" customFormat="1" ht="12.75">
      <c r="G1879" s="446"/>
      <c r="H1879" s="98"/>
      <c r="I1879" s="98"/>
    </row>
    <row r="1880" spans="7:9" s="91" customFormat="1" ht="12.75">
      <c r="G1880" s="446"/>
      <c r="H1880" s="98"/>
      <c r="I1880" s="98"/>
    </row>
    <row r="1881" spans="7:9" s="91" customFormat="1" ht="12.75">
      <c r="G1881" s="446"/>
      <c r="H1881" s="98"/>
      <c r="I1881" s="98"/>
    </row>
    <row r="1882" spans="7:9" s="91" customFormat="1" ht="12.75">
      <c r="G1882" s="446"/>
      <c r="H1882" s="98"/>
      <c r="I1882" s="98"/>
    </row>
    <row r="1883" spans="7:9" s="91" customFormat="1" ht="12.75">
      <c r="G1883" s="446"/>
      <c r="H1883" s="98"/>
      <c r="I1883" s="98"/>
    </row>
    <row r="1884" spans="7:9" s="91" customFormat="1" ht="12.75">
      <c r="G1884" s="446"/>
      <c r="H1884" s="98"/>
      <c r="I1884" s="98"/>
    </row>
    <row r="1885" spans="7:9" s="91" customFormat="1" ht="12.75">
      <c r="G1885" s="446"/>
      <c r="H1885" s="98"/>
      <c r="I1885" s="98"/>
    </row>
    <row r="1886" spans="7:9" s="91" customFormat="1" ht="12.75">
      <c r="G1886" s="446"/>
      <c r="H1886" s="98"/>
      <c r="I1886" s="98"/>
    </row>
    <row r="1887" spans="7:9" s="91" customFormat="1" ht="12.75">
      <c r="G1887" s="446"/>
      <c r="H1887" s="98"/>
      <c r="I1887" s="98"/>
    </row>
    <row r="1888" spans="7:9" s="91" customFormat="1" ht="12.75">
      <c r="G1888" s="446"/>
      <c r="H1888" s="98"/>
      <c r="I1888" s="98"/>
    </row>
    <row r="1889" spans="7:9" s="91" customFormat="1" ht="12.75">
      <c r="G1889" s="446"/>
      <c r="H1889" s="98"/>
      <c r="I1889" s="98"/>
    </row>
    <row r="1890" spans="7:9" s="91" customFormat="1" ht="12.75">
      <c r="G1890" s="446"/>
      <c r="H1890" s="98"/>
      <c r="I1890" s="98"/>
    </row>
    <row r="1891" spans="7:9" s="91" customFormat="1" ht="12.75">
      <c r="G1891" s="446"/>
      <c r="H1891" s="98"/>
      <c r="I1891" s="98"/>
    </row>
    <row r="1892" spans="7:9" s="91" customFormat="1" ht="12.75">
      <c r="G1892" s="446"/>
      <c r="H1892" s="98"/>
      <c r="I1892" s="98"/>
    </row>
    <row r="1893" spans="7:9" s="91" customFormat="1" ht="12.75">
      <c r="G1893" s="446"/>
      <c r="H1893" s="98"/>
      <c r="I1893" s="98"/>
    </row>
    <row r="1894" spans="7:9" s="91" customFormat="1" ht="12.75">
      <c r="G1894" s="446"/>
      <c r="H1894" s="98"/>
      <c r="I1894" s="98"/>
    </row>
    <row r="1895" spans="7:9" s="91" customFormat="1" ht="12.75">
      <c r="G1895" s="446"/>
      <c r="H1895" s="98"/>
      <c r="I1895" s="98"/>
    </row>
    <row r="1896" spans="7:9" s="91" customFormat="1" ht="12.75">
      <c r="G1896" s="446"/>
      <c r="H1896" s="98"/>
      <c r="I1896" s="98"/>
    </row>
    <row r="1897" spans="7:9" s="91" customFormat="1" ht="12.75">
      <c r="G1897" s="446"/>
      <c r="H1897" s="98"/>
      <c r="I1897" s="98"/>
    </row>
    <row r="1898" spans="7:9" s="91" customFormat="1" ht="12.75">
      <c r="G1898" s="446"/>
      <c r="H1898" s="98"/>
      <c r="I1898" s="98"/>
    </row>
    <row r="1899" spans="7:9" s="91" customFormat="1" ht="12.75">
      <c r="G1899" s="446"/>
      <c r="H1899" s="98"/>
      <c r="I1899" s="98"/>
    </row>
    <row r="1900" spans="7:9" s="91" customFormat="1" ht="12.75">
      <c r="G1900" s="446"/>
      <c r="H1900" s="98"/>
      <c r="I1900" s="98"/>
    </row>
    <row r="1901" spans="7:9" s="91" customFormat="1" ht="12.75">
      <c r="G1901" s="446"/>
      <c r="H1901" s="98"/>
      <c r="I1901" s="98"/>
    </row>
    <row r="1902" spans="7:9" s="91" customFormat="1" ht="12.75">
      <c r="G1902" s="446"/>
      <c r="H1902" s="98"/>
      <c r="I1902" s="98"/>
    </row>
    <row r="1903" spans="7:9" s="91" customFormat="1" ht="12.75">
      <c r="G1903" s="446"/>
      <c r="H1903" s="98"/>
      <c r="I1903" s="98"/>
    </row>
    <row r="1904" spans="7:9" s="91" customFormat="1" ht="12.75">
      <c r="G1904" s="446"/>
      <c r="H1904" s="98"/>
      <c r="I1904" s="98"/>
    </row>
    <row r="1905" spans="7:9" s="91" customFormat="1" ht="12.75">
      <c r="G1905" s="446"/>
      <c r="H1905" s="98"/>
      <c r="I1905" s="98"/>
    </row>
    <row r="1906" spans="7:9" s="91" customFormat="1" ht="12.75">
      <c r="G1906" s="446"/>
      <c r="H1906" s="98"/>
      <c r="I1906" s="98"/>
    </row>
    <row r="1907" spans="7:9" s="91" customFormat="1" ht="12.75">
      <c r="G1907" s="446"/>
      <c r="H1907" s="98"/>
      <c r="I1907" s="98"/>
    </row>
    <row r="1908" spans="7:9" s="91" customFormat="1" ht="12.75">
      <c r="G1908" s="446"/>
      <c r="H1908" s="98"/>
      <c r="I1908" s="98"/>
    </row>
    <row r="1909" spans="7:9" s="91" customFormat="1" ht="12.75">
      <c r="G1909" s="446"/>
      <c r="H1909" s="98"/>
      <c r="I1909" s="98"/>
    </row>
    <row r="1910" spans="7:9" s="91" customFormat="1" ht="12.75">
      <c r="G1910" s="446"/>
      <c r="H1910" s="98"/>
      <c r="I1910" s="98"/>
    </row>
    <row r="1911" spans="7:9" s="91" customFormat="1" ht="12.75">
      <c r="G1911" s="446"/>
      <c r="H1911" s="98"/>
      <c r="I1911" s="98"/>
    </row>
    <row r="1912" spans="7:9" s="91" customFormat="1" ht="12.75">
      <c r="G1912" s="446"/>
      <c r="H1912" s="98"/>
      <c r="I1912" s="98"/>
    </row>
    <row r="1913" spans="7:9" s="91" customFormat="1" ht="12.75">
      <c r="G1913" s="446"/>
      <c r="H1913" s="98"/>
      <c r="I1913" s="98"/>
    </row>
    <row r="1914" spans="7:9" s="91" customFormat="1" ht="12.75">
      <c r="G1914" s="446"/>
      <c r="H1914" s="98"/>
      <c r="I1914" s="98"/>
    </row>
    <row r="1915" spans="7:9" s="91" customFormat="1" ht="12.75">
      <c r="G1915" s="446"/>
      <c r="H1915" s="98"/>
      <c r="I1915" s="98"/>
    </row>
    <row r="1916" spans="7:9" s="91" customFormat="1" ht="12.75">
      <c r="G1916" s="446"/>
      <c r="H1916" s="98"/>
      <c r="I1916" s="98"/>
    </row>
    <row r="1917" spans="7:9" s="91" customFormat="1" ht="12.75">
      <c r="G1917" s="446"/>
      <c r="H1917" s="98"/>
      <c r="I1917" s="98"/>
    </row>
    <row r="1918" spans="7:9" s="91" customFormat="1" ht="12.75">
      <c r="G1918" s="446"/>
      <c r="H1918" s="98"/>
      <c r="I1918" s="98"/>
    </row>
    <row r="1919" spans="7:9" s="91" customFormat="1" ht="12.75">
      <c r="G1919" s="446"/>
      <c r="H1919" s="98"/>
      <c r="I1919" s="98"/>
    </row>
    <row r="1920" spans="7:9" s="91" customFormat="1" ht="12.75">
      <c r="G1920" s="446"/>
      <c r="H1920" s="98"/>
      <c r="I1920" s="98"/>
    </row>
    <row r="1921" spans="7:9" s="91" customFormat="1" ht="12.75">
      <c r="G1921" s="446"/>
      <c r="H1921" s="98"/>
      <c r="I1921" s="98"/>
    </row>
    <row r="1922" spans="7:9" s="91" customFormat="1" ht="12.75">
      <c r="G1922" s="446"/>
      <c r="H1922" s="98"/>
      <c r="I1922" s="98"/>
    </row>
    <row r="1923" spans="7:9" s="91" customFormat="1" ht="12.75">
      <c r="G1923" s="446"/>
      <c r="H1923" s="98"/>
      <c r="I1923" s="98"/>
    </row>
    <row r="1924" spans="7:9" s="91" customFormat="1" ht="12.75">
      <c r="G1924" s="446"/>
      <c r="H1924" s="98"/>
      <c r="I1924" s="98"/>
    </row>
    <row r="1925" spans="7:9" s="91" customFormat="1" ht="12.75">
      <c r="G1925" s="446"/>
      <c r="H1925" s="98"/>
      <c r="I1925" s="98"/>
    </row>
    <row r="1926" spans="7:9" s="91" customFormat="1" ht="12.75">
      <c r="G1926" s="446"/>
      <c r="H1926" s="98"/>
      <c r="I1926" s="98"/>
    </row>
    <row r="1927" spans="7:9" s="91" customFormat="1" ht="12.75">
      <c r="G1927" s="446"/>
      <c r="H1927" s="98"/>
      <c r="I1927" s="98"/>
    </row>
    <row r="1928" spans="7:9" s="91" customFormat="1" ht="12.75">
      <c r="G1928" s="446"/>
      <c r="H1928" s="98"/>
      <c r="I1928" s="98"/>
    </row>
    <row r="1929" spans="7:9" s="91" customFormat="1" ht="12.75">
      <c r="G1929" s="446"/>
      <c r="H1929" s="98"/>
      <c r="I1929" s="98"/>
    </row>
    <row r="1930" spans="7:9" s="91" customFormat="1" ht="12.75">
      <c r="G1930" s="446"/>
      <c r="H1930" s="98"/>
      <c r="I1930" s="98"/>
    </row>
    <row r="1931" spans="7:9" s="91" customFormat="1" ht="12.75">
      <c r="G1931" s="446"/>
      <c r="H1931" s="98"/>
      <c r="I1931" s="98"/>
    </row>
    <row r="1932" spans="7:9" s="91" customFormat="1" ht="12.75">
      <c r="G1932" s="446"/>
      <c r="H1932" s="98"/>
      <c r="I1932" s="98"/>
    </row>
    <row r="1933" spans="7:9" s="91" customFormat="1" ht="12.75">
      <c r="G1933" s="446"/>
      <c r="H1933" s="98"/>
      <c r="I1933" s="98"/>
    </row>
    <row r="1934" spans="7:9" s="91" customFormat="1" ht="12.75">
      <c r="G1934" s="446"/>
      <c r="H1934" s="98"/>
      <c r="I1934" s="98"/>
    </row>
    <row r="1935" spans="7:9" s="91" customFormat="1" ht="12.75">
      <c r="G1935" s="446"/>
      <c r="H1935" s="98"/>
      <c r="I1935" s="98"/>
    </row>
    <row r="1936" spans="7:9" s="91" customFormat="1" ht="12.75">
      <c r="G1936" s="446"/>
      <c r="H1936" s="98"/>
      <c r="I1936" s="98"/>
    </row>
    <row r="1937" spans="7:9" s="91" customFormat="1" ht="12.75">
      <c r="G1937" s="446"/>
      <c r="H1937" s="98"/>
      <c r="I1937" s="98"/>
    </row>
    <row r="1938" spans="7:9" s="91" customFormat="1" ht="12.75">
      <c r="G1938" s="446"/>
      <c r="H1938" s="98"/>
      <c r="I1938" s="98"/>
    </row>
    <row r="1939" spans="7:9" s="91" customFormat="1" ht="12.75">
      <c r="G1939" s="446"/>
      <c r="H1939" s="98"/>
      <c r="I1939" s="98"/>
    </row>
    <row r="1940" spans="7:9" s="91" customFormat="1" ht="12.75">
      <c r="G1940" s="446"/>
      <c r="H1940" s="98"/>
      <c r="I1940" s="98"/>
    </row>
    <row r="1941" spans="7:9" s="91" customFormat="1" ht="12.75">
      <c r="G1941" s="446"/>
      <c r="H1941" s="98"/>
      <c r="I1941" s="98"/>
    </row>
    <row r="1942" spans="7:9" s="91" customFormat="1" ht="12.75">
      <c r="G1942" s="446"/>
      <c r="H1942" s="98"/>
      <c r="I1942" s="98"/>
    </row>
    <row r="1943" spans="7:9" s="91" customFormat="1" ht="12.75">
      <c r="G1943" s="446"/>
      <c r="H1943" s="98"/>
      <c r="I1943" s="98"/>
    </row>
    <row r="1944" spans="7:9" s="91" customFormat="1" ht="12.75">
      <c r="G1944" s="446"/>
      <c r="H1944" s="98"/>
      <c r="I1944" s="98"/>
    </row>
    <row r="1945" spans="7:9" s="91" customFormat="1" ht="12.75">
      <c r="G1945" s="446"/>
      <c r="H1945" s="98"/>
      <c r="I1945" s="98"/>
    </row>
    <row r="1946" spans="7:9" s="91" customFormat="1" ht="12.75">
      <c r="G1946" s="446"/>
      <c r="H1946" s="98"/>
      <c r="I1946" s="98"/>
    </row>
    <row r="1947" spans="7:9" s="91" customFormat="1" ht="12.75">
      <c r="G1947" s="446"/>
      <c r="H1947" s="98"/>
      <c r="I1947" s="98"/>
    </row>
    <row r="1948" spans="7:9" s="91" customFormat="1" ht="12.75">
      <c r="G1948" s="446"/>
      <c r="H1948" s="98"/>
      <c r="I1948" s="98"/>
    </row>
    <row r="1949" spans="7:9" s="91" customFormat="1" ht="12.75">
      <c r="G1949" s="446"/>
      <c r="H1949" s="98"/>
      <c r="I1949" s="98"/>
    </row>
    <row r="1950" spans="7:9" s="91" customFormat="1" ht="12.75">
      <c r="G1950" s="446"/>
      <c r="H1950" s="98"/>
      <c r="I1950" s="98"/>
    </row>
    <row r="1951" spans="7:9" s="91" customFormat="1" ht="12.75">
      <c r="G1951" s="446"/>
      <c r="H1951" s="98"/>
      <c r="I1951" s="98"/>
    </row>
    <row r="1952" spans="7:9" s="91" customFormat="1" ht="12.75">
      <c r="G1952" s="446"/>
      <c r="H1952" s="98"/>
      <c r="I1952" s="98"/>
    </row>
    <row r="1953" spans="7:9" s="91" customFormat="1" ht="12.75">
      <c r="G1953" s="446"/>
      <c r="H1953" s="98"/>
      <c r="I1953" s="98"/>
    </row>
    <row r="1954" spans="7:9" s="91" customFormat="1" ht="12.75">
      <c r="G1954" s="446"/>
      <c r="H1954" s="98"/>
      <c r="I1954" s="98"/>
    </row>
    <row r="1955" spans="7:9" s="91" customFormat="1" ht="12.75">
      <c r="G1955" s="446"/>
      <c r="H1955" s="98"/>
      <c r="I1955" s="98"/>
    </row>
    <row r="1956" spans="7:9" s="91" customFormat="1" ht="12.75">
      <c r="G1956" s="446"/>
      <c r="H1956" s="98"/>
      <c r="I1956" s="98"/>
    </row>
    <row r="1957" spans="7:9" s="91" customFormat="1" ht="12.75">
      <c r="G1957" s="446"/>
      <c r="H1957" s="98"/>
      <c r="I1957" s="98"/>
    </row>
    <row r="1958" spans="7:9" s="91" customFormat="1" ht="12.75">
      <c r="G1958" s="446"/>
      <c r="H1958" s="98"/>
      <c r="I1958" s="98"/>
    </row>
    <row r="1959" spans="7:9" s="91" customFormat="1" ht="12.75">
      <c r="G1959" s="446"/>
      <c r="H1959" s="98"/>
      <c r="I1959" s="98"/>
    </row>
    <row r="1960" spans="7:9" s="91" customFormat="1" ht="12.75">
      <c r="G1960" s="446"/>
      <c r="H1960" s="98"/>
      <c r="I1960" s="98"/>
    </row>
    <row r="1961" spans="7:9" s="91" customFormat="1" ht="12.75">
      <c r="G1961" s="446"/>
      <c r="H1961" s="98"/>
      <c r="I1961" s="98"/>
    </row>
    <row r="1962" spans="7:9" s="91" customFormat="1" ht="12.75">
      <c r="G1962" s="446"/>
      <c r="H1962" s="98"/>
      <c r="I1962" s="98"/>
    </row>
    <row r="1963" spans="7:9" s="91" customFormat="1" ht="12.75">
      <c r="G1963" s="446"/>
      <c r="H1963" s="98"/>
      <c r="I1963" s="98"/>
    </row>
    <row r="1964" spans="7:9" s="91" customFormat="1" ht="12.75">
      <c r="G1964" s="446"/>
      <c r="H1964" s="98"/>
      <c r="I1964" s="98"/>
    </row>
    <row r="1965" spans="7:9" s="91" customFormat="1" ht="12.75">
      <c r="G1965" s="446"/>
      <c r="H1965" s="98"/>
      <c r="I1965" s="98"/>
    </row>
    <row r="1966" spans="7:9" s="91" customFormat="1" ht="12.75">
      <c r="G1966" s="446"/>
      <c r="H1966" s="98"/>
      <c r="I1966" s="98"/>
    </row>
    <row r="1967" spans="7:9" s="91" customFormat="1" ht="12.75">
      <c r="G1967" s="446"/>
      <c r="H1967" s="98"/>
      <c r="I1967" s="98"/>
    </row>
    <row r="1968" spans="7:9" s="91" customFormat="1" ht="12.75">
      <c r="G1968" s="446"/>
      <c r="H1968" s="98"/>
      <c r="I1968" s="98"/>
    </row>
    <row r="1969" spans="7:9" s="91" customFormat="1" ht="12.75">
      <c r="G1969" s="446"/>
      <c r="H1969" s="98"/>
      <c r="I1969" s="98"/>
    </row>
    <row r="1970" spans="7:9" s="91" customFormat="1" ht="12.75">
      <c r="G1970" s="446"/>
      <c r="H1970" s="98"/>
      <c r="I1970" s="98"/>
    </row>
    <row r="1971" spans="7:9" s="91" customFormat="1" ht="12.75">
      <c r="G1971" s="446"/>
      <c r="H1971" s="98"/>
      <c r="I1971" s="98"/>
    </row>
    <row r="1972" spans="7:9" s="91" customFormat="1" ht="12.75">
      <c r="G1972" s="446"/>
      <c r="H1972" s="98"/>
      <c r="I1972" s="98"/>
    </row>
    <row r="1973" spans="7:9" s="91" customFormat="1" ht="12.75">
      <c r="G1973" s="446"/>
      <c r="H1973" s="98"/>
      <c r="I1973" s="98"/>
    </row>
    <row r="1974" spans="7:9" s="91" customFormat="1" ht="12.75">
      <c r="G1974" s="446"/>
      <c r="H1974" s="98"/>
      <c r="I1974" s="98"/>
    </row>
    <row r="1975" spans="7:9" s="91" customFormat="1" ht="12.75">
      <c r="G1975" s="446"/>
      <c r="H1975" s="98"/>
      <c r="I1975" s="98"/>
    </row>
    <row r="1976" spans="7:9" s="91" customFormat="1" ht="12.75">
      <c r="G1976" s="446"/>
      <c r="H1976" s="98"/>
      <c r="I1976" s="98"/>
    </row>
    <row r="1977" spans="7:9" s="91" customFormat="1" ht="12.75">
      <c r="G1977" s="446"/>
      <c r="H1977" s="98"/>
      <c r="I1977" s="98"/>
    </row>
    <row r="1978" spans="7:9" s="91" customFormat="1" ht="12.75">
      <c r="G1978" s="446"/>
      <c r="H1978" s="98"/>
      <c r="I1978" s="98"/>
    </row>
    <row r="1979" spans="7:9" s="91" customFormat="1" ht="12.75">
      <c r="G1979" s="446"/>
      <c r="H1979" s="98"/>
      <c r="I1979" s="98"/>
    </row>
    <row r="1980" spans="7:9" s="91" customFormat="1" ht="12.75">
      <c r="G1980" s="446"/>
      <c r="H1980" s="98"/>
      <c r="I1980" s="98"/>
    </row>
    <row r="1981" spans="7:9" s="91" customFormat="1" ht="12.75">
      <c r="G1981" s="446"/>
      <c r="H1981" s="98"/>
      <c r="I1981" s="98"/>
    </row>
    <row r="1982" spans="7:9" s="91" customFormat="1" ht="12.75">
      <c r="G1982" s="446"/>
      <c r="H1982" s="98"/>
      <c r="I1982" s="98"/>
    </row>
    <row r="1983" spans="7:9" s="91" customFormat="1" ht="12.75">
      <c r="G1983" s="446"/>
      <c r="H1983" s="98"/>
      <c r="I1983" s="98"/>
    </row>
    <row r="1984" spans="7:9" s="91" customFormat="1" ht="12.75">
      <c r="G1984" s="446"/>
      <c r="H1984" s="98"/>
      <c r="I1984" s="98"/>
    </row>
    <row r="1985" spans="7:9" s="91" customFormat="1" ht="12.75">
      <c r="G1985" s="446"/>
      <c r="H1985" s="98"/>
      <c r="I1985" s="98"/>
    </row>
    <row r="1986" spans="7:9" s="91" customFormat="1" ht="12.75">
      <c r="G1986" s="446"/>
      <c r="H1986" s="98"/>
      <c r="I1986" s="98"/>
    </row>
    <row r="1987" spans="7:9" s="91" customFormat="1" ht="12.75">
      <c r="G1987" s="446"/>
      <c r="H1987" s="98"/>
      <c r="I1987" s="98"/>
    </row>
    <row r="1988" spans="7:9" s="91" customFormat="1" ht="12.75">
      <c r="G1988" s="446"/>
      <c r="H1988" s="98"/>
      <c r="I1988" s="98"/>
    </row>
    <row r="1989" spans="7:9" s="91" customFormat="1" ht="12.75">
      <c r="G1989" s="446"/>
      <c r="H1989" s="98"/>
      <c r="I1989" s="98"/>
    </row>
    <row r="1990" spans="7:9" s="91" customFormat="1" ht="12.75">
      <c r="G1990" s="446"/>
      <c r="H1990" s="98"/>
      <c r="I1990" s="98"/>
    </row>
    <row r="1991" spans="7:9" s="91" customFormat="1" ht="12.75">
      <c r="G1991" s="446"/>
      <c r="H1991" s="98"/>
      <c r="I1991" s="98"/>
    </row>
    <row r="1992" spans="7:9" s="91" customFormat="1" ht="12.75">
      <c r="G1992" s="446"/>
      <c r="H1992" s="98"/>
      <c r="I1992" s="98"/>
    </row>
    <row r="1993" spans="7:9" s="91" customFormat="1" ht="12.75">
      <c r="G1993" s="446"/>
      <c r="H1993" s="98"/>
      <c r="I1993" s="98"/>
    </row>
    <row r="1994" spans="7:9" s="91" customFormat="1" ht="12.75">
      <c r="G1994" s="446"/>
      <c r="H1994" s="98"/>
      <c r="I1994" s="98"/>
    </row>
    <row r="1995" spans="7:9" s="91" customFormat="1" ht="12.75">
      <c r="G1995" s="446"/>
      <c r="H1995" s="98"/>
      <c r="I1995" s="98"/>
    </row>
    <row r="1996" spans="7:9" s="91" customFormat="1" ht="12.75">
      <c r="G1996" s="446"/>
      <c r="H1996" s="98"/>
      <c r="I1996" s="98"/>
    </row>
    <row r="1997" spans="7:9" s="91" customFormat="1" ht="12.75">
      <c r="G1997" s="446"/>
      <c r="H1997" s="98"/>
      <c r="I1997" s="98"/>
    </row>
    <row r="1998" spans="7:9" s="91" customFormat="1" ht="12.75">
      <c r="G1998" s="446"/>
      <c r="H1998" s="98"/>
      <c r="I1998" s="98"/>
    </row>
    <row r="1999" spans="7:9" s="91" customFormat="1" ht="12.75">
      <c r="G1999" s="446"/>
      <c r="H1999" s="98"/>
      <c r="I1999" s="98"/>
    </row>
    <row r="2000" spans="7:9" s="91" customFormat="1" ht="12.75">
      <c r="G2000" s="446"/>
      <c r="H2000" s="98"/>
      <c r="I2000" s="98"/>
    </row>
    <row r="2001" spans="7:9" s="91" customFormat="1" ht="12.75">
      <c r="G2001" s="446"/>
      <c r="H2001" s="98"/>
      <c r="I2001" s="98"/>
    </row>
    <row r="2002" spans="7:9" s="91" customFormat="1" ht="12.75">
      <c r="G2002" s="446"/>
      <c r="H2002" s="98"/>
      <c r="I2002" s="98"/>
    </row>
    <row r="2003" spans="7:9" s="91" customFormat="1" ht="12.75">
      <c r="G2003" s="446"/>
      <c r="H2003" s="98"/>
      <c r="I2003" s="98"/>
    </row>
    <row r="2004" spans="7:9" s="91" customFormat="1" ht="12.75">
      <c r="G2004" s="446"/>
      <c r="H2004" s="98"/>
      <c r="I2004" s="98"/>
    </row>
    <row r="2005" spans="7:9" s="91" customFormat="1" ht="12.75">
      <c r="G2005" s="446"/>
      <c r="H2005" s="98"/>
      <c r="I2005" s="98"/>
    </row>
    <row r="2006" spans="7:9" s="91" customFormat="1" ht="12.75">
      <c r="G2006" s="446"/>
      <c r="H2006" s="98"/>
      <c r="I2006" s="98"/>
    </row>
    <row r="2007" spans="7:9" s="91" customFormat="1" ht="12.75">
      <c r="G2007" s="446"/>
      <c r="H2007" s="98"/>
      <c r="I2007" s="98"/>
    </row>
    <row r="2008" spans="7:9" s="91" customFormat="1" ht="12.75">
      <c r="G2008" s="446"/>
      <c r="H2008" s="98"/>
      <c r="I2008" s="98"/>
    </row>
    <row r="2009" spans="7:9" s="91" customFormat="1" ht="12.75">
      <c r="G2009" s="446"/>
      <c r="H2009" s="98"/>
      <c r="I2009" s="98"/>
    </row>
    <row r="2010" spans="7:9" s="91" customFormat="1" ht="12.75">
      <c r="G2010" s="446"/>
      <c r="H2010" s="98"/>
      <c r="I2010" s="98"/>
    </row>
    <row r="2011" spans="7:9" s="91" customFormat="1" ht="12.75">
      <c r="G2011" s="446"/>
      <c r="H2011" s="98"/>
      <c r="I2011" s="98"/>
    </row>
    <row r="2012" spans="7:9" s="91" customFormat="1" ht="12.75">
      <c r="G2012" s="446"/>
      <c r="H2012" s="98"/>
      <c r="I2012" s="98"/>
    </row>
    <row r="2013" spans="7:9" s="91" customFormat="1" ht="12.75">
      <c r="G2013" s="446"/>
      <c r="H2013" s="98"/>
      <c r="I2013" s="98"/>
    </row>
    <row r="2014" spans="7:9" s="91" customFormat="1" ht="12.75">
      <c r="G2014" s="446"/>
      <c r="H2014" s="98"/>
      <c r="I2014" s="98"/>
    </row>
    <row r="2015" spans="7:9" s="91" customFormat="1" ht="12.75">
      <c r="G2015" s="446"/>
      <c r="H2015" s="98"/>
      <c r="I2015" s="98"/>
    </row>
    <row r="2016" spans="7:9" s="91" customFormat="1" ht="12.75">
      <c r="G2016" s="446"/>
      <c r="H2016" s="98"/>
      <c r="I2016" s="98"/>
    </row>
    <row r="2017" spans="7:9" s="91" customFormat="1" ht="12.75">
      <c r="G2017" s="446"/>
      <c r="H2017" s="98"/>
      <c r="I2017" s="98"/>
    </row>
    <row r="2018" spans="7:9" s="91" customFormat="1" ht="12.75">
      <c r="G2018" s="446"/>
      <c r="H2018" s="98"/>
      <c r="I2018" s="98"/>
    </row>
    <row r="2019" spans="7:9" s="91" customFormat="1" ht="12.75">
      <c r="G2019" s="446"/>
      <c r="H2019" s="98"/>
      <c r="I2019" s="98"/>
    </row>
    <row r="2020" spans="7:9" s="91" customFormat="1" ht="12.75">
      <c r="G2020" s="446"/>
      <c r="H2020" s="98"/>
      <c r="I2020" s="98"/>
    </row>
    <row r="2021" spans="7:9" s="91" customFormat="1" ht="12.75">
      <c r="G2021" s="446"/>
      <c r="H2021" s="98"/>
      <c r="I2021" s="98"/>
    </row>
    <row r="2022" spans="7:9" s="91" customFormat="1" ht="12.75">
      <c r="G2022" s="446"/>
      <c r="H2022" s="98"/>
      <c r="I2022" s="98"/>
    </row>
    <row r="2023" spans="7:9" s="91" customFormat="1" ht="12.75">
      <c r="G2023" s="446"/>
      <c r="H2023" s="98"/>
      <c r="I2023" s="98"/>
    </row>
    <row r="2024" spans="7:9" s="91" customFormat="1" ht="12.75">
      <c r="G2024" s="446"/>
      <c r="H2024" s="98"/>
      <c r="I2024" s="98"/>
    </row>
    <row r="2025" spans="7:9" s="91" customFormat="1" ht="12.75">
      <c r="G2025" s="446"/>
      <c r="H2025" s="98"/>
      <c r="I2025" s="98"/>
    </row>
    <row r="2026" spans="7:9" s="91" customFormat="1" ht="12.75">
      <c r="G2026" s="446"/>
      <c r="H2026" s="98"/>
      <c r="I2026" s="98"/>
    </row>
    <row r="2027" spans="7:9" s="91" customFormat="1" ht="12.75">
      <c r="G2027" s="446"/>
      <c r="H2027" s="98"/>
      <c r="I2027" s="98"/>
    </row>
    <row r="2028" spans="7:9" s="91" customFormat="1" ht="12.75">
      <c r="G2028" s="446"/>
      <c r="H2028" s="98"/>
      <c r="I2028" s="98"/>
    </row>
    <row r="2029" spans="7:9" s="91" customFormat="1" ht="12.75">
      <c r="G2029" s="446"/>
      <c r="H2029" s="98"/>
      <c r="I2029" s="98"/>
    </row>
    <row r="2030" spans="7:9" s="91" customFormat="1" ht="12.75">
      <c r="G2030" s="446"/>
      <c r="H2030" s="98"/>
      <c r="I2030" s="98"/>
    </row>
    <row r="2031" spans="7:9" s="91" customFormat="1" ht="12.75">
      <c r="G2031" s="446"/>
      <c r="H2031" s="98"/>
      <c r="I2031" s="98"/>
    </row>
    <row r="2032" spans="7:9" s="91" customFormat="1" ht="12.75">
      <c r="G2032" s="446"/>
      <c r="H2032" s="98"/>
      <c r="I2032" s="98"/>
    </row>
    <row r="2033" spans="7:9" s="91" customFormat="1" ht="12.75">
      <c r="G2033" s="446"/>
      <c r="H2033" s="98"/>
      <c r="I2033" s="98"/>
    </row>
    <row r="2034" spans="7:9" s="91" customFormat="1" ht="12.75">
      <c r="G2034" s="446"/>
      <c r="H2034" s="98"/>
      <c r="I2034" s="98"/>
    </row>
    <row r="2035" spans="7:9" s="91" customFormat="1" ht="12.75">
      <c r="G2035" s="446"/>
      <c r="H2035" s="98"/>
      <c r="I2035" s="98"/>
    </row>
    <row r="2036" spans="7:9" s="91" customFormat="1" ht="12.75">
      <c r="G2036" s="446"/>
      <c r="H2036" s="98"/>
      <c r="I2036" s="98"/>
    </row>
    <row r="2037" spans="7:9" s="91" customFormat="1" ht="12.75">
      <c r="G2037" s="446"/>
      <c r="H2037" s="98"/>
      <c r="I2037" s="98"/>
    </row>
    <row r="2038" spans="7:9" s="91" customFormat="1" ht="12.75">
      <c r="G2038" s="446"/>
      <c r="H2038" s="98"/>
      <c r="I2038" s="98"/>
    </row>
    <row r="2039" spans="7:9" s="91" customFormat="1" ht="12.75">
      <c r="G2039" s="446"/>
      <c r="H2039" s="98"/>
      <c r="I2039" s="98"/>
    </row>
    <row r="2040" spans="7:9" s="91" customFormat="1" ht="12.75">
      <c r="G2040" s="446"/>
      <c r="H2040" s="98"/>
      <c r="I2040" s="98"/>
    </row>
    <row r="2041" spans="7:9" s="91" customFormat="1" ht="12.75">
      <c r="G2041" s="446"/>
      <c r="H2041" s="98"/>
      <c r="I2041" s="98"/>
    </row>
    <row r="2042" spans="7:9" s="91" customFormat="1" ht="12.75">
      <c r="G2042" s="446"/>
      <c r="H2042" s="98"/>
      <c r="I2042" s="98"/>
    </row>
    <row r="2043" spans="7:9" s="91" customFormat="1" ht="12.75">
      <c r="G2043" s="446"/>
      <c r="H2043" s="98"/>
      <c r="I2043" s="98"/>
    </row>
    <row r="2044" spans="7:9" s="91" customFormat="1" ht="12.75">
      <c r="G2044" s="446"/>
      <c r="H2044" s="98"/>
      <c r="I2044" s="98"/>
    </row>
    <row r="2045" spans="7:9" s="91" customFormat="1" ht="12.75">
      <c r="G2045" s="446"/>
      <c r="H2045" s="98"/>
      <c r="I2045" s="98"/>
    </row>
    <row r="2046" spans="7:9" s="91" customFormat="1" ht="12.75">
      <c r="G2046" s="446"/>
      <c r="H2046" s="98"/>
      <c r="I2046" s="98"/>
    </row>
    <row r="2047" spans="7:9" s="91" customFormat="1" ht="12.75">
      <c r="G2047" s="446"/>
      <c r="H2047" s="98"/>
      <c r="I2047" s="98"/>
    </row>
    <row r="2048" spans="7:9" s="91" customFormat="1" ht="12.75">
      <c r="G2048" s="446"/>
      <c r="H2048" s="98"/>
      <c r="I2048" s="98"/>
    </row>
    <row r="2049" spans="7:9" s="91" customFormat="1" ht="12.75">
      <c r="G2049" s="446"/>
      <c r="H2049" s="98"/>
      <c r="I2049" s="98"/>
    </row>
    <row r="2050" spans="7:9" s="91" customFormat="1" ht="12.75">
      <c r="G2050" s="446"/>
      <c r="H2050" s="98"/>
      <c r="I2050" s="98"/>
    </row>
    <row r="2051" spans="7:9" s="91" customFormat="1" ht="12.75">
      <c r="G2051" s="446"/>
      <c r="H2051" s="98"/>
      <c r="I2051" s="98"/>
    </row>
    <row r="2052" spans="7:9" s="91" customFormat="1" ht="12.75">
      <c r="G2052" s="446"/>
      <c r="H2052" s="98"/>
      <c r="I2052" s="98"/>
    </row>
    <row r="2053" spans="7:9" s="91" customFormat="1" ht="12.75">
      <c r="G2053" s="446"/>
      <c r="H2053" s="98"/>
      <c r="I2053" s="98"/>
    </row>
    <row r="2054" spans="7:9" s="91" customFormat="1" ht="12.75">
      <c r="G2054" s="446"/>
      <c r="H2054" s="98"/>
      <c r="I2054" s="98"/>
    </row>
    <row r="2055" spans="7:9" s="91" customFormat="1" ht="12.75">
      <c r="G2055" s="446"/>
      <c r="H2055" s="98"/>
      <c r="I2055" s="98"/>
    </row>
    <row r="2056" spans="7:9" s="91" customFormat="1" ht="12.75">
      <c r="G2056" s="446"/>
      <c r="H2056" s="98"/>
      <c r="I2056" s="98"/>
    </row>
    <row r="2057" spans="7:9" s="91" customFormat="1" ht="12.75">
      <c r="G2057" s="446"/>
      <c r="H2057" s="98"/>
      <c r="I2057" s="98"/>
    </row>
    <row r="2058" spans="7:9" s="91" customFormat="1" ht="12.75">
      <c r="G2058" s="446"/>
      <c r="H2058" s="98"/>
      <c r="I2058" s="98"/>
    </row>
    <row r="2059" spans="7:9" s="91" customFormat="1" ht="12.75">
      <c r="G2059" s="446"/>
      <c r="H2059" s="98"/>
      <c r="I2059" s="98"/>
    </row>
    <row r="2060" spans="7:9" s="91" customFormat="1" ht="12.75">
      <c r="G2060" s="446"/>
      <c r="H2060" s="98"/>
      <c r="I2060" s="98"/>
    </row>
    <row r="2061" spans="7:9" s="91" customFormat="1" ht="12.75">
      <c r="G2061" s="446"/>
      <c r="H2061" s="98"/>
      <c r="I2061" s="98"/>
    </row>
    <row r="2062" spans="7:9" s="91" customFormat="1" ht="12.75">
      <c r="G2062" s="446"/>
      <c r="H2062" s="98"/>
      <c r="I2062" s="98"/>
    </row>
    <row r="2063" spans="7:9" s="91" customFormat="1" ht="12.75">
      <c r="G2063" s="446"/>
      <c r="H2063" s="98"/>
      <c r="I2063" s="98"/>
    </row>
    <row r="2064" spans="7:9" s="91" customFormat="1" ht="12.75">
      <c r="G2064" s="446"/>
      <c r="H2064" s="98"/>
      <c r="I2064" s="98"/>
    </row>
    <row r="2065" spans="7:9" s="91" customFormat="1" ht="12.75">
      <c r="G2065" s="446"/>
      <c r="H2065" s="98"/>
      <c r="I2065" s="98"/>
    </row>
    <row r="2066" spans="7:9" s="91" customFormat="1" ht="12.75">
      <c r="G2066" s="446"/>
      <c r="H2066" s="98"/>
      <c r="I2066" s="98"/>
    </row>
    <row r="2067" spans="7:9" s="91" customFormat="1" ht="12.75">
      <c r="G2067" s="446"/>
      <c r="H2067" s="98"/>
      <c r="I2067" s="98"/>
    </row>
    <row r="2068" spans="7:9" s="91" customFormat="1" ht="12.75">
      <c r="G2068" s="446"/>
      <c r="H2068" s="98"/>
      <c r="I2068" s="98"/>
    </row>
    <row r="2069" spans="7:9" s="91" customFormat="1" ht="12.75">
      <c r="G2069" s="446"/>
      <c r="H2069" s="98"/>
      <c r="I2069" s="98"/>
    </row>
    <row r="2070" spans="7:9" s="91" customFormat="1" ht="12.75">
      <c r="G2070" s="446"/>
      <c r="H2070" s="98"/>
      <c r="I2070" s="98"/>
    </row>
    <row r="2071" spans="7:9" s="91" customFormat="1" ht="12.75">
      <c r="G2071" s="446"/>
      <c r="H2071" s="98"/>
      <c r="I2071" s="98"/>
    </row>
    <row r="2072" spans="7:9" s="91" customFormat="1" ht="12.75">
      <c r="G2072" s="446"/>
      <c r="H2072" s="98"/>
      <c r="I2072" s="98"/>
    </row>
    <row r="2073" spans="7:9" s="91" customFormat="1" ht="12.75">
      <c r="G2073" s="446"/>
      <c r="H2073" s="98"/>
      <c r="I2073" s="98"/>
    </row>
    <row r="2074" spans="7:9" s="91" customFormat="1" ht="12.75">
      <c r="G2074" s="446"/>
      <c r="H2074" s="98"/>
      <c r="I2074" s="98"/>
    </row>
    <row r="2075" spans="7:9" s="91" customFormat="1" ht="12.75">
      <c r="G2075" s="446"/>
      <c r="H2075" s="98"/>
      <c r="I2075" s="98"/>
    </row>
    <row r="2076" spans="7:9" s="91" customFormat="1" ht="12.75">
      <c r="G2076" s="446"/>
      <c r="H2076" s="98"/>
      <c r="I2076" s="98"/>
    </row>
    <row r="2077" spans="7:9" s="91" customFormat="1" ht="12.75">
      <c r="G2077" s="446"/>
      <c r="H2077" s="98"/>
      <c r="I2077" s="98"/>
    </row>
    <row r="2078" spans="7:9" s="91" customFormat="1" ht="12.75">
      <c r="G2078" s="446"/>
      <c r="H2078" s="98"/>
      <c r="I2078" s="98"/>
    </row>
    <row r="2079" spans="7:9" s="91" customFormat="1" ht="12.75">
      <c r="G2079" s="446"/>
      <c r="H2079" s="98"/>
      <c r="I2079" s="98"/>
    </row>
    <row r="2080" spans="7:9" s="91" customFormat="1" ht="12.75">
      <c r="G2080" s="446"/>
      <c r="H2080" s="98"/>
      <c r="I2080" s="98"/>
    </row>
    <row r="2081" spans="7:9" s="91" customFormat="1" ht="12.75">
      <c r="G2081" s="446"/>
      <c r="H2081" s="98"/>
      <c r="I2081" s="98"/>
    </row>
    <row r="2082" spans="7:9" s="91" customFormat="1" ht="12.75">
      <c r="G2082" s="446"/>
      <c r="H2082" s="98"/>
      <c r="I2082" s="98"/>
    </row>
    <row r="2083" spans="7:9" s="91" customFormat="1" ht="12.75">
      <c r="G2083" s="446"/>
      <c r="H2083" s="98"/>
      <c r="I2083" s="98"/>
    </row>
    <row r="2084" spans="7:9" s="91" customFormat="1" ht="12.75">
      <c r="G2084" s="446"/>
      <c r="H2084" s="98"/>
      <c r="I2084" s="98"/>
    </row>
    <row r="2085" spans="7:9" s="91" customFormat="1" ht="12.75">
      <c r="G2085" s="446"/>
      <c r="H2085" s="98"/>
      <c r="I2085" s="98"/>
    </row>
    <row r="2086" spans="7:9" s="91" customFormat="1" ht="12.75">
      <c r="G2086" s="446"/>
      <c r="H2086" s="98"/>
      <c r="I2086" s="98"/>
    </row>
    <row r="2087" spans="7:9" s="91" customFormat="1" ht="12.75">
      <c r="G2087" s="446"/>
      <c r="H2087" s="98"/>
      <c r="I2087" s="98"/>
    </row>
    <row r="2088" spans="7:9" s="91" customFormat="1" ht="12.75">
      <c r="G2088" s="446"/>
      <c r="H2088" s="98"/>
      <c r="I2088" s="98"/>
    </row>
    <row r="2089" spans="7:9" s="91" customFormat="1" ht="12.75">
      <c r="G2089" s="446"/>
      <c r="H2089" s="98"/>
      <c r="I2089" s="98"/>
    </row>
    <row r="2090" spans="7:9" s="91" customFormat="1" ht="12.75">
      <c r="G2090" s="446"/>
      <c r="H2090" s="98"/>
      <c r="I2090" s="98"/>
    </row>
    <row r="2091" spans="7:9" s="91" customFormat="1" ht="12.75">
      <c r="G2091" s="446"/>
      <c r="H2091" s="98"/>
      <c r="I2091" s="98"/>
    </row>
    <row r="2092" spans="7:9" s="91" customFormat="1" ht="12.75">
      <c r="G2092" s="446"/>
      <c r="H2092" s="98"/>
      <c r="I2092" s="98"/>
    </row>
    <row r="2093" spans="7:9" s="91" customFormat="1" ht="12.75">
      <c r="G2093" s="446"/>
      <c r="H2093" s="98"/>
      <c r="I2093" s="98"/>
    </row>
    <row r="2094" spans="7:9" s="91" customFormat="1" ht="12.75">
      <c r="G2094" s="446"/>
      <c r="H2094" s="98"/>
      <c r="I2094" s="98"/>
    </row>
    <row r="2095" spans="7:9" s="91" customFormat="1" ht="12.75">
      <c r="G2095" s="446"/>
      <c r="H2095" s="98"/>
      <c r="I2095" s="98"/>
    </row>
    <row r="2096" spans="7:9" s="91" customFormat="1" ht="12.75">
      <c r="G2096" s="446"/>
      <c r="H2096" s="98"/>
      <c r="I2096" s="98"/>
    </row>
    <row r="2097" spans="7:9" s="91" customFormat="1" ht="12.75">
      <c r="G2097" s="446"/>
      <c r="H2097" s="98"/>
      <c r="I2097" s="98"/>
    </row>
    <row r="2098" spans="7:9" s="91" customFormat="1" ht="12.75">
      <c r="G2098" s="446"/>
      <c r="H2098" s="98"/>
      <c r="I2098" s="98"/>
    </row>
    <row r="2099" spans="7:9" s="91" customFormat="1" ht="12.75">
      <c r="G2099" s="446"/>
      <c r="H2099" s="98"/>
      <c r="I2099" s="98"/>
    </row>
    <row r="2100" spans="7:9" s="91" customFormat="1" ht="12.75">
      <c r="G2100" s="446"/>
      <c r="H2100" s="98"/>
      <c r="I2100" s="98"/>
    </row>
    <row r="2101" spans="7:9" s="91" customFormat="1" ht="12.75">
      <c r="G2101" s="446"/>
      <c r="H2101" s="98"/>
      <c r="I2101" s="98"/>
    </row>
    <row r="2102" spans="7:9" s="91" customFormat="1" ht="12.75">
      <c r="G2102" s="446"/>
      <c r="H2102" s="98"/>
      <c r="I2102" s="98"/>
    </row>
    <row r="2103" spans="7:9" s="91" customFormat="1" ht="12.75">
      <c r="G2103" s="446"/>
      <c r="H2103" s="98"/>
      <c r="I2103" s="98"/>
    </row>
    <row r="2104" spans="7:9" s="91" customFormat="1" ht="12.75">
      <c r="G2104" s="446"/>
      <c r="H2104" s="98"/>
      <c r="I2104" s="98"/>
    </row>
    <row r="2105" spans="7:9" s="91" customFormat="1" ht="12.75">
      <c r="G2105" s="446"/>
      <c r="H2105" s="98"/>
      <c r="I2105" s="98"/>
    </row>
    <row r="2106" spans="7:9" s="91" customFormat="1" ht="12.75">
      <c r="G2106" s="446"/>
      <c r="H2106" s="98"/>
      <c r="I2106" s="98"/>
    </row>
    <row r="2107" spans="7:9" s="91" customFormat="1" ht="12.75">
      <c r="G2107" s="446"/>
      <c r="H2107" s="98"/>
      <c r="I2107" s="98"/>
    </row>
    <row r="2108" spans="7:9" s="91" customFormat="1" ht="12.75">
      <c r="G2108" s="446"/>
      <c r="H2108" s="98"/>
      <c r="I2108" s="98"/>
    </row>
    <row r="2109" spans="7:9" s="91" customFormat="1" ht="12.75">
      <c r="G2109" s="446"/>
      <c r="H2109" s="98"/>
      <c r="I2109" s="98"/>
    </row>
    <row r="2110" spans="7:9" s="91" customFormat="1" ht="12.75">
      <c r="G2110" s="446"/>
      <c r="H2110" s="98"/>
      <c r="I2110" s="98"/>
    </row>
    <row r="2111" spans="7:9" s="91" customFormat="1" ht="12.75">
      <c r="G2111" s="446"/>
      <c r="H2111" s="98"/>
      <c r="I2111" s="98"/>
    </row>
    <row r="2112" spans="7:9" s="91" customFormat="1" ht="12.75">
      <c r="G2112" s="446"/>
      <c r="H2112" s="98"/>
      <c r="I2112" s="98"/>
    </row>
    <row r="2113" spans="7:9" s="91" customFormat="1" ht="12.75">
      <c r="G2113" s="446"/>
      <c r="H2113" s="98"/>
      <c r="I2113" s="98"/>
    </row>
    <row r="2114" spans="7:9" s="91" customFormat="1" ht="12.75">
      <c r="G2114" s="446"/>
      <c r="H2114" s="98"/>
      <c r="I2114" s="98"/>
    </row>
    <row r="2115" spans="7:9" s="91" customFormat="1" ht="12.75">
      <c r="G2115" s="446"/>
      <c r="H2115" s="98"/>
      <c r="I2115" s="98"/>
    </row>
    <row r="2116" spans="7:9" s="91" customFormat="1" ht="12.75">
      <c r="G2116" s="446"/>
      <c r="H2116" s="98"/>
      <c r="I2116" s="98"/>
    </row>
    <row r="2117" spans="7:9" s="91" customFormat="1" ht="12.75">
      <c r="G2117" s="446"/>
      <c r="H2117" s="98"/>
      <c r="I2117" s="98"/>
    </row>
    <row r="2118" spans="7:9" s="91" customFormat="1" ht="12.75">
      <c r="G2118" s="446"/>
      <c r="H2118" s="98"/>
      <c r="I2118" s="98"/>
    </row>
    <row r="2119" spans="7:9" s="91" customFormat="1" ht="12.75">
      <c r="G2119" s="446"/>
      <c r="H2119" s="98"/>
      <c r="I2119" s="98"/>
    </row>
    <row r="2120" spans="7:9" s="91" customFormat="1" ht="12.75">
      <c r="G2120" s="446"/>
      <c r="H2120" s="98"/>
      <c r="I2120" s="98"/>
    </row>
    <row r="2121" spans="7:9" s="91" customFormat="1" ht="12.75">
      <c r="G2121" s="446"/>
      <c r="H2121" s="98"/>
      <c r="I2121" s="98"/>
    </row>
    <row r="2122" spans="7:9" s="91" customFormat="1" ht="12.75">
      <c r="G2122" s="446"/>
      <c r="H2122" s="98"/>
      <c r="I2122" s="98"/>
    </row>
    <row r="2123" spans="7:9" s="91" customFormat="1" ht="12.75">
      <c r="G2123" s="446"/>
      <c r="H2123" s="98"/>
      <c r="I2123" s="98"/>
    </row>
    <row r="2124" spans="7:9" s="91" customFormat="1" ht="12.75">
      <c r="G2124" s="446"/>
      <c r="H2124" s="98"/>
      <c r="I2124" s="98"/>
    </row>
    <row r="2125" spans="7:9" s="91" customFormat="1" ht="12.75">
      <c r="G2125" s="446"/>
      <c r="H2125" s="98"/>
      <c r="I2125" s="98"/>
    </row>
    <row r="2126" spans="7:9" s="91" customFormat="1" ht="12.75">
      <c r="G2126" s="446"/>
      <c r="H2126" s="98"/>
      <c r="I2126" s="98"/>
    </row>
    <row r="2127" spans="7:9" s="91" customFormat="1" ht="12.75">
      <c r="G2127" s="446"/>
      <c r="H2127" s="98"/>
      <c r="I2127" s="98"/>
    </row>
    <row r="2128" spans="7:9" s="91" customFormat="1" ht="12.75">
      <c r="G2128" s="446"/>
      <c r="H2128" s="98"/>
      <c r="I2128" s="98"/>
    </row>
    <row r="2129" spans="7:9" s="91" customFormat="1" ht="12.75">
      <c r="G2129" s="446"/>
      <c r="H2129" s="98"/>
      <c r="I2129" s="98"/>
    </row>
    <row r="2130" spans="7:9" s="91" customFormat="1" ht="12.75">
      <c r="G2130" s="446"/>
      <c r="H2130" s="98"/>
      <c r="I2130" s="98"/>
    </row>
    <row r="2131" spans="7:9" s="91" customFormat="1" ht="12.75">
      <c r="G2131" s="446"/>
      <c r="H2131" s="98"/>
      <c r="I2131" s="98"/>
    </row>
    <row r="2132" spans="7:9" s="91" customFormat="1" ht="12.75">
      <c r="G2132" s="446"/>
      <c r="H2132" s="98"/>
      <c r="I2132" s="98"/>
    </row>
    <row r="2133" spans="7:9" s="91" customFormat="1" ht="12.75">
      <c r="G2133" s="446"/>
      <c r="H2133" s="98"/>
      <c r="I2133" s="98"/>
    </row>
    <row r="2134" spans="7:9" s="91" customFormat="1" ht="12.75">
      <c r="G2134" s="446"/>
      <c r="H2134" s="98"/>
      <c r="I2134" s="98"/>
    </row>
    <row r="2135" spans="7:9" s="91" customFormat="1" ht="12.75">
      <c r="G2135" s="446"/>
      <c r="H2135" s="98"/>
      <c r="I2135" s="98"/>
    </row>
    <row r="2136" spans="7:9" s="91" customFormat="1" ht="12.75">
      <c r="G2136" s="446"/>
      <c r="H2136" s="98"/>
      <c r="I2136" s="98"/>
    </row>
    <row r="2137" spans="7:9" s="91" customFormat="1" ht="12.75">
      <c r="G2137" s="446"/>
      <c r="H2137" s="98"/>
      <c r="I2137" s="98"/>
    </row>
    <row r="2138" spans="7:9" s="91" customFormat="1" ht="12.75">
      <c r="G2138" s="446"/>
      <c r="H2138" s="98"/>
      <c r="I2138" s="98"/>
    </row>
    <row r="2139" spans="7:9" s="91" customFormat="1" ht="12.75">
      <c r="G2139" s="446"/>
      <c r="H2139" s="98"/>
      <c r="I2139" s="98"/>
    </row>
    <row r="2140" spans="7:9" s="91" customFormat="1" ht="12.75">
      <c r="G2140" s="446"/>
      <c r="H2140" s="98"/>
      <c r="I2140" s="98"/>
    </row>
    <row r="2141" spans="7:9" s="91" customFormat="1" ht="12.75">
      <c r="G2141" s="446"/>
      <c r="H2141" s="98"/>
      <c r="I2141" s="98"/>
    </row>
    <row r="2142" spans="7:9" s="91" customFormat="1" ht="12.75">
      <c r="G2142" s="446"/>
      <c r="H2142" s="98"/>
      <c r="I2142" s="98"/>
    </row>
    <row r="2143" spans="7:9" s="91" customFormat="1" ht="12.75">
      <c r="G2143" s="446"/>
      <c r="H2143" s="98"/>
      <c r="I2143" s="98"/>
    </row>
    <row r="2144" spans="7:9" s="91" customFormat="1" ht="12.75">
      <c r="G2144" s="446"/>
      <c r="H2144" s="98"/>
      <c r="I2144" s="98"/>
    </row>
    <row r="2145" spans="7:9" s="91" customFormat="1" ht="12.75">
      <c r="G2145" s="446"/>
      <c r="H2145" s="98"/>
      <c r="I2145" s="98"/>
    </row>
    <row r="2146" spans="7:9" s="91" customFormat="1" ht="12.75">
      <c r="G2146" s="446"/>
      <c r="H2146" s="98"/>
      <c r="I2146" s="98"/>
    </row>
    <row r="2147" spans="7:9" s="91" customFormat="1" ht="12.75">
      <c r="G2147" s="446"/>
      <c r="H2147" s="98"/>
      <c r="I2147" s="98"/>
    </row>
    <row r="2148" spans="7:9" s="91" customFormat="1" ht="12.75">
      <c r="G2148" s="446"/>
      <c r="H2148" s="98"/>
      <c r="I2148" s="98"/>
    </row>
    <row r="2149" spans="7:9" s="91" customFormat="1" ht="12.75">
      <c r="G2149" s="446"/>
      <c r="H2149" s="98"/>
      <c r="I2149" s="98"/>
    </row>
    <row r="2150" spans="7:9" s="91" customFormat="1" ht="12.75">
      <c r="G2150" s="446"/>
      <c r="H2150" s="98"/>
      <c r="I2150" s="98"/>
    </row>
    <row r="2151" spans="7:9" s="91" customFormat="1" ht="12.75">
      <c r="G2151" s="446"/>
      <c r="H2151" s="98"/>
      <c r="I2151" s="98"/>
    </row>
    <row r="2152" spans="7:9" s="91" customFormat="1" ht="12.75">
      <c r="G2152" s="446"/>
      <c r="H2152" s="98"/>
      <c r="I2152" s="98"/>
    </row>
    <row r="2153" spans="7:9" s="91" customFormat="1" ht="12.75">
      <c r="G2153" s="446"/>
      <c r="H2153" s="98"/>
      <c r="I2153" s="98"/>
    </row>
    <row r="2154" spans="7:9" s="91" customFormat="1" ht="12.75">
      <c r="G2154" s="446"/>
      <c r="H2154" s="98"/>
      <c r="I2154" s="98"/>
    </row>
    <row r="2155" spans="7:9" s="91" customFormat="1" ht="12.75">
      <c r="G2155" s="446"/>
      <c r="H2155" s="98"/>
      <c r="I2155" s="98"/>
    </row>
    <row r="2156" spans="7:9" s="91" customFormat="1" ht="12.75">
      <c r="G2156" s="446"/>
      <c r="H2156" s="98"/>
      <c r="I2156" s="98"/>
    </row>
    <row r="2157" spans="7:9" s="91" customFormat="1" ht="12.75">
      <c r="G2157" s="446"/>
      <c r="H2157" s="98"/>
      <c r="I2157" s="98"/>
    </row>
    <row r="2158" spans="7:9" s="91" customFormat="1" ht="12.75">
      <c r="G2158" s="446"/>
      <c r="H2158" s="98"/>
      <c r="I2158" s="98"/>
    </row>
    <row r="2159" spans="7:9" s="91" customFormat="1" ht="12.75">
      <c r="G2159" s="446"/>
      <c r="H2159" s="98"/>
      <c r="I2159" s="98"/>
    </row>
    <row r="2160" spans="7:9" s="91" customFormat="1" ht="12.75">
      <c r="G2160" s="446"/>
      <c r="H2160" s="98"/>
      <c r="I2160" s="98"/>
    </row>
    <row r="2161" spans="7:9" s="91" customFormat="1" ht="12.75">
      <c r="G2161" s="446"/>
      <c r="H2161" s="98"/>
      <c r="I2161" s="98"/>
    </row>
    <row r="2162" spans="7:9" s="91" customFormat="1" ht="12.75">
      <c r="G2162" s="446"/>
      <c r="H2162" s="98"/>
      <c r="I2162" s="98"/>
    </row>
    <row r="2163" spans="7:9" s="91" customFormat="1" ht="12.75">
      <c r="G2163" s="446"/>
      <c r="H2163" s="98"/>
      <c r="I2163" s="98"/>
    </row>
    <row r="2164" spans="7:9" s="91" customFormat="1" ht="12.75">
      <c r="G2164" s="446"/>
      <c r="H2164" s="98"/>
      <c r="I2164" s="98"/>
    </row>
    <row r="2165" spans="7:9" s="91" customFormat="1" ht="12.75">
      <c r="G2165" s="446"/>
      <c r="H2165" s="98"/>
      <c r="I2165" s="98"/>
    </row>
    <row r="2166" spans="7:9" s="91" customFormat="1" ht="12.75">
      <c r="G2166" s="446"/>
      <c r="H2166" s="98"/>
      <c r="I2166" s="98"/>
    </row>
    <row r="2167" spans="7:9" s="91" customFormat="1" ht="12.75">
      <c r="G2167" s="446"/>
      <c r="H2167" s="98"/>
      <c r="I2167" s="98"/>
    </row>
    <row r="2168" spans="7:9" s="91" customFormat="1" ht="12.75">
      <c r="G2168" s="446"/>
      <c r="H2168" s="98"/>
      <c r="I2168" s="98"/>
    </row>
    <row r="2169" spans="7:9" s="91" customFormat="1" ht="12.75">
      <c r="G2169" s="446"/>
      <c r="H2169" s="98"/>
      <c r="I2169" s="98"/>
    </row>
    <row r="2170" spans="7:9" s="91" customFormat="1" ht="12.75">
      <c r="G2170" s="446"/>
      <c r="H2170" s="98"/>
      <c r="I2170" s="98"/>
    </row>
    <row r="2171" spans="7:9" s="91" customFormat="1" ht="12.75">
      <c r="G2171" s="446"/>
      <c r="H2171" s="98"/>
      <c r="I2171" s="98"/>
    </row>
    <row r="2172" spans="7:9" s="91" customFormat="1" ht="12.75">
      <c r="G2172" s="446"/>
      <c r="H2172" s="98"/>
      <c r="I2172" s="98"/>
    </row>
    <row r="2173" spans="7:9" s="91" customFormat="1" ht="12.75">
      <c r="G2173" s="446"/>
      <c r="H2173" s="98"/>
      <c r="I2173" s="98"/>
    </row>
    <row r="2174" spans="7:9" s="91" customFormat="1" ht="12.75">
      <c r="G2174" s="446"/>
      <c r="H2174" s="98"/>
      <c r="I2174" s="98"/>
    </row>
    <row r="2175" spans="7:9" s="91" customFormat="1" ht="12.75">
      <c r="G2175" s="446"/>
      <c r="H2175" s="98"/>
      <c r="I2175" s="98"/>
    </row>
    <row r="2176" spans="7:9" s="91" customFormat="1" ht="12.75">
      <c r="G2176" s="446"/>
      <c r="H2176" s="98"/>
      <c r="I2176" s="98"/>
    </row>
    <row r="2177" spans="7:9" s="91" customFormat="1" ht="12.75">
      <c r="G2177" s="446"/>
      <c r="H2177" s="98"/>
      <c r="I2177" s="98"/>
    </row>
    <row r="2178" spans="7:9" s="91" customFormat="1" ht="12.75">
      <c r="G2178" s="446"/>
      <c r="H2178" s="98"/>
      <c r="I2178" s="98"/>
    </row>
    <row r="2179" spans="7:9" s="91" customFormat="1" ht="12.75">
      <c r="G2179" s="446"/>
      <c r="H2179" s="98"/>
      <c r="I2179" s="98"/>
    </row>
    <row r="2180" spans="7:9" s="91" customFormat="1" ht="12.75">
      <c r="G2180" s="446"/>
      <c r="H2180" s="98"/>
      <c r="I2180" s="98"/>
    </row>
    <row r="2181" spans="7:9" s="91" customFormat="1" ht="12.75">
      <c r="G2181" s="446"/>
      <c r="H2181" s="98"/>
      <c r="I2181" s="98"/>
    </row>
    <row r="2182" spans="7:9" s="91" customFormat="1" ht="12.75">
      <c r="G2182" s="446"/>
      <c r="H2182" s="98"/>
      <c r="I2182" s="98"/>
    </row>
    <row r="2183" spans="7:9" s="91" customFormat="1" ht="12.75">
      <c r="G2183" s="446"/>
      <c r="H2183" s="98"/>
      <c r="I2183" s="98"/>
    </row>
    <row r="2184" spans="7:9" s="91" customFormat="1" ht="12.75">
      <c r="G2184" s="446"/>
      <c r="H2184" s="98"/>
      <c r="I2184" s="98"/>
    </row>
    <row r="2185" spans="7:9" s="91" customFormat="1" ht="12.75">
      <c r="G2185" s="446"/>
      <c r="H2185" s="98"/>
      <c r="I2185" s="98"/>
    </row>
    <row r="2186" spans="7:9" s="91" customFormat="1" ht="12.75">
      <c r="G2186" s="446"/>
      <c r="H2186" s="98"/>
      <c r="I2186" s="98"/>
    </row>
    <row r="2187" spans="7:9" s="91" customFormat="1" ht="12.75">
      <c r="G2187" s="446"/>
      <c r="H2187" s="98"/>
      <c r="I2187" s="98"/>
    </row>
    <row r="2188" spans="7:9" s="91" customFormat="1" ht="12.75">
      <c r="G2188" s="446"/>
      <c r="H2188" s="98"/>
      <c r="I2188" s="98"/>
    </row>
    <row r="2189" spans="7:9" s="91" customFormat="1" ht="12.75">
      <c r="G2189" s="446"/>
      <c r="H2189" s="98"/>
      <c r="I2189" s="98"/>
    </row>
    <row r="2190" spans="7:9" s="91" customFormat="1" ht="12.75">
      <c r="G2190" s="446"/>
      <c r="H2190" s="98"/>
      <c r="I2190" s="98"/>
    </row>
    <row r="2191" spans="7:9" s="91" customFormat="1" ht="12.75">
      <c r="G2191" s="446"/>
      <c r="H2191" s="98"/>
      <c r="I2191" s="98"/>
    </row>
    <row r="2192" spans="7:9" s="91" customFormat="1" ht="12.75">
      <c r="G2192" s="446"/>
      <c r="H2192" s="98"/>
      <c r="I2192" s="98"/>
    </row>
    <row r="2193" spans="7:9" s="91" customFormat="1" ht="12.75">
      <c r="G2193" s="446"/>
      <c r="H2193" s="98"/>
      <c r="I2193" s="98"/>
    </row>
    <row r="2194" spans="7:9" s="91" customFormat="1" ht="12.75">
      <c r="G2194" s="446"/>
      <c r="H2194" s="98"/>
      <c r="I2194" s="98"/>
    </row>
    <row r="2195" spans="7:9" s="91" customFormat="1" ht="12.75">
      <c r="G2195" s="446"/>
      <c r="H2195" s="98"/>
      <c r="I2195" s="98"/>
    </row>
    <row r="2196" spans="7:9" s="91" customFormat="1" ht="12.75">
      <c r="G2196" s="446"/>
      <c r="H2196" s="98"/>
      <c r="I2196" s="98"/>
    </row>
    <row r="2197" spans="7:9" s="91" customFormat="1" ht="12.75">
      <c r="G2197" s="446"/>
      <c r="H2197" s="98"/>
      <c r="I2197" s="98"/>
    </row>
    <row r="2198" spans="7:9" s="91" customFormat="1" ht="12.75">
      <c r="G2198" s="446"/>
      <c r="H2198" s="98"/>
      <c r="I2198" s="98"/>
    </row>
    <row r="2199" spans="7:9" s="91" customFormat="1" ht="12.75">
      <c r="G2199" s="446"/>
      <c r="H2199" s="98"/>
      <c r="I2199" s="98"/>
    </row>
    <row r="2200" spans="7:9" s="91" customFormat="1" ht="12.75">
      <c r="G2200" s="446"/>
      <c r="H2200" s="98"/>
      <c r="I2200" s="98"/>
    </row>
    <row r="2201" spans="7:9" s="91" customFormat="1" ht="12.75">
      <c r="G2201" s="446"/>
      <c r="H2201" s="98"/>
      <c r="I2201" s="98"/>
    </row>
    <row r="2202" spans="7:9" s="91" customFormat="1" ht="12.75">
      <c r="G2202" s="446"/>
      <c r="H2202" s="98"/>
      <c r="I2202" s="98"/>
    </row>
    <row r="2203" spans="7:9" s="91" customFormat="1" ht="12.75">
      <c r="G2203" s="446"/>
      <c r="H2203" s="98"/>
      <c r="I2203" s="98"/>
    </row>
    <row r="2204" spans="7:9" s="91" customFormat="1" ht="12.75">
      <c r="G2204" s="446"/>
      <c r="H2204" s="98"/>
      <c r="I2204" s="98"/>
    </row>
    <row r="2205" spans="7:9" s="91" customFormat="1" ht="12.75">
      <c r="G2205" s="446"/>
      <c r="H2205" s="98"/>
      <c r="I2205" s="98"/>
    </row>
    <row r="2206" spans="7:9" s="91" customFormat="1" ht="12.75">
      <c r="G2206" s="446"/>
      <c r="H2206" s="98"/>
      <c r="I2206" s="98"/>
    </row>
    <row r="2207" spans="7:9" s="91" customFormat="1" ht="12.75">
      <c r="G2207" s="446"/>
      <c r="H2207" s="98"/>
      <c r="I2207" s="98"/>
    </row>
    <row r="2208" spans="7:9" s="91" customFormat="1" ht="12.75">
      <c r="G2208" s="446"/>
      <c r="H2208" s="98"/>
      <c r="I2208" s="98"/>
    </row>
    <row r="2209" spans="7:9" s="91" customFormat="1" ht="12.75">
      <c r="G2209" s="446"/>
      <c r="H2209" s="98"/>
      <c r="I2209" s="98"/>
    </row>
    <row r="2210" spans="7:9" s="91" customFormat="1" ht="12.75">
      <c r="G2210" s="446"/>
      <c r="H2210" s="98"/>
      <c r="I2210" s="98"/>
    </row>
    <row r="2211" spans="7:9" s="91" customFormat="1" ht="12.75">
      <c r="G2211" s="446"/>
      <c r="H2211" s="98"/>
      <c r="I2211" s="98"/>
    </row>
    <row r="2212" spans="7:9" s="91" customFormat="1" ht="12.75">
      <c r="G2212" s="446"/>
      <c r="H2212" s="98"/>
      <c r="I2212" s="98"/>
    </row>
    <row r="2213" spans="7:9" s="91" customFormat="1" ht="12.75">
      <c r="G2213" s="446"/>
      <c r="H2213" s="98"/>
      <c r="I2213" s="98"/>
    </row>
    <row r="2214" spans="7:9" s="91" customFormat="1" ht="12.75">
      <c r="G2214" s="446"/>
      <c r="H2214" s="98"/>
      <c r="I2214" s="98"/>
    </row>
    <row r="2215" spans="7:9" s="91" customFormat="1" ht="12.75">
      <c r="G2215" s="446"/>
      <c r="H2215" s="98"/>
      <c r="I2215" s="98"/>
    </row>
    <row r="2216" spans="7:9" s="91" customFormat="1" ht="12.75">
      <c r="G2216" s="446"/>
      <c r="H2216" s="98"/>
      <c r="I2216" s="98"/>
    </row>
    <row r="2217" spans="7:9" s="91" customFormat="1" ht="12.75">
      <c r="G2217" s="446"/>
      <c r="H2217" s="98"/>
      <c r="I2217" s="98"/>
    </row>
    <row r="2218" spans="7:9" s="91" customFormat="1" ht="12.75">
      <c r="G2218" s="446"/>
      <c r="H2218" s="98"/>
      <c r="I2218" s="98"/>
    </row>
    <row r="2219" spans="7:9" s="91" customFormat="1" ht="12.75">
      <c r="G2219" s="446"/>
      <c r="H2219" s="98"/>
      <c r="I2219" s="98"/>
    </row>
    <row r="2220" spans="7:9" s="91" customFormat="1" ht="12.75">
      <c r="G2220" s="446"/>
      <c r="H2220" s="98"/>
      <c r="I2220" s="98"/>
    </row>
    <row r="2221" spans="7:9" s="91" customFormat="1" ht="12.75">
      <c r="G2221" s="446"/>
      <c r="H2221" s="98"/>
      <c r="I2221" s="98"/>
    </row>
    <row r="2222" spans="7:9" s="91" customFormat="1" ht="12.75">
      <c r="G2222" s="446"/>
      <c r="H2222" s="98"/>
      <c r="I2222" s="98"/>
    </row>
    <row r="2223" spans="7:9" s="91" customFormat="1" ht="12.75">
      <c r="G2223" s="446"/>
      <c r="H2223" s="98"/>
      <c r="I2223" s="98"/>
    </row>
    <row r="2224" spans="7:9" s="91" customFormat="1" ht="12.75">
      <c r="G2224" s="446"/>
      <c r="H2224" s="98"/>
      <c r="I2224" s="98"/>
    </row>
    <row r="2225" spans="7:9" s="91" customFormat="1" ht="12.75">
      <c r="G2225" s="446"/>
      <c r="H2225" s="98"/>
      <c r="I2225" s="98"/>
    </row>
    <row r="2226" spans="7:9" s="91" customFormat="1" ht="12.75">
      <c r="G2226" s="446"/>
      <c r="H2226" s="98"/>
      <c r="I2226" s="98"/>
    </row>
    <row r="2227" spans="7:9" s="91" customFormat="1" ht="12.75">
      <c r="G2227" s="446"/>
      <c r="H2227" s="98"/>
      <c r="I2227" s="98"/>
    </row>
    <row r="2228" spans="7:9" s="91" customFormat="1" ht="12.75">
      <c r="G2228" s="446"/>
      <c r="H2228" s="98"/>
      <c r="I2228" s="98"/>
    </row>
    <row r="2229" spans="7:9" s="91" customFormat="1" ht="12.75">
      <c r="G2229" s="446"/>
      <c r="H2229" s="98"/>
      <c r="I2229" s="98"/>
    </row>
    <row r="2230" spans="7:9" s="91" customFormat="1" ht="12.75">
      <c r="G2230" s="446"/>
      <c r="H2230" s="98"/>
      <c r="I2230" s="98"/>
    </row>
    <row r="2231" spans="7:9" s="91" customFormat="1" ht="12.75">
      <c r="G2231" s="446"/>
      <c r="H2231" s="98"/>
      <c r="I2231" s="98"/>
    </row>
    <row r="2232" spans="7:9" s="91" customFormat="1" ht="12.75">
      <c r="G2232" s="446"/>
      <c r="H2232" s="98"/>
      <c r="I2232" s="98"/>
    </row>
    <row r="2233" spans="7:9" s="91" customFormat="1" ht="12.75">
      <c r="G2233" s="446"/>
      <c r="H2233" s="98"/>
      <c r="I2233" s="98"/>
    </row>
    <row r="2234" spans="7:9" s="91" customFormat="1" ht="12.75">
      <c r="G2234" s="446"/>
      <c r="H2234" s="98"/>
      <c r="I2234" s="98"/>
    </row>
    <row r="2235" spans="7:9" s="91" customFormat="1" ht="12.75">
      <c r="G2235" s="446"/>
      <c r="H2235" s="98"/>
      <c r="I2235" s="98"/>
    </row>
    <row r="2236" spans="7:9" s="91" customFormat="1" ht="12.75">
      <c r="G2236" s="446"/>
      <c r="H2236" s="98"/>
      <c r="I2236" s="98"/>
    </row>
    <row r="2237" spans="7:9" s="91" customFormat="1" ht="12.75">
      <c r="G2237" s="446"/>
      <c r="H2237" s="98"/>
      <c r="I2237" s="98"/>
    </row>
    <row r="2238" spans="7:9" s="91" customFormat="1" ht="12.75">
      <c r="G2238" s="446"/>
      <c r="H2238" s="98"/>
      <c r="I2238" s="98"/>
    </row>
    <row r="2239" spans="7:9" s="91" customFormat="1" ht="12.75">
      <c r="G2239" s="446"/>
      <c r="H2239" s="98"/>
      <c r="I2239" s="98"/>
    </row>
    <row r="2240" spans="7:9" s="91" customFormat="1" ht="12.75">
      <c r="G2240" s="446"/>
      <c r="H2240" s="98"/>
      <c r="I2240" s="98"/>
    </row>
    <row r="2241" spans="7:9" s="91" customFormat="1" ht="12.75">
      <c r="G2241" s="446"/>
      <c r="H2241" s="98"/>
      <c r="I2241" s="98"/>
    </row>
    <row r="2242" spans="7:9" s="91" customFormat="1" ht="12.75">
      <c r="G2242" s="446"/>
      <c r="H2242" s="98"/>
      <c r="I2242" s="98"/>
    </row>
    <row r="2243" spans="7:9" s="91" customFormat="1" ht="12.75">
      <c r="G2243" s="446"/>
      <c r="H2243" s="98"/>
      <c r="I2243" s="98"/>
    </row>
    <row r="2244" spans="7:9" s="91" customFormat="1" ht="12.75">
      <c r="G2244" s="446"/>
      <c r="H2244" s="98"/>
      <c r="I2244" s="98"/>
    </row>
    <row r="2245" spans="7:9" s="91" customFormat="1" ht="12.75">
      <c r="G2245" s="446"/>
      <c r="H2245" s="98"/>
      <c r="I2245" s="98"/>
    </row>
    <row r="2246" spans="7:9" s="91" customFormat="1" ht="12.75">
      <c r="G2246" s="446"/>
      <c r="H2246" s="98"/>
      <c r="I2246" s="98"/>
    </row>
    <row r="2247" spans="7:9" s="91" customFormat="1" ht="12.75">
      <c r="G2247" s="446"/>
      <c r="H2247" s="98"/>
      <c r="I2247" s="98"/>
    </row>
    <row r="2248" spans="7:9" s="91" customFormat="1" ht="12.75">
      <c r="G2248" s="446"/>
      <c r="H2248" s="98"/>
      <c r="I2248" s="98"/>
    </row>
    <row r="2249" spans="7:9" s="91" customFormat="1" ht="12.75">
      <c r="G2249" s="446"/>
      <c r="H2249" s="98"/>
      <c r="I2249" s="98"/>
    </row>
    <row r="2250" spans="7:9" s="91" customFormat="1" ht="12.75">
      <c r="G2250" s="446"/>
      <c r="H2250" s="98"/>
      <c r="I2250" s="98"/>
    </row>
    <row r="2251" spans="7:9" s="91" customFormat="1" ht="12.75">
      <c r="G2251" s="446"/>
      <c r="H2251" s="98"/>
      <c r="I2251" s="98"/>
    </row>
    <row r="2252" spans="7:9" s="91" customFormat="1" ht="12.75">
      <c r="G2252" s="446"/>
      <c r="H2252" s="98"/>
      <c r="I2252" s="98"/>
    </row>
    <row r="2253" spans="7:9" s="91" customFormat="1" ht="12.75">
      <c r="G2253" s="446"/>
      <c r="H2253" s="98"/>
      <c r="I2253" s="98"/>
    </row>
    <row r="2254" spans="7:9" s="91" customFormat="1" ht="12.75">
      <c r="G2254" s="446"/>
      <c r="H2254" s="98"/>
      <c r="I2254" s="98"/>
    </row>
    <row r="2255" spans="7:9" s="91" customFormat="1" ht="12.75">
      <c r="G2255" s="446"/>
      <c r="H2255" s="98"/>
      <c r="I2255" s="98"/>
    </row>
    <row r="2256" spans="7:9" s="91" customFormat="1" ht="12.75">
      <c r="G2256" s="446"/>
      <c r="H2256" s="98"/>
      <c r="I2256" s="98"/>
    </row>
    <row r="2257" spans="7:9" s="91" customFormat="1" ht="12.75">
      <c r="G2257" s="446"/>
      <c r="H2257" s="98"/>
      <c r="I2257" s="98"/>
    </row>
    <row r="2258" spans="7:9" s="91" customFormat="1" ht="12.75">
      <c r="G2258" s="446"/>
      <c r="H2258" s="98"/>
      <c r="I2258" s="98"/>
    </row>
    <row r="2259" spans="7:9" s="91" customFormat="1" ht="12.75">
      <c r="G2259" s="446"/>
      <c r="H2259" s="98"/>
      <c r="I2259" s="98"/>
    </row>
    <row r="2260" spans="7:9" s="91" customFormat="1" ht="12.75">
      <c r="G2260" s="446"/>
      <c r="H2260" s="98"/>
      <c r="I2260" s="98"/>
    </row>
    <row r="2261" spans="7:9" s="91" customFormat="1" ht="12.75">
      <c r="G2261" s="446"/>
      <c r="H2261" s="98"/>
      <c r="I2261" s="98"/>
    </row>
    <row r="2262" spans="7:9" s="91" customFormat="1" ht="12.75">
      <c r="G2262" s="446"/>
      <c r="H2262" s="98"/>
      <c r="I2262" s="98"/>
    </row>
    <row r="2263" spans="7:9" s="91" customFormat="1" ht="12.75">
      <c r="G2263" s="446"/>
      <c r="H2263" s="98"/>
      <c r="I2263" s="98"/>
    </row>
    <row r="2264" spans="7:9" s="91" customFormat="1" ht="12.75">
      <c r="G2264" s="446"/>
      <c r="H2264" s="98"/>
      <c r="I2264" s="98"/>
    </row>
    <row r="2265" spans="7:9" s="91" customFormat="1" ht="12.75">
      <c r="G2265" s="446"/>
      <c r="H2265" s="98"/>
      <c r="I2265" s="98"/>
    </row>
    <row r="2266" spans="7:9" s="91" customFormat="1" ht="12.75">
      <c r="G2266" s="446"/>
      <c r="H2266" s="98"/>
      <c r="I2266" s="98"/>
    </row>
    <row r="2267" spans="7:9" s="91" customFormat="1" ht="12.75">
      <c r="G2267" s="446"/>
      <c r="H2267" s="98"/>
      <c r="I2267" s="98"/>
    </row>
    <row r="2268" spans="7:9" s="91" customFormat="1" ht="12.75">
      <c r="G2268" s="446"/>
      <c r="H2268" s="98"/>
      <c r="I2268" s="98"/>
    </row>
    <row r="2269" spans="7:9" s="91" customFormat="1" ht="12.75">
      <c r="G2269" s="446"/>
      <c r="H2269" s="98"/>
      <c r="I2269" s="98"/>
    </row>
    <row r="2270" spans="7:9" s="91" customFormat="1" ht="12.75">
      <c r="G2270" s="446"/>
      <c r="H2270" s="98"/>
      <c r="I2270" s="98"/>
    </row>
    <row r="2271" spans="7:9" s="91" customFormat="1" ht="12.75">
      <c r="G2271" s="446"/>
      <c r="H2271" s="98"/>
      <c r="I2271" s="98"/>
    </row>
    <row r="2272" spans="7:9" s="91" customFormat="1" ht="12.75">
      <c r="G2272" s="446"/>
      <c r="H2272" s="98"/>
      <c r="I2272" s="98"/>
    </row>
    <row r="2273" spans="7:9" s="91" customFormat="1" ht="12.75">
      <c r="G2273" s="446"/>
      <c r="H2273" s="98"/>
      <c r="I2273" s="98"/>
    </row>
    <row r="2274" spans="7:9" s="91" customFormat="1" ht="12.75">
      <c r="G2274" s="446"/>
      <c r="H2274" s="98"/>
      <c r="I2274" s="98"/>
    </row>
    <row r="2275" spans="7:9" s="91" customFormat="1" ht="12.75">
      <c r="G2275" s="446"/>
      <c r="H2275" s="98"/>
      <c r="I2275" s="98"/>
    </row>
    <row r="2276" spans="7:9" s="91" customFormat="1" ht="12.75">
      <c r="G2276" s="446"/>
      <c r="H2276" s="98"/>
      <c r="I2276" s="98"/>
    </row>
    <row r="2277" spans="7:9" s="91" customFormat="1" ht="12.75">
      <c r="G2277" s="446"/>
      <c r="H2277" s="98"/>
      <c r="I2277" s="98"/>
    </row>
    <row r="2278" spans="7:9" s="91" customFormat="1" ht="12.75">
      <c r="G2278" s="446"/>
      <c r="H2278" s="98"/>
      <c r="I2278" s="98"/>
    </row>
    <row r="2279" spans="7:9" s="91" customFormat="1" ht="12.75">
      <c r="G2279" s="446"/>
      <c r="H2279" s="98"/>
      <c r="I2279" s="98"/>
    </row>
    <row r="2280" spans="7:9" s="91" customFormat="1" ht="12.75">
      <c r="G2280" s="446"/>
      <c r="H2280" s="98"/>
      <c r="I2280" s="98"/>
    </row>
    <row r="2281" spans="7:9" s="91" customFormat="1" ht="12.75">
      <c r="G2281" s="446"/>
      <c r="H2281" s="98"/>
      <c r="I2281" s="98"/>
    </row>
    <row r="2282" spans="7:9" s="91" customFormat="1" ht="12.75">
      <c r="G2282" s="446"/>
      <c r="H2282" s="98"/>
      <c r="I2282" s="98"/>
    </row>
    <row r="2283" spans="7:9" s="91" customFormat="1" ht="12.75">
      <c r="G2283" s="446"/>
      <c r="H2283" s="98"/>
      <c r="I2283" s="98"/>
    </row>
    <row r="2284" spans="7:9" s="91" customFormat="1" ht="12.75">
      <c r="G2284" s="446"/>
      <c r="H2284" s="98"/>
      <c r="I2284" s="98"/>
    </row>
    <row r="2285" spans="7:9" s="91" customFormat="1" ht="12.75">
      <c r="G2285" s="446"/>
      <c r="H2285" s="98"/>
      <c r="I2285" s="98"/>
    </row>
    <row r="2286" spans="7:9" s="91" customFormat="1" ht="12.75">
      <c r="G2286" s="446"/>
      <c r="H2286" s="98"/>
      <c r="I2286" s="98"/>
    </row>
    <row r="2287" spans="7:9" s="91" customFormat="1" ht="12.75">
      <c r="G2287" s="446"/>
      <c r="H2287" s="98"/>
      <c r="I2287" s="98"/>
    </row>
    <row r="2288" spans="7:9" s="91" customFormat="1" ht="12.75">
      <c r="G2288" s="446"/>
      <c r="H2288" s="98"/>
      <c r="I2288" s="98"/>
    </row>
    <row r="2289" spans="7:9" s="91" customFormat="1" ht="12.75">
      <c r="G2289" s="446"/>
      <c r="H2289" s="98"/>
      <c r="I2289" s="98"/>
    </row>
    <row r="2290" spans="7:9" s="91" customFormat="1" ht="12.75">
      <c r="G2290" s="446"/>
      <c r="H2290" s="98"/>
      <c r="I2290" s="98"/>
    </row>
    <row r="2291" spans="7:9" s="91" customFormat="1" ht="12.75">
      <c r="G2291" s="446"/>
      <c r="H2291" s="98"/>
      <c r="I2291" s="98"/>
    </row>
    <row r="2292" spans="7:9" s="91" customFormat="1" ht="12.75">
      <c r="G2292" s="446"/>
      <c r="H2292" s="98"/>
      <c r="I2292" s="98"/>
    </row>
    <row r="2293" spans="7:9" s="91" customFormat="1" ht="12.75">
      <c r="G2293" s="446"/>
      <c r="H2293" s="98"/>
      <c r="I2293" s="98"/>
    </row>
    <row r="2294" spans="7:9" s="91" customFormat="1" ht="12.75">
      <c r="G2294" s="446"/>
      <c r="H2294" s="98"/>
      <c r="I2294" s="98"/>
    </row>
    <row r="2295" spans="7:9" s="91" customFormat="1" ht="12.75">
      <c r="G2295" s="446"/>
      <c r="H2295" s="98"/>
      <c r="I2295" s="98"/>
    </row>
    <row r="2296" spans="7:9" s="91" customFormat="1" ht="12.75">
      <c r="G2296" s="446"/>
      <c r="H2296" s="98"/>
      <c r="I2296" s="98"/>
    </row>
    <row r="2297" spans="7:9" s="91" customFormat="1" ht="12.75">
      <c r="G2297" s="446"/>
      <c r="H2297" s="98"/>
      <c r="I2297" s="98"/>
    </row>
    <row r="2298" spans="7:9" s="91" customFormat="1" ht="12.75">
      <c r="G2298" s="446"/>
      <c r="H2298" s="98"/>
      <c r="I2298" s="98"/>
    </row>
    <row r="2299" spans="7:9" s="91" customFormat="1" ht="12.75">
      <c r="G2299" s="446"/>
      <c r="H2299" s="98"/>
      <c r="I2299" s="98"/>
    </row>
    <row r="2300" spans="7:9" s="91" customFormat="1" ht="12.75">
      <c r="G2300" s="446"/>
      <c r="H2300" s="98"/>
      <c r="I2300" s="98"/>
    </row>
    <row r="2301" spans="7:9" s="91" customFormat="1" ht="12.75">
      <c r="G2301" s="446"/>
      <c r="H2301" s="98"/>
      <c r="I2301" s="98"/>
    </row>
    <row r="2302" spans="7:9" s="91" customFormat="1" ht="12.75">
      <c r="G2302" s="446"/>
      <c r="H2302" s="98"/>
      <c r="I2302" s="98"/>
    </row>
    <row r="2303" spans="7:9" s="91" customFormat="1" ht="12.75">
      <c r="G2303" s="446"/>
      <c r="H2303" s="98"/>
      <c r="I2303" s="98"/>
    </row>
    <row r="2304" spans="7:9" s="91" customFormat="1" ht="12.75">
      <c r="G2304" s="446"/>
      <c r="H2304" s="98"/>
      <c r="I2304" s="98"/>
    </row>
    <row r="2305" spans="7:9" s="91" customFormat="1" ht="12.75">
      <c r="G2305" s="446"/>
      <c r="H2305" s="98"/>
      <c r="I2305" s="98"/>
    </row>
    <row r="2306" spans="7:9" s="91" customFormat="1" ht="12.75">
      <c r="G2306" s="446"/>
      <c r="H2306" s="98"/>
      <c r="I2306" s="98"/>
    </row>
    <row r="2307" spans="7:9" s="91" customFormat="1" ht="12.75">
      <c r="G2307" s="446"/>
      <c r="H2307" s="98"/>
      <c r="I2307" s="98"/>
    </row>
    <row r="2308" spans="7:9" s="91" customFormat="1" ht="12.75">
      <c r="G2308" s="446"/>
      <c r="H2308" s="98"/>
      <c r="I2308" s="98"/>
    </row>
    <row r="2309" spans="7:9" s="91" customFormat="1" ht="12.75">
      <c r="G2309" s="446"/>
      <c r="H2309" s="98"/>
      <c r="I2309" s="98"/>
    </row>
    <row r="2310" spans="7:9" s="91" customFormat="1" ht="12.75">
      <c r="G2310" s="446"/>
      <c r="H2310" s="98"/>
      <c r="I2310" s="98"/>
    </row>
    <row r="2311" spans="7:9" s="91" customFormat="1" ht="12.75">
      <c r="G2311" s="446"/>
      <c r="H2311" s="98"/>
      <c r="I2311" s="98"/>
    </row>
    <row r="2312" spans="7:9" s="91" customFormat="1" ht="12.75">
      <c r="G2312" s="446"/>
      <c r="H2312" s="98"/>
      <c r="I2312" s="98"/>
    </row>
    <row r="2313" spans="7:9" s="91" customFormat="1" ht="12.75">
      <c r="G2313" s="446"/>
      <c r="H2313" s="98"/>
      <c r="I2313" s="98"/>
    </row>
    <row r="2314" spans="7:9" s="91" customFormat="1" ht="12.75">
      <c r="G2314" s="446"/>
      <c r="H2314" s="98"/>
      <c r="I2314" s="98"/>
    </row>
    <row r="2315" spans="7:9" s="91" customFormat="1" ht="12.75">
      <c r="G2315" s="446"/>
      <c r="H2315" s="98"/>
      <c r="I2315" s="98"/>
    </row>
    <row r="2316" spans="7:9" s="91" customFormat="1" ht="12.75">
      <c r="G2316" s="446"/>
      <c r="H2316" s="98"/>
      <c r="I2316" s="98"/>
    </row>
    <row r="2317" spans="7:9" s="91" customFormat="1" ht="12.75">
      <c r="G2317" s="446"/>
      <c r="H2317" s="98"/>
      <c r="I2317" s="98"/>
    </row>
    <row r="2318" spans="7:9" s="91" customFormat="1" ht="12.75">
      <c r="G2318" s="446"/>
      <c r="H2318" s="98"/>
      <c r="I2318" s="98"/>
    </row>
    <row r="2319" spans="7:9" s="91" customFormat="1" ht="12.75">
      <c r="G2319" s="446"/>
      <c r="H2319" s="98"/>
      <c r="I2319" s="98"/>
    </row>
    <row r="2320" spans="7:9" s="91" customFormat="1" ht="12.75">
      <c r="G2320" s="446"/>
      <c r="H2320" s="98"/>
      <c r="I2320" s="98"/>
    </row>
    <row r="2321" spans="7:9" s="91" customFormat="1" ht="12.75">
      <c r="G2321" s="446"/>
      <c r="H2321" s="98"/>
      <c r="I2321" s="98"/>
    </row>
    <row r="2322" spans="7:9" s="91" customFormat="1" ht="12.75">
      <c r="G2322" s="446"/>
      <c r="H2322" s="98"/>
      <c r="I2322" s="98"/>
    </row>
    <row r="2323" spans="7:9" s="91" customFormat="1" ht="12.75">
      <c r="G2323" s="446"/>
      <c r="H2323" s="98"/>
      <c r="I2323" s="98"/>
    </row>
    <row r="2324" spans="7:9" s="91" customFormat="1" ht="12.75">
      <c r="G2324" s="446"/>
      <c r="H2324" s="98"/>
      <c r="I2324" s="98"/>
    </row>
    <row r="2325" spans="7:9" s="91" customFormat="1" ht="12.75">
      <c r="G2325" s="446"/>
      <c r="H2325" s="98"/>
      <c r="I2325" s="98"/>
    </row>
    <row r="2326" spans="7:9" s="91" customFormat="1" ht="12.75">
      <c r="G2326" s="446"/>
      <c r="H2326" s="98"/>
      <c r="I2326" s="98"/>
    </row>
    <row r="2327" spans="7:9" s="91" customFormat="1" ht="12.75">
      <c r="G2327" s="446"/>
      <c r="H2327" s="98"/>
      <c r="I2327" s="98"/>
    </row>
    <row r="2328" spans="7:9" s="91" customFormat="1" ht="12.75">
      <c r="G2328" s="446"/>
      <c r="H2328" s="98"/>
      <c r="I2328" s="98"/>
    </row>
    <row r="2329" spans="7:9" s="91" customFormat="1" ht="12.75">
      <c r="G2329" s="446"/>
      <c r="H2329" s="98"/>
      <c r="I2329" s="98"/>
    </row>
    <row r="2330" spans="7:9" s="91" customFormat="1" ht="12.75">
      <c r="G2330" s="446"/>
      <c r="H2330" s="98"/>
      <c r="I2330" s="98"/>
    </row>
    <row r="2331" spans="7:9" s="91" customFormat="1" ht="12.75">
      <c r="G2331" s="446"/>
      <c r="H2331" s="98"/>
      <c r="I2331" s="98"/>
    </row>
    <row r="2332" spans="7:9" s="91" customFormat="1" ht="12.75">
      <c r="G2332" s="446"/>
      <c r="H2332" s="98"/>
      <c r="I2332" s="98"/>
    </row>
    <row r="2333" spans="7:9" s="91" customFormat="1" ht="12.75">
      <c r="G2333" s="446"/>
      <c r="H2333" s="98"/>
      <c r="I2333" s="98"/>
    </row>
    <row r="2334" spans="7:9" s="91" customFormat="1" ht="12.75">
      <c r="G2334" s="446"/>
      <c r="H2334" s="98"/>
      <c r="I2334" s="98"/>
    </row>
    <row r="2335" spans="7:9" s="91" customFormat="1" ht="12.75">
      <c r="G2335" s="446"/>
      <c r="H2335" s="98"/>
      <c r="I2335" s="98"/>
    </row>
    <row r="2336" spans="7:9" s="91" customFormat="1" ht="12.75">
      <c r="G2336" s="446"/>
      <c r="H2336" s="98"/>
      <c r="I2336" s="98"/>
    </row>
    <row r="2337" spans="7:9" s="91" customFormat="1" ht="12.75">
      <c r="G2337" s="446"/>
      <c r="H2337" s="98"/>
      <c r="I2337" s="98"/>
    </row>
    <row r="2338" spans="7:9" s="91" customFormat="1" ht="12.75">
      <c r="G2338" s="446"/>
      <c r="H2338" s="98"/>
      <c r="I2338" s="98"/>
    </row>
    <row r="2339" spans="7:9" s="91" customFormat="1" ht="12.75">
      <c r="G2339" s="446"/>
      <c r="H2339" s="98"/>
      <c r="I2339" s="98"/>
    </row>
    <row r="2340" spans="7:9" s="91" customFormat="1" ht="12.75">
      <c r="G2340" s="446"/>
      <c r="H2340" s="98"/>
      <c r="I2340" s="98"/>
    </row>
    <row r="2341" spans="7:9" s="91" customFormat="1" ht="12.75">
      <c r="G2341" s="446"/>
      <c r="H2341" s="98"/>
      <c r="I2341" s="98"/>
    </row>
    <row r="2342" spans="7:9" s="91" customFormat="1" ht="12.75">
      <c r="G2342" s="446"/>
      <c r="H2342" s="98"/>
      <c r="I2342" s="98"/>
    </row>
    <row r="2343" spans="7:9" s="91" customFormat="1" ht="12.75">
      <c r="G2343" s="446"/>
      <c r="H2343" s="98"/>
      <c r="I2343" s="98"/>
    </row>
    <row r="2344" spans="7:9" s="91" customFormat="1" ht="12.75">
      <c r="G2344" s="446"/>
      <c r="H2344" s="98"/>
      <c r="I2344" s="98"/>
    </row>
    <row r="2345" spans="7:9" s="91" customFormat="1" ht="12.75">
      <c r="G2345" s="446"/>
      <c r="H2345" s="98"/>
      <c r="I2345" s="98"/>
    </row>
    <row r="2346" spans="7:9" s="91" customFormat="1" ht="12.75">
      <c r="G2346" s="446"/>
      <c r="H2346" s="98"/>
      <c r="I2346" s="98"/>
    </row>
    <row r="2347" spans="7:9" s="91" customFormat="1" ht="12.75">
      <c r="G2347" s="446"/>
      <c r="H2347" s="98"/>
      <c r="I2347" s="98"/>
    </row>
    <row r="2348" spans="7:9" s="91" customFormat="1" ht="12.75">
      <c r="G2348" s="446"/>
      <c r="H2348" s="98"/>
      <c r="I2348" s="98"/>
    </row>
    <row r="2349" spans="7:9" s="91" customFormat="1" ht="12.75">
      <c r="G2349" s="446"/>
      <c r="H2349" s="98"/>
      <c r="I2349" s="98"/>
    </row>
    <row r="2350" spans="7:9" s="91" customFormat="1" ht="12.75">
      <c r="G2350" s="446"/>
      <c r="H2350" s="98"/>
      <c r="I2350" s="98"/>
    </row>
    <row r="2351" spans="7:9" s="91" customFormat="1" ht="12.75">
      <c r="G2351" s="446"/>
      <c r="H2351" s="98"/>
      <c r="I2351" s="98"/>
    </row>
    <row r="2352" spans="7:9" s="91" customFormat="1" ht="12.75">
      <c r="G2352" s="446"/>
      <c r="H2352" s="98"/>
      <c r="I2352" s="98"/>
    </row>
    <row r="2353" spans="7:9" s="91" customFormat="1" ht="12.75">
      <c r="G2353" s="446"/>
      <c r="H2353" s="98"/>
      <c r="I2353" s="98"/>
    </row>
    <row r="2354" spans="7:9" s="91" customFormat="1" ht="12.75">
      <c r="G2354" s="446"/>
      <c r="H2354" s="98"/>
      <c r="I2354" s="98"/>
    </row>
    <row r="2355" spans="7:9" s="91" customFormat="1" ht="12.75">
      <c r="G2355" s="446"/>
      <c r="H2355" s="98"/>
      <c r="I2355" s="98"/>
    </row>
    <row r="2356" spans="7:9" s="91" customFormat="1" ht="12.75">
      <c r="G2356" s="446"/>
      <c r="H2356" s="98"/>
      <c r="I2356" s="98"/>
    </row>
    <row r="2357" spans="7:9" s="91" customFormat="1" ht="12.75">
      <c r="G2357" s="446"/>
      <c r="H2357" s="98"/>
      <c r="I2357" s="98"/>
    </row>
    <row r="2358" spans="7:9" s="91" customFormat="1" ht="12.75">
      <c r="G2358" s="446"/>
      <c r="H2358" s="98"/>
      <c r="I2358" s="98"/>
    </row>
    <row r="2359" spans="7:9" s="91" customFormat="1" ht="12.75">
      <c r="G2359" s="446"/>
      <c r="H2359" s="98"/>
      <c r="I2359" s="98"/>
    </row>
    <row r="2360" spans="7:9" s="91" customFormat="1" ht="12.75">
      <c r="G2360" s="446"/>
      <c r="H2360" s="98"/>
      <c r="I2360" s="98"/>
    </row>
    <row r="2361" spans="7:9" s="91" customFormat="1" ht="12.75">
      <c r="G2361" s="446"/>
      <c r="H2361" s="98"/>
      <c r="I2361" s="98"/>
    </row>
    <row r="2362" spans="7:9" s="91" customFormat="1" ht="12.75">
      <c r="G2362" s="446"/>
      <c r="H2362" s="98"/>
      <c r="I2362" s="98"/>
    </row>
    <row r="2363" spans="7:9" s="91" customFormat="1" ht="12.75">
      <c r="G2363" s="446"/>
      <c r="H2363" s="98"/>
      <c r="I2363" s="98"/>
    </row>
    <row r="2364" spans="7:9" s="91" customFormat="1" ht="12.75">
      <c r="G2364" s="446"/>
      <c r="H2364" s="98"/>
      <c r="I2364" s="98"/>
    </row>
    <row r="2365" spans="7:9" s="91" customFormat="1" ht="12.75">
      <c r="G2365" s="446"/>
      <c r="H2365" s="98"/>
      <c r="I2365" s="98"/>
    </row>
    <row r="2366" spans="7:9" s="91" customFormat="1" ht="12.75">
      <c r="G2366" s="446"/>
      <c r="H2366" s="98"/>
      <c r="I2366" s="98"/>
    </row>
    <row r="2367" spans="7:9" s="91" customFormat="1" ht="12.75">
      <c r="G2367" s="446"/>
      <c r="H2367" s="98"/>
      <c r="I2367" s="98"/>
    </row>
    <row r="2368" spans="7:9" s="91" customFormat="1" ht="12.75">
      <c r="G2368" s="446"/>
      <c r="H2368" s="98"/>
      <c r="I2368" s="98"/>
    </row>
    <row r="2369" spans="7:9" s="91" customFormat="1" ht="12.75">
      <c r="G2369" s="446"/>
      <c r="H2369" s="98"/>
      <c r="I2369" s="98"/>
    </row>
    <row r="2370" spans="7:9" s="91" customFormat="1" ht="12.75">
      <c r="G2370" s="446"/>
      <c r="H2370" s="98"/>
      <c r="I2370" s="98"/>
    </row>
    <row r="2371" spans="7:9" s="91" customFormat="1" ht="12.75">
      <c r="G2371" s="446"/>
      <c r="H2371" s="98"/>
      <c r="I2371" s="98"/>
    </row>
    <row r="2372" spans="7:9" s="91" customFormat="1" ht="12.75">
      <c r="G2372" s="446"/>
      <c r="H2372" s="98"/>
      <c r="I2372" s="98"/>
    </row>
    <row r="2373" spans="7:9" s="91" customFormat="1" ht="12.75">
      <c r="G2373" s="446"/>
      <c r="H2373" s="98"/>
      <c r="I2373" s="98"/>
    </row>
    <row r="2374" spans="7:9" s="91" customFormat="1" ht="12.75">
      <c r="G2374" s="446"/>
      <c r="H2374" s="98"/>
      <c r="I2374" s="98"/>
    </row>
    <row r="2375" spans="7:9" s="91" customFormat="1" ht="12.75">
      <c r="G2375" s="446"/>
      <c r="H2375" s="98"/>
      <c r="I2375" s="98"/>
    </row>
    <row r="2376" spans="7:9" s="91" customFormat="1" ht="12.75">
      <c r="G2376" s="446"/>
      <c r="H2376" s="98"/>
      <c r="I2376" s="98"/>
    </row>
    <row r="2377" spans="7:9" s="91" customFormat="1" ht="12.75">
      <c r="G2377" s="446"/>
      <c r="H2377" s="98"/>
      <c r="I2377" s="98"/>
    </row>
    <row r="2378" spans="7:9" s="91" customFormat="1" ht="12.75">
      <c r="G2378" s="446"/>
      <c r="H2378" s="98"/>
      <c r="I2378" s="98"/>
    </row>
    <row r="2379" spans="7:9" s="91" customFormat="1" ht="12.75">
      <c r="G2379" s="446"/>
      <c r="H2379" s="98"/>
      <c r="I2379" s="98"/>
    </row>
    <row r="2380" spans="7:9" s="91" customFormat="1" ht="12.75">
      <c r="G2380" s="446"/>
      <c r="H2380" s="98"/>
      <c r="I2380" s="98"/>
    </row>
    <row r="2381" spans="7:9" s="91" customFormat="1" ht="12.75">
      <c r="G2381" s="446"/>
      <c r="H2381" s="98"/>
      <c r="I2381" s="98"/>
    </row>
    <row r="2382" spans="7:9" s="91" customFormat="1" ht="12.75">
      <c r="G2382" s="446"/>
      <c r="H2382" s="98"/>
      <c r="I2382" s="98"/>
    </row>
    <row r="2383" spans="7:9" s="91" customFormat="1" ht="12.75">
      <c r="G2383" s="446"/>
      <c r="H2383" s="98"/>
      <c r="I2383" s="98"/>
    </row>
    <row r="2384" spans="7:9" s="91" customFormat="1" ht="12.75">
      <c r="G2384" s="446"/>
      <c r="H2384" s="98"/>
      <c r="I2384" s="98"/>
    </row>
    <row r="2385" spans="7:9" s="91" customFormat="1" ht="12.75">
      <c r="G2385" s="446"/>
      <c r="H2385" s="98"/>
      <c r="I2385" s="98"/>
    </row>
    <row r="2386" spans="7:9" s="91" customFormat="1" ht="12.75">
      <c r="G2386" s="446"/>
      <c r="H2386" s="98"/>
      <c r="I2386" s="98"/>
    </row>
    <row r="2387" spans="7:9" s="91" customFormat="1" ht="12.75">
      <c r="G2387" s="446"/>
      <c r="H2387" s="98"/>
      <c r="I2387" s="98"/>
    </row>
    <row r="2388" spans="7:9" s="91" customFormat="1" ht="12.75">
      <c r="G2388" s="446"/>
      <c r="H2388" s="98"/>
      <c r="I2388" s="98"/>
    </row>
    <row r="2389" spans="7:9" s="91" customFormat="1" ht="12.75">
      <c r="G2389" s="446"/>
      <c r="H2389" s="98"/>
      <c r="I2389" s="98"/>
    </row>
    <row r="2390" spans="7:9" s="91" customFormat="1" ht="12.75">
      <c r="G2390" s="446"/>
      <c r="H2390" s="98"/>
      <c r="I2390" s="98"/>
    </row>
    <row r="2391" spans="7:9" s="91" customFormat="1" ht="12.75">
      <c r="G2391" s="446"/>
      <c r="H2391" s="98"/>
      <c r="I2391" s="98"/>
    </row>
    <row r="2392" spans="7:9" s="91" customFormat="1" ht="12.75">
      <c r="G2392" s="446"/>
      <c r="H2392" s="98"/>
      <c r="I2392" s="98"/>
    </row>
    <row r="2393" spans="7:9" s="91" customFormat="1" ht="12.75">
      <c r="G2393" s="446"/>
      <c r="H2393" s="98"/>
      <c r="I2393" s="98"/>
    </row>
    <row r="2394" spans="7:9" s="91" customFormat="1" ht="12.75">
      <c r="G2394" s="446"/>
      <c r="H2394" s="98"/>
      <c r="I2394" s="98"/>
    </row>
    <row r="2395" spans="7:9" s="91" customFormat="1" ht="12.75">
      <c r="G2395" s="446"/>
      <c r="H2395" s="98"/>
      <c r="I2395" s="98"/>
    </row>
    <row r="2396" spans="7:9" s="91" customFormat="1" ht="12.75">
      <c r="G2396" s="446"/>
      <c r="H2396" s="98"/>
      <c r="I2396" s="98"/>
    </row>
    <row r="2397" spans="7:9" s="91" customFormat="1" ht="12.75">
      <c r="G2397" s="446"/>
      <c r="H2397" s="98"/>
      <c r="I2397" s="98"/>
    </row>
    <row r="2398" spans="7:9" s="91" customFormat="1" ht="12.75">
      <c r="G2398" s="446"/>
      <c r="H2398" s="98"/>
      <c r="I2398" s="98"/>
    </row>
    <row r="2399" spans="7:9" s="91" customFormat="1" ht="12.75">
      <c r="G2399" s="446"/>
      <c r="H2399" s="98"/>
      <c r="I2399" s="98"/>
    </row>
    <row r="2400" spans="7:9" s="91" customFormat="1" ht="12.75">
      <c r="G2400" s="446"/>
      <c r="H2400" s="98"/>
      <c r="I2400" s="98"/>
    </row>
    <row r="2401" spans="7:9" s="91" customFormat="1" ht="12.75">
      <c r="G2401" s="446"/>
      <c r="H2401" s="98"/>
      <c r="I2401" s="98"/>
    </row>
    <row r="2402" spans="7:9" s="91" customFormat="1" ht="12.75">
      <c r="G2402" s="446"/>
      <c r="H2402" s="98"/>
      <c r="I2402" s="98"/>
    </row>
    <row r="2403" spans="7:9" s="91" customFormat="1" ht="12.75">
      <c r="G2403" s="446"/>
      <c r="H2403" s="98"/>
      <c r="I2403" s="98"/>
    </row>
    <row r="2404" spans="7:9" s="91" customFormat="1" ht="12.75">
      <c r="G2404" s="446"/>
      <c r="H2404" s="98"/>
      <c r="I2404" s="98"/>
    </row>
    <row r="2405" spans="7:9" s="91" customFormat="1" ht="12.75">
      <c r="G2405" s="446"/>
      <c r="H2405" s="98"/>
      <c r="I2405" s="98"/>
    </row>
    <row r="2406" spans="7:9" s="91" customFormat="1" ht="12.75">
      <c r="G2406" s="446"/>
      <c r="H2406" s="98"/>
      <c r="I2406" s="98"/>
    </row>
    <row r="2407" spans="7:9" s="91" customFormat="1" ht="12.75">
      <c r="G2407" s="446"/>
      <c r="H2407" s="98"/>
      <c r="I2407" s="98"/>
    </row>
    <row r="2408" spans="7:9" s="91" customFormat="1" ht="12.75">
      <c r="G2408" s="446"/>
      <c r="H2408" s="98"/>
      <c r="I2408" s="98"/>
    </row>
    <row r="2409" spans="7:9" s="91" customFormat="1" ht="12.75">
      <c r="G2409" s="446"/>
      <c r="H2409" s="98"/>
      <c r="I2409" s="98"/>
    </row>
    <row r="2410" spans="7:9" s="91" customFormat="1" ht="12.75">
      <c r="G2410" s="446"/>
      <c r="H2410" s="98"/>
      <c r="I2410" s="98"/>
    </row>
    <row r="2411" spans="7:9" s="91" customFormat="1" ht="12.75">
      <c r="G2411" s="446"/>
      <c r="H2411" s="98"/>
      <c r="I2411" s="98"/>
    </row>
    <row r="2412" spans="7:9" s="91" customFormat="1" ht="12.75">
      <c r="G2412" s="446"/>
      <c r="H2412" s="98"/>
      <c r="I2412" s="98"/>
    </row>
    <row r="2413" spans="7:9" s="91" customFormat="1" ht="12.75">
      <c r="G2413" s="446"/>
      <c r="H2413" s="98"/>
      <c r="I2413" s="98"/>
    </row>
    <row r="2414" spans="7:9" s="91" customFormat="1" ht="12.75">
      <c r="G2414" s="446"/>
      <c r="H2414" s="98"/>
      <c r="I2414" s="98"/>
    </row>
    <row r="2415" spans="7:9" s="91" customFormat="1" ht="12.75">
      <c r="G2415" s="446"/>
      <c r="H2415" s="98"/>
      <c r="I2415" s="98"/>
    </row>
    <row r="2416" spans="7:9" s="91" customFormat="1" ht="12.75">
      <c r="G2416" s="446"/>
      <c r="H2416" s="98"/>
      <c r="I2416" s="98"/>
    </row>
    <row r="2417" spans="7:9" s="91" customFormat="1" ht="12.75">
      <c r="G2417" s="446"/>
      <c r="H2417" s="98"/>
      <c r="I2417" s="98"/>
    </row>
    <row r="2418" spans="7:9" s="91" customFormat="1" ht="12.75">
      <c r="G2418" s="446"/>
      <c r="H2418" s="98"/>
      <c r="I2418" s="98"/>
    </row>
    <row r="2419" spans="7:9" s="91" customFormat="1" ht="12.75">
      <c r="G2419" s="446"/>
      <c r="H2419" s="98"/>
      <c r="I2419" s="98"/>
    </row>
    <row r="2420" spans="7:9" s="91" customFormat="1" ht="12.75">
      <c r="G2420" s="446"/>
      <c r="H2420" s="98"/>
      <c r="I2420" s="98"/>
    </row>
    <row r="2421" spans="7:9" s="91" customFormat="1" ht="12.75">
      <c r="G2421" s="446"/>
      <c r="H2421" s="98"/>
      <c r="I2421" s="98"/>
    </row>
    <row r="2422" spans="7:9" s="91" customFormat="1" ht="12.75">
      <c r="G2422" s="446"/>
      <c r="H2422" s="98"/>
      <c r="I2422" s="98"/>
    </row>
    <row r="2423" spans="7:9" s="91" customFormat="1" ht="12.75">
      <c r="G2423" s="446"/>
      <c r="H2423" s="98"/>
      <c r="I2423" s="98"/>
    </row>
    <row r="2424" spans="7:9" s="91" customFormat="1" ht="12.75">
      <c r="G2424" s="446"/>
      <c r="H2424" s="98"/>
      <c r="I2424" s="98"/>
    </row>
    <row r="2425" spans="7:9" s="91" customFormat="1" ht="12.75">
      <c r="G2425" s="446"/>
      <c r="H2425" s="98"/>
      <c r="I2425" s="98"/>
    </row>
    <row r="2426" spans="7:9" s="91" customFormat="1" ht="12.75">
      <c r="G2426" s="446"/>
      <c r="H2426" s="98"/>
      <c r="I2426" s="98"/>
    </row>
    <row r="2427" spans="7:9" s="91" customFormat="1" ht="12.75">
      <c r="G2427" s="446"/>
      <c r="H2427" s="98"/>
      <c r="I2427" s="98"/>
    </row>
    <row r="2428" spans="7:9" s="91" customFormat="1" ht="12.75">
      <c r="G2428" s="446"/>
      <c r="H2428" s="98"/>
      <c r="I2428" s="98"/>
    </row>
    <row r="2429" spans="7:9" s="91" customFormat="1" ht="12.75">
      <c r="G2429" s="446"/>
      <c r="H2429" s="98"/>
      <c r="I2429" s="98"/>
    </row>
    <row r="2430" spans="7:9" s="91" customFormat="1" ht="12.75">
      <c r="G2430" s="446"/>
      <c r="H2430" s="98"/>
      <c r="I2430" s="98"/>
    </row>
    <row r="2431" spans="7:9" s="91" customFormat="1" ht="12.75">
      <c r="G2431" s="446"/>
      <c r="H2431" s="98"/>
      <c r="I2431" s="98"/>
    </row>
    <row r="2432" spans="7:9" s="91" customFormat="1" ht="12.75">
      <c r="G2432" s="446"/>
      <c r="H2432" s="98"/>
      <c r="I2432" s="98"/>
    </row>
    <row r="2433" spans="7:9" s="91" customFormat="1" ht="12.75">
      <c r="G2433" s="446"/>
      <c r="H2433" s="98"/>
      <c r="I2433" s="98"/>
    </row>
    <row r="2434" spans="7:9" s="91" customFormat="1" ht="12.75">
      <c r="G2434" s="446"/>
      <c r="H2434" s="98"/>
      <c r="I2434" s="98"/>
    </row>
    <row r="2435" spans="7:9" s="91" customFormat="1" ht="12.75">
      <c r="G2435" s="446"/>
      <c r="H2435" s="98"/>
      <c r="I2435" s="98"/>
    </row>
    <row r="2436" spans="7:9" s="91" customFormat="1" ht="12.75">
      <c r="G2436" s="446"/>
      <c r="H2436" s="98"/>
      <c r="I2436" s="98"/>
    </row>
    <row r="2437" spans="7:9" s="91" customFormat="1" ht="12.75">
      <c r="G2437" s="446"/>
      <c r="H2437" s="98"/>
      <c r="I2437" s="98"/>
    </row>
    <row r="2438" spans="7:9" s="91" customFormat="1" ht="12.75">
      <c r="G2438" s="446"/>
      <c r="H2438" s="98"/>
      <c r="I2438" s="98"/>
    </row>
    <row r="2439" spans="7:9" s="91" customFormat="1" ht="12.75">
      <c r="G2439" s="446"/>
      <c r="H2439" s="98"/>
      <c r="I2439" s="98"/>
    </row>
    <row r="2440" spans="7:9" s="91" customFormat="1" ht="12.75">
      <c r="G2440" s="446"/>
      <c r="H2440" s="98"/>
      <c r="I2440" s="98"/>
    </row>
    <row r="2441" spans="7:9" s="91" customFormat="1" ht="12.75">
      <c r="G2441" s="446"/>
      <c r="H2441" s="98"/>
      <c r="I2441" s="98"/>
    </row>
    <row r="2442" spans="7:9" s="91" customFormat="1" ht="12.75">
      <c r="G2442" s="446"/>
      <c r="H2442" s="98"/>
      <c r="I2442" s="98"/>
    </row>
    <row r="2443" spans="7:9" s="91" customFormat="1" ht="12.75">
      <c r="G2443" s="446"/>
      <c r="H2443" s="98"/>
      <c r="I2443" s="98"/>
    </row>
    <row r="2444" spans="7:9" s="91" customFormat="1" ht="12.75">
      <c r="G2444" s="446"/>
      <c r="H2444" s="98"/>
      <c r="I2444" s="98"/>
    </row>
    <row r="2445" spans="7:9" s="91" customFormat="1" ht="12.75">
      <c r="G2445" s="446"/>
      <c r="H2445" s="98"/>
      <c r="I2445" s="98"/>
    </row>
    <row r="2446" spans="7:9" s="91" customFormat="1" ht="12.75">
      <c r="G2446" s="446"/>
      <c r="H2446" s="98"/>
      <c r="I2446" s="98"/>
    </row>
    <row r="2447" spans="7:9" s="91" customFormat="1" ht="12.75">
      <c r="G2447" s="446"/>
      <c r="H2447" s="98"/>
      <c r="I2447" s="98"/>
    </row>
    <row r="2448" spans="7:9" s="91" customFormat="1" ht="12.75">
      <c r="G2448" s="446"/>
      <c r="H2448" s="98"/>
      <c r="I2448" s="98"/>
    </row>
    <row r="2449" spans="7:9" s="91" customFormat="1" ht="12.75">
      <c r="G2449" s="446"/>
      <c r="H2449" s="98"/>
      <c r="I2449" s="98"/>
    </row>
    <row r="2450" spans="7:9" s="91" customFormat="1" ht="12.75">
      <c r="G2450" s="446"/>
      <c r="H2450" s="98"/>
      <c r="I2450" s="98"/>
    </row>
    <row r="2451" spans="7:9" s="91" customFormat="1" ht="12.75">
      <c r="G2451" s="446"/>
      <c r="H2451" s="98"/>
      <c r="I2451" s="98"/>
    </row>
    <row r="2452" spans="7:9" s="91" customFormat="1" ht="12.75">
      <c r="G2452" s="446"/>
      <c r="H2452" s="98"/>
      <c r="I2452" s="98"/>
    </row>
    <row r="2453" spans="7:9" s="91" customFormat="1" ht="12.75">
      <c r="G2453" s="446"/>
      <c r="H2453" s="98"/>
      <c r="I2453" s="98"/>
    </row>
    <row r="2454" spans="7:9" s="91" customFormat="1" ht="12.75">
      <c r="G2454" s="446"/>
      <c r="H2454" s="98"/>
      <c r="I2454" s="98"/>
    </row>
    <row r="2455" spans="7:9" s="91" customFormat="1" ht="12.75">
      <c r="G2455" s="446"/>
      <c r="H2455" s="98"/>
      <c r="I2455" s="98"/>
    </row>
    <row r="2456" spans="7:9" s="91" customFormat="1" ht="12.75">
      <c r="G2456" s="446"/>
      <c r="H2456" s="98"/>
      <c r="I2456" s="98"/>
    </row>
    <row r="2457" spans="7:9" s="91" customFormat="1" ht="12.75">
      <c r="G2457" s="446"/>
      <c r="H2457" s="98"/>
      <c r="I2457" s="98"/>
    </row>
    <row r="2458" spans="7:9" s="91" customFormat="1" ht="12.75">
      <c r="G2458" s="446"/>
      <c r="H2458" s="98"/>
      <c r="I2458" s="98"/>
    </row>
    <row r="2459" spans="7:9" s="91" customFormat="1" ht="12.75">
      <c r="G2459" s="446"/>
      <c r="H2459" s="98"/>
      <c r="I2459" s="98"/>
    </row>
    <row r="2460" spans="7:9" s="91" customFormat="1" ht="12.75">
      <c r="G2460" s="446"/>
      <c r="H2460" s="98"/>
      <c r="I2460" s="98"/>
    </row>
    <row r="2461" spans="7:9" s="91" customFormat="1" ht="12.75">
      <c r="G2461" s="446"/>
      <c r="H2461" s="98"/>
      <c r="I2461" s="98"/>
    </row>
    <row r="2462" spans="7:9" s="91" customFormat="1" ht="12.75">
      <c r="G2462" s="446"/>
      <c r="H2462" s="98"/>
      <c r="I2462" s="98"/>
    </row>
    <row r="2463" spans="7:9" s="91" customFormat="1" ht="12.75">
      <c r="G2463" s="446"/>
      <c r="H2463" s="98"/>
      <c r="I2463" s="98"/>
    </row>
    <row r="2464" spans="7:9" s="91" customFormat="1" ht="12.75">
      <c r="G2464" s="446"/>
      <c r="H2464" s="98"/>
      <c r="I2464" s="98"/>
    </row>
    <row r="2465" spans="7:9" s="91" customFormat="1" ht="12.75">
      <c r="G2465" s="446"/>
      <c r="H2465" s="98"/>
      <c r="I2465" s="98"/>
    </row>
    <row r="2466" spans="7:9" s="91" customFormat="1" ht="12.75">
      <c r="G2466" s="446"/>
      <c r="H2466" s="98"/>
      <c r="I2466" s="98"/>
    </row>
    <row r="2467" spans="7:9" s="91" customFormat="1" ht="12.75">
      <c r="G2467" s="446"/>
      <c r="H2467" s="98"/>
      <c r="I2467" s="98"/>
    </row>
    <row r="2468" spans="7:9" s="91" customFormat="1" ht="12.75">
      <c r="G2468" s="446"/>
      <c r="H2468" s="98"/>
      <c r="I2468" s="98"/>
    </row>
    <row r="2469" spans="7:9" s="91" customFormat="1" ht="12.75">
      <c r="G2469" s="446"/>
      <c r="H2469" s="98"/>
      <c r="I2469" s="98"/>
    </row>
    <row r="2470" spans="7:9" s="91" customFormat="1" ht="12.75">
      <c r="G2470" s="446"/>
      <c r="H2470" s="98"/>
      <c r="I2470" s="98"/>
    </row>
    <row r="2471" spans="7:9" s="91" customFormat="1" ht="12.75">
      <c r="G2471" s="446"/>
      <c r="H2471" s="98"/>
      <c r="I2471" s="98"/>
    </row>
    <row r="2472" spans="7:9" s="91" customFormat="1" ht="12.75">
      <c r="G2472" s="446"/>
      <c r="H2472" s="98"/>
      <c r="I2472" s="98"/>
    </row>
    <row r="2473" spans="7:9" s="91" customFormat="1" ht="12.75">
      <c r="G2473" s="446"/>
      <c r="H2473" s="98"/>
      <c r="I2473" s="98"/>
    </row>
    <row r="2474" spans="7:9" s="91" customFormat="1" ht="12.75">
      <c r="G2474" s="446"/>
      <c r="H2474" s="98"/>
      <c r="I2474" s="98"/>
    </row>
    <row r="2475" spans="7:9" s="91" customFormat="1" ht="12.75">
      <c r="G2475" s="446"/>
      <c r="H2475" s="98"/>
      <c r="I2475" s="98"/>
    </row>
    <row r="2476" spans="7:9" s="91" customFormat="1" ht="12.75">
      <c r="G2476" s="446"/>
      <c r="H2476" s="98"/>
      <c r="I2476" s="98"/>
    </row>
    <row r="2477" spans="7:9" s="91" customFormat="1" ht="12.75">
      <c r="G2477" s="446"/>
      <c r="H2477" s="98"/>
      <c r="I2477" s="98"/>
    </row>
    <row r="2478" spans="7:9" s="91" customFormat="1" ht="12.75">
      <c r="G2478" s="446"/>
      <c r="H2478" s="98"/>
      <c r="I2478" s="98"/>
    </row>
    <row r="2479" spans="7:9" s="91" customFormat="1" ht="12.75">
      <c r="G2479" s="446"/>
      <c r="H2479" s="98"/>
      <c r="I2479" s="98"/>
    </row>
    <row r="2480" spans="7:9" s="91" customFormat="1" ht="12.75">
      <c r="G2480" s="446"/>
      <c r="H2480" s="98"/>
      <c r="I2480" s="98"/>
    </row>
    <row r="2481" spans="7:9" s="91" customFormat="1" ht="12.75">
      <c r="G2481" s="446"/>
      <c r="H2481" s="98"/>
      <c r="I2481" s="98"/>
    </row>
    <row r="2482" spans="7:9" s="91" customFormat="1" ht="12.75">
      <c r="G2482" s="446"/>
      <c r="H2482" s="98"/>
      <c r="I2482" s="98"/>
    </row>
    <row r="2483" spans="7:9" s="91" customFormat="1" ht="12.75">
      <c r="G2483" s="446"/>
      <c r="H2483" s="98"/>
      <c r="I2483" s="98"/>
    </row>
    <row r="2484" spans="7:9" s="91" customFormat="1" ht="12.75">
      <c r="G2484" s="446"/>
      <c r="H2484" s="98"/>
      <c r="I2484" s="98"/>
    </row>
    <row r="2485" spans="7:9" s="91" customFormat="1" ht="12.75">
      <c r="G2485" s="446"/>
      <c r="H2485" s="98"/>
      <c r="I2485" s="98"/>
    </row>
    <row r="2486" spans="7:9" s="91" customFormat="1" ht="12.75">
      <c r="G2486" s="446"/>
      <c r="H2486" s="98"/>
      <c r="I2486" s="98"/>
    </row>
    <row r="2487" spans="7:9" s="91" customFormat="1" ht="12.75">
      <c r="G2487" s="446"/>
      <c r="H2487" s="98"/>
      <c r="I2487" s="98"/>
    </row>
    <row r="2488" spans="7:9" s="91" customFormat="1" ht="12.75">
      <c r="G2488" s="446"/>
      <c r="H2488" s="98"/>
      <c r="I2488" s="98"/>
    </row>
    <row r="2489" spans="7:9" s="91" customFormat="1" ht="12.75">
      <c r="G2489" s="446"/>
      <c r="H2489" s="98"/>
      <c r="I2489" s="98"/>
    </row>
    <row r="2490" spans="7:9" s="91" customFormat="1" ht="12.75">
      <c r="G2490" s="446"/>
      <c r="H2490" s="98"/>
      <c r="I2490" s="98"/>
    </row>
    <row r="2491" spans="7:9" s="91" customFormat="1" ht="12.75">
      <c r="G2491" s="446"/>
      <c r="H2491" s="98"/>
      <c r="I2491" s="98"/>
    </row>
    <row r="2492" spans="7:9" s="91" customFormat="1" ht="12.75">
      <c r="G2492" s="446"/>
      <c r="H2492" s="98"/>
      <c r="I2492" s="98"/>
    </row>
    <row r="2493" spans="7:9" s="91" customFormat="1" ht="12.75">
      <c r="G2493" s="446"/>
      <c r="H2493" s="98"/>
      <c r="I2493" s="98"/>
    </row>
    <row r="2494" spans="7:9" s="91" customFormat="1" ht="12.75">
      <c r="G2494" s="446"/>
      <c r="H2494" s="98"/>
      <c r="I2494" s="98"/>
    </row>
    <row r="2495" spans="7:9" s="91" customFormat="1" ht="12.75">
      <c r="G2495" s="446"/>
      <c r="H2495" s="98"/>
      <c r="I2495" s="98"/>
    </row>
    <row r="2496" spans="7:9" s="91" customFormat="1" ht="12.75">
      <c r="G2496" s="446"/>
      <c r="H2496" s="98"/>
      <c r="I2496" s="98"/>
    </row>
    <row r="2497" spans="7:9" s="91" customFormat="1" ht="12.75">
      <c r="G2497" s="446"/>
      <c r="H2497" s="98"/>
      <c r="I2497" s="98"/>
    </row>
    <row r="2498" spans="7:9" s="91" customFormat="1" ht="12.75">
      <c r="G2498" s="446"/>
      <c r="H2498" s="98"/>
      <c r="I2498" s="98"/>
    </row>
    <row r="2499" spans="7:9" s="91" customFormat="1" ht="12.75">
      <c r="G2499" s="446"/>
      <c r="H2499" s="98"/>
      <c r="I2499" s="98"/>
    </row>
    <row r="2500" spans="7:9" s="91" customFormat="1" ht="12.75">
      <c r="G2500" s="446"/>
      <c r="H2500" s="98"/>
      <c r="I2500" s="98"/>
    </row>
    <row r="2501" spans="7:9" s="91" customFormat="1" ht="12.75">
      <c r="G2501" s="446"/>
      <c r="H2501" s="98"/>
      <c r="I2501" s="98"/>
    </row>
    <row r="2502" spans="7:9" s="91" customFormat="1" ht="12.75">
      <c r="G2502" s="446"/>
      <c r="H2502" s="98"/>
      <c r="I2502" s="98"/>
    </row>
    <row r="2503" spans="7:9" s="91" customFormat="1" ht="12.75">
      <c r="G2503" s="446"/>
      <c r="H2503" s="98"/>
      <c r="I2503" s="98"/>
    </row>
    <row r="2504" spans="7:9" s="91" customFormat="1" ht="12.75">
      <c r="G2504" s="446"/>
      <c r="H2504" s="98"/>
      <c r="I2504" s="98"/>
    </row>
    <row r="2505" spans="7:9" s="91" customFormat="1" ht="12.75">
      <c r="G2505" s="446"/>
      <c r="H2505" s="98"/>
      <c r="I2505" s="98"/>
    </row>
    <row r="2506" spans="7:9" s="91" customFormat="1" ht="12.75">
      <c r="G2506" s="446"/>
      <c r="H2506" s="98"/>
      <c r="I2506" s="98"/>
    </row>
    <row r="2507" spans="7:9" s="91" customFormat="1" ht="12.75">
      <c r="G2507" s="446"/>
      <c r="H2507" s="98"/>
      <c r="I2507" s="98"/>
    </row>
    <row r="2508" spans="7:9" s="91" customFormat="1" ht="12.75">
      <c r="G2508" s="446"/>
      <c r="H2508" s="98"/>
      <c r="I2508" s="98"/>
    </row>
    <row r="2509" spans="7:9" s="91" customFormat="1" ht="12.75">
      <c r="G2509" s="446"/>
      <c r="H2509" s="98"/>
      <c r="I2509" s="98"/>
    </row>
    <row r="2510" spans="7:9" s="91" customFormat="1" ht="12.75">
      <c r="G2510" s="446"/>
      <c r="H2510" s="98"/>
      <c r="I2510" s="98"/>
    </row>
    <row r="2511" spans="7:9" s="91" customFormat="1" ht="12.75">
      <c r="G2511" s="446"/>
      <c r="H2511" s="98"/>
      <c r="I2511" s="98"/>
    </row>
    <row r="2512" spans="7:9" s="91" customFormat="1" ht="12.75">
      <c r="G2512" s="446"/>
      <c r="H2512" s="98"/>
      <c r="I2512" s="98"/>
    </row>
    <row r="2513" spans="7:9" s="91" customFormat="1" ht="12.75">
      <c r="G2513" s="446"/>
      <c r="H2513" s="98"/>
      <c r="I2513" s="98"/>
    </row>
    <row r="2514" spans="7:9" s="91" customFormat="1" ht="12.75">
      <c r="G2514" s="446"/>
      <c r="H2514" s="98"/>
      <c r="I2514" s="98"/>
    </row>
    <row r="2515" spans="7:9" s="91" customFormat="1" ht="12.75">
      <c r="G2515" s="446"/>
      <c r="H2515" s="98"/>
      <c r="I2515" s="98"/>
    </row>
    <row r="2516" spans="7:9" s="91" customFormat="1" ht="12.75">
      <c r="G2516" s="446"/>
      <c r="H2516" s="98"/>
      <c r="I2516" s="98"/>
    </row>
    <row r="2517" spans="7:9" s="91" customFormat="1" ht="12.75">
      <c r="G2517" s="446"/>
      <c r="H2517" s="98"/>
      <c r="I2517" s="98"/>
    </row>
    <row r="2518" spans="7:9" s="91" customFormat="1" ht="12.75">
      <c r="G2518" s="446"/>
      <c r="H2518" s="98"/>
      <c r="I2518" s="98"/>
    </row>
    <row r="2519" spans="7:9" s="91" customFormat="1" ht="12.75">
      <c r="G2519" s="446"/>
      <c r="H2519" s="98"/>
      <c r="I2519" s="98"/>
    </row>
    <row r="2520" spans="7:9" s="91" customFormat="1" ht="12.75">
      <c r="G2520" s="446"/>
      <c r="H2520" s="98"/>
      <c r="I2520" s="98"/>
    </row>
    <row r="2521" spans="7:9" s="91" customFormat="1" ht="12.75">
      <c r="G2521" s="446"/>
      <c r="H2521" s="98"/>
      <c r="I2521" s="98"/>
    </row>
    <row r="2522" spans="7:9" s="91" customFormat="1" ht="12.75">
      <c r="G2522" s="446"/>
      <c r="H2522" s="98"/>
      <c r="I2522" s="98"/>
    </row>
    <row r="2523" spans="7:9" s="91" customFormat="1" ht="12.75">
      <c r="G2523" s="446"/>
      <c r="H2523" s="98"/>
      <c r="I2523" s="98"/>
    </row>
    <row r="2524" spans="7:9" s="91" customFormat="1" ht="12.75">
      <c r="G2524" s="446"/>
      <c r="H2524" s="98"/>
      <c r="I2524" s="98"/>
    </row>
    <row r="2525" spans="7:9" s="91" customFormat="1" ht="12.75">
      <c r="G2525" s="446"/>
      <c r="H2525" s="98"/>
      <c r="I2525" s="98"/>
    </row>
    <row r="2526" spans="7:9" s="91" customFormat="1" ht="12.75">
      <c r="G2526" s="446"/>
      <c r="H2526" s="98"/>
      <c r="I2526" s="98"/>
    </row>
    <row r="2527" spans="7:9" s="91" customFormat="1" ht="12.75">
      <c r="G2527" s="446"/>
      <c r="H2527" s="98"/>
      <c r="I2527" s="98"/>
    </row>
    <row r="2528" spans="7:9" s="91" customFormat="1" ht="12.75">
      <c r="G2528" s="446"/>
      <c r="H2528" s="98"/>
      <c r="I2528" s="98"/>
    </row>
    <row r="2529" spans="7:9" s="91" customFormat="1" ht="12.75">
      <c r="G2529" s="446"/>
      <c r="H2529" s="98"/>
      <c r="I2529" s="98"/>
    </row>
    <row r="2530" spans="7:9" s="91" customFormat="1" ht="12.75">
      <c r="G2530" s="446"/>
      <c r="H2530" s="98"/>
      <c r="I2530" s="98"/>
    </row>
    <row r="2531" spans="7:9" s="91" customFormat="1" ht="12.75">
      <c r="G2531" s="446"/>
      <c r="H2531" s="98"/>
      <c r="I2531" s="98"/>
    </row>
    <row r="2532" spans="7:9" s="91" customFormat="1" ht="12.75">
      <c r="G2532" s="446"/>
      <c r="H2532" s="98"/>
      <c r="I2532" s="98"/>
    </row>
    <row r="2533" spans="7:9" s="91" customFormat="1" ht="12.75">
      <c r="G2533" s="446"/>
      <c r="H2533" s="98"/>
      <c r="I2533" s="98"/>
    </row>
    <row r="2534" spans="7:9" s="91" customFormat="1" ht="12.75">
      <c r="G2534" s="446"/>
      <c r="H2534" s="98"/>
      <c r="I2534" s="98"/>
    </row>
    <row r="2535" spans="7:9" s="91" customFormat="1" ht="12.75">
      <c r="G2535" s="446"/>
      <c r="H2535" s="98"/>
      <c r="I2535" s="98"/>
    </row>
    <row r="2536" spans="7:9" s="91" customFormat="1" ht="12.75">
      <c r="G2536" s="446"/>
      <c r="H2536" s="98"/>
      <c r="I2536" s="98"/>
    </row>
    <row r="2537" spans="7:9" s="91" customFormat="1" ht="12.75">
      <c r="G2537" s="446"/>
      <c r="H2537" s="98"/>
      <c r="I2537" s="98"/>
    </row>
    <row r="2538" spans="7:9" s="91" customFormat="1" ht="12.75">
      <c r="G2538" s="446"/>
      <c r="H2538" s="98"/>
      <c r="I2538" s="98"/>
    </row>
    <row r="2539" spans="7:9" s="91" customFormat="1" ht="12.75">
      <c r="G2539" s="446"/>
      <c r="H2539" s="98"/>
      <c r="I2539" s="98"/>
    </row>
    <row r="2540" spans="7:9" s="91" customFormat="1" ht="12.75">
      <c r="G2540" s="446"/>
      <c r="H2540" s="98"/>
      <c r="I2540" s="98"/>
    </row>
    <row r="2541" spans="7:9" s="91" customFormat="1" ht="12.75">
      <c r="G2541" s="446"/>
      <c r="H2541" s="98"/>
      <c r="I2541" s="98"/>
    </row>
    <row r="2542" spans="7:9" s="91" customFormat="1" ht="12.75">
      <c r="G2542" s="446"/>
      <c r="H2542" s="98"/>
      <c r="I2542" s="98"/>
    </row>
    <row r="2543" spans="7:9" s="91" customFormat="1" ht="12.75">
      <c r="G2543" s="446"/>
      <c r="H2543" s="98"/>
      <c r="I2543" s="98"/>
    </row>
    <row r="2544" spans="7:9" s="91" customFormat="1" ht="12.75">
      <c r="G2544" s="446"/>
      <c r="H2544" s="98"/>
      <c r="I2544" s="98"/>
    </row>
    <row r="2545" spans="7:9" s="91" customFormat="1" ht="12.75">
      <c r="G2545" s="446"/>
      <c r="H2545" s="98"/>
      <c r="I2545" s="98"/>
    </row>
    <row r="2546" spans="7:9" s="91" customFormat="1" ht="12.75">
      <c r="G2546" s="446"/>
      <c r="H2546" s="98"/>
      <c r="I2546" s="98"/>
    </row>
    <row r="2547" spans="7:9" s="91" customFormat="1" ht="12.75">
      <c r="G2547" s="446"/>
      <c r="H2547" s="98"/>
      <c r="I2547" s="98"/>
    </row>
    <row r="2548" spans="7:9" s="91" customFormat="1" ht="12.75">
      <c r="G2548" s="446"/>
      <c r="H2548" s="98"/>
      <c r="I2548" s="98"/>
    </row>
    <row r="2549" spans="7:9" s="91" customFormat="1" ht="12.75">
      <c r="G2549" s="446"/>
      <c r="H2549" s="98"/>
      <c r="I2549" s="98"/>
    </row>
    <row r="2550" spans="7:9" s="91" customFormat="1" ht="12.75">
      <c r="G2550" s="446"/>
      <c r="H2550" s="98"/>
      <c r="I2550" s="98"/>
    </row>
    <row r="2551" spans="7:9" s="91" customFormat="1" ht="12.75">
      <c r="G2551" s="446"/>
      <c r="H2551" s="98"/>
      <c r="I2551" s="98"/>
    </row>
    <row r="2552" spans="7:9" s="91" customFormat="1" ht="12.75">
      <c r="G2552" s="446"/>
      <c r="H2552" s="98"/>
      <c r="I2552" s="98"/>
    </row>
    <row r="2553" spans="7:9" s="91" customFormat="1" ht="12.75">
      <c r="G2553" s="446"/>
      <c r="H2553" s="98"/>
      <c r="I2553" s="98"/>
    </row>
    <row r="2554" spans="7:9" s="91" customFormat="1" ht="12.75">
      <c r="G2554" s="446"/>
      <c r="H2554" s="98"/>
      <c r="I2554" s="98"/>
    </row>
    <row r="2555" spans="7:9" s="91" customFormat="1" ht="12.75">
      <c r="G2555" s="446"/>
      <c r="H2555" s="98"/>
      <c r="I2555" s="98"/>
    </row>
    <row r="2556" spans="7:9" s="91" customFormat="1" ht="12.75">
      <c r="G2556" s="446"/>
      <c r="H2556" s="98"/>
      <c r="I2556" s="98"/>
    </row>
    <row r="2557" spans="7:9" s="91" customFormat="1" ht="12.75">
      <c r="G2557" s="446"/>
      <c r="H2557" s="98"/>
      <c r="I2557" s="98"/>
    </row>
    <row r="2558" spans="7:9" s="91" customFormat="1" ht="12.75">
      <c r="G2558" s="446"/>
      <c r="H2558" s="98"/>
      <c r="I2558" s="98"/>
    </row>
    <row r="2559" spans="7:9" s="91" customFormat="1" ht="12.75">
      <c r="G2559" s="446"/>
      <c r="H2559" s="98"/>
      <c r="I2559" s="98"/>
    </row>
    <row r="2560" spans="7:9" s="91" customFormat="1" ht="12.75">
      <c r="G2560" s="446"/>
      <c r="H2560" s="98"/>
      <c r="I2560" s="98"/>
    </row>
    <row r="2561" spans="7:9" s="91" customFormat="1" ht="12.75">
      <c r="G2561" s="446"/>
      <c r="H2561" s="98"/>
      <c r="I2561" s="98"/>
    </row>
    <row r="2562" spans="7:9" s="91" customFormat="1" ht="12.75">
      <c r="G2562" s="446"/>
      <c r="H2562" s="98"/>
      <c r="I2562" s="98"/>
    </row>
    <row r="2563" spans="7:9" s="91" customFormat="1" ht="12.75">
      <c r="G2563" s="446"/>
      <c r="H2563" s="98"/>
      <c r="I2563" s="98"/>
    </row>
    <row r="2564" spans="7:9" s="91" customFormat="1" ht="12.75">
      <c r="G2564" s="446"/>
      <c r="H2564" s="98"/>
      <c r="I2564" s="98"/>
    </row>
    <row r="2565" spans="7:9" s="91" customFormat="1" ht="12.75">
      <c r="G2565" s="446"/>
      <c r="H2565" s="98"/>
      <c r="I2565" s="98"/>
    </row>
    <row r="2566" spans="7:9" s="91" customFormat="1" ht="12.75">
      <c r="G2566" s="446"/>
      <c r="H2566" s="98"/>
      <c r="I2566" s="98"/>
    </row>
    <row r="2567" spans="7:9" s="91" customFormat="1" ht="12.75">
      <c r="G2567" s="446"/>
      <c r="H2567" s="98"/>
      <c r="I2567" s="98"/>
    </row>
    <row r="2568" spans="7:9" s="91" customFormat="1" ht="12.75">
      <c r="G2568" s="446"/>
      <c r="H2568" s="98"/>
      <c r="I2568" s="98"/>
    </row>
    <row r="2569" spans="7:9" s="91" customFormat="1" ht="12.75">
      <c r="G2569" s="446"/>
      <c r="H2569" s="98"/>
      <c r="I2569" s="98"/>
    </row>
    <row r="2570" spans="7:9" s="91" customFormat="1" ht="12.75">
      <c r="G2570" s="446"/>
      <c r="H2570" s="98"/>
      <c r="I2570" s="98"/>
    </row>
    <row r="2571" spans="7:9" s="91" customFormat="1" ht="12.75">
      <c r="G2571" s="446"/>
      <c r="H2571" s="98"/>
      <c r="I2571" s="98"/>
    </row>
    <row r="2572" spans="7:9" s="91" customFormat="1" ht="12.75">
      <c r="G2572" s="446"/>
      <c r="H2572" s="98"/>
      <c r="I2572" s="98"/>
    </row>
    <row r="2573" spans="7:9" s="91" customFormat="1" ht="12.75">
      <c r="G2573" s="446"/>
      <c r="H2573" s="98"/>
      <c r="I2573" s="98"/>
    </row>
    <row r="2574" spans="7:9" s="91" customFormat="1" ht="12.75">
      <c r="G2574" s="446"/>
      <c r="H2574" s="98"/>
      <c r="I2574" s="98"/>
    </row>
    <row r="2575" spans="7:9" s="91" customFormat="1" ht="12.75">
      <c r="G2575" s="446"/>
      <c r="H2575" s="98"/>
      <c r="I2575" s="98"/>
    </row>
    <row r="2576" spans="7:9" s="91" customFormat="1" ht="12.75">
      <c r="G2576" s="446"/>
      <c r="H2576" s="98"/>
      <c r="I2576" s="98"/>
    </row>
    <row r="2577" spans="7:9" s="91" customFormat="1" ht="12.75">
      <c r="G2577" s="446"/>
      <c r="H2577" s="98"/>
      <c r="I2577" s="98"/>
    </row>
    <row r="2578" spans="7:9" s="91" customFormat="1" ht="12.75">
      <c r="G2578" s="446"/>
      <c r="H2578" s="98"/>
      <c r="I2578" s="98"/>
    </row>
    <row r="2579" spans="7:9" s="91" customFormat="1" ht="12.75">
      <c r="G2579" s="446"/>
      <c r="H2579" s="98"/>
      <c r="I2579" s="98"/>
    </row>
    <row r="2580" spans="7:9" s="91" customFormat="1" ht="12.75">
      <c r="G2580" s="446"/>
      <c r="H2580" s="98"/>
      <c r="I2580" s="98"/>
    </row>
    <row r="2581" spans="7:9" s="91" customFormat="1" ht="12.75">
      <c r="G2581" s="446"/>
      <c r="H2581" s="98"/>
      <c r="I2581" s="98"/>
    </row>
    <row r="2582" spans="7:9" s="91" customFormat="1" ht="12.75">
      <c r="G2582" s="446"/>
      <c r="H2582" s="98"/>
      <c r="I2582" s="98"/>
    </row>
    <row r="2583" spans="7:9" s="91" customFormat="1" ht="12.75">
      <c r="G2583" s="446"/>
      <c r="H2583" s="98"/>
      <c r="I2583" s="98"/>
    </row>
    <row r="2584" spans="7:9" s="91" customFormat="1" ht="12.75">
      <c r="G2584" s="446"/>
      <c r="H2584" s="98"/>
      <c r="I2584" s="98"/>
    </row>
    <row r="2585" spans="7:9" s="91" customFormat="1" ht="12.75">
      <c r="G2585" s="446"/>
      <c r="H2585" s="98"/>
      <c r="I2585" s="98"/>
    </row>
    <row r="2586" spans="7:9" s="91" customFormat="1" ht="12.75">
      <c r="G2586" s="446"/>
      <c r="H2586" s="98"/>
      <c r="I2586" s="98"/>
    </row>
    <row r="2587" spans="7:9" s="91" customFormat="1" ht="12.75">
      <c r="G2587" s="446"/>
      <c r="H2587" s="98"/>
      <c r="I2587" s="98"/>
    </row>
    <row r="2588" spans="7:9" s="91" customFormat="1" ht="12.75">
      <c r="G2588" s="446"/>
      <c r="H2588" s="98"/>
      <c r="I2588" s="98"/>
    </row>
    <row r="2589" spans="7:9" s="91" customFormat="1" ht="12.75">
      <c r="G2589" s="446"/>
      <c r="H2589" s="98"/>
      <c r="I2589" s="98"/>
    </row>
    <row r="2590" spans="7:9" s="91" customFormat="1" ht="12.75">
      <c r="G2590" s="446"/>
      <c r="H2590" s="98"/>
      <c r="I2590" s="98"/>
    </row>
    <row r="2591" spans="7:9" s="91" customFormat="1" ht="12.75">
      <c r="G2591" s="446"/>
      <c r="H2591" s="98"/>
      <c r="I2591" s="98"/>
    </row>
    <row r="2592" spans="7:9" s="91" customFormat="1" ht="12.75">
      <c r="G2592" s="446"/>
      <c r="H2592" s="98"/>
      <c r="I2592" s="98"/>
    </row>
    <row r="2593" spans="7:9" s="91" customFormat="1" ht="12.75">
      <c r="G2593" s="446"/>
      <c r="H2593" s="98"/>
      <c r="I2593" s="98"/>
    </row>
    <row r="2594" spans="7:9" s="91" customFormat="1" ht="12.75">
      <c r="G2594" s="446"/>
      <c r="H2594" s="98"/>
      <c r="I2594" s="98"/>
    </row>
    <row r="2595" spans="7:9" s="91" customFormat="1" ht="12.75">
      <c r="G2595" s="446"/>
      <c r="H2595" s="98"/>
      <c r="I2595" s="98"/>
    </row>
    <row r="2596" spans="7:9" s="91" customFormat="1" ht="12.75">
      <c r="G2596" s="446"/>
      <c r="H2596" s="98"/>
      <c r="I2596" s="98"/>
    </row>
    <row r="2597" spans="7:9" s="91" customFormat="1" ht="12.75">
      <c r="G2597" s="446"/>
      <c r="H2597" s="98"/>
      <c r="I2597" s="98"/>
    </row>
    <row r="2598" spans="7:9" s="91" customFormat="1" ht="12.75">
      <c r="G2598" s="446"/>
      <c r="H2598" s="98"/>
      <c r="I2598" s="98"/>
    </row>
    <row r="2599" spans="7:9" s="91" customFormat="1" ht="12.75">
      <c r="G2599" s="446"/>
      <c r="H2599" s="98"/>
      <c r="I2599" s="98"/>
    </row>
    <row r="2600" spans="7:9" s="91" customFormat="1" ht="12.75">
      <c r="G2600" s="446"/>
      <c r="H2600" s="98"/>
      <c r="I2600" s="98"/>
    </row>
    <row r="2601" spans="7:9" s="91" customFormat="1" ht="12.75">
      <c r="G2601" s="446"/>
      <c r="H2601" s="98"/>
      <c r="I2601" s="98"/>
    </row>
    <row r="2602" spans="7:9" s="91" customFormat="1" ht="12.75">
      <c r="G2602" s="446"/>
      <c r="H2602" s="98"/>
      <c r="I2602" s="98"/>
    </row>
    <row r="2603" spans="7:9" s="91" customFormat="1" ht="12.75">
      <c r="G2603" s="446"/>
      <c r="H2603" s="98"/>
      <c r="I2603" s="98"/>
    </row>
    <row r="2604" spans="7:9" s="91" customFormat="1" ht="12.75">
      <c r="G2604" s="446"/>
      <c r="H2604" s="98"/>
      <c r="I2604" s="98"/>
    </row>
    <row r="2605" spans="7:9" s="91" customFormat="1" ht="12.75">
      <c r="G2605" s="446"/>
      <c r="H2605" s="98"/>
      <c r="I2605" s="98"/>
    </row>
    <row r="2606" spans="7:9" s="91" customFormat="1" ht="12.75">
      <c r="G2606" s="446"/>
      <c r="H2606" s="98"/>
      <c r="I2606" s="98"/>
    </row>
    <row r="2607" spans="7:9" s="91" customFormat="1" ht="12.75">
      <c r="G2607" s="446"/>
      <c r="H2607" s="98"/>
      <c r="I2607" s="98"/>
    </row>
    <row r="2608" spans="7:9" s="91" customFormat="1" ht="12.75">
      <c r="G2608" s="446"/>
      <c r="H2608" s="98"/>
      <c r="I2608" s="98"/>
    </row>
    <row r="2609" spans="7:9" s="91" customFormat="1" ht="12.75">
      <c r="G2609" s="446"/>
      <c r="H2609" s="98"/>
      <c r="I2609" s="98"/>
    </row>
    <row r="2610" spans="7:9" s="91" customFormat="1" ht="12.75">
      <c r="G2610" s="446"/>
      <c r="H2610" s="98"/>
      <c r="I2610" s="98"/>
    </row>
    <row r="2611" spans="7:9" s="91" customFormat="1" ht="12.75">
      <c r="G2611" s="446"/>
      <c r="H2611" s="98"/>
      <c r="I2611" s="98"/>
    </row>
    <row r="2612" spans="7:9" s="91" customFormat="1" ht="12.75">
      <c r="G2612" s="446"/>
      <c r="H2612" s="98"/>
      <c r="I2612" s="98"/>
    </row>
    <row r="2613" spans="7:9" s="91" customFormat="1" ht="12.75">
      <c r="G2613" s="446"/>
      <c r="H2613" s="98"/>
      <c r="I2613" s="98"/>
    </row>
    <row r="2614" spans="7:9" s="91" customFormat="1" ht="12.75">
      <c r="G2614" s="446"/>
      <c r="H2614" s="98"/>
      <c r="I2614" s="98"/>
    </row>
    <row r="2615" spans="7:9" s="91" customFormat="1" ht="12.75">
      <c r="G2615" s="446"/>
      <c r="H2615" s="98"/>
      <c r="I2615" s="98"/>
    </row>
    <row r="2616" spans="7:9" s="91" customFormat="1" ht="12.75">
      <c r="G2616" s="446"/>
      <c r="H2616" s="98"/>
      <c r="I2616" s="98"/>
    </row>
    <row r="2617" spans="7:9" s="91" customFormat="1" ht="12.75">
      <c r="G2617" s="446"/>
      <c r="H2617" s="98"/>
      <c r="I2617" s="98"/>
    </row>
    <row r="2618" spans="7:9" s="91" customFormat="1" ht="12.75">
      <c r="G2618" s="446"/>
      <c r="H2618" s="98"/>
      <c r="I2618" s="98"/>
    </row>
    <row r="2619" spans="7:9" s="91" customFormat="1" ht="12.75">
      <c r="G2619" s="446"/>
      <c r="H2619" s="98"/>
      <c r="I2619" s="98"/>
    </row>
    <row r="2620" spans="7:9" s="91" customFormat="1" ht="12.75">
      <c r="G2620" s="446"/>
      <c r="H2620" s="98"/>
      <c r="I2620" s="98"/>
    </row>
    <row r="2621" spans="7:9" s="91" customFormat="1" ht="12.75">
      <c r="G2621" s="446"/>
      <c r="H2621" s="98"/>
      <c r="I2621" s="98"/>
    </row>
    <row r="2622" spans="7:9" s="91" customFormat="1" ht="12.75">
      <c r="G2622" s="446"/>
      <c r="H2622" s="98"/>
      <c r="I2622" s="98"/>
    </row>
    <row r="2623" spans="7:9" s="91" customFormat="1" ht="12.75">
      <c r="G2623" s="446"/>
      <c r="H2623" s="98"/>
      <c r="I2623" s="98"/>
    </row>
    <row r="2624" spans="7:9" s="91" customFormat="1" ht="12.75">
      <c r="G2624" s="446"/>
      <c r="H2624" s="98"/>
      <c r="I2624" s="98"/>
    </row>
    <row r="2625" spans="7:9" s="91" customFormat="1" ht="12.75">
      <c r="G2625" s="446"/>
      <c r="H2625" s="98"/>
      <c r="I2625" s="98"/>
    </row>
    <row r="2626" spans="7:9" s="91" customFormat="1" ht="12.75">
      <c r="G2626" s="446"/>
      <c r="H2626" s="98"/>
      <c r="I2626" s="98"/>
    </row>
    <row r="2627" spans="7:9" s="91" customFormat="1" ht="12.75">
      <c r="G2627" s="446"/>
      <c r="H2627" s="98"/>
      <c r="I2627" s="98"/>
    </row>
    <row r="2628" spans="7:9" s="91" customFormat="1" ht="12.75">
      <c r="G2628" s="446"/>
      <c r="H2628" s="98"/>
      <c r="I2628" s="98"/>
    </row>
    <row r="2629" spans="7:9" s="91" customFormat="1" ht="12.75">
      <c r="G2629" s="446"/>
      <c r="H2629" s="98"/>
      <c r="I2629" s="98"/>
    </row>
    <row r="2630" spans="7:9" s="91" customFormat="1" ht="12.75">
      <c r="G2630" s="446"/>
      <c r="H2630" s="98"/>
      <c r="I2630" s="98"/>
    </row>
    <row r="2631" spans="7:9" s="91" customFormat="1" ht="12.75">
      <c r="G2631" s="446"/>
      <c r="H2631" s="98"/>
      <c r="I2631" s="98"/>
    </row>
    <row r="2632" spans="7:9" s="91" customFormat="1" ht="12.75">
      <c r="G2632" s="446"/>
      <c r="H2632" s="98"/>
      <c r="I2632" s="98"/>
    </row>
    <row r="2633" spans="7:9" s="91" customFormat="1" ht="12.75">
      <c r="G2633" s="446"/>
      <c r="H2633" s="98"/>
      <c r="I2633" s="98"/>
    </row>
    <row r="2634" spans="7:9" s="91" customFormat="1" ht="12.75">
      <c r="G2634" s="446"/>
      <c r="H2634" s="98"/>
      <c r="I2634" s="98"/>
    </row>
    <row r="2635" spans="7:9" s="91" customFormat="1" ht="12.75">
      <c r="G2635" s="446"/>
      <c r="H2635" s="98"/>
      <c r="I2635" s="98"/>
    </row>
    <row r="2636" spans="7:9" s="91" customFormat="1" ht="12.75">
      <c r="G2636" s="446"/>
      <c r="H2636" s="98"/>
      <c r="I2636" s="98"/>
    </row>
    <row r="2637" spans="7:9" s="91" customFormat="1" ht="12.75">
      <c r="G2637" s="446"/>
      <c r="H2637" s="98"/>
      <c r="I2637" s="98"/>
    </row>
    <row r="2638" spans="7:9" s="91" customFormat="1" ht="12.75">
      <c r="G2638" s="446"/>
      <c r="H2638" s="98"/>
      <c r="I2638" s="98"/>
    </row>
    <row r="2639" spans="7:9" s="91" customFormat="1" ht="12.75">
      <c r="G2639" s="446"/>
      <c r="H2639" s="98"/>
      <c r="I2639" s="98"/>
    </row>
    <row r="2640" spans="7:9" s="91" customFormat="1" ht="12.75">
      <c r="G2640" s="446"/>
      <c r="H2640" s="98"/>
      <c r="I2640" s="98"/>
    </row>
    <row r="2641" spans="7:9" s="91" customFormat="1" ht="12.75">
      <c r="G2641" s="446"/>
      <c r="H2641" s="98"/>
      <c r="I2641" s="98"/>
    </row>
    <row r="2642" spans="7:9" s="91" customFormat="1" ht="12.75">
      <c r="G2642" s="446"/>
      <c r="H2642" s="98"/>
      <c r="I2642" s="98"/>
    </row>
    <row r="2643" spans="7:9" s="91" customFormat="1" ht="12.75">
      <c r="G2643" s="446"/>
      <c r="H2643" s="98"/>
      <c r="I2643" s="98"/>
    </row>
    <row r="2644" spans="7:9" s="91" customFormat="1" ht="12.75">
      <c r="G2644" s="446"/>
      <c r="H2644" s="98"/>
      <c r="I2644" s="98"/>
    </row>
    <row r="2645" spans="7:9" s="91" customFormat="1" ht="12.75">
      <c r="G2645" s="446"/>
      <c r="H2645" s="98"/>
      <c r="I2645" s="98"/>
    </row>
    <row r="2646" spans="7:9" s="91" customFormat="1" ht="12.75">
      <c r="G2646" s="446"/>
      <c r="H2646" s="98"/>
      <c r="I2646" s="98"/>
    </row>
    <row r="2647" spans="7:9" s="91" customFormat="1" ht="12.75">
      <c r="G2647" s="446"/>
      <c r="H2647" s="98"/>
      <c r="I2647" s="98"/>
    </row>
    <row r="2648" spans="7:9" s="91" customFormat="1" ht="12.75">
      <c r="G2648" s="446"/>
      <c r="H2648" s="98"/>
      <c r="I2648" s="98"/>
    </row>
    <row r="2649" spans="7:9" s="91" customFormat="1" ht="12.75">
      <c r="G2649" s="446"/>
      <c r="H2649" s="98"/>
      <c r="I2649" s="98"/>
    </row>
    <row r="2650" spans="7:9" s="91" customFormat="1" ht="12.75">
      <c r="G2650" s="446"/>
      <c r="H2650" s="98"/>
      <c r="I2650" s="98"/>
    </row>
    <row r="2651" spans="7:9" s="91" customFormat="1" ht="12.75">
      <c r="G2651" s="446"/>
      <c r="H2651" s="98"/>
      <c r="I2651" s="98"/>
    </row>
    <row r="2652" spans="7:9" s="91" customFormat="1" ht="12.75">
      <c r="G2652" s="446"/>
      <c r="H2652" s="98"/>
      <c r="I2652" s="98"/>
    </row>
    <row r="2653" spans="7:9" s="91" customFormat="1" ht="12.75">
      <c r="G2653" s="446"/>
      <c r="H2653" s="98"/>
      <c r="I2653" s="98"/>
    </row>
    <row r="2654" spans="7:9" s="91" customFormat="1" ht="12.75">
      <c r="G2654" s="446"/>
      <c r="H2654" s="98"/>
      <c r="I2654" s="98"/>
    </row>
    <row r="2655" spans="7:9" s="91" customFormat="1" ht="12.75">
      <c r="G2655" s="446"/>
      <c r="H2655" s="98"/>
      <c r="I2655" s="98"/>
    </row>
    <row r="2656" spans="7:9" s="91" customFormat="1" ht="12.75">
      <c r="G2656" s="446"/>
      <c r="H2656" s="98"/>
      <c r="I2656" s="98"/>
    </row>
    <row r="2657" spans="7:9" s="91" customFormat="1" ht="12.75">
      <c r="G2657" s="446"/>
      <c r="H2657" s="98"/>
      <c r="I2657" s="98"/>
    </row>
    <row r="2658" spans="7:9" s="91" customFormat="1" ht="12.75">
      <c r="G2658" s="446"/>
      <c r="H2658" s="98"/>
      <c r="I2658" s="98"/>
    </row>
    <row r="2659" spans="7:9" s="91" customFormat="1" ht="12.75">
      <c r="G2659" s="446"/>
      <c r="H2659" s="98"/>
      <c r="I2659" s="98"/>
    </row>
    <row r="2660" spans="7:9" s="91" customFormat="1" ht="12.75">
      <c r="G2660" s="446"/>
      <c r="H2660" s="98"/>
      <c r="I2660" s="98"/>
    </row>
    <row r="2661" spans="7:9" s="91" customFormat="1" ht="12.75">
      <c r="G2661" s="446"/>
      <c r="H2661" s="98"/>
      <c r="I2661" s="98"/>
    </row>
    <row r="2662" spans="7:9" s="91" customFormat="1" ht="12.75">
      <c r="G2662" s="446"/>
      <c r="H2662" s="98"/>
      <c r="I2662" s="98"/>
    </row>
    <row r="2663" spans="7:9" s="91" customFormat="1" ht="12.75">
      <c r="G2663" s="446"/>
      <c r="H2663" s="98"/>
      <c r="I2663" s="98"/>
    </row>
    <row r="2664" spans="7:9" s="91" customFormat="1" ht="12.75">
      <c r="G2664" s="446"/>
      <c r="H2664" s="98"/>
      <c r="I2664" s="98"/>
    </row>
    <row r="2665" spans="7:9" s="91" customFormat="1" ht="12.75">
      <c r="G2665" s="446"/>
      <c r="H2665" s="98"/>
      <c r="I2665" s="98"/>
    </row>
    <row r="2666" spans="7:9" s="91" customFormat="1" ht="12.75">
      <c r="G2666" s="446"/>
      <c r="H2666" s="98"/>
      <c r="I2666" s="98"/>
    </row>
    <row r="2667" spans="7:9" s="91" customFormat="1" ht="12.75">
      <c r="G2667" s="446"/>
      <c r="H2667" s="98"/>
      <c r="I2667" s="98"/>
    </row>
    <row r="2668" spans="7:9" s="91" customFormat="1" ht="12.75">
      <c r="G2668" s="446"/>
      <c r="H2668" s="98"/>
      <c r="I2668" s="98"/>
    </row>
    <row r="2669" spans="7:9" s="91" customFormat="1" ht="12.75">
      <c r="G2669" s="446"/>
      <c r="H2669" s="98"/>
      <c r="I2669" s="98"/>
    </row>
    <row r="2670" spans="7:9" s="91" customFormat="1" ht="12.75">
      <c r="G2670" s="446"/>
      <c r="H2670" s="98"/>
      <c r="I2670" s="98"/>
    </row>
    <row r="2671" spans="7:9" s="91" customFormat="1" ht="12.75">
      <c r="G2671" s="446"/>
      <c r="H2671" s="98"/>
      <c r="I2671" s="98"/>
    </row>
    <row r="2672" spans="7:9" s="91" customFormat="1" ht="12.75">
      <c r="G2672" s="446"/>
      <c r="H2672" s="98"/>
      <c r="I2672" s="98"/>
    </row>
    <row r="2673" spans="7:9" s="91" customFormat="1" ht="12.75">
      <c r="G2673" s="446"/>
      <c r="H2673" s="98"/>
      <c r="I2673" s="98"/>
    </row>
    <row r="2674" spans="7:9" s="91" customFormat="1" ht="12.75">
      <c r="G2674" s="446"/>
      <c r="H2674" s="98"/>
      <c r="I2674" s="98"/>
    </row>
    <row r="2675" spans="7:9" s="91" customFormat="1" ht="12.75">
      <c r="G2675" s="446"/>
      <c r="H2675" s="98"/>
      <c r="I2675" s="98"/>
    </row>
    <row r="2676" spans="7:9" s="91" customFormat="1" ht="12.75">
      <c r="G2676" s="446"/>
      <c r="H2676" s="98"/>
      <c r="I2676" s="98"/>
    </row>
    <row r="2677" spans="7:9" s="91" customFormat="1" ht="12.75">
      <c r="G2677" s="446"/>
      <c r="H2677" s="98"/>
      <c r="I2677" s="98"/>
    </row>
    <row r="2678" spans="7:9" s="91" customFormat="1" ht="12.75">
      <c r="G2678" s="446"/>
      <c r="H2678" s="98"/>
      <c r="I2678" s="98"/>
    </row>
    <row r="2679" spans="7:9" s="91" customFormat="1" ht="12.75">
      <c r="G2679" s="446"/>
      <c r="H2679" s="98"/>
      <c r="I2679" s="98"/>
    </row>
    <row r="2680" spans="7:9" s="91" customFormat="1" ht="12.75">
      <c r="G2680" s="446"/>
      <c r="H2680" s="98"/>
      <c r="I2680" s="98"/>
    </row>
    <row r="2681" spans="7:9" s="91" customFormat="1" ht="12.75">
      <c r="G2681" s="446"/>
      <c r="H2681" s="98"/>
      <c r="I2681" s="98"/>
    </row>
    <row r="2682" spans="7:9" s="91" customFormat="1" ht="12.75">
      <c r="G2682" s="446"/>
      <c r="H2682" s="98"/>
      <c r="I2682" s="98"/>
    </row>
    <row r="2683" spans="7:9" s="91" customFormat="1" ht="12.75">
      <c r="G2683" s="446"/>
      <c r="H2683" s="98"/>
      <c r="I2683" s="98"/>
    </row>
    <row r="2684" spans="7:9" s="91" customFormat="1" ht="12.75">
      <c r="G2684" s="446"/>
      <c r="H2684" s="98"/>
      <c r="I2684" s="98"/>
    </row>
    <row r="2685" spans="7:9" s="91" customFormat="1" ht="12.75">
      <c r="G2685" s="446"/>
      <c r="H2685" s="98"/>
      <c r="I2685" s="98"/>
    </row>
    <row r="2686" spans="7:9" s="91" customFormat="1" ht="12.75">
      <c r="G2686" s="446"/>
      <c r="H2686" s="98"/>
      <c r="I2686" s="98"/>
    </row>
    <row r="2687" spans="7:9" s="91" customFormat="1" ht="12.75">
      <c r="G2687" s="446"/>
      <c r="H2687" s="98"/>
      <c r="I2687" s="98"/>
    </row>
    <row r="2688" spans="7:9" s="91" customFormat="1" ht="12.75">
      <c r="G2688" s="446"/>
      <c r="H2688" s="98"/>
      <c r="I2688" s="98"/>
    </row>
    <row r="2689" spans="7:9" s="91" customFormat="1" ht="12.75">
      <c r="G2689" s="446"/>
      <c r="H2689" s="98"/>
      <c r="I2689" s="98"/>
    </row>
    <row r="2690" spans="7:9" s="91" customFormat="1" ht="12.75">
      <c r="G2690" s="446"/>
      <c r="H2690" s="98"/>
      <c r="I2690" s="98"/>
    </row>
    <row r="2691" spans="7:9" s="91" customFormat="1" ht="12.75">
      <c r="G2691" s="446"/>
      <c r="H2691" s="98"/>
      <c r="I2691" s="98"/>
    </row>
    <row r="2692" spans="7:9" s="91" customFormat="1" ht="12.75">
      <c r="G2692" s="446"/>
      <c r="H2692" s="98"/>
      <c r="I2692" s="98"/>
    </row>
    <row r="2693" spans="7:9" s="91" customFormat="1" ht="12.75">
      <c r="G2693" s="446"/>
      <c r="H2693" s="98"/>
      <c r="I2693" s="98"/>
    </row>
    <row r="2694" spans="7:9" s="91" customFormat="1" ht="12.75">
      <c r="G2694" s="446"/>
      <c r="H2694" s="98"/>
      <c r="I2694" s="98"/>
    </row>
    <row r="2695" spans="7:9" s="91" customFormat="1" ht="12.75">
      <c r="G2695" s="446"/>
      <c r="H2695" s="98"/>
      <c r="I2695" s="98"/>
    </row>
    <row r="2696" spans="7:9" s="91" customFormat="1" ht="12.75">
      <c r="G2696" s="446"/>
      <c r="H2696" s="98"/>
      <c r="I2696" s="98"/>
    </row>
    <row r="2697" spans="7:9" s="91" customFormat="1" ht="12.75">
      <c r="G2697" s="446"/>
      <c r="H2697" s="98"/>
      <c r="I2697" s="98"/>
    </row>
    <row r="2698" spans="7:9" s="91" customFormat="1" ht="12.75">
      <c r="G2698" s="446"/>
      <c r="H2698" s="98"/>
      <c r="I2698" s="98"/>
    </row>
    <row r="2699" spans="7:9" s="91" customFormat="1" ht="12.75">
      <c r="G2699" s="446"/>
      <c r="H2699" s="98"/>
      <c r="I2699" s="98"/>
    </row>
  </sheetData>
  <sheetProtection/>
  <mergeCells count="10">
    <mergeCell ref="A628:D628"/>
    <mergeCell ref="G10:G12"/>
    <mergeCell ref="A9:G9"/>
    <mergeCell ref="A7:G7"/>
    <mergeCell ref="E10:E12"/>
    <mergeCell ref="F10:F12"/>
    <mergeCell ref="A10:A12"/>
    <mergeCell ref="B10:B12"/>
    <mergeCell ref="C10:C12"/>
    <mergeCell ref="D10:D12"/>
  </mergeCells>
  <printOptions horizontalCentered="1"/>
  <pageMargins left="0.3937007874015748" right="0.2362204724409449" top="0.2755905511811024" bottom="0.2362204724409449" header="0.11811023622047245" footer="0.11811023622047245"/>
  <pageSetup fitToHeight="10" fitToWidth="10" horizontalDpi="600" verticalDpi="600" orientation="portrait" paperSize="9" r:id="rId1"/>
  <rowBreaks count="1" manualBreakCount="1">
    <brk id="50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75" zoomScaleNormal="75" zoomScalePageLayoutView="0" workbookViewId="0" topLeftCell="A2">
      <pane ySplit="11" topLeftCell="A25" activePane="bottomLeft" state="frozen"/>
      <selection pane="topLeft" activeCell="A2" sqref="A2"/>
      <selection pane="bottomLeft" activeCell="E25" sqref="E2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625" style="1" customWidth="1"/>
    <col min="5" max="5" width="57.75390625" style="1" customWidth="1"/>
    <col min="6" max="6" width="16.25390625" style="1" customWidth="1"/>
    <col min="7" max="7" width="12.375" style="1" customWidth="1"/>
    <col min="8" max="8" width="12.25390625" style="1" customWidth="1"/>
    <col min="9" max="9" width="10.125" style="1" customWidth="1"/>
    <col min="10" max="10" width="12.625" style="1" customWidth="1"/>
    <col min="11" max="11" width="14.375" style="1" customWidth="1"/>
    <col min="12" max="12" width="13.25390625" style="1" customWidth="1"/>
    <col min="13" max="13" width="14.00390625" style="1" customWidth="1"/>
    <col min="14" max="14" width="21.25390625" style="1" customWidth="1"/>
    <col min="15" max="16384" width="9.125" style="1" customWidth="1"/>
  </cols>
  <sheetData>
    <row r="1" spans="13:14" ht="12.75">
      <c r="M1" s="6" t="s">
        <v>271</v>
      </c>
      <c r="N1" s="6"/>
    </row>
    <row r="2" spans="13:14" ht="12.75">
      <c r="M2" s="6" t="s">
        <v>660</v>
      </c>
      <c r="N2" s="6"/>
    </row>
    <row r="3" spans="7:14" ht="12.75">
      <c r="G3" s="635"/>
      <c r="M3" s="6" t="s">
        <v>272</v>
      </c>
      <c r="N3" s="6"/>
    </row>
    <row r="4" spans="13:14" ht="12.75">
      <c r="M4" s="6" t="s">
        <v>651</v>
      </c>
      <c r="N4" s="6"/>
    </row>
    <row r="6" spans="1:14" ht="18">
      <c r="A6" s="964" t="s">
        <v>609</v>
      </c>
      <c r="B6" s="964"/>
      <c r="C6" s="964"/>
      <c r="D6" s="964"/>
      <c r="E6" s="964"/>
      <c r="F6" s="964"/>
      <c r="G6" s="964"/>
      <c r="H6" s="964"/>
      <c r="I6" s="964"/>
      <c r="J6" s="964"/>
      <c r="K6" s="964"/>
      <c r="L6" s="964"/>
      <c r="M6" s="964"/>
      <c r="N6" s="964"/>
    </row>
    <row r="7" spans="1:14" ht="10.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9" t="s">
        <v>400</v>
      </c>
    </row>
    <row r="8" spans="1:14" s="33" customFormat="1" ht="19.5" customHeight="1">
      <c r="A8" s="965" t="s">
        <v>418</v>
      </c>
      <c r="B8" s="962" t="s">
        <v>362</v>
      </c>
      <c r="C8" s="962" t="s">
        <v>399</v>
      </c>
      <c r="D8" s="962" t="s">
        <v>16</v>
      </c>
      <c r="E8" s="967" t="s">
        <v>9</v>
      </c>
      <c r="F8" s="967" t="s">
        <v>14</v>
      </c>
      <c r="G8" s="967" t="s">
        <v>429</v>
      </c>
      <c r="H8" s="967"/>
      <c r="I8" s="967"/>
      <c r="J8" s="967"/>
      <c r="K8" s="967"/>
      <c r="L8" s="967"/>
      <c r="M8" s="967"/>
      <c r="N8" s="968" t="s">
        <v>17</v>
      </c>
    </row>
    <row r="9" spans="1:14" s="33" customFormat="1" ht="19.5" customHeight="1">
      <c r="A9" s="966"/>
      <c r="B9" s="963"/>
      <c r="C9" s="963"/>
      <c r="D9" s="963"/>
      <c r="E9" s="958"/>
      <c r="F9" s="958"/>
      <c r="G9" s="958" t="s">
        <v>510</v>
      </c>
      <c r="H9" s="958" t="s">
        <v>33</v>
      </c>
      <c r="I9" s="958"/>
      <c r="J9" s="958"/>
      <c r="K9" s="958"/>
      <c r="L9" s="958" t="s">
        <v>416</v>
      </c>
      <c r="M9" s="958" t="s">
        <v>357</v>
      </c>
      <c r="N9" s="969"/>
    </row>
    <row r="10" spans="1:14" s="33" customFormat="1" ht="29.25" customHeight="1">
      <c r="A10" s="966"/>
      <c r="B10" s="963"/>
      <c r="C10" s="963"/>
      <c r="D10" s="963"/>
      <c r="E10" s="958"/>
      <c r="F10" s="958"/>
      <c r="G10" s="958"/>
      <c r="H10" s="958" t="s">
        <v>18</v>
      </c>
      <c r="I10" s="958" t="s">
        <v>7</v>
      </c>
      <c r="J10" s="958" t="s">
        <v>35</v>
      </c>
      <c r="K10" s="958" t="s">
        <v>8</v>
      </c>
      <c r="L10" s="958"/>
      <c r="M10" s="958"/>
      <c r="N10" s="969"/>
    </row>
    <row r="11" spans="1:14" s="33" customFormat="1" ht="19.5" customHeight="1">
      <c r="A11" s="966"/>
      <c r="B11" s="963"/>
      <c r="C11" s="963"/>
      <c r="D11" s="963"/>
      <c r="E11" s="958"/>
      <c r="F11" s="958"/>
      <c r="G11" s="958"/>
      <c r="H11" s="958"/>
      <c r="I11" s="958"/>
      <c r="J11" s="958"/>
      <c r="K11" s="958"/>
      <c r="L11" s="958"/>
      <c r="M11" s="958"/>
      <c r="N11" s="969"/>
    </row>
    <row r="12" spans="1:14" s="33" customFormat="1" ht="19.5" customHeight="1">
      <c r="A12" s="966"/>
      <c r="B12" s="963"/>
      <c r="C12" s="963"/>
      <c r="D12" s="963"/>
      <c r="E12" s="958"/>
      <c r="F12" s="958"/>
      <c r="G12" s="958"/>
      <c r="H12" s="958"/>
      <c r="I12" s="958"/>
      <c r="J12" s="958"/>
      <c r="K12" s="958"/>
      <c r="L12" s="958"/>
      <c r="M12" s="958"/>
      <c r="N12" s="969"/>
    </row>
    <row r="13" spans="1:14" ht="7.5" customHeight="1">
      <c r="A13" s="15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6">
        <v>14</v>
      </c>
    </row>
    <row r="14" spans="1:14" ht="45.75" customHeight="1">
      <c r="A14" s="141" t="s">
        <v>371</v>
      </c>
      <c r="B14" s="140">
        <v>600</v>
      </c>
      <c r="C14" s="17">
        <v>60014</v>
      </c>
      <c r="D14" s="17">
        <v>6050</v>
      </c>
      <c r="E14" s="521" t="s">
        <v>353</v>
      </c>
      <c r="F14" s="138">
        <v>1200000</v>
      </c>
      <c r="G14" s="631">
        <f>SUM(H14:K14)</f>
        <v>45000</v>
      </c>
      <c r="H14" s="138">
        <f>300000-255000</f>
        <v>45000</v>
      </c>
      <c r="I14" s="138"/>
      <c r="J14" s="139"/>
      <c r="K14" s="138"/>
      <c r="L14" s="138">
        <v>1155000</v>
      </c>
      <c r="M14" s="138">
        <v>0</v>
      </c>
      <c r="N14" s="527" t="s">
        <v>520</v>
      </c>
    </row>
    <row r="15" spans="1:14" ht="25.5">
      <c r="A15" s="142" t="s">
        <v>372</v>
      </c>
      <c r="B15" s="140">
        <v>600</v>
      </c>
      <c r="C15" s="17">
        <v>60014</v>
      </c>
      <c r="D15" s="17">
        <v>6050</v>
      </c>
      <c r="E15" s="521" t="s">
        <v>521</v>
      </c>
      <c r="F15" s="138">
        <v>3700000</v>
      </c>
      <c r="G15" s="631">
        <f>SUM(H15:K15)</f>
        <v>64000</v>
      </c>
      <c r="H15" s="138">
        <v>64000</v>
      </c>
      <c r="I15" s="138"/>
      <c r="J15" s="139"/>
      <c r="K15" s="138"/>
      <c r="L15" s="138">
        <v>1836000</v>
      </c>
      <c r="M15" s="138">
        <v>1800000</v>
      </c>
      <c r="N15" s="527" t="s">
        <v>520</v>
      </c>
    </row>
    <row r="16" spans="1:14" ht="38.25">
      <c r="A16" s="142" t="s">
        <v>373</v>
      </c>
      <c r="B16" s="140">
        <v>600</v>
      </c>
      <c r="C16" s="17">
        <v>60014</v>
      </c>
      <c r="D16" s="17">
        <v>6050</v>
      </c>
      <c r="E16" s="522" t="s">
        <v>0</v>
      </c>
      <c r="F16" s="138">
        <v>3080000</v>
      </c>
      <c r="G16" s="631">
        <f>SUM(H16:K16)</f>
        <v>80000</v>
      </c>
      <c r="H16" s="138">
        <v>80000</v>
      </c>
      <c r="I16" s="138"/>
      <c r="J16" s="139"/>
      <c r="K16" s="138"/>
      <c r="L16" s="138">
        <v>1500000</v>
      </c>
      <c r="M16" s="138">
        <v>1500000</v>
      </c>
      <c r="N16" s="527" t="s">
        <v>520</v>
      </c>
    </row>
    <row r="17" spans="1:14" ht="25.5">
      <c r="A17" s="137" t="s">
        <v>361</v>
      </c>
      <c r="B17" s="140">
        <v>600</v>
      </c>
      <c r="C17" s="17">
        <v>60014</v>
      </c>
      <c r="D17" s="17">
        <v>6050</v>
      </c>
      <c r="E17" s="522" t="s">
        <v>619</v>
      </c>
      <c r="F17" s="138">
        <v>3470000</v>
      </c>
      <c r="G17" s="631">
        <f>SUM(H17:K17)</f>
        <v>90000</v>
      </c>
      <c r="H17" s="138">
        <v>90000</v>
      </c>
      <c r="I17" s="138"/>
      <c r="J17" s="139"/>
      <c r="K17" s="138"/>
      <c r="L17" s="138">
        <v>980000</v>
      </c>
      <c r="M17" s="138">
        <v>1200000</v>
      </c>
      <c r="N17" s="527" t="s">
        <v>520</v>
      </c>
    </row>
    <row r="18" spans="1:14" ht="55.5" customHeight="1">
      <c r="A18" s="137" t="s">
        <v>378</v>
      </c>
      <c r="B18" s="140">
        <v>600</v>
      </c>
      <c r="C18" s="17">
        <v>60014</v>
      </c>
      <c r="D18" s="17">
        <v>6050</v>
      </c>
      <c r="E18" s="522" t="s">
        <v>704</v>
      </c>
      <c r="F18" s="631">
        <v>10602689</v>
      </c>
      <c r="G18" s="631">
        <f aca="true" t="shared" si="0" ref="G18:G27">SUM(H18:K18)</f>
        <v>30000</v>
      </c>
      <c r="H18" s="631">
        <v>30000</v>
      </c>
      <c r="I18" s="631"/>
      <c r="J18" s="632"/>
      <c r="K18" s="631"/>
      <c r="L18" s="631">
        <v>4200000</v>
      </c>
      <c r="M18" s="631">
        <v>6372689</v>
      </c>
      <c r="N18" s="527" t="s">
        <v>520</v>
      </c>
    </row>
    <row r="19" spans="1:14" ht="25.5">
      <c r="A19" s="137" t="s">
        <v>381</v>
      </c>
      <c r="B19" s="140">
        <v>600</v>
      </c>
      <c r="C19" s="17">
        <v>60014</v>
      </c>
      <c r="D19" s="17">
        <v>6050</v>
      </c>
      <c r="E19" s="522" t="s">
        <v>1</v>
      </c>
      <c r="F19" s="631">
        <v>6100000</v>
      </c>
      <c r="G19" s="631">
        <f t="shared" si="0"/>
        <v>30000</v>
      </c>
      <c r="H19" s="631">
        <v>30000</v>
      </c>
      <c r="I19" s="631"/>
      <c r="J19" s="632"/>
      <c r="K19" s="631"/>
      <c r="L19" s="631">
        <v>100000</v>
      </c>
      <c r="M19" s="631">
        <v>1100000</v>
      </c>
      <c r="N19" s="527" t="s">
        <v>520</v>
      </c>
    </row>
    <row r="20" spans="1:14" ht="25.5">
      <c r="A20" s="137" t="s">
        <v>383</v>
      </c>
      <c r="B20" s="140">
        <v>600</v>
      </c>
      <c r="C20" s="17">
        <v>60014</v>
      </c>
      <c r="D20" s="17">
        <v>6050</v>
      </c>
      <c r="E20" s="522" t="s">
        <v>2</v>
      </c>
      <c r="F20" s="631">
        <v>2010000</v>
      </c>
      <c r="G20" s="631">
        <f t="shared" si="0"/>
        <v>10000</v>
      </c>
      <c r="H20" s="631">
        <v>10000</v>
      </c>
      <c r="I20" s="631"/>
      <c r="J20" s="632"/>
      <c r="K20" s="631"/>
      <c r="L20" s="631">
        <v>1000000</v>
      </c>
      <c r="M20" s="631">
        <v>1000000</v>
      </c>
      <c r="N20" s="527" t="s">
        <v>520</v>
      </c>
    </row>
    <row r="21" spans="1:14" ht="42" customHeight="1">
      <c r="A21" s="137" t="s">
        <v>389</v>
      </c>
      <c r="B21" s="140">
        <v>600</v>
      </c>
      <c r="C21" s="17">
        <v>60014</v>
      </c>
      <c r="D21" s="17">
        <v>6050</v>
      </c>
      <c r="E21" s="522" t="s">
        <v>3</v>
      </c>
      <c r="F21" s="631">
        <v>3500000</v>
      </c>
      <c r="G21" s="631">
        <f t="shared" si="0"/>
        <v>10000</v>
      </c>
      <c r="H21" s="631">
        <v>10000</v>
      </c>
      <c r="I21" s="631"/>
      <c r="J21" s="632"/>
      <c r="K21" s="631"/>
      <c r="L21" s="631">
        <v>100000</v>
      </c>
      <c r="M21" s="631">
        <v>100000</v>
      </c>
      <c r="N21" s="527" t="s">
        <v>520</v>
      </c>
    </row>
    <row r="22" spans="1:14" ht="47.25" customHeight="1">
      <c r="A22" s="137" t="s">
        <v>174</v>
      </c>
      <c r="B22" s="140">
        <v>600</v>
      </c>
      <c r="C22" s="17">
        <v>60014</v>
      </c>
      <c r="D22" s="17">
        <v>6050</v>
      </c>
      <c r="E22" s="522" t="s">
        <v>4</v>
      </c>
      <c r="F22" s="631">
        <v>1000000</v>
      </c>
      <c r="G22" s="631">
        <f t="shared" si="0"/>
        <v>10000</v>
      </c>
      <c r="H22" s="631">
        <v>10000</v>
      </c>
      <c r="I22" s="631"/>
      <c r="J22" s="632"/>
      <c r="K22" s="631"/>
      <c r="L22" s="631">
        <v>490000</v>
      </c>
      <c r="M22" s="631">
        <v>500000</v>
      </c>
      <c r="N22" s="527" t="s">
        <v>520</v>
      </c>
    </row>
    <row r="23" spans="1:14" ht="25.5">
      <c r="A23" s="137" t="s">
        <v>175</v>
      </c>
      <c r="B23" s="140">
        <v>600</v>
      </c>
      <c r="C23" s="17">
        <v>60014</v>
      </c>
      <c r="D23" s="17">
        <v>6050</v>
      </c>
      <c r="E23" s="522" t="s">
        <v>522</v>
      </c>
      <c r="F23" s="631">
        <v>3100000</v>
      </c>
      <c r="G23" s="631">
        <f t="shared" si="0"/>
        <v>10000</v>
      </c>
      <c r="H23" s="631">
        <v>10000</v>
      </c>
      <c r="I23" s="631"/>
      <c r="J23" s="632"/>
      <c r="K23" s="631"/>
      <c r="L23" s="631">
        <v>80000</v>
      </c>
      <c r="M23" s="631">
        <v>1200000</v>
      </c>
      <c r="N23" s="527" t="s">
        <v>520</v>
      </c>
    </row>
    <row r="24" spans="1:14" ht="25.5">
      <c r="A24" s="137" t="s">
        <v>176</v>
      </c>
      <c r="B24" s="140">
        <v>600</v>
      </c>
      <c r="C24" s="17">
        <v>60014</v>
      </c>
      <c r="D24" s="17">
        <v>6050</v>
      </c>
      <c r="E24" s="522" t="s">
        <v>523</v>
      </c>
      <c r="F24" s="631">
        <v>1800000</v>
      </c>
      <c r="G24" s="631">
        <f t="shared" si="0"/>
        <v>10000</v>
      </c>
      <c r="H24" s="631">
        <v>10000</v>
      </c>
      <c r="I24" s="631"/>
      <c r="J24" s="632"/>
      <c r="K24" s="631"/>
      <c r="L24" s="631">
        <v>100000</v>
      </c>
      <c r="M24" s="631">
        <v>100000</v>
      </c>
      <c r="N24" s="527" t="s">
        <v>520</v>
      </c>
    </row>
    <row r="25" spans="1:14" ht="38.25">
      <c r="A25" s="137" t="s">
        <v>184</v>
      </c>
      <c r="B25" s="19">
        <v>600</v>
      </c>
      <c r="C25" s="19">
        <v>60014</v>
      </c>
      <c r="D25" s="19">
        <v>6050</v>
      </c>
      <c r="E25" s="633" t="s">
        <v>620</v>
      </c>
      <c r="F25" s="634">
        <v>8850000</v>
      </c>
      <c r="G25" s="634">
        <f>SUM(H25:K25)</f>
        <v>70000</v>
      </c>
      <c r="H25" s="634">
        <v>70000</v>
      </c>
      <c r="I25" s="631"/>
      <c r="J25" s="632"/>
      <c r="K25" s="631"/>
      <c r="L25" s="631">
        <v>100000</v>
      </c>
      <c r="M25" s="631">
        <v>100000</v>
      </c>
      <c r="N25" s="527" t="s">
        <v>520</v>
      </c>
    </row>
    <row r="26" spans="1:14" ht="36.75" customHeight="1">
      <c r="A26" s="137" t="s">
        <v>610</v>
      </c>
      <c r="B26" s="770">
        <v>630</v>
      </c>
      <c r="C26" s="19">
        <v>63003</v>
      </c>
      <c r="D26" s="19">
        <v>6639</v>
      </c>
      <c r="E26" s="633" t="s">
        <v>675</v>
      </c>
      <c r="F26" s="634">
        <v>12964</v>
      </c>
      <c r="G26" s="634">
        <f>SUM(H26:K26)</f>
        <v>300</v>
      </c>
      <c r="H26" s="634">
        <v>300</v>
      </c>
      <c r="I26" s="631"/>
      <c r="J26" s="632"/>
      <c r="K26" s="631"/>
      <c r="L26" s="631">
        <v>12664</v>
      </c>
      <c r="M26" s="631">
        <v>0</v>
      </c>
      <c r="N26" s="527" t="s">
        <v>526</v>
      </c>
    </row>
    <row r="27" spans="1:14" ht="25.5">
      <c r="A27" s="137" t="s">
        <v>674</v>
      </c>
      <c r="B27" s="140">
        <v>750</v>
      </c>
      <c r="C27" s="17">
        <v>75020</v>
      </c>
      <c r="D27" s="17">
        <v>6050</v>
      </c>
      <c r="E27" s="522" t="s">
        <v>524</v>
      </c>
      <c r="F27" s="138">
        <v>2500000</v>
      </c>
      <c r="G27" s="138">
        <f t="shared" si="0"/>
        <v>75000</v>
      </c>
      <c r="H27" s="138">
        <v>75000</v>
      </c>
      <c r="I27" s="138"/>
      <c r="J27" s="139"/>
      <c r="K27" s="138"/>
      <c r="L27" s="138">
        <v>2425000</v>
      </c>
      <c r="M27" s="138">
        <v>0</v>
      </c>
      <c r="N27" s="527" t="s">
        <v>526</v>
      </c>
    </row>
    <row r="28" spans="1:14" ht="56.25" customHeight="1">
      <c r="A28" s="137" t="s">
        <v>677</v>
      </c>
      <c r="B28" s="17">
        <v>801</v>
      </c>
      <c r="C28" s="17">
        <v>80130</v>
      </c>
      <c r="D28" s="17">
        <v>6050</v>
      </c>
      <c r="E28" s="783" t="s">
        <v>678</v>
      </c>
      <c r="F28" s="138">
        <v>1589600</v>
      </c>
      <c r="G28" s="138">
        <f>SUM(H28:K28)</f>
        <v>923600</v>
      </c>
      <c r="H28" s="138">
        <f>334000+589600</f>
        <v>923600</v>
      </c>
      <c r="I28" s="138"/>
      <c r="J28" s="139"/>
      <c r="K28" s="138"/>
      <c r="L28" s="138">
        <v>666000</v>
      </c>
      <c r="M28" s="138">
        <v>0</v>
      </c>
      <c r="N28" s="527" t="s">
        <v>699</v>
      </c>
    </row>
    <row r="29" spans="1:14" ht="56.25" customHeight="1">
      <c r="A29" s="137" t="s">
        <v>710</v>
      </c>
      <c r="B29" s="17">
        <v>851</v>
      </c>
      <c r="C29" s="17">
        <v>85111</v>
      </c>
      <c r="D29" s="17">
        <v>6220</v>
      </c>
      <c r="E29" s="783" t="s">
        <v>715</v>
      </c>
      <c r="F29" s="820">
        <v>350000</v>
      </c>
      <c r="G29" s="138">
        <f>SUM(H29:K29)</f>
        <v>70000</v>
      </c>
      <c r="H29" s="820">
        <v>70000</v>
      </c>
      <c r="I29" s="820"/>
      <c r="J29" s="821"/>
      <c r="K29" s="820"/>
      <c r="L29" s="820">
        <v>280000</v>
      </c>
      <c r="M29" s="820"/>
      <c r="N29" s="822" t="s">
        <v>711</v>
      </c>
    </row>
    <row r="30" spans="1:14" ht="34.5" customHeight="1" thickBot="1">
      <c r="A30" s="959" t="s">
        <v>13</v>
      </c>
      <c r="B30" s="960"/>
      <c r="C30" s="960"/>
      <c r="D30" s="960"/>
      <c r="E30" s="961"/>
      <c r="F30" s="784">
        <f aca="true" t="shared" si="1" ref="F30:M30">SUM(F14:F29)</f>
        <v>52865253</v>
      </c>
      <c r="G30" s="784">
        <f t="shared" si="1"/>
        <v>1527900</v>
      </c>
      <c r="H30" s="784">
        <f t="shared" si="1"/>
        <v>1527900</v>
      </c>
      <c r="I30" s="784">
        <f t="shared" si="1"/>
        <v>0</v>
      </c>
      <c r="J30" s="784">
        <f t="shared" si="1"/>
        <v>0</v>
      </c>
      <c r="K30" s="784">
        <f t="shared" si="1"/>
        <v>0</v>
      </c>
      <c r="L30" s="784">
        <f t="shared" si="1"/>
        <v>15024664</v>
      </c>
      <c r="M30" s="784">
        <f t="shared" si="1"/>
        <v>14972689</v>
      </c>
      <c r="N30" s="529" t="s">
        <v>405</v>
      </c>
    </row>
    <row r="33" ht="12.75">
      <c r="A33" s="1" t="s">
        <v>427</v>
      </c>
    </row>
    <row r="34" ht="12.75">
      <c r="A34" s="1" t="s">
        <v>424</v>
      </c>
    </row>
    <row r="35" ht="12.75">
      <c r="A35" s="1" t="s">
        <v>425</v>
      </c>
    </row>
    <row r="36" ht="12.75">
      <c r="A36" s="1" t="s">
        <v>426</v>
      </c>
    </row>
    <row r="37" ht="12.75">
      <c r="A37" s="45"/>
    </row>
  </sheetData>
  <sheetProtection/>
  <mergeCells count="18"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M9:M12"/>
    <mergeCell ref="L9:L12"/>
    <mergeCell ref="A30:E30"/>
    <mergeCell ref="H9:K9"/>
    <mergeCell ref="H10:H12"/>
    <mergeCell ref="I10:I12"/>
    <mergeCell ref="J10:J12"/>
    <mergeCell ref="K10:K12"/>
    <mergeCell ref="D8:D12"/>
  </mergeCells>
  <printOptions horizontalCentered="1"/>
  <pageMargins left="0.2" right="0.22" top="0.24" bottom="0.19" header="0.24" footer="0.19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75" zoomScaleNormal="75" zoomScaleSheetLayoutView="75" zoomScalePageLayoutView="0" workbookViewId="0" topLeftCell="A1">
      <pane ySplit="11" topLeftCell="A15" activePane="bottomLeft" state="frozen"/>
      <selection pane="topLeft" activeCell="A1" sqref="A1"/>
      <selection pane="bottomLeft" activeCell="F21" sqref="F21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6.625" style="1" customWidth="1"/>
    <col min="4" max="4" width="5.375" style="1" customWidth="1"/>
    <col min="5" max="5" width="45.7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s="1" t="s">
        <v>273</v>
      </c>
    </row>
    <row r="2" spans="5:11" ht="12.75">
      <c r="E2" s="635"/>
      <c r="K2" s="1" t="s">
        <v>274</v>
      </c>
    </row>
    <row r="3" ht="12.75">
      <c r="K3" s="1" t="s">
        <v>180</v>
      </c>
    </row>
    <row r="4" ht="12.75">
      <c r="K4" s="1" t="s">
        <v>652</v>
      </c>
    </row>
    <row r="5" spans="1:12" ht="18">
      <c r="A5" s="964" t="s">
        <v>509</v>
      </c>
      <c r="B5" s="964"/>
      <c r="C5" s="964"/>
      <c r="D5" s="964"/>
      <c r="E5" s="964"/>
      <c r="F5" s="964"/>
      <c r="G5" s="964"/>
      <c r="H5" s="964"/>
      <c r="I5" s="964"/>
      <c r="J5" s="964"/>
      <c r="K5" s="964"/>
      <c r="L5" s="964"/>
    </row>
    <row r="6" spans="1:12" ht="10.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9" t="s">
        <v>400</v>
      </c>
    </row>
    <row r="7" spans="1:12" s="33" customFormat="1" ht="19.5" customHeight="1">
      <c r="A7" s="965" t="s">
        <v>418</v>
      </c>
      <c r="B7" s="962" t="s">
        <v>362</v>
      </c>
      <c r="C7" s="962" t="s">
        <v>399</v>
      </c>
      <c r="D7" s="962" t="s">
        <v>364</v>
      </c>
      <c r="E7" s="967" t="s">
        <v>19</v>
      </c>
      <c r="F7" s="967" t="s">
        <v>14</v>
      </c>
      <c r="G7" s="967" t="s">
        <v>429</v>
      </c>
      <c r="H7" s="967"/>
      <c r="I7" s="967"/>
      <c r="J7" s="967"/>
      <c r="K7" s="967"/>
      <c r="L7" s="968" t="s">
        <v>17</v>
      </c>
    </row>
    <row r="8" spans="1:12" s="33" customFormat="1" ht="19.5" customHeight="1">
      <c r="A8" s="966"/>
      <c r="B8" s="963"/>
      <c r="C8" s="963"/>
      <c r="D8" s="963"/>
      <c r="E8" s="958"/>
      <c r="F8" s="958"/>
      <c r="G8" s="958" t="s">
        <v>467</v>
      </c>
      <c r="H8" s="958" t="s">
        <v>33</v>
      </c>
      <c r="I8" s="958"/>
      <c r="J8" s="958"/>
      <c r="K8" s="958"/>
      <c r="L8" s="969"/>
    </row>
    <row r="9" spans="1:12" s="33" customFormat="1" ht="29.25" customHeight="1">
      <c r="A9" s="966"/>
      <c r="B9" s="963"/>
      <c r="C9" s="963"/>
      <c r="D9" s="963"/>
      <c r="E9" s="958"/>
      <c r="F9" s="958"/>
      <c r="G9" s="958"/>
      <c r="H9" s="958" t="s">
        <v>18</v>
      </c>
      <c r="I9" s="958" t="s">
        <v>7</v>
      </c>
      <c r="J9" s="958" t="s">
        <v>20</v>
      </c>
      <c r="K9" s="958" t="s">
        <v>8</v>
      </c>
      <c r="L9" s="969"/>
    </row>
    <row r="10" spans="1:12" s="33" customFormat="1" ht="19.5" customHeight="1">
      <c r="A10" s="966"/>
      <c r="B10" s="963"/>
      <c r="C10" s="963"/>
      <c r="D10" s="963"/>
      <c r="E10" s="958"/>
      <c r="F10" s="958"/>
      <c r="G10" s="958"/>
      <c r="H10" s="958"/>
      <c r="I10" s="958"/>
      <c r="J10" s="958"/>
      <c r="K10" s="958"/>
      <c r="L10" s="969"/>
    </row>
    <row r="11" spans="1:12" s="33" customFormat="1" ht="19.5" customHeight="1">
      <c r="A11" s="966"/>
      <c r="B11" s="963"/>
      <c r="C11" s="963"/>
      <c r="D11" s="963"/>
      <c r="E11" s="958"/>
      <c r="F11" s="958"/>
      <c r="G11" s="958"/>
      <c r="H11" s="958"/>
      <c r="I11" s="958"/>
      <c r="J11" s="958"/>
      <c r="K11" s="958"/>
      <c r="L11" s="969"/>
    </row>
    <row r="12" spans="1:12" ht="7.5" customHeight="1">
      <c r="A12" s="15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  <c r="L12" s="156">
        <v>12</v>
      </c>
    </row>
    <row r="13" spans="1:12" ht="24">
      <c r="A13" s="157">
        <v>1</v>
      </c>
      <c r="B13" s="159">
        <v>600</v>
      </c>
      <c r="C13" s="159">
        <v>60014</v>
      </c>
      <c r="D13" s="159">
        <v>6060</v>
      </c>
      <c r="E13" s="525" t="s">
        <v>629</v>
      </c>
      <c r="F13" s="465">
        <v>50000</v>
      </c>
      <c r="G13" s="465">
        <f aca="true" t="shared" si="0" ref="G13:G20">SUM(H13:K13)</f>
        <v>50000</v>
      </c>
      <c r="H13" s="465">
        <v>50000</v>
      </c>
      <c r="I13" s="159">
        <v>0</v>
      </c>
      <c r="J13" s="160">
        <v>0</v>
      </c>
      <c r="K13" s="159">
        <v>0</v>
      </c>
      <c r="L13" s="434" t="s">
        <v>520</v>
      </c>
    </row>
    <row r="14" spans="1:12" ht="24">
      <c r="A14" s="157">
        <v>2</v>
      </c>
      <c r="B14" s="159">
        <v>600</v>
      </c>
      <c r="C14" s="159">
        <v>60014</v>
      </c>
      <c r="D14" s="159">
        <v>6060</v>
      </c>
      <c r="E14" s="524" t="s">
        <v>627</v>
      </c>
      <c r="F14" s="465">
        <v>60000</v>
      </c>
      <c r="G14" s="465">
        <f t="shared" si="0"/>
        <v>60000</v>
      </c>
      <c r="H14" s="465">
        <v>60000</v>
      </c>
      <c r="I14" s="159">
        <v>0</v>
      </c>
      <c r="J14" s="160">
        <v>0</v>
      </c>
      <c r="K14" s="159">
        <v>0</v>
      </c>
      <c r="L14" s="434" t="s">
        <v>520</v>
      </c>
    </row>
    <row r="15" spans="1:12" ht="24">
      <c r="A15" s="157">
        <v>3</v>
      </c>
      <c r="B15" s="159">
        <v>600</v>
      </c>
      <c r="C15" s="159">
        <v>60014</v>
      </c>
      <c r="D15" s="159">
        <v>6060</v>
      </c>
      <c r="E15" s="524" t="s">
        <v>630</v>
      </c>
      <c r="F15" s="465">
        <v>70000</v>
      </c>
      <c r="G15" s="465">
        <f t="shared" si="0"/>
        <v>70000</v>
      </c>
      <c r="H15" s="465">
        <v>70000</v>
      </c>
      <c r="I15" s="159">
        <v>0</v>
      </c>
      <c r="J15" s="160">
        <v>0</v>
      </c>
      <c r="K15" s="159">
        <v>0</v>
      </c>
      <c r="L15" s="434" t="s">
        <v>520</v>
      </c>
    </row>
    <row r="16" spans="1:12" ht="24">
      <c r="A16" s="157">
        <v>4</v>
      </c>
      <c r="B16" s="159">
        <v>600</v>
      </c>
      <c r="C16" s="159">
        <v>60014</v>
      </c>
      <c r="D16" s="159">
        <v>6060</v>
      </c>
      <c r="E16" s="524" t="s">
        <v>631</v>
      </c>
      <c r="F16" s="465">
        <v>30000</v>
      </c>
      <c r="G16" s="465">
        <f t="shared" si="0"/>
        <v>30000</v>
      </c>
      <c r="H16" s="465">
        <v>30000</v>
      </c>
      <c r="I16" s="159">
        <v>0</v>
      </c>
      <c r="J16" s="160">
        <v>0</v>
      </c>
      <c r="K16" s="159">
        <v>0</v>
      </c>
      <c r="L16" s="434" t="s">
        <v>520</v>
      </c>
    </row>
    <row r="17" spans="1:12" ht="45" customHeight="1">
      <c r="A17" s="157">
        <v>5</v>
      </c>
      <c r="B17" s="159">
        <v>700</v>
      </c>
      <c r="C17" s="159">
        <v>70005</v>
      </c>
      <c r="D17" s="159">
        <v>6060</v>
      </c>
      <c r="E17" s="525" t="s">
        <v>679</v>
      </c>
      <c r="F17" s="465">
        <v>2659</v>
      </c>
      <c r="G17" s="465">
        <f t="shared" si="0"/>
        <v>2659</v>
      </c>
      <c r="H17" s="465">
        <v>2659</v>
      </c>
      <c r="I17" s="159">
        <v>0</v>
      </c>
      <c r="J17" s="160">
        <v>0</v>
      </c>
      <c r="K17" s="159">
        <v>0</v>
      </c>
      <c r="L17" s="434" t="s">
        <v>526</v>
      </c>
    </row>
    <row r="18" spans="1:12" ht="38.25" customHeight="1">
      <c r="A18" s="157">
        <v>6</v>
      </c>
      <c r="B18" s="159">
        <v>750</v>
      </c>
      <c r="C18" s="159">
        <v>75020</v>
      </c>
      <c r="D18" s="159">
        <v>6060</v>
      </c>
      <c r="E18" s="525" t="s">
        <v>618</v>
      </c>
      <c r="F18" s="465">
        <v>80100</v>
      </c>
      <c r="G18" s="465">
        <f t="shared" si="0"/>
        <v>80100</v>
      </c>
      <c r="H18" s="465">
        <v>80100</v>
      </c>
      <c r="I18" s="159">
        <v>0</v>
      </c>
      <c r="J18" s="160">
        <v>0</v>
      </c>
      <c r="K18" s="159">
        <v>0</v>
      </c>
      <c r="L18" s="434" t="s">
        <v>526</v>
      </c>
    </row>
    <row r="19" spans="1:12" ht="31.5" customHeight="1">
      <c r="A19" s="157">
        <v>7</v>
      </c>
      <c r="B19" s="159">
        <v>852</v>
      </c>
      <c r="C19" s="159">
        <v>85201</v>
      </c>
      <c r="D19" s="159">
        <v>6050</v>
      </c>
      <c r="E19" s="523" t="s">
        <v>525</v>
      </c>
      <c r="F19" s="465">
        <v>160000</v>
      </c>
      <c r="G19" s="465">
        <f t="shared" si="0"/>
        <v>160000</v>
      </c>
      <c r="H19" s="465">
        <f>120000-38600</f>
        <v>81400</v>
      </c>
      <c r="I19" s="159"/>
      <c r="J19" s="792">
        <f>40000+38600</f>
        <v>78600</v>
      </c>
      <c r="K19" s="159">
        <v>0</v>
      </c>
      <c r="L19" s="434" t="s">
        <v>617</v>
      </c>
    </row>
    <row r="20" spans="1:12" ht="36.75" customHeight="1">
      <c r="A20" s="157">
        <v>8</v>
      </c>
      <c r="B20" s="159">
        <v>852</v>
      </c>
      <c r="C20" s="159">
        <v>85202</v>
      </c>
      <c r="D20" s="159">
        <v>6060</v>
      </c>
      <c r="E20" s="526" t="s">
        <v>628</v>
      </c>
      <c r="F20" s="158">
        <v>6500</v>
      </c>
      <c r="G20" s="158">
        <f t="shared" si="0"/>
        <v>6500</v>
      </c>
      <c r="H20" s="158">
        <v>6500</v>
      </c>
      <c r="I20" s="159">
        <v>0</v>
      </c>
      <c r="J20" s="160">
        <v>0</v>
      </c>
      <c r="K20" s="159"/>
      <c r="L20" s="434" t="s">
        <v>527</v>
      </c>
    </row>
    <row r="21" spans="1:12" ht="36.75" customHeight="1">
      <c r="A21" s="157">
        <v>9</v>
      </c>
      <c r="B21" s="826">
        <v>852</v>
      </c>
      <c r="C21" s="826">
        <v>85202</v>
      </c>
      <c r="D21" s="826">
        <v>6050</v>
      </c>
      <c r="E21" s="825" t="s">
        <v>773</v>
      </c>
      <c r="F21" s="827">
        <v>127000</v>
      </c>
      <c r="G21" s="158">
        <f>SUM(H21:K21)</f>
        <v>127000</v>
      </c>
      <c r="H21" s="158">
        <v>52000</v>
      </c>
      <c r="I21" s="159">
        <v>0</v>
      </c>
      <c r="J21" s="792">
        <v>75000</v>
      </c>
      <c r="K21" s="159"/>
      <c r="L21" s="828" t="s">
        <v>725</v>
      </c>
    </row>
    <row r="22" spans="1:12" ht="22.5" customHeight="1" thickBot="1">
      <c r="A22" s="970" t="s">
        <v>13</v>
      </c>
      <c r="B22" s="971"/>
      <c r="C22" s="971"/>
      <c r="D22" s="971"/>
      <c r="E22" s="971"/>
      <c r="F22" s="161">
        <f aca="true" t="shared" si="1" ref="F22:K22">SUM(F13:F21)</f>
        <v>586259</v>
      </c>
      <c r="G22" s="161">
        <f t="shared" si="1"/>
        <v>586259</v>
      </c>
      <c r="H22" s="161">
        <f t="shared" si="1"/>
        <v>432659</v>
      </c>
      <c r="I22" s="161">
        <f t="shared" si="1"/>
        <v>0</v>
      </c>
      <c r="J22" s="161">
        <f t="shared" si="1"/>
        <v>153600</v>
      </c>
      <c r="K22" s="161">
        <f t="shared" si="1"/>
        <v>0</v>
      </c>
      <c r="L22" s="162" t="s">
        <v>405</v>
      </c>
    </row>
    <row r="24" ht="12.75">
      <c r="A24" s="1" t="s">
        <v>427</v>
      </c>
    </row>
    <row r="25" ht="12.75">
      <c r="A25" s="1" t="s">
        <v>424</v>
      </c>
    </row>
    <row r="26" ht="12.75">
      <c r="A26" s="1" t="s">
        <v>425</v>
      </c>
    </row>
    <row r="27" ht="12.75">
      <c r="A27" s="1" t="s">
        <v>426</v>
      </c>
    </row>
    <row r="29" ht="12.75">
      <c r="A29" s="45" t="s">
        <v>34</v>
      </c>
    </row>
  </sheetData>
  <sheetProtection/>
  <mergeCells count="16">
    <mergeCell ref="A22:E22"/>
    <mergeCell ref="A5:L5"/>
    <mergeCell ref="A7:A11"/>
    <mergeCell ref="B7:B11"/>
    <mergeCell ref="C7:C11"/>
    <mergeCell ref="E7:E11"/>
    <mergeCell ref="G7:K7"/>
    <mergeCell ref="L7:L11"/>
    <mergeCell ref="G8:G11"/>
    <mergeCell ref="D7:D11"/>
    <mergeCell ref="F7:F11"/>
    <mergeCell ref="H8:K8"/>
    <mergeCell ref="H9:H11"/>
    <mergeCell ref="I9:I11"/>
    <mergeCell ref="J9:J11"/>
    <mergeCell ref="K9:K11"/>
  </mergeCells>
  <printOptions horizontalCentered="1"/>
  <pageMargins left="0.2" right="0.39" top="0.25" bottom="0.22" header="0.17" footer="0.22"/>
  <pageSetup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0">
      <selection activeCell="E29" sqref="E29"/>
    </sheetView>
  </sheetViews>
  <sheetFormatPr defaultColWidth="9.00390625" defaultRowHeight="12.75"/>
  <cols>
    <col min="2" max="2" width="23.75390625" style="0" customWidth="1"/>
    <col min="4" max="4" width="11.75390625" style="0" customWidth="1"/>
  </cols>
  <sheetData>
    <row r="1" spans="1:18" ht="12.75">
      <c r="A1" s="839"/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  <c r="M1" s="839"/>
      <c r="N1" s="839"/>
      <c r="O1" s="839"/>
      <c r="P1" s="840" t="s">
        <v>771</v>
      </c>
      <c r="Q1" s="839"/>
      <c r="R1" s="839"/>
    </row>
    <row r="2" spans="1:18" ht="12.75">
      <c r="A2" s="839"/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40" t="s">
        <v>731</v>
      </c>
      <c r="Q2" s="839"/>
      <c r="R2" s="839"/>
    </row>
    <row r="3" spans="1:18" ht="12.75">
      <c r="A3" s="839"/>
      <c r="B3" s="839"/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40" t="s">
        <v>180</v>
      </c>
      <c r="Q3" s="839"/>
      <c r="R3" s="839"/>
    </row>
    <row r="4" spans="1:18" ht="12.75">
      <c r="A4" s="839"/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40" t="s">
        <v>657</v>
      </c>
      <c r="Q4" s="839"/>
      <c r="R4" s="839"/>
    </row>
    <row r="5" spans="1:18" ht="18">
      <c r="A5" s="993" t="s">
        <v>732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  <c r="N5" s="993"/>
      <c r="O5" s="993"/>
      <c r="P5" s="993"/>
      <c r="Q5" s="993"/>
      <c r="R5" s="839"/>
    </row>
    <row r="6" spans="1:18" ht="13.5" thickBot="1">
      <c r="A6" s="839"/>
      <c r="B6" s="839"/>
      <c r="C6" s="839"/>
      <c r="D6" s="839"/>
      <c r="E6" s="839"/>
      <c r="F6" s="839"/>
      <c r="G6" s="839"/>
      <c r="H6" s="839"/>
      <c r="I6" s="839"/>
      <c r="J6" s="839"/>
      <c r="K6" s="839"/>
      <c r="L6" s="839"/>
      <c r="M6" s="839"/>
      <c r="N6" s="839"/>
      <c r="O6" s="839"/>
      <c r="P6" s="839"/>
      <c r="Q6" s="839"/>
      <c r="R6" s="839"/>
    </row>
    <row r="7" spans="1:18" ht="12.75">
      <c r="A7" s="994" t="s">
        <v>418</v>
      </c>
      <c r="B7" s="997" t="s">
        <v>733</v>
      </c>
      <c r="C7" s="1000" t="s">
        <v>734</v>
      </c>
      <c r="D7" s="1000" t="s">
        <v>735</v>
      </c>
      <c r="E7" s="1000" t="s">
        <v>736</v>
      </c>
      <c r="F7" s="1003" t="s">
        <v>366</v>
      </c>
      <c r="G7" s="1003"/>
      <c r="H7" s="1003" t="s">
        <v>429</v>
      </c>
      <c r="I7" s="1003"/>
      <c r="J7" s="1003"/>
      <c r="K7" s="1003"/>
      <c r="L7" s="1003"/>
      <c r="M7" s="1003"/>
      <c r="N7" s="1003"/>
      <c r="O7" s="1003"/>
      <c r="P7" s="1003"/>
      <c r="Q7" s="1004"/>
      <c r="R7" s="839"/>
    </row>
    <row r="8" spans="1:18" ht="12.75">
      <c r="A8" s="995"/>
      <c r="B8" s="998"/>
      <c r="C8" s="1001"/>
      <c r="D8" s="1001"/>
      <c r="E8" s="1001"/>
      <c r="F8" s="991" t="s">
        <v>737</v>
      </c>
      <c r="G8" s="991" t="s">
        <v>738</v>
      </c>
      <c r="H8" s="989" t="s">
        <v>739</v>
      </c>
      <c r="I8" s="989"/>
      <c r="J8" s="989"/>
      <c r="K8" s="989"/>
      <c r="L8" s="989"/>
      <c r="M8" s="989"/>
      <c r="N8" s="989"/>
      <c r="O8" s="989"/>
      <c r="P8" s="989"/>
      <c r="Q8" s="990"/>
      <c r="R8" s="839"/>
    </row>
    <row r="9" spans="1:18" ht="12.75">
      <c r="A9" s="995"/>
      <c r="B9" s="998"/>
      <c r="C9" s="1001"/>
      <c r="D9" s="1001"/>
      <c r="E9" s="1001"/>
      <c r="F9" s="991"/>
      <c r="G9" s="991"/>
      <c r="H9" s="991" t="s">
        <v>740</v>
      </c>
      <c r="I9" s="989" t="s">
        <v>430</v>
      </c>
      <c r="J9" s="989"/>
      <c r="K9" s="989"/>
      <c r="L9" s="989"/>
      <c r="M9" s="989"/>
      <c r="N9" s="989"/>
      <c r="O9" s="989"/>
      <c r="P9" s="989"/>
      <c r="Q9" s="990"/>
      <c r="R9" s="839"/>
    </row>
    <row r="10" spans="1:18" ht="12.75">
      <c r="A10" s="995"/>
      <c r="B10" s="998"/>
      <c r="C10" s="1001"/>
      <c r="D10" s="1001"/>
      <c r="E10" s="1001"/>
      <c r="F10" s="991"/>
      <c r="G10" s="991"/>
      <c r="H10" s="991"/>
      <c r="I10" s="989" t="s">
        <v>741</v>
      </c>
      <c r="J10" s="989"/>
      <c r="K10" s="989"/>
      <c r="L10" s="989"/>
      <c r="M10" s="989" t="s">
        <v>742</v>
      </c>
      <c r="N10" s="989"/>
      <c r="O10" s="989"/>
      <c r="P10" s="989"/>
      <c r="Q10" s="990"/>
      <c r="R10" s="839"/>
    </row>
    <row r="11" spans="1:18" ht="12.75">
      <c r="A11" s="995"/>
      <c r="B11" s="998"/>
      <c r="C11" s="1001"/>
      <c r="D11" s="1001"/>
      <c r="E11" s="1001"/>
      <c r="F11" s="991"/>
      <c r="G11" s="991"/>
      <c r="H11" s="991"/>
      <c r="I11" s="991" t="s">
        <v>743</v>
      </c>
      <c r="J11" s="989" t="s">
        <v>744</v>
      </c>
      <c r="K11" s="989"/>
      <c r="L11" s="989"/>
      <c r="M11" s="991" t="s">
        <v>745</v>
      </c>
      <c r="N11" s="991" t="s">
        <v>744</v>
      </c>
      <c r="O11" s="991"/>
      <c r="P11" s="991"/>
      <c r="Q11" s="992"/>
      <c r="R11" s="839"/>
    </row>
    <row r="12" spans="1:18" ht="67.5">
      <c r="A12" s="996"/>
      <c r="B12" s="999"/>
      <c r="C12" s="1002"/>
      <c r="D12" s="1002"/>
      <c r="E12" s="1002"/>
      <c r="F12" s="991"/>
      <c r="G12" s="991"/>
      <c r="H12" s="991"/>
      <c r="I12" s="991"/>
      <c r="J12" s="841" t="s">
        <v>746</v>
      </c>
      <c r="K12" s="841" t="s">
        <v>747</v>
      </c>
      <c r="L12" s="841" t="s">
        <v>748</v>
      </c>
      <c r="M12" s="991"/>
      <c r="N12" s="841" t="s">
        <v>749</v>
      </c>
      <c r="O12" s="841" t="s">
        <v>746</v>
      </c>
      <c r="P12" s="841" t="s">
        <v>747</v>
      </c>
      <c r="Q12" s="842" t="s">
        <v>750</v>
      </c>
      <c r="R12" s="839"/>
    </row>
    <row r="13" spans="1:18" ht="13.5" thickBot="1">
      <c r="A13" s="843">
        <v>1</v>
      </c>
      <c r="B13" s="844">
        <v>2</v>
      </c>
      <c r="C13" s="844">
        <v>3</v>
      </c>
      <c r="D13" s="844">
        <v>4</v>
      </c>
      <c r="E13" s="844">
        <v>5</v>
      </c>
      <c r="F13" s="844">
        <v>6</v>
      </c>
      <c r="G13" s="844">
        <v>7</v>
      </c>
      <c r="H13" s="844">
        <v>8</v>
      </c>
      <c r="I13" s="844">
        <v>9</v>
      </c>
      <c r="J13" s="844">
        <v>10</v>
      </c>
      <c r="K13" s="844">
        <v>11</v>
      </c>
      <c r="L13" s="844">
        <v>12</v>
      </c>
      <c r="M13" s="844">
        <v>13</v>
      </c>
      <c r="N13" s="844">
        <v>14</v>
      </c>
      <c r="O13" s="844">
        <v>15</v>
      </c>
      <c r="P13" s="844">
        <v>16</v>
      </c>
      <c r="Q13" s="845">
        <v>17</v>
      </c>
      <c r="R13" s="839"/>
    </row>
    <row r="14" spans="1:17" ht="13.5" thickBot="1">
      <c r="A14" s="862">
        <v>1</v>
      </c>
      <c r="B14" s="863" t="s">
        <v>751</v>
      </c>
      <c r="C14" s="988" t="s">
        <v>405</v>
      </c>
      <c r="D14" s="988"/>
      <c r="E14" s="864">
        <f>E20</f>
        <v>12964</v>
      </c>
      <c r="F14" s="864">
        <f>F20</f>
        <v>12964</v>
      </c>
      <c r="G14" s="864">
        <f>G20</f>
        <v>0</v>
      </c>
      <c r="H14" s="864">
        <f>H20</f>
        <v>300</v>
      </c>
      <c r="I14" s="864">
        <f aca="true" t="shared" si="0" ref="I14:Q14">I20</f>
        <v>300</v>
      </c>
      <c r="J14" s="864">
        <f t="shared" si="0"/>
        <v>0</v>
      </c>
      <c r="K14" s="864">
        <f t="shared" si="0"/>
        <v>0</v>
      </c>
      <c r="L14" s="864">
        <f t="shared" si="0"/>
        <v>300</v>
      </c>
      <c r="M14" s="864">
        <f t="shared" si="0"/>
        <v>0</v>
      </c>
      <c r="N14" s="864">
        <f t="shared" si="0"/>
        <v>0</v>
      </c>
      <c r="O14" s="864">
        <f t="shared" si="0"/>
        <v>0</v>
      </c>
      <c r="P14" s="864">
        <f t="shared" si="0"/>
        <v>0</v>
      </c>
      <c r="Q14" s="864">
        <f t="shared" si="0"/>
        <v>0</v>
      </c>
    </row>
    <row r="15" spans="1:18" ht="12.75">
      <c r="A15" s="972" t="s">
        <v>752</v>
      </c>
      <c r="B15" s="848" t="s">
        <v>753</v>
      </c>
      <c r="C15" s="853" t="s">
        <v>759</v>
      </c>
      <c r="D15" s="865"/>
      <c r="E15" s="865"/>
      <c r="F15" s="865"/>
      <c r="G15" s="865"/>
      <c r="H15" s="865"/>
      <c r="I15" s="865"/>
      <c r="J15" s="865"/>
      <c r="K15" s="865"/>
      <c r="L15" s="865"/>
      <c r="M15" s="865"/>
      <c r="N15" s="865"/>
      <c r="O15" s="865"/>
      <c r="P15" s="865"/>
      <c r="Q15" s="866"/>
      <c r="R15" s="839"/>
    </row>
    <row r="16" spans="1:18" ht="12.75">
      <c r="A16" s="973"/>
      <c r="B16" s="849" t="s">
        <v>754</v>
      </c>
      <c r="C16" s="853" t="s">
        <v>758</v>
      </c>
      <c r="D16" s="865"/>
      <c r="E16" s="865"/>
      <c r="F16" s="865"/>
      <c r="G16" s="865"/>
      <c r="H16" s="865"/>
      <c r="I16" s="865"/>
      <c r="J16" s="865"/>
      <c r="K16" s="865"/>
      <c r="L16" s="865"/>
      <c r="M16" s="865"/>
      <c r="N16" s="865"/>
      <c r="O16" s="865"/>
      <c r="P16" s="865"/>
      <c r="Q16" s="866"/>
      <c r="R16" s="839"/>
    </row>
    <row r="17" spans="1:18" ht="12.75">
      <c r="A17" s="973"/>
      <c r="B17" s="849" t="s">
        <v>755</v>
      </c>
      <c r="C17" s="853" t="s">
        <v>760</v>
      </c>
      <c r="D17" s="865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6"/>
      <c r="R17" s="839"/>
    </row>
    <row r="18" spans="1:18" ht="12.75">
      <c r="A18" s="973"/>
      <c r="B18" s="861" t="s">
        <v>761</v>
      </c>
      <c r="C18" s="853" t="s">
        <v>762</v>
      </c>
      <c r="D18" s="865"/>
      <c r="E18" s="865"/>
      <c r="F18" s="865"/>
      <c r="G18" s="865"/>
      <c r="H18" s="865"/>
      <c r="I18" s="865"/>
      <c r="J18" s="865"/>
      <c r="K18" s="865"/>
      <c r="L18" s="865"/>
      <c r="M18" s="865"/>
      <c r="N18" s="865"/>
      <c r="O18" s="865"/>
      <c r="P18" s="865"/>
      <c r="Q18" s="866"/>
      <c r="R18" s="839"/>
    </row>
    <row r="19" spans="1:18" ht="12.75">
      <c r="A19" s="973"/>
      <c r="B19" s="861" t="s">
        <v>756</v>
      </c>
      <c r="C19" s="853" t="s">
        <v>763</v>
      </c>
      <c r="D19" s="865"/>
      <c r="E19" s="865"/>
      <c r="F19" s="865"/>
      <c r="G19" s="865"/>
      <c r="H19" s="865"/>
      <c r="I19" s="865"/>
      <c r="J19" s="865"/>
      <c r="K19" s="865"/>
      <c r="L19" s="865"/>
      <c r="M19" s="865"/>
      <c r="N19" s="865"/>
      <c r="O19" s="865"/>
      <c r="P19" s="865"/>
      <c r="Q19" s="866"/>
      <c r="R19" s="839"/>
    </row>
    <row r="20" spans="1:18" ht="12.75">
      <c r="A20" s="973"/>
      <c r="B20" s="870" t="s">
        <v>757</v>
      </c>
      <c r="C20" s="975" t="s">
        <v>764</v>
      </c>
      <c r="D20" s="976"/>
      <c r="E20" s="867">
        <f>F20+G20</f>
        <v>12964</v>
      </c>
      <c r="F20" s="867">
        <f>F21+F22</f>
        <v>12964</v>
      </c>
      <c r="G20" s="867">
        <f aca="true" t="shared" si="1" ref="G20:Q20">G21</f>
        <v>0</v>
      </c>
      <c r="H20" s="867">
        <f t="shared" si="1"/>
        <v>300</v>
      </c>
      <c r="I20" s="867">
        <f t="shared" si="1"/>
        <v>300</v>
      </c>
      <c r="J20" s="867">
        <f t="shared" si="1"/>
        <v>0</v>
      </c>
      <c r="K20" s="867">
        <f t="shared" si="1"/>
        <v>0</v>
      </c>
      <c r="L20" s="867">
        <f t="shared" si="1"/>
        <v>300</v>
      </c>
      <c r="M20" s="867">
        <f t="shared" si="1"/>
        <v>0</v>
      </c>
      <c r="N20" s="867">
        <f t="shared" si="1"/>
        <v>0</v>
      </c>
      <c r="O20" s="867">
        <f t="shared" si="1"/>
        <v>0</v>
      </c>
      <c r="P20" s="867">
        <f t="shared" si="1"/>
        <v>0</v>
      </c>
      <c r="Q20" s="868">
        <f t="shared" si="1"/>
        <v>0</v>
      </c>
      <c r="R20" s="839"/>
    </row>
    <row r="21" spans="1:18" ht="12.75">
      <c r="A21" s="973"/>
      <c r="B21" s="848" t="s">
        <v>765</v>
      </c>
      <c r="C21" s="977"/>
      <c r="D21" s="978"/>
      <c r="E21" s="850">
        <f>F21+G21</f>
        <v>300</v>
      </c>
      <c r="F21" s="850">
        <f>H21</f>
        <v>300</v>
      </c>
      <c r="G21" s="850">
        <f>M21</f>
        <v>0</v>
      </c>
      <c r="H21" s="851">
        <f>I21+M21</f>
        <v>300</v>
      </c>
      <c r="I21" s="851">
        <f>SUM(J21:L21)</f>
        <v>300</v>
      </c>
      <c r="J21" s="851"/>
      <c r="K21" s="851"/>
      <c r="L21" s="851">
        <v>300</v>
      </c>
      <c r="M21" s="851">
        <f>SUM(N21:Q21)</f>
        <v>0</v>
      </c>
      <c r="N21" s="851"/>
      <c r="O21" s="851"/>
      <c r="P21" s="851"/>
      <c r="Q21" s="852">
        <v>0</v>
      </c>
      <c r="R21" s="839"/>
    </row>
    <row r="22" spans="1:18" ht="12.75">
      <c r="A22" s="973"/>
      <c r="B22" s="849" t="s">
        <v>416</v>
      </c>
      <c r="C22" s="979"/>
      <c r="D22" s="980"/>
      <c r="E22" s="850">
        <f>F22+G22</f>
        <v>12664</v>
      </c>
      <c r="F22" s="854">
        <v>12664</v>
      </c>
      <c r="G22" s="850">
        <f>M22</f>
        <v>0</v>
      </c>
      <c r="H22" s="851">
        <f>I22+M22</f>
        <v>0</v>
      </c>
      <c r="I22" s="851">
        <f>SUM(J22:L22)</f>
        <v>0</v>
      </c>
      <c r="J22" s="855"/>
      <c r="K22" s="855"/>
      <c r="L22" s="855"/>
      <c r="M22" s="851">
        <f>SUM(N22:Q22)</f>
        <v>0</v>
      </c>
      <c r="N22" s="855"/>
      <c r="O22" s="855"/>
      <c r="P22" s="855"/>
      <c r="Q22" s="856">
        <v>0</v>
      </c>
      <c r="R22" s="839"/>
    </row>
    <row r="23" spans="1:18" ht="12.75">
      <c r="A23" s="973"/>
      <c r="B23" s="849" t="s">
        <v>766</v>
      </c>
      <c r="C23" s="979"/>
      <c r="D23" s="980"/>
      <c r="E23" s="854"/>
      <c r="F23" s="854"/>
      <c r="G23" s="854"/>
      <c r="H23" s="855"/>
      <c r="I23" s="855"/>
      <c r="J23" s="855"/>
      <c r="K23" s="855"/>
      <c r="L23" s="855"/>
      <c r="M23" s="855"/>
      <c r="N23" s="855"/>
      <c r="O23" s="855"/>
      <c r="P23" s="855"/>
      <c r="Q23" s="856"/>
      <c r="R23" s="839"/>
    </row>
    <row r="24" spans="1:18" ht="13.5" thickBot="1">
      <c r="A24" s="974"/>
      <c r="B24" s="857" t="s">
        <v>767</v>
      </c>
      <c r="C24" s="981"/>
      <c r="D24" s="982"/>
      <c r="E24" s="858"/>
      <c r="F24" s="858"/>
      <c r="G24" s="858"/>
      <c r="H24" s="859"/>
      <c r="I24" s="859"/>
      <c r="J24" s="859"/>
      <c r="K24" s="859"/>
      <c r="L24" s="859"/>
      <c r="M24" s="859"/>
      <c r="N24" s="859"/>
      <c r="O24" s="859"/>
      <c r="P24" s="859"/>
      <c r="Q24" s="860"/>
      <c r="R24" s="839"/>
    </row>
    <row r="25" spans="1:18" ht="13.5" thickBot="1">
      <c r="A25" s="983" t="s">
        <v>768</v>
      </c>
      <c r="B25" s="984"/>
      <c r="C25" s="985" t="s">
        <v>405</v>
      </c>
      <c r="D25" s="986"/>
      <c r="E25" s="846">
        <f>E14</f>
        <v>12964</v>
      </c>
      <c r="F25" s="846">
        <f aca="true" t="shared" si="2" ref="F25:Q25">F14</f>
        <v>12964</v>
      </c>
      <c r="G25" s="846">
        <f t="shared" si="2"/>
        <v>0</v>
      </c>
      <c r="H25" s="846">
        <f t="shared" si="2"/>
        <v>300</v>
      </c>
      <c r="I25" s="846">
        <f t="shared" si="2"/>
        <v>300</v>
      </c>
      <c r="J25" s="846">
        <f t="shared" si="2"/>
        <v>0</v>
      </c>
      <c r="K25" s="846">
        <f t="shared" si="2"/>
        <v>0</v>
      </c>
      <c r="L25" s="846">
        <f>L14</f>
        <v>300</v>
      </c>
      <c r="M25" s="846">
        <f t="shared" si="2"/>
        <v>0</v>
      </c>
      <c r="N25" s="846">
        <f t="shared" si="2"/>
        <v>0</v>
      </c>
      <c r="O25" s="846">
        <f t="shared" si="2"/>
        <v>0</v>
      </c>
      <c r="P25" s="846">
        <f>P14</f>
        <v>0</v>
      </c>
      <c r="Q25" s="846">
        <f t="shared" si="2"/>
        <v>0</v>
      </c>
      <c r="R25" s="847"/>
    </row>
    <row r="26" spans="1:18" ht="12.75">
      <c r="A26" s="839"/>
      <c r="B26" s="839"/>
      <c r="C26" s="839"/>
      <c r="D26" s="839"/>
      <c r="E26" s="839"/>
      <c r="F26" s="839"/>
      <c r="G26" s="839"/>
      <c r="H26" s="839"/>
      <c r="I26" s="839"/>
      <c r="J26" s="839"/>
      <c r="K26" s="839"/>
      <c r="L26" s="839"/>
      <c r="M26" s="839"/>
      <c r="N26" s="839"/>
      <c r="O26" s="839"/>
      <c r="P26" s="839"/>
      <c r="Q26" s="839"/>
      <c r="R26" s="839"/>
    </row>
    <row r="27" spans="1:18" ht="12.75">
      <c r="A27" s="987" t="s">
        <v>769</v>
      </c>
      <c r="B27" s="987"/>
      <c r="C27" s="987"/>
      <c r="D27" s="987"/>
      <c r="E27" s="987"/>
      <c r="F27" s="987"/>
      <c r="G27" s="987"/>
      <c r="H27" s="987"/>
      <c r="I27" s="987"/>
      <c r="J27" s="987"/>
      <c r="K27" s="839"/>
      <c r="L27" s="839"/>
      <c r="M27" s="839"/>
      <c r="N27" s="839"/>
      <c r="O27" s="839"/>
      <c r="P27" s="839"/>
      <c r="Q27" s="839"/>
      <c r="R27" s="839"/>
    </row>
    <row r="28" spans="1:18" ht="12.75">
      <c r="A28" s="869" t="s">
        <v>770</v>
      </c>
      <c r="B28" s="869"/>
      <c r="C28" s="869"/>
      <c r="D28" s="869"/>
      <c r="E28" s="869"/>
      <c r="F28" s="869"/>
      <c r="G28" s="869"/>
      <c r="H28" s="869"/>
      <c r="I28" s="869"/>
      <c r="J28" s="869"/>
      <c r="K28" s="839"/>
      <c r="L28" s="839"/>
      <c r="M28" s="839"/>
      <c r="N28" s="839"/>
      <c r="O28" s="839"/>
      <c r="P28" s="839"/>
      <c r="Q28" s="839"/>
      <c r="R28" s="839"/>
    </row>
    <row r="29" spans="1:18" ht="12.75">
      <c r="A29" s="869" t="s">
        <v>774</v>
      </c>
      <c r="B29" s="869"/>
      <c r="C29" s="869"/>
      <c r="D29" s="869"/>
      <c r="E29" s="869"/>
      <c r="F29" s="869"/>
      <c r="G29" s="869"/>
      <c r="H29" s="869"/>
      <c r="I29" s="869"/>
      <c r="J29" s="869"/>
      <c r="K29" s="839"/>
      <c r="L29" s="839"/>
      <c r="M29" s="839"/>
      <c r="N29" s="839"/>
      <c r="O29" s="839"/>
      <c r="P29" s="839"/>
      <c r="Q29" s="839"/>
      <c r="R29" s="839"/>
    </row>
    <row r="30" spans="1:18" ht="12.75">
      <c r="A30" s="839"/>
      <c r="B30" s="839"/>
      <c r="C30" s="839"/>
      <c r="D30" s="839"/>
      <c r="E30" s="839"/>
      <c r="F30" s="839"/>
      <c r="G30" s="839"/>
      <c r="H30" s="839"/>
      <c r="I30" s="839"/>
      <c r="J30" s="839"/>
      <c r="K30" s="839"/>
      <c r="L30" s="839"/>
      <c r="M30" s="839"/>
      <c r="N30" s="839"/>
      <c r="O30" s="839"/>
      <c r="P30" s="839"/>
      <c r="Q30" s="839"/>
      <c r="R30" s="839"/>
    </row>
    <row r="31" spans="1:18" ht="12.75">
      <c r="A31" s="839"/>
      <c r="B31" s="839"/>
      <c r="C31" s="839"/>
      <c r="D31" s="839"/>
      <c r="E31" s="839"/>
      <c r="F31" s="839"/>
      <c r="G31" s="839"/>
      <c r="H31" s="839"/>
      <c r="I31" s="839"/>
      <c r="J31" s="839"/>
      <c r="K31" s="839"/>
      <c r="L31" s="839"/>
      <c r="M31" s="839"/>
      <c r="N31" s="839"/>
      <c r="O31" s="839"/>
      <c r="P31" s="839"/>
      <c r="Q31" s="839"/>
      <c r="R31" s="839"/>
    </row>
    <row r="32" spans="1:18" ht="12.75">
      <c r="A32" s="839"/>
      <c r="B32" s="839"/>
      <c r="C32" s="839"/>
      <c r="D32" s="839"/>
      <c r="E32" s="839"/>
      <c r="F32" s="839"/>
      <c r="G32" s="839"/>
      <c r="H32" s="839"/>
      <c r="I32" s="839"/>
      <c r="J32" s="839"/>
      <c r="K32" s="839"/>
      <c r="L32" s="839"/>
      <c r="M32" s="839"/>
      <c r="N32" s="839"/>
      <c r="O32" s="839"/>
      <c r="P32" s="839"/>
      <c r="Q32" s="839"/>
      <c r="R32" s="839"/>
    </row>
  </sheetData>
  <sheetProtection/>
  <mergeCells count="26">
    <mergeCell ref="A5:Q5"/>
    <mergeCell ref="A7:A12"/>
    <mergeCell ref="B7:B12"/>
    <mergeCell ref="C7:C12"/>
    <mergeCell ref="D7:D12"/>
    <mergeCell ref="E7:E12"/>
    <mergeCell ref="F7:G7"/>
    <mergeCell ref="H7:Q7"/>
    <mergeCell ref="F8:F12"/>
    <mergeCell ref="G8:G12"/>
    <mergeCell ref="C14:D14"/>
    <mergeCell ref="H8:Q8"/>
    <mergeCell ref="H9:H12"/>
    <mergeCell ref="I9:Q9"/>
    <mergeCell ref="I10:L10"/>
    <mergeCell ref="M10:Q10"/>
    <mergeCell ref="I11:I12"/>
    <mergeCell ref="J11:L11"/>
    <mergeCell ref="M11:M12"/>
    <mergeCell ref="N11:Q11"/>
    <mergeCell ref="A15:A24"/>
    <mergeCell ref="C20:D20"/>
    <mergeCell ref="C21:D24"/>
    <mergeCell ref="A25:B25"/>
    <mergeCell ref="C25:D25"/>
    <mergeCell ref="A27:J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SheetLayoutView="100" zoomScalePageLayoutView="0" workbookViewId="0" topLeftCell="A8">
      <selection activeCell="E32" sqref="E3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8.75390625" style="1" customWidth="1"/>
    <col min="4" max="4" width="10.00390625" style="1" hidden="1" customWidth="1"/>
    <col min="5" max="5" width="10.375" style="1" customWidth="1"/>
    <col min="6" max="16384" width="9.125" style="1" customWidth="1"/>
  </cols>
  <sheetData>
    <row r="1" ht="12.75">
      <c r="E1" s="6" t="s">
        <v>614</v>
      </c>
    </row>
    <row r="2" ht="12.75">
      <c r="E2" s="1" t="s">
        <v>276</v>
      </c>
    </row>
    <row r="3" ht="12.75">
      <c r="E3" s="1" t="s">
        <v>180</v>
      </c>
    </row>
    <row r="4" ht="12.75">
      <c r="E4" s="1" t="s">
        <v>653</v>
      </c>
    </row>
    <row r="6" spans="1:5" ht="15" customHeight="1">
      <c r="A6" s="1005" t="s">
        <v>501</v>
      </c>
      <c r="B6" s="1005"/>
      <c r="C6" s="1005"/>
      <c r="D6" s="1005"/>
      <c r="E6" s="1005"/>
    </row>
    <row r="7" ht="6.75" customHeight="1">
      <c r="A7" s="14"/>
    </row>
    <row r="8" ht="13.5" thickBot="1">
      <c r="E8" s="10" t="s">
        <v>400</v>
      </c>
    </row>
    <row r="9" spans="1:5" ht="15" customHeight="1">
      <c r="A9" s="965" t="s">
        <v>418</v>
      </c>
      <c r="B9" s="962" t="s">
        <v>365</v>
      </c>
      <c r="C9" s="967" t="s">
        <v>419</v>
      </c>
      <c r="D9" s="1006" t="s">
        <v>479</v>
      </c>
      <c r="E9" s="967" t="s">
        <v>478</v>
      </c>
    </row>
    <row r="10" spans="1:5" ht="15" customHeight="1">
      <c r="A10" s="966"/>
      <c r="B10" s="963"/>
      <c r="C10" s="963"/>
      <c r="D10" s="1007"/>
      <c r="E10" s="958"/>
    </row>
    <row r="11" spans="1:5" ht="15.75" customHeight="1">
      <c r="A11" s="966"/>
      <c r="B11" s="963"/>
      <c r="C11" s="963"/>
      <c r="D11" s="1008"/>
      <c r="E11" s="958"/>
    </row>
    <row r="12" spans="1:5" s="44" customFormat="1" ht="6.75" customHeight="1">
      <c r="A12" s="424">
        <v>1</v>
      </c>
      <c r="B12" s="43">
        <v>2</v>
      </c>
      <c r="C12" s="43">
        <v>3</v>
      </c>
      <c r="D12" s="424">
        <v>4</v>
      </c>
      <c r="E12" s="43">
        <v>4</v>
      </c>
    </row>
    <row r="13" spans="1:5" s="44" customFormat="1" ht="13.5" customHeight="1">
      <c r="A13" s="143" t="s">
        <v>370</v>
      </c>
      <c r="B13" s="144" t="s">
        <v>177</v>
      </c>
      <c r="C13" s="43"/>
      <c r="D13" s="409">
        <f>'Dochody-ukł.wykon.'!E229</f>
        <v>33846091</v>
      </c>
      <c r="E13" s="409">
        <f>'Dochody-ukł.wykon.'!I229</f>
        <v>34492743</v>
      </c>
    </row>
    <row r="14" spans="1:5" s="44" customFormat="1" ht="13.5" customHeight="1">
      <c r="A14" s="145" t="s">
        <v>375</v>
      </c>
      <c r="B14" s="146" t="s">
        <v>429</v>
      </c>
      <c r="C14" s="43"/>
      <c r="D14" s="409">
        <f>'WYDATKI ukł.wyk.'!E628</f>
        <v>33473525</v>
      </c>
      <c r="E14" s="409">
        <f>'WYDATKI ukł.wyk.'!G628</f>
        <v>34155645</v>
      </c>
    </row>
    <row r="15" spans="1:5" s="44" customFormat="1" ht="13.5" customHeight="1">
      <c r="A15" s="145"/>
      <c r="B15" s="146" t="s">
        <v>178</v>
      </c>
      <c r="C15" s="43"/>
      <c r="D15" s="409">
        <f>D13-D14</f>
        <v>372566</v>
      </c>
      <c r="E15" s="409">
        <f>E13-E14</f>
        <v>337098</v>
      </c>
    </row>
    <row r="16" spans="1:7" s="44" customFormat="1" ht="13.5" customHeight="1">
      <c r="A16" s="147"/>
      <c r="B16" s="148" t="s">
        <v>179</v>
      </c>
      <c r="C16" s="43"/>
      <c r="D16" s="409">
        <f>D17-D26</f>
        <v>-851735</v>
      </c>
      <c r="E16" s="409">
        <f>E17-E26</f>
        <v>-337098</v>
      </c>
      <c r="G16" s="460"/>
    </row>
    <row r="17" spans="1:5" ht="18.75" customHeight="1">
      <c r="A17" s="432" t="s">
        <v>376</v>
      </c>
      <c r="B17" s="433" t="s">
        <v>384</v>
      </c>
      <c r="C17" s="19"/>
      <c r="D17" s="423">
        <f>SUM(D18:D25)</f>
        <v>4000000</v>
      </c>
      <c r="E17" s="423">
        <f>SUM(E18:E25)</f>
        <v>2426327</v>
      </c>
    </row>
    <row r="18" spans="1:5" ht="18.75" customHeight="1">
      <c r="A18" s="425" t="s">
        <v>371</v>
      </c>
      <c r="B18" s="21" t="s">
        <v>379</v>
      </c>
      <c r="C18" s="20" t="s">
        <v>385</v>
      </c>
      <c r="D18" s="186"/>
      <c r="E18" s="410"/>
    </row>
    <row r="19" spans="1:5" ht="18.75" customHeight="1">
      <c r="A19" s="426" t="s">
        <v>372</v>
      </c>
      <c r="B19" s="23" t="s">
        <v>380</v>
      </c>
      <c r="C19" s="22" t="s">
        <v>385</v>
      </c>
      <c r="D19" s="184"/>
      <c r="E19" s="411"/>
    </row>
    <row r="20" spans="1:5" ht="51">
      <c r="A20" s="426" t="s">
        <v>373</v>
      </c>
      <c r="B20" s="24" t="s">
        <v>10</v>
      </c>
      <c r="C20" s="22" t="s">
        <v>407</v>
      </c>
      <c r="D20" s="184"/>
      <c r="E20" s="411"/>
    </row>
    <row r="21" spans="1:5" ht="18.75" customHeight="1">
      <c r="A21" s="426" t="s">
        <v>361</v>
      </c>
      <c r="B21" s="23" t="s">
        <v>387</v>
      </c>
      <c r="C21" s="22" t="s">
        <v>408</v>
      </c>
      <c r="D21" s="184"/>
      <c r="E21" s="411"/>
    </row>
    <row r="22" spans="1:5" ht="18.75" customHeight="1">
      <c r="A22" s="426" t="s">
        <v>378</v>
      </c>
      <c r="B22" s="23" t="s">
        <v>11</v>
      </c>
      <c r="C22" s="22" t="s">
        <v>21</v>
      </c>
      <c r="D22" s="184"/>
      <c r="E22" s="411"/>
    </row>
    <row r="23" spans="1:5" ht="18.75" customHeight="1">
      <c r="A23" s="426" t="s">
        <v>381</v>
      </c>
      <c r="B23" s="23" t="s">
        <v>382</v>
      </c>
      <c r="C23" s="22" t="s">
        <v>386</v>
      </c>
      <c r="D23" s="184"/>
      <c r="E23" s="411">
        <v>2426327</v>
      </c>
    </row>
    <row r="24" spans="1:5" ht="18.75" customHeight="1">
      <c r="A24" s="426" t="s">
        <v>383</v>
      </c>
      <c r="B24" s="23" t="s">
        <v>31</v>
      </c>
      <c r="C24" s="22" t="s">
        <v>423</v>
      </c>
      <c r="D24" s="184">
        <v>4000000</v>
      </c>
      <c r="E24" s="411"/>
    </row>
    <row r="25" spans="1:5" ht="18.75" customHeight="1">
      <c r="A25" s="426" t="s">
        <v>389</v>
      </c>
      <c r="B25" s="26" t="s">
        <v>406</v>
      </c>
      <c r="C25" s="25" t="s">
        <v>388</v>
      </c>
      <c r="D25" s="412"/>
      <c r="E25" s="462"/>
    </row>
    <row r="26" spans="1:5" ht="18.75" customHeight="1">
      <c r="A26" s="432" t="s">
        <v>397</v>
      </c>
      <c r="B26" s="433" t="s">
        <v>12</v>
      </c>
      <c r="C26" s="19"/>
      <c r="D26" s="185">
        <f>SUM(D27:D33)</f>
        <v>4851735</v>
      </c>
      <c r="E26" s="423">
        <f>SUM(E27:E33)</f>
        <v>2763425</v>
      </c>
    </row>
    <row r="27" spans="1:5" ht="18.75" customHeight="1">
      <c r="A27" s="425" t="s">
        <v>371</v>
      </c>
      <c r="B27" s="21" t="s">
        <v>409</v>
      </c>
      <c r="C27" s="20" t="s">
        <v>391</v>
      </c>
      <c r="D27" s="186">
        <v>3990000</v>
      </c>
      <c r="E27" s="410">
        <v>428767</v>
      </c>
    </row>
    <row r="28" spans="1:5" ht="18.75" customHeight="1">
      <c r="A28" s="426" t="s">
        <v>372</v>
      </c>
      <c r="B28" s="23" t="s">
        <v>390</v>
      </c>
      <c r="C28" s="22" t="s">
        <v>391</v>
      </c>
      <c r="D28" s="184">
        <v>10000</v>
      </c>
      <c r="E28" s="411">
        <v>10000</v>
      </c>
    </row>
    <row r="29" spans="1:5" ht="38.25">
      <c r="A29" s="426" t="s">
        <v>373</v>
      </c>
      <c r="B29" s="24" t="s">
        <v>412</v>
      </c>
      <c r="C29" s="22" t="s">
        <v>413</v>
      </c>
      <c r="D29" s="184"/>
      <c r="E29" s="411"/>
    </row>
    <row r="30" spans="1:5" ht="18.75" customHeight="1">
      <c r="A30" s="426" t="s">
        <v>361</v>
      </c>
      <c r="B30" s="23" t="s">
        <v>410</v>
      </c>
      <c r="C30" s="22" t="s">
        <v>404</v>
      </c>
      <c r="D30" s="184">
        <v>303888</v>
      </c>
      <c r="E30" s="411">
        <f>30000+235164</f>
        <v>265164</v>
      </c>
    </row>
    <row r="31" spans="1:5" ht="18.75" customHeight="1">
      <c r="A31" s="426" t="s">
        <v>378</v>
      </c>
      <c r="B31" s="23" t="s">
        <v>411</v>
      </c>
      <c r="C31" s="22" t="s">
        <v>393</v>
      </c>
      <c r="D31" s="184">
        <v>547847</v>
      </c>
      <c r="E31" s="411">
        <f>2092327-2250-30583</f>
        <v>2059494</v>
      </c>
    </row>
    <row r="32" spans="1:5" ht="18.75" customHeight="1">
      <c r="A32" s="426" t="s">
        <v>381</v>
      </c>
      <c r="B32" s="23" t="s">
        <v>32</v>
      </c>
      <c r="C32" s="22" t="s">
        <v>394</v>
      </c>
      <c r="D32" s="184"/>
      <c r="E32" s="411"/>
    </row>
    <row r="33" spans="1:5" ht="18.75" customHeight="1" thickBot="1">
      <c r="A33" s="427" t="s">
        <v>383</v>
      </c>
      <c r="B33" s="428" t="s">
        <v>395</v>
      </c>
      <c r="C33" s="429" t="s">
        <v>392</v>
      </c>
      <c r="D33" s="430"/>
      <c r="E33" s="431"/>
    </row>
    <row r="34" spans="1:5" ht="7.5" customHeight="1">
      <c r="A34" s="3"/>
      <c r="B34" s="4"/>
      <c r="C34" s="4"/>
      <c r="D34" s="4"/>
      <c r="E34" s="4"/>
    </row>
    <row r="35" spans="1:6" ht="12.75">
      <c r="A35" s="35"/>
      <c r="B35" s="34"/>
      <c r="C35" s="34"/>
      <c r="D35" s="34"/>
      <c r="E35" s="34"/>
      <c r="F35" s="32"/>
    </row>
  </sheetData>
  <sheetProtection/>
  <mergeCells count="6">
    <mergeCell ref="A6:E6"/>
    <mergeCell ref="A9:A11"/>
    <mergeCell ref="C9:C11"/>
    <mergeCell ref="B9:B11"/>
    <mergeCell ref="E9:E11"/>
    <mergeCell ref="D9:D11"/>
  </mergeCells>
  <printOptions horizontalCentered="1"/>
  <pageMargins left="0.74" right="0.3937007874015748" top="0.56" bottom="0.5905511811023623" header="0.5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7"/>
  <sheetViews>
    <sheetView view="pageBreakPreview" zoomScaleSheetLayoutView="100" zoomScalePageLayoutView="0" workbookViewId="0" topLeftCell="A112">
      <selection activeCell="F122" sqref="F122"/>
    </sheetView>
  </sheetViews>
  <sheetFormatPr defaultColWidth="9.00390625" defaultRowHeight="12.75"/>
  <cols>
    <col min="1" max="1" width="4.625" style="78" customWidth="1"/>
    <col min="2" max="2" width="6.125" style="78" customWidth="1"/>
    <col min="3" max="3" width="5.00390625" style="78" customWidth="1"/>
    <col min="4" max="4" width="46.875" style="78" customWidth="1"/>
    <col min="5" max="5" width="13.00390625" style="78" customWidth="1"/>
    <col min="6" max="6" width="11.00390625" style="78" customWidth="1"/>
    <col min="7" max="16384" width="9.125" style="78" customWidth="1"/>
  </cols>
  <sheetData>
    <row r="1" spans="5:6" ht="12">
      <c r="E1" s="91"/>
      <c r="F1" s="79" t="s">
        <v>275</v>
      </c>
    </row>
    <row r="2" spans="5:6" ht="12">
      <c r="E2" s="91"/>
      <c r="F2" s="79" t="s">
        <v>288</v>
      </c>
    </row>
    <row r="3" spans="5:6" ht="12">
      <c r="E3" s="91"/>
      <c r="F3" s="79" t="s">
        <v>180</v>
      </c>
    </row>
    <row r="4" spans="5:6" ht="12">
      <c r="E4" s="91"/>
      <c r="F4" s="79" t="s">
        <v>654</v>
      </c>
    </row>
    <row r="9" spans="1:6" ht="16.5" customHeight="1">
      <c r="A9" s="1009" t="s">
        <v>289</v>
      </c>
      <c r="B9" s="1009"/>
      <c r="C9" s="1009"/>
      <c r="D9" s="1009"/>
      <c r="E9" s="1009"/>
      <c r="F9" s="1009"/>
    </row>
    <row r="10" spans="1:6" ht="15.75">
      <c r="A10" s="1010" t="s">
        <v>358</v>
      </c>
      <c r="B10" s="1010"/>
      <c r="C10" s="1010"/>
      <c r="D10" s="1010"/>
      <c r="E10" s="1010"/>
      <c r="F10" s="1010"/>
    </row>
    <row r="11" spans="1:6" ht="20.25" customHeight="1">
      <c r="A11" s="1010" t="s">
        <v>468</v>
      </c>
      <c r="B11" s="1010"/>
      <c r="C11" s="1010"/>
      <c r="D11" s="1010"/>
      <c r="E11" s="1010"/>
      <c r="F11" s="1010"/>
    </row>
    <row r="12" spans="2:6" ht="9.75">
      <c r="B12" s="82"/>
      <c r="C12" s="82"/>
      <c r="D12" s="82"/>
      <c r="E12" s="82"/>
      <c r="F12" s="82"/>
    </row>
    <row r="13" spans="5:7" ht="10.5" thickBot="1">
      <c r="E13" s="281"/>
      <c r="F13" s="281"/>
      <c r="G13" s="671"/>
    </row>
    <row r="14" spans="1:7" ht="11.25">
      <c r="A14" s="282"/>
      <c r="B14" s="283"/>
      <c r="C14" s="283"/>
      <c r="D14" s="284"/>
      <c r="E14" s="285"/>
      <c r="F14" s="285"/>
      <c r="G14" s="286" t="s">
        <v>621</v>
      </c>
    </row>
    <row r="15" spans="1:7" ht="11.25">
      <c r="A15" s="287" t="s">
        <v>54</v>
      </c>
      <c r="B15" s="288" t="s">
        <v>399</v>
      </c>
      <c r="C15" s="288" t="s">
        <v>364</v>
      </c>
      <c r="D15" s="288" t="s">
        <v>290</v>
      </c>
      <c r="E15" s="290" t="s">
        <v>431</v>
      </c>
      <c r="F15" s="290" t="s">
        <v>368</v>
      </c>
      <c r="G15" s="291" t="s">
        <v>622</v>
      </c>
    </row>
    <row r="16" spans="1:7" ht="11.25">
      <c r="A16" s="287"/>
      <c r="B16" s="288"/>
      <c r="C16" s="288"/>
      <c r="D16" s="289"/>
      <c r="E16" s="290"/>
      <c r="F16" s="290"/>
      <c r="G16" s="291" t="s">
        <v>623</v>
      </c>
    </row>
    <row r="17" spans="1:7" ht="12" thickBot="1">
      <c r="A17" s="292"/>
      <c r="B17" s="293"/>
      <c r="C17" s="294"/>
      <c r="D17" s="295"/>
      <c r="E17" s="295"/>
      <c r="F17" s="669"/>
      <c r="G17" s="296" t="s">
        <v>624</v>
      </c>
    </row>
    <row r="18" spans="1:7" s="89" customFormat="1" ht="10.5" customHeight="1" thickBot="1">
      <c r="A18" s="84">
        <v>1</v>
      </c>
      <c r="B18" s="86">
        <v>2</v>
      </c>
      <c r="C18" s="86">
        <v>3</v>
      </c>
      <c r="D18" s="86">
        <v>4</v>
      </c>
      <c r="E18" s="85">
        <v>5</v>
      </c>
      <c r="F18" s="672">
        <v>6</v>
      </c>
      <c r="G18" s="87">
        <v>7</v>
      </c>
    </row>
    <row r="19" spans="1:7" ht="13.5" thickBot="1">
      <c r="A19" s="48" t="s">
        <v>38</v>
      </c>
      <c r="B19" s="92"/>
      <c r="C19" s="92"/>
      <c r="D19" s="297" t="s">
        <v>39</v>
      </c>
      <c r="E19" s="298">
        <f>E20</f>
        <v>13000</v>
      </c>
      <c r="F19" s="673">
        <f>F20</f>
        <v>13000</v>
      </c>
      <c r="G19" s="679">
        <f>G20</f>
        <v>2000</v>
      </c>
    </row>
    <row r="20" spans="1:7" ht="12.75">
      <c r="A20" s="94"/>
      <c r="B20" s="50" t="s">
        <v>41</v>
      </c>
      <c r="C20" s="95"/>
      <c r="D20" s="299" t="s">
        <v>291</v>
      </c>
      <c r="E20" s="300">
        <f>E21</f>
        <v>13000</v>
      </c>
      <c r="F20" s="674">
        <f>SUM(F21:F22)</f>
        <v>13000</v>
      </c>
      <c r="G20" s="487">
        <f>G25</f>
        <v>2000</v>
      </c>
    </row>
    <row r="21" spans="1:7" ht="12.75">
      <c r="A21" s="94"/>
      <c r="B21" s="96"/>
      <c r="C21" s="97" t="s">
        <v>208</v>
      </c>
      <c r="D21" s="114" t="s">
        <v>292</v>
      </c>
      <c r="E21" s="116">
        <f>'Dochody-ukł.wykon.'!I14</f>
        <v>13000</v>
      </c>
      <c r="F21" s="675"/>
      <c r="G21" s="486"/>
    </row>
    <row r="22" spans="1:7" ht="12.75">
      <c r="A22" s="94"/>
      <c r="B22" s="96"/>
      <c r="C22" s="97" t="s">
        <v>56</v>
      </c>
      <c r="D22" s="114" t="s">
        <v>57</v>
      </c>
      <c r="E22" s="116"/>
      <c r="F22" s="675">
        <f>'WYDATKI ukł.wyk.'!G17</f>
        <v>13000</v>
      </c>
      <c r="G22" s="486"/>
    </row>
    <row r="23" spans="1:7" ht="12.75">
      <c r="A23" s="94"/>
      <c r="B23" s="96"/>
      <c r="C23" s="97"/>
      <c r="D23" s="114"/>
      <c r="E23" s="116"/>
      <c r="F23" s="675"/>
      <c r="G23" s="486"/>
    </row>
    <row r="24" spans="1:7" ht="12.75">
      <c r="A24" s="94"/>
      <c r="B24" s="50" t="s">
        <v>633</v>
      </c>
      <c r="C24" s="100"/>
      <c r="D24" s="301" t="s">
        <v>632</v>
      </c>
      <c r="E24" s="463"/>
      <c r="F24" s="674"/>
      <c r="G24" s="485">
        <f>G25</f>
        <v>2000</v>
      </c>
    </row>
    <row r="25" spans="1:7" ht="12.75">
      <c r="A25" s="94"/>
      <c r="B25" s="96"/>
      <c r="C25" s="97" t="s">
        <v>626</v>
      </c>
      <c r="D25" s="114" t="s">
        <v>625</v>
      </c>
      <c r="E25" s="116"/>
      <c r="F25" s="675"/>
      <c r="G25" s="486">
        <v>2000</v>
      </c>
    </row>
    <row r="26" spans="1:7" ht="12.75">
      <c r="A26" s="103"/>
      <c r="B26" s="96"/>
      <c r="C26" s="96"/>
      <c r="D26" s="114"/>
      <c r="E26" s="116"/>
      <c r="F26" s="675"/>
      <c r="G26" s="486"/>
    </row>
    <row r="27" spans="1:7" ht="13.5" thickBot="1">
      <c r="A27" s="68">
        <v>700</v>
      </c>
      <c r="B27" s="92"/>
      <c r="C27" s="92"/>
      <c r="D27" s="122" t="s">
        <v>92</v>
      </c>
      <c r="E27" s="298">
        <f>E28</f>
        <v>58000</v>
      </c>
      <c r="F27" s="673">
        <f>F28</f>
        <v>58000</v>
      </c>
      <c r="G27" s="131">
        <f>G28</f>
        <v>284000</v>
      </c>
    </row>
    <row r="28" spans="1:7" ht="12.75">
      <c r="A28" s="103"/>
      <c r="B28" s="69">
        <v>70005</v>
      </c>
      <c r="C28" s="95"/>
      <c r="D28" s="301" t="s">
        <v>93</v>
      </c>
      <c r="E28" s="300">
        <f>E29</f>
        <v>58000</v>
      </c>
      <c r="F28" s="674">
        <f>SUM(F31:F38)</f>
        <v>58000</v>
      </c>
      <c r="G28" s="487">
        <f>G30</f>
        <v>284000</v>
      </c>
    </row>
    <row r="29" spans="1:7" ht="12.75">
      <c r="A29" s="103"/>
      <c r="B29" s="96"/>
      <c r="C29" s="97" t="s">
        <v>208</v>
      </c>
      <c r="D29" s="114" t="s">
        <v>292</v>
      </c>
      <c r="E29" s="116">
        <f>'Dochody-ukł.wykon.'!I42</f>
        <v>58000</v>
      </c>
      <c r="F29" s="675"/>
      <c r="G29" s="486"/>
    </row>
    <row r="30" spans="1:7" ht="12.75">
      <c r="A30" s="103"/>
      <c r="B30" s="96"/>
      <c r="C30" s="97" t="s">
        <v>626</v>
      </c>
      <c r="D30" s="114" t="s">
        <v>625</v>
      </c>
      <c r="E30" s="116"/>
      <c r="F30" s="675"/>
      <c r="G30" s="486">
        <v>284000</v>
      </c>
    </row>
    <row r="31" spans="1:7" ht="12.75">
      <c r="A31" s="103"/>
      <c r="B31" s="96"/>
      <c r="C31" s="118">
        <v>4110</v>
      </c>
      <c r="D31" s="115" t="s">
        <v>65</v>
      </c>
      <c r="E31" s="116"/>
      <c r="F31" s="675">
        <v>4543</v>
      </c>
      <c r="G31" s="486"/>
    </row>
    <row r="32" spans="1:7" ht="12.75">
      <c r="A32" s="103"/>
      <c r="B32" s="96"/>
      <c r="C32" s="118">
        <v>4120</v>
      </c>
      <c r="D32" s="115" t="s">
        <v>293</v>
      </c>
      <c r="E32" s="116"/>
      <c r="F32" s="675">
        <v>728</v>
      </c>
      <c r="G32" s="486"/>
    </row>
    <row r="33" spans="1:7" ht="12.75">
      <c r="A33" s="103"/>
      <c r="B33" s="96"/>
      <c r="C33" s="97" t="s">
        <v>502</v>
      </c>
      <c r="D33" s="114" t="s">
        <v>67</v>
      </c>
      <c r="E33" s="116"/>
      <c r="F33" s="675">
        <f>'WYDATKI ukł.wyk.'!G75</f>
        <v>29729</v>
      </c>
      <c r="G33" s="486"/>
    </row>
    <row r="34" spans="1:7" ht="12.75">
      <c r="A34" s="103"/>
      <c r="B34" s="96"/>
      <c r="C34" s="97" t="s">
        <v>151</v>
      </c>
      <c r="D34" s="114" t="s">
        <v>70</v>
      </c>
      <c r="E34" s="116"/>
      <c r="F34" s="676">
        <f>10000-1000</f>
        <v>9000</v>
      </c>
      <c r="G34" s="486"/>
    </row>
    <row r="35" spans="1:7" ht="12.75">
      <c r="A35" s="103"/>
      <c r="B35" s="96"/>
      <c r="C35" s="97" t="s">
        <v>56</v>
      </c>
      <c r="D35" s="114" t="s">
        <v>57</v>
      </c>
      <c r="E35" s="116"/>
      <c r="F35" s="676">
        <f>6000+3500-2100</f>
        <v>7400</v>
      </c>
      <c r="G35" s="486"/>
    </row>
    <row r="36" spans="1:7" ht="12.75">
      <c r="A36" s="103"/>
      <c r="B36" s="96"/>
      <c r="C36" s="302" t="s">
        <v>295</v>
      </c>
      <c r="D36" s="115" t="s">
        <v>76</v>
      </c>
      <c r="E36" s="116"/>
      <c r="F36" s="676">
        <v>600</v>
      </c>
      <c r="G36" s="486"/>
    </row>
    <row r="37" spans="1:7" ht="12.75">
      <c r="A37" s="103"/>
      <c r="B37" s="96"/>
      <c r="C37" s="97" t="s">
        <v>94</v>
      </c>
      <c r="D37" s="114" t="s">
        <v>78</v>
      </c>
      <c r="E37" s="116"/>
      <c r="F37" s="676">
        <v>4000</v>
      </c>
      <c r="G37" s="488"/>
    </row>
    <row r="38" spans="1:7" ht="12.75">
      <c r="A38" s="103"/>
      <c r="B38" s="96"/>
      <c r="C38" s="97" t="s">
        <v>95</v>
      </c>
      <c r="D38" s="115" t="s">
        <v>312</v>
      </c>
      <c r="E38" s="116"/>
      <c r="F38" s="676">
        <v>2000</v>
      </c>
      <c r="G38" s="488"/>
    </row>
    <row r="39" spans="1:7" ht="12.75">
      <c r="A39" s="103"/>
      <c r="B39" s="96"/>
      <c r="C39" s="97"/>
      <c r="D39" s="114"/>
      <c r="E39" s="116"/>
      <c r="F39" s="675"/>
      <c r="G39" s="488"/>
    </row>
    <row r="40" spans="1:7" ht="13.5" thickBot="1">
      <c r="A40" s="68">
        <v>710</v>
      </c>
      <c r="B40" s="92"/>
      <c r="C40" s="106"/>
      <c r="D40" s="122" t="s">
        <v>97</v>
      </c>
      <c r="E40" s="298">
        <f>E41+E46+E50</f>
        <v>345373</v>
      </c>
      <c r="F40" s="673">
        <f>F41+F46+F50</f>
        <v>345373</v>
      </c>
      <c r="G40" s="488"/>
    </row>
    <row r="41" spans="1:7" ht="12.75">
      <c r="A41" s="103"/>
      <c r="B41" s="69">
        <v>71013</v>
      </c>
      <c r="C41" s="100"/>
      <c r="D41" s="301" t="s">
        <v>234</v>
      </c>
      <c r="E41" s="300">
        <f>E42</f>
        <v>40000</v>
      </c>
      <c r="F41" s="674">
        <f>SUM(F43:F44)</f>
        <v>40000</v>
      </c>
      <c r="G41" s="488"/>
    </row>
    <row r="42" spans="1:7" ht="12.75">
      <c r="A42" s="103"/>
      <c r="B42" s="96"/>
      <c r="C42" s="97" t="s">
        <v>208</v>
      </c>
      <c r="D42" s="114" t="s">
        <v>292</v>
      </c>
      <c r="E42" s="116">
        <f>'Dochody-ukł.wykon.'!I49</f>
        <v>40000</v>
      </c>
      <c r="F42" s="675"/>
      <c r="G42" s="488"/>
    </row>
    <row r="43" spans="1:7" ht="12.75">
      <c r="A43" s="103"/>
      <c r="B43" s="96"/>
      <c r="C43" s="97" t="s">
        <v>56</v>
      </c>
      <c r="D43" s="114" t="s">
        <v>57</v>
      </c>
      <c r="E43" s="116"/>
      <c r="F43" s="675">
        <f>'WYDATKI ukł.wyk.'!G86</f>
        <v>39000</v>
      </c>
      <c r="G43" s="488"/>
    </row>
    <row r="44" spans="1:7" ht="12.75">
      <c r="A44" s="103"/>
      <c r="B44" s="96"/>
      <c r="C44" s="97" t="s">
        <v>95</v>
      </c>
      <c r="D44" s="115" t="s">
        <v>96</v>
      </c>
      <c r="E44" s="116"/>
      <c r="F44" s="675">
        <f>'WYDATKI ukł.wyk.'!G87</f>
        <v>1000</v>
      </c>
      <c r="G44" s="488"/>
    </row>
    <row r="45" spans="1:7" ht="12.75">
      <c r="A45" s="103"/>
      <c r="B45" s="96"/>
      <c r="C45" s="97"/>
      <c r="D45" s="114"/>
      <c r="E45" s="116"/>
      <c r="F45" s="675"/>
      <c r="G45" s="488"/>
    </row>
    <row r="46" spans="1:7" ht="12.75">
      <c r="A46" s="103"/>
      <c r="B46" s="69">
        <v>71014</v>
      </c>
      <c r="C46" s="100"/>
      <c r="D46" s="301" t="s">
        <v>99</v>
      </c>
      <c r="E46" s="300">
        <f>E47</f>
        <v>14000</v>
      </c>
      <c r="F46" s="674">
        <f>SUM(F48)</f>
        <v>14000</v>
      </c>
      <c r="G46" s="488"/>
    </row>
    <row r="47" spans="1:7" ht="12.75">
      <c r="A47" s="103"/>
      <c r="B47" s="96"/>
      <c r="C47" s="97" t="s">
        <v>208</v>
      </c>
      <c r="D47" s="114" t="s">
        <v>292</v>
      </c>
      <c r="E47" s="116">
        <f>'Dochody-ukł.wykon.'!I53</f>
        <v>14000</v>
      </c>
      <c r="F47" s="675"/>
      <c r="G47" s="488"/>
    </row>
    <row r="48" spans="1:7" ht="12.75">
      <c r="A48" s="103"/>
      <c r="B48" s="96"/>
      <c r="C48" s="97" t="s">
        <v>56</v>
      </c>
      <c r="D48" s="114" t="s">
        <v>57</v>
      </c>
      <c r="E48" s="116"/>
      <c r="F48" s="675">
        <f>'WYDATKI ukł.wyk.'!G90</f>
        <v>14000</v>
      </c>
      <c r="G48" s="488"/>
    </row>
    <row r="49" spans="1:7" ht="12.75">
      <c r="A49" s="103"/>
      <c r="B49" s="96"/>
      <c r="C49" s="97"/>
      <c r="D49" s="114"/>
      <c r="E49" s="116"/>
      <c r="F49" s="675"/>
      <c r="G49" s="488"/>
    </row>
    <row r="50" spans="1:7" ht="12.75">
      <c r="A50" s="103"/>
      <c r="B50" s="69">
        <v>71015</v>
      </c>
      <c r="C50" s="95"/>
      <c r="D50" s="301" t="s">
        <v>100</v>
      </c>
      <c r="E50" s="300">
        <f>SUM(E51:E51)</f>
        <v>291373</v>
      </c>
      <c r="F50" s="674">
        <f>SUM(F52:F73)</f>
        <v>291373</v>
      </c>
      <c r="G50" s="488"/>
    </row>
    <row r="51" spans="1:7" ht="12.75">
      <c r="A51" s="103"/>
      <c r="B51" s="96"/>
      <c r="C51" s="260">
        <v>2110</v>
      </c>
      <c r="D51" s="114" t="s">
        <v>292</v>
      </c>
      <c r="E51" s="116">
        <f>'Dochody-ukł.wykon.'!I57</f>
        <v>291373</v>
      </c>
      <c r="F51" s="675"/>
      <c r="G51" s="488"/>
    </row>
    <row r="52" spans="1:7" ht="12.75">
      <c r="A52" s="103"/>
      <c r="B52" s="96"/>
      <c r="C52" s="118">
        <v>4010</v>
      </c>
      <c r="D52" s="115" t="s">
        <v>63</v>
      </c>
      <c r="E52" s="116"/>
      <c r="F52" s="675">
        <f>'WYDATKI ukł.wyk.'!G93</f>
        <v>55540</v>
      </c>
      <c r="G52" s="488"/>
    </row>
    <row r="53" spans="1:7" ht="12.75">
      <c r="A53" s="103"/>
      <c r="B53" s="96"/>
      <c r="C53" s="118">
        <v>4020</v>
      </c>
      <c r="D53" s="115" t="s">
        <v>644</v>
      </c>
      <c r="E53" s="116"/>
      <c r="F53" s="675">
        <f>'WYDATKI ukł.wyk.'!G94</f>
        <v>130549</v>
      </c>
      <c r="G53" s="488"/>
    </row>
    <row r="54" spans="1:7" ht="12.75">
      <c r="A54" s="103"/>
      <c r="B54" s="96"/>
      <c r="C54" s="118">
        <v>4040</v>
      </c>
      <c r="D54" s="115" t="s">
        <v>64</v>
      </c>
      <c r="E54" s="116"/>
      <c r="F54" s="675">
        <f>'WYDATKI ukł.wyk.'!G95</f>
        <v>10268</v>
      </c>
      <c r="G54" s="488"/>
    </row>
    <row r="55" spans="1:7" ht="12.75">
      <c r="A55" s="103"/>
      <c r="B55" s="96"/>
      <c r="C55" s="118">
        <v>4110</v>
      </c>
      <c r="D55" s="115" t="s">
        <v>65</v>
      </c>
      <c r="E55" s="116"/>
      <c r="F55" s="675">
        <f>'WYDATKI ukł.wyk.'!G96</f>
        <v>31536</v>
      </c>
      <c r="G55" s="488"/>
    </row>
    <row r="56" spans="1:7" ht="12.75">
      <c r="A56" s="103"/>
      <c r="B56" s="96"/>
      <c r="C56" s="118">
        <v>4120</v>
      </c>
      <c r="D56" s="115" t="s">
        <v>293</v>
      </c>
      <c r="E56" s="116"/>
      <c r="F56" s="675">
        <f>'WYDATKI ukł.wyk.'!G97</f>
        <v>4812</v>
      </c>
      <c r="G56" s="488"/>
    </row>
    <row r="57" spans="1:7" ht="12.75">
      <c r="A57" s="103"/>
      <c r="B57" s="96"/>
      <c r="C57" s="118">
        <v>4170</v>
      </c>
      <c r="D57" s="115" t="s">
        <v>67</v>
      </c>
      <c r="E57" s="116"/>
      <c r="F57" s="675">
        <f>'WYDATKI ukł.wyk.'!G98</f>
        <v>3000</v>
      </c>
      <c r="G57" s="488"/>
    </row>
    <row r="58" spans="1:7" ht="12.75">
      <c r="A58" s="103"/>
      <c r="B58" s="96"/>
      <c r="C58" s="118">
        <v>4210</v>
      </c>
      <c r="D58" s="115" t="s">
        <v>68</v>
      </c>
      <c r="E58" s="116"/>
      <c r="F58" s="675">
        <f>'WYDATKI ukł.wyk.'!G99</f>
        <v>8068</v>
      </c>
      <c r="G58" s="488"/>
    </row>
    <row r="59" spans="1:7" ht="12.75">
      <c r="A59" s="103"/>
      <c r="B59" s="96"/>
      <c r="C59" s="96">
        <v>4270</v>
      </c>
      <c r="D59" s="115" t="s">
        <v>70</v>
      </c>
      <c r="E59" s="116"/>
      <c r="F59" s="675">
        <f>'WYDATKI ukł.wyk.'!G100</f>
        <v>2000</v>
      </c>
      <c r="G59" s="488"/>
    </row>
    <row r="60" spans="1:7" ht="12.75">
      <c r="A60" s="103"/>
      <c r="B60" s="96"/>
      <c r="C60" s="118">
        <v>4280</v>
      </c>
      <c r="D60" s="115" t="s">
        <v>71</v>
      </c>
      <c r="E60" s="116"/>
      <c r="F60" s="675">
        <f>'WYDATKI ukł.wyk.'!G101</f>
        <v>300</v>
      </c>
      <c r="G60" s="488"/>
    </row>
    <row r="61" spans="1:7" ht="12.75">
      <c r="A61" s="103"/>
      <c r="B61" s="96"/>
      <c r="C61" s="302" t="s">
        <v>56</v>
      </c>
      <c r="D61" s="115" t="s">
        <v>57</v>
      </c>
      <c r="E61" s="116"/>
      <c r="F61" s="675">
        <f>'WYDATKI ukł.wyk.'!G102</f>
        <v>8300</v>
      </c>
      <c r="G61" s="488"/>
    </row>
    <row r="62" spans="1:7" ht="12.75">
      <c r="A62" s="103"/>
      <c r="B62" s="96"/>
      <c r="C62" s="96">
        <v>4350</v>
      </c>
      <c r="D62" s="115" t="s">
        <v>72</v>
      </c>
      <c r="E62" s="116"/>
      <c r="F62" s="675">
        <f>'WYDATKI ukł.wyk.'!G103</f>
        <v>2400</v>
      </c>
      <c r="G62" s="488"/>
    </row>
    <row r="63" spans="1:7" ht="12.75">
      <c r="A63" s="103"/>
      <c r="B63" s="96"/>
      <c r="C63" s="99">
        <v>4360</v>
      </c>
      <c r="D63" s="115" t="s">
        <v>73</v>
      </c>
      <c r="E63" s="116"/>
      <c r="F63" s="675">
        <f>'WYDATKI ukł.wyk.'!G104</f>
        <v>1200</v>
      </c>
      <c r="G63" s="488"/>
    </row>
    <row r="64" spans="1:7" ht="12.75">
      <c r="A64" s="103"/>
      <c r="B64" s="96"/>
      <c r="C64" s="96">
        <v>4370</v>
      </c>
      <c r="D64" s="115" t="s">
        <v>294</v>
      </c>
      <c r="E64" s="116"/>
      <c r="F64" s="675">
        <f>'WYDATKI ukł.wyk.'!G105</f>
        <v>5400</v>
      </c>
      <c r="G64" s="488"/>
    </row>
    <row r="65" spans="1:7" ht="12.75">
      <c r="A65" s="103"/>
      <c r="B65" s="96"/>
      <c r="C65" s="96">
        <v>4400</v>
      </c>
      <c r="D65" s="115" t="s">
        <v>101</v>
      </c>
      <c r="E65" s="116"/>
      <c r="F65" s="675">
        <f>'WYDATKI ukł.wyk.'!G106</f>
        <v>8400</v>
      </c>
      <c r="G65" s="488"/>
    </row>
    <row r="66" spans="1:7" ht="12.75">
      <c r="A66" s="103"/>
      <c r="B66" s="96"/>
      <c r="C66" s="96">
        <v>4410</v>
      </c>
      <c r="D66" s="115" t="s">
        <v>75</v>
      </c>
      <c r="E66" s="116"/>
      <c r="F66" s="675">
        <f>'WYDATKI ukł.wyk.'!G107</f>
        <v>2000</v>
      </c>
      <c r="G66" s="488"/>
    </row>
    <row r="67" spans="1:7" ht="12.75">
      <c r="A67" s="103"/>
      <c r="B67" s="96"/>
      <c r="C67" s="302" t="s">
        <v>295</v>
      </c>
      <c r="D67" s="115" t="s">
        <v>76</v>
      </c>
      <c r="E67" s="116"/>
      <c r="F67" s="675">
        <f>'WYDATKI ukł.wyk.'!G108</f>
        <v>2400</v>
      </c>
      <c r="G67" s="488"/>
    </row>
    <row r="68" spans="1:7" ht="12.75">
      <c r="A68" s="103"/>
      <c r="B68" s="96"/>
      <c r="C68" s="302" t="s">
        <v>296</v>
      </c>
      <c r="D68" s="115" t="s">
        <v>297</v>
      </c>
      <c r="E68" s="116"/>
      <c r="F68" s="675">
        <f>'WYDATKI ukł.wyk.'!G109</f>
        <v>4500</v>
      </c>
      <c r="G68" s="488"/>
    </row>
    <row r="69" spans="1:7" ht="12.75">
      <c r="A69" s="103"/>
      <c r="B69" s="96"/>
      <c r="C69" s="126" t="s">
        <v>481</v>
      </c>
      <c r="D69" s="115" t="s">
        <v>480</v>
      </c>
      <c r="E69" s="116"/>
      <c r="F69" s="675">
        <f>'WYDATKI ukł.wyk.'!G110</f>
        <v>1200</v>
      </c>
      <c r="G69" s="488"/>
    </row>
    <row r="70" spans="1:7" ht="12.75">
      <c r="A70" s="103"/>
      <c r="B70" s="96"/>
      <c r="C70" s="126" t="s">
        <v>724</v>
      </c>
      <c r="D70" s="115" t="s">
        <v>719</v>
      </c>
      <c r="E70" s="116"/>
      <c r="F70" s="675">
        <f>'WYDATKI ukł.wyk.'!G111</f>
        <v>100</v>
      </c>
      <c r="G70" s="488"/>
    </row>
    <row r="71" spans="1:7" ht="12.75">
      <c r="A71" s="103"/>
      <c r="B71" s="96"/>
      <c r="C71" s="126" t="s">
        <v>95</v>
      </c>
      <c r="D71" s="115" t="s">
        <v>96</v>
      </c>
      <c r="E71" s="116"/>
      <c r="F71" s="675">
        <f>'WYDATKI ukł.wyk.'!G112</f>
        <v>1200</v>
      </c>
      <c r="G71" s="488"/>
    </row>
    <row r="72" spans="1:7" ht="12.75">
      <c r="A72" s="103"/>
      <c r="B72" s="96"/>
      <c r="C72" s="126" t="s">
        <v>303</v>
      </c>
      <c r="D72" s="114" t="s">
        <v>304</v>
      </c>
      <c r="E72" s="116"/>
      <c r="F72" s="675">
        <f>'WYDATKI ukł.wyk.'!G113</f>
        <v>2000</v>
      </c>
      <c r="G72" s="488"/>
    </row>
    <row r="73" spans="1:7" ht="12.75">
      <c r="A73" s="103"/>
      <c r="B73" s="96"/>
      <c r="C73" s="126" t="s">
        <v>305</v>
      </c>
      <c r="D73" s="115" t="s">
        <v>106</v>
      </c>
      <c r="E73" s="116"/>
      <c r="F73" s="675">
        <f>'WYDATKI ukł.wyk.'!G114</f>
        <v>6200</v>
      </c>
      <c r="G73" s="488"/>
    </row>
    <row r="74" spans="1:7" ht="12.75">
      <c r="A74" s="94"/>
      <c r="B74" s="104"/>
      <c r="C74" s="99"/>
      <c r="D74" s="114"/>
      <c r="E74" s="116"/>
      <c r="F74" s="675"/>
      <c r="G74" s="488"/>
    </row>
    <row r="75" spans="1:7" ht="13.5" thickBot="1">
      <c r="A75" s="68">
        <v>750</v>
      </c>
      <c r="B75" s="92"/>
      <c r="C75" s="92"/>
      <c r="D75" s="122" t="s">
        <v>103</v>
      </c>
      <c r="E75" s="298">
        <f>E76+E96</f>
        <v>171533</v>
      </c>
      <c r="F75" s="673">
        <f>F76+F96</f>
        <v>171533</v>
      </c>
      <c r="G75" s="488"/>
    </row>
    <row r="76" spans="1:7" ht="12.75">
      <c r="A76" s="103"/>
      <c r="B76" s="69">
        <v>75011</v>
      </c>
      <c r="C76" s="95"/>
      <c r="D76" s="301" t="s">
        <v>104</v>
      </c>
      <c r="E76" s="300">
        <f>E77</f>
        <v>154533</v>
      </c>
      <c r="F76" s="674">
        <f>SUM(F78:F95)</f>
        <v>154533</v>
      </c>
      <c r="G76" s="488"/>
    </row>
    <row r="77" spans="1:7" ht="12.75">
      <c r="A77" s="103"/>
      <c r="B77" s="96"/>
      <c r="C77" s="96">
        <v>2110</v>
      </c>
      <c r="D77" s="114" t="s">
        <v>292</v>
      </c>
      <c r="E77" s="116">
        <f>'Dochody-ukł.wykon.'!I62</f>
        <v>154533</v>
      </c>
      <c r="F77" s="675"/>
      <c r="G77" s="488"/>
    </row>
    <row r="78" spans="1:7" ht="12.75">
      <c r="A78" s="103"/>
      <c r="B78" s="96"/>
      <c r="C78" s="118">
        <v>3020</v>
      </c>
      <c r="D78" s="102" t="s">
        <v>168</v>
      </c>
      <c r="E78" s="113"/>
      <c r="F78" s="676">
        <v>481</v>
      </c>
      <c r="G78" s="488"/>
    </row>
    <row r="79" spans="1:7" ht="12.75">
      <c r="A79" s="103"/>
      <c r="B79" s="96"/>
      <c r="C79" s="118">
        <v>4010</v>
      </c>
      <c r="D79" s="115" t="s">
        <v>63</v>
      </c>
      <c r="E79" s="116"/>
      <c r="F79" s="676">
        <v>81499</v>
      </c>
      <c r="G79" s="488"/>
    </row>
    <row r="80" spans="1:7" ht="12.75">
      <c r="A80" s="103"/>
      <c r="B80" s="96"/>
      <c r="C80" s="118">
        <v>4040</v>
      </c>
      <c r="D80" s="115" t="s">
        <v>64</v>
      </c>
      <c r="E80" s="116"/>
      <c r="F80" s="676">
        <v>14231</v>
      </c>
      <c r="G80" s="488"/>
    </row>
    <row r="81" spans="1:7" ht="12.75">
      <c r="A81" s="103"/>
      <c r="B81" s="96"/>
      <c r="C81" s="118">
        <v>4110</v>
      </c>
      <c r="D81" s="115" t="s">
        <v>65</v>
      </c>
      <c r="E81" s="116"/>
      <c r="F81" s="676">
        <v>17659</v>
      </c>
      <c r="G81" s="488"/>
    </row>
    <row r="82" spans="1:7" ht="12.75">
      <c r="A82" s="103"/>
      <c r="B82" s="96"/>
      <c r="C82" s="118">
        <v>4120</v>
      </c>
      <c r="D82" s="115" t="s">
        <v>66</v>
      </c>
      <c r="E82" s="116"/>
      <c r="F82" s="676">
        <v>2832</v>
      </c>
      <c r="G82" s="488"/>
    </row>
    <row r="83" spans="1:7" ht="12.75">
      <c r="A83" s="103"/>
      <c r="B83" s="96"/>
      <c r="C83" s="118">
        <v>4170</v>
      </c>
      <c r="D83" s="115" t="s">
        <v>67</v>
      </c>
      <c r="E83" s="116"/>
      <c r="F83" s="676">
        <v>5640</v>
      </c>
      <c r="G83" s="488"/>
    </row>
    <row r="84" spans="1:7" ht="12.75">
      <c r="A84" s="103"/>
      <c r="B84" s="96"/>
      <c r="C84" s="118">
        <v>4210</v>
      </c>
      <c r="D84" s="115" t="s">
        <v>68</v>
      </c>
      <c r="E84" s="116"/>
      <c r="F84" s="676">
        <v>2112</v>
      </c>
      <c r="G84" s="488"/>
    </row>
    <row r="85" spans="1:7" ht="12.75">
      <c r="A85" s="103"/>
      <c r="B85" s="96"/>
      <c r="C85" s="118">
        <v>4260</v>
      </c>
      <c r="D85" s="115" t="s">
        <v>69</v>
      </c>
      <c r="E85" s="116"/>
      <c r="F85" s="676">
        <v>5000</v>
      </c>
      <c r="G85" s="488"/>
    </row>
    <row r="86" spans="1:7" ht="12.75">
      <c r="A86" s="103"/>
      <c r="B86" s="96"/>
      <c r="C86" s="118">
        <v>4270</v>
      </c>
      <c r="D86" s="115" t="s">
        <v>70</v>
      </c>
      <c r="E86" s="116"/>
      <c r="F86" s="676">
        <v>2000</v>
      </c>
      <c r="G86" s="488"/>
    </row>
    <row r="87" spans="1:7" ht="12.75">
      <c r="A87" s="103"/>
      <c r="B87" s="96"/>
      <c r="C87" s="118">
        <v>4280</v>
      </c>
      <c r="D87" s="115" t="s">
        <v>71</v>
      </c>
      <c r="E87" s="116"/>
      <c r="F87" s="676">
        <v>412</v>
      </c>
      <c r="G87" s="488"/>
    </row>
    <row r="88" spans="1:7" ht="12.75">
      <c r="A88" s="103"/>
      <c r="B88" s="96"/>
      <c r="C88" s="302" t="s">
        <v>56</v>
      </c>
      <c r="D88" s="115" t="s">
        <v>57</v>
      </c>
      <c r="E88" s="116"/>
      <c r="F88" s="676">
        <v>4341</v>
      </c>
      <c r="G88" s="488"/>
    </row>
    <row r="89" spans="1:7" ht="12.75">
      <c r="A89" s="103"/>
      <c r="B89" s="96"/>
      <c r="C89" s="302" t="s">
        <v>298</v>
      </c>
      <c r="D89" s="115" t="s">
        <v>72</v>
      </c>
      <c r="E89" s="116"/>
      <c r="F89" s="676">
        <v>4248</v>
      </c>
      <c r="G89" s="488"/>
    </row>
    <row r="90" spans="1:7" ht="12.75">
      <c r="A90" s="103"/>
      <c r="B90" s="96"/>
      <c r="C90" s="302" t="s">
        <v>299</v>
      </c>
      <c r="D90" s="115" t="s">
        <v>300</v>
      </c>
      <c r="E90" s="116"/>
      <c r="F90" s="676">
        <v>3547</v>
      </c>
      <c r="G90" s="488"/>
    </row>
    <row r="91" spans="1:7" ht="12.75">
      <c r="A91" s="103"/>
      <c r="B91" s="96"/>
      <c r="C91" s="302" t="s">
        <v>301</v>
      </c>
      <c r="D91" s="115" t="s">
        <v>75</v>
      </c>
      <c r="E91" s="116"/>
      <c r="F91" s="676">
        <v>1500</v>
      </c>
      <c r="G91" s="488"/>
    </row>
    <row r="92" spans="1:7" ht="12.75">
      <c r="A92" s="103"/>
      <c r="B92" s="96"/>
      <c r="C92" s="302" t="s">
        <v>296</v>
      </c>
      <c r="D92" s="115" t="s">
        <v>297</v>
      </c>
      <c r="E92" s="116"/>
      <c r="F92" s="676">
        <v>5431</v>
      </c>
      <c r="G92" s="488"/>
    </row>
    <row r="93" spans="1:7" ht="12.75">
      <c r="A93" s="103"/>
      <c r="B93" s="96"/>
      <c r="C93" s="126" t="s">
        <v>95</v>
      </c>
      <c r="D93" s="114" t="s">
        <v>302</v>
      </c>
      <c r="E93" s="116"/>
      <c r="F93" s="676">
        <v>500</v>
      </c>
      <c r="G93" s="488"/>
    </row>
    <row r="94" spans="1:7" ht="12.75">
      <c r="A94" s="103"/>
      <c r="B94" s="96"/>
      <c r="C94" s="126" t="s">
        <v>303</v>
      </c>
      <c r="D94" s="114" t="s">
        <v>304</v>
      </c>
      <c r="E94" s="116"/>
      <c r="F94" s="676">
        <v>1100</v>
      </c>
      <c r="G94" s="488"/>
    </row>
    <row r="95" spans="1:7" ht="12.75">
      <c r="A95" s="103"/>
      <c r="B95" s="96"/>
      <c r="C95" s="126" t="s">
        <v>305</v>
      </c>
      <c r="D95" s="114" t="s">
        <v>306</v>
      </c>
      <c r="E95" s="116"/>
      <c r="F95" s="676">
        <v>2000</v>
      </c>
      <c r="G95" s="488"/>
    </row>
    <row r="96" spans="1:7" ht="12.75">
      <c r="A96" s="103"/>
      <c r="B96" s="69">
        <v>75045</v>
      </c>
      <c r="C96" s="95"/>
      <c r="D96" s="301" t="s">
        <v>114</v>
      </c>
      <c r="E96" s="300">
        <f>E97</f>
        <v>17000</v>
      </c>
      <c r="F96" s="674">
        <f>SUM(F98:F108)</f>
        <v>17000</v>
      </c>
      <c r="G96" s="488"/>
    </row>
    <row r="97" spans="1:7" ht="12.75">
      <c r="A97" s="103"/>
      <c r="B97" s="96"/>
      <c r="C97" s="96">
        <v>2110</v>
      </c>
      <c r="D97" s="114" t="s">
        <v>292</v>
      </c>
      <c r="E97" s="116">
        <f>'Dochody-ukł.wykon.'!I77</f>
        <v>17000</v>
      </c>
      <c r="F97" s="675"/>
      <c r="G97" s="488"/>
    </row>
    <row r="98" spans="1:7" ht="12.75">
      <c r="A98" s="103"/>
      <c r="B98" s="96"/>
      <c r="C98" s="302" t="s">
        <v>307</v>
      </c>
      <c r="D98" s="115" t="s">
        <v>108</v>
      </c>
      <c r="E98" s="116"/>
      <c r="F98" s="675">
        <f>'WYDATKI ukł.wyk.'!G174</f>
        <v>1400</v>
      </c>
      <c r="G98" s="488"/>
    </row>
    <row r="99" spans="1:7" ht="12.75">
      <c r="A99" s="103"/>
      <c r="B99" s="96"/>
      <c r="C99" s="118">
        <v>4110</v>
      </c>
      <c r="D99" s="115" t="s">
        <v>65</v>
      </c>
      <c r="E99" s="116"/>
      <c r="F99" s="675">
        <f>'WYDATKI ukł.wyk.'!G175</f>
        <v>805</v>
      </c>
      <c r="G99" s="488"/>
    </row>
    <row r="100" spans="1:7" ht="12.75">
      <c r="A100" s="103"/>
      <c r="B100" s="96"/>
      <c r="C100" s="118">
        <v>4120</v>
      </c>
      <c r="D100" s="115" t="s">
        <v>293</v>
      </c>
      <c r="E100" s="116"/>
      <c r="F100" s="675">
        <f>'WYDATKI ukł.wyk.'!G176</f>
        <v>130</v>
      </c>
      <c r="G100" s="488"/>
    </row>
    <row r="101" spans="1:7" ht="12.75">
      <c r="A101" s="103"/>
      <c r="B101" s="96"/>
      <c r="C101" s="118">
        <v>4170</v>
      </c>
      <c r="D101" s="115" t="s">
        <v>67</v>
      </c>
      <c r="E101" s="116"/>
      <c r="F101" s="675">
        <f>'WYDATKI ukł.wyk.'!G177</f>
        <v>5600</v>
      </c>
      <c r="G101" s="488"/>
    </row>
    <row r="102" spans="1:7" ht="12.75">
      <c r="A102" s="103"/>
      <c r="B102" s="96"/>
      <c r="C102" s="118">
        <v>4210</v>
      </c>
      <c r="D102" s="115" t="s">
        <v>68</v>
      </c>
      <c r="E102" s="116"/>
      <c r="F102" s="675">
        <f>'WYDATKI ukł.wyk.'!G178</f>
        <v>4468</v>
      </c>
      <c r="G102" s="488"/>
    </row>
    <row r="103" spans="1:7" ht="12.75">
      <c r="A103" s="103"/>
      <c r="B103" s="96"/>
      <c r="C103" s="126" t="s">
        <v>56</v>
      </c>
      <c r="D103" s="115" t="s">
        <v>57</v>
      </c>
      <c r="E103" s="116"/>
      <c r="F103" s="675">
        <f>'WYDATKI ukł.wyk.'!G179</f>
        <v>834</v>
      </c>
      <c r="G103" s="488"/>
    </row>
    <row r="104" spans="1:7" ht="12.75">
      <c r="A104" s="103"/>
      <c r="B104" s="96"/>
      <c r="C104" s="96">
        <v>4370</v>
      </c>
      <c r="D104" s="115" t="s">
        <v>308</v>
      </c>
      <c r="E104" s="116"/>
      <c r="F104" s="675">
        <f>'WYDATKI ukł.wyk.'!G180</f>
        <v>48</v>
      </c>
      <c r="G104" s="488"/>
    </row>
    <row r="105" spans="1:7" ht="12.75">
      <c r="A105" s="103"/>
      <c r="B105" s="96"/>
      <c r="C105" s="464">
        <v>4400</v>
      </c>
      <c r="D105" s="115" t="s">
        <v>456</v>
      </c>
      <c r="E105" s="116"/>
      <c r="F105" s="675">
        <f>'WYDATKI ukł.wyk.'!G181</f>
        <v>2684</v>
      </c>
      <c r="G105" s="488"/>
    </row>
    <row r="106" spans="1:7" ht="12.75">
      <c r="A106" s="103"/>
      <c r="B106" s="96"/>
      <c r="C106" s="126" t="s">
        <v>301</v>
      </c>
      <c r="D106" s="115" t="s">
        <v>75</v>
      </c>
      <c r="E106" s="116"/>
      <c r="F106" s="675">
        <f>'WYDATKI ukł.wyk.'!G182</f>
        <v>192</v>
      </c>
      <c r="G106" s="488"/>
    </row>
    <row r="107" spans="1:7" ht="12.75">
      <c r="A107" s="103"/>
      <c r="B107" s="96"/>
      <c r="C107" s="96">
        <v>4740</v>
      </c>
      <c r="D107" s="115" t="s">
        <v>309</v>
      </c>
      <c r="E107" s="116"/>
      <c r="F107" s="675">
        <f>'WYDATKI ukł.wyk.'!G183</f>
        <v>254</v>
      </c>
      <c r="G107" s="488"/>
    </row>
    <row r="108" spans="1:7" ht="12.75">
      <c r="A108" s="103"/>
      <c r="B108" s="96"/>
      <c r="C108" s="96">
        <v>4750</v>
      </c>
      <c r="D108" s="115" t="s">
        <v>306</v>
      </c>
      <c r="E108" s="116"/>
      <c r="F108" s="675">
        <f>'WYDATKI ukł.wyk.'!G184</f>
        <v>585</v>
      </c>
      <c r="G108" s="488"/>
    </row>
    <row r="109" spans="1:7" ht="12.75">
      <c r="A109" s="103"/>
      <c r="B109" s="96"/>
      <c r="C109" s="126"/>
      <c r="D109" s="115"/>
      <c r="E109" s="116"/>
      <c r="F109" s="675"/>
      <c r="G109" s="488"/>
    </row>
    <row r="110" spans="1:7" ht="13.5" thickBot="1">
      <c r="A110" s="68">
        <v>851</v>
      </c>
      <c r="B110" s="117"/>
      <c r="C110" s="92"/>
      <c r="D110" s="75" t="s">
        <v>132</v>
      </c>
      <c r="E110" s="298">
        <f>E111</f>
        <v>40039</v>
      </c>
      <c r="F110" s="673">
        <f>F111</f>
        <v>40039</v>
      </c>
      <c r="G110" s="488"/>
    </row>
    <row r="111" spans="1:7" ht="12.75">
      <c r="A111" s="103"/>
      <c r="B111" s="69">
        <v>85156</v>
      </c>
      <c r="C111" s="95"/>
      <c r="D111" s="119" t="s">
        <v>310</v>
      </c>
      <c r="E111" s="300">
        <f>E112</f>
        <v>40039</v>
      </c>
      <c r="F111" s="674">
        <f>SUM(F113)</f>
        <v>40039</v>
      </c>
      <c r="G111" s="488"/>
    </row>
    <row r="112" spans="1:7" ht="12.75">
      <c r="A112" s="103"/>
      <c r="B112" s="99"/>
      <c r="C112" s="96">
        <v>2110</v>
      </c>
      <c r="D112" s="114" t="s">
        <v>292</v>
      </c>
      <c r="E112" s="116">
        <f>'Dochody-ukł.wykon.'!I136</f>
        <v>40039</v>
      </c>
      <c r="F112" s="675"/>
      <c r="G112" s="488"/>
    </row>
    <row r="113" spans="1:7" ht="12.75">
      <c r="A113" s="103"/>
      <c r="B113" s="96"/>
      <c r="C113" s="96">
        <v>4130</v>
      </c>
      <c r="D113" s="114" t="s">
        <v>137</v>
      </c>
      <c r="E113" s="116"/>
      <c r="F113" s="675">
        <f>'WYDATKI ukł.wyk.'!G343</f>
        <v>40039</v>
      </c>
      <c r="G113" s="488"/>
    </row>
    <row r="114" spans="1:7" ht="12.75">
      <c r="A114" s="103"/>
      <c r="B114" s="96"/>
      <c r="C114" s="96"/>
      <c r="D114" s="114"/>
      <c r="E114" s="116"/>
      <c r="F114" s="675"/>
      <c r="G114" s="488"/>
    </row>
    <row r="115" spans="1:7" ht="13.5" thickBot="1">
      <c r="A115" s="68">
        <v>852</v>
      </c>
      <c r="B115" s="92"/>
      <c r="C115" s="92"/>
      <c r="D115" s="122" t="s">
        <v>138</v>
      </c>
      <c r="E115" s="304">
        <f>E116+E141</f>
        <v>342577</v>
      </c>
      <c r="F115" s="673">
        <f>F116+F141</f>
        <v>342577</v>
      </c>
      <c r="G115" s="488"/>
    </row>
    <row r="116" spans="1:7" ht="12.75">
      <c r="A116" s="103"/>
      <c r="B116" s="110">
        <v>85203</v>
      </c>
      <c r="C116" s="111"/>
      <c r="D116" s="76" t="s">
        <v>145</v>
      </c>
      <c r="E116" s="305">
        <f>E117</f>
        <v>336577</v>
      </c>
      <c r="F116" s="677">
        <f>SUM(F118:F139)</f>
        <v>336577</v>
      </c>
      <c r="G116" s="488"/>
    </row>
    <row r="117" spans="1:7" ht="12.75">
      <c r="A117" s="103"/>
      <c r="B117" s="96"/>
      <c r="C117" s="96">
        <v>2110</v>
      </c>
      <c r="D117" s="115" t="s">
        <v>292</v>
      </c>
      <c r="E117" s="116">
        <f>'Dochody-ukł.wykon.'!I166</f>
        <v>336577</v>
      </c>
      <c r="F117" s="675"/>
      <c r="G117" s="488"/>
    </row>
    <row r="118" spans="1:7" ht="12.75">
      <c r="A118" s="103"/>
      <c r="B118" s="96"/>
      <c r="C118" s="96">
        <v>3020</v>
      </c>
      <c r="D118" s="115" t="s">
        <v>168</v>
      </c>
      <c r="E118" s="116"/>
      <c r="F118" s="675">
        <f>'WYDATKI ukł.wyk.'!G403</f>
        <v>1000</v>
      </c>
      <c r="G118" s="488"/>
    </row>
    <row r="119" spans="1:7" ht="12.75">
      <c r="A119" s="103"/>
      <c r="B119" s="96"/>
      <c r="C119" s="96">
        <v>4010</v>
      </c>
      <c r="D119" s="115" t="s">
        <v>63</v>
      </c>
      <c r="E119" s="116"/>
      <c r="F119" s="675">
        <f>'WYDATKI ukł.wyk.'!G404</f>
        <v>136952</v>
      </c>
      <c r="G119" s="488"/>
    </row>
    <row r="120" spans="1:7" ht="12.75">
      <c r="A120" s="103"/>
      <c r="B120" s="96"/>
      <c r="C120" s="96">
        <v>4040</v>
      </c>
      <c r="D120" s="115" t="s">
        <v>311</v>
      </c>
      <c r="E120" s="116"/>
      <c r="F120" s="675">
        <f>'WYDATKI ukł.wyk.'!G405</f>
        <v>9030</v>
      </c>
      <c r="G120" s="488"/>
    </row>
    <row r="121" spans="1:7" ht="12.75">
      <c r="A121" s="103"/>
      <c r="B121" s="96"/>
      <c r="C121" s="96">
        <v>4110</v>
      </c>
      <c r="D121" s="115" t="s">
        <v>65</v>
      </c>
      <c r="E121" s="116"/>
      <c r="F121" s="675">
        <f>'WYDATKI ukł.wyk.'!G406</f>
        <v>22345</v>
      </c>
      <c r="G121" s="488"/>
    </row>
    <row r="122" spans="1:7" ht="12.75">
      <c r="A122" s="103"/>
      <c r="B122" s="96"/>
      <c r="C122" s="96">
        <v>4120</v>
      </c>
      <c r="D122" s="115" t="s">
        <v>66</v>
      </c>
      <c r="E122" s="116"/>
      <c r="F122" s="675">
        <f>'WYDATKI ukł.wyk.'!G407</f>
        <v>3546</v>
      </c>
      <c r="G122" s="488"/>
    </row>
    <row r="123" spans="1:7" ht="12.75">
      <c r="A123" s="103"/>
      <c r="B123" s="96"/>
      <c r="C123" s="96">
        <v>4170</v>
      </c>
      <c r="D123" s="115" t="s">
        <v>67</v>
      </c>
      <c r="E123" s="116"/>
      <c r="F123" s="675">
        <f>'WYDATKI ukł.wyk.'!G408</f>
        <v>3000</v>
      </c>
      <c r="G123" s="488"/>
    </row>
    <row r="124" spans="1:7" ht="12.75">
      <c r="A124" s="103"/>
      <c r="B124" s="96"/>
      <c r="C124" s="96">
        <v>4210</v>
      </c>
      <c r="D124" s="115" t="s">
        <v>68</v>
      </c>
      <c r="E124" s="116"/>
      <c r="F124" s="675">
        <f>'WYDATKI ukł.wyk.'!G409</f>
        <v>75447</v>
      </c>
      <c r="G124" s="488"/>
    </row>
    <row r="125" spans="1:7" ht="12.75">
      <c r="A125" s="103"/>
      <c r="B125" s="96"/>
      <c r="C125" s="96">
        <v>4220</v>
      </c>
      <c r="D125" s="115" t="s">
        <v>141</v>
      </c>
      <c r="E125" s="116"/>
      <c r="F125" s="675">
        <f>'WYDATKI ukł.wyk.'!G410</f>
        <v>25000</v>
      </c>
      <c r="G125" s="488"/>
    </row>
    <row r="126" spans="1:7" ht="12.75">
      <c r="A126" s="103"/>
      <c r="B126" s="96"/>
      <c r="C126" s="96">
        <v>4230</v>
      </c>
      <c r="D126" s="115" t="s">
        <v>146</v>
      </c>
      <c r="E126" s="116"/>
      <c r="F126" s="675">
        <f>'WYDATKI ukł.wyk.'!G411</f>
        <v>1000</v>
      </c>
      <c r="G126" s="488"/>
    </row>
    <row r="127" spans="1:7" ht="12.75">
      <c r="A127" s="103"/>
      <c r="B127" s="96"/>
      <c r="C127" s="96">
        <v>4260</v>
      </c>
      <c r="D127" s="115" t="s">
        <v>69</v>
      </c>
      <c r="E127" s="116"/>
      <c r="F127" s="675">
        <f>'WYDATKI ukł.wyk.'!G412</f>
        <v>8332</v>
      </c>
      <c r="G127" s="488"/>
    </row>
    <row r="128" spans="1:7" ht="12.75">
      <c r="A128" s="103"/>
      <c r="B128" s="96"/>
      <c r="C128" s="96">
        <v>4270</v>
      </c>
      <c r="D128" s="115" t="s">
        <v>70</v>
      </c>
      <c r="E128" s="116"/>
      <c r="F128" s="675">
        <f>'WYDATKI ukł.wyk.'!G413</f>
        <v>20000</v>
      </c>
      <c r="G128" s="488"/>
    </row>
    <row r="129" spans="1:7" ht="12.75">
      <c r="A129" s="103"/>
      <c r="B129" s="96"/>
      <c r="C129" s="96">
        <v>4280</v>
      </c>
      <c r="D129" s="115" t="s">
        <v>71</v>
      </c>
      <c r="E129" s="116"/>
      <c r="F129" s="675">
        <f>'WYDATKI ukł.wyk.'!G414</f>
        <v>400</v>
      </c>
      <c r="G129" s="488"/>
    </row>
    <row r="130" spans="1:7" ht="12.75">
      <c r="A130" s="103"/>
      <c r="B130" s="96"/>
      <c r="C130" s="96">
        <v>4300</v>
      </c>
      <c r="D130" s="115" t="s">
        <v>57</v>
      </c>
      <c r="E130" s="116"/>
      <c r="F130" s="675">
        <f>'WYDATKI ukł.wyk.'!G415</f>
        <v>13400</v>
      </c>
      <c r="G130" s="488"/>
    </row>
    <row r="131" spans="1:7" ht="12.75">
      <c r="A131" s="103"/>
      <c r="B131" s="96"/>
      <c r="C131" s="302" t="s">
        <v>298</v>
      </c>
      <c r="D131" s="115" t="s">
        <v>72</v>
      </c>
      <c r="E131" s="116"/>
      <c r="F131" s="675">
        <f>'WYDATKI ukł.wyk.'!G416</f>
        <v>660</v>
      </c>
      <c r="G131" s="488"/>
    </row>
    <row r="132" spans="1:7" ht="12.75">
      <c r="A132" s="103"/>
      <c r="B132" s="96"/>
      <c r="C132" s="96">
        <v>4360</v>
      </c>
      <c r="D132" s="115" t="s">
        <v>73</v>
      </c>
      <c r="E132" s="116"/>
      <c r="F132" s="675">
        <f>'WYDATKI ukł.wyk.'!G417</f>
        <v>1500</v>
      </c>
      <c r="G132" s="488"/>
    </row>
    <row r="133" spans="1:7" ht="12.75">
      <c r="A133" s="103"/>
      <c r="B133" s="96"/>
      <c r="C133" s="96">
        <v>4370</v>
      </c>
      <c r="D133" s="115" t="s">
        <v>437</v>
      </c>
      <c r="E133" s="116"/>
      <c r="F133" s="675">
        <f>'WYDATKI ukł.wyk.'!G418</f>
        <v>1300</v>
      </c>
      <c r="G133" s="488"/>
    </row>
    <row r="134" spans="1:7" ht="12.75">
      <c r="A134" s="103"/>
      <c r="B134" s="96"/>
      <c r="C134" s="96">
        <v>4410</v>
      </c>
      <c r="D134" s="115" t="s">
        <v>75</v>
      </c>
      <c r="E134" s="116"/>
      <c r="F134" s="675">
        <f>'WYDATKI ukł.wyk.'!G419</f>
        <v>1500</v>
      </c>
      <c r="G134" s="488"/>
    </row>
    <row r="135" spans="1:7" ht="12.75">
      <c r="A135" s="103"/>
      <c r="B135" s="96"/>
      <c r="C135" s="96">
        <v>4430</v>
      </c>
      <c r="D135" s="115" t="s">
        <v>76</v>
      </c>
      <c r="E135" s="116"/>
      <c r="F135" s="675">
        <f>'WYDATKI ukł.wyk.'!G420</f>
        <v>2000</v>
      </c>
      <c r="G135" s="488"/>
    </row>
    <row r="136" spans="1:7" ht="12.75">
      <c r="A136" s="103"/>
      <c r="B136" s="96"/>
      <c r="C136" s="96">
        <v>4440</v>
      </c>
      <c r="D136" s="115" t="s">
        <v>77</v>
      </c>
      <c r="E136" s="116"/>
      <c r="F136" s="675">
        <f>'WYDATKI ukł.wyk.'!G421</f>
        <v>6165</v>
      </c>
      <c r="G136" s="488"/>
    </row>
    <row r="137" spans="1:7" ht="12.75">
      <c r="A137" s="103"/>
      <c r="B137" s="96"/>
      <c r="C137" s="96">
        <v>4700</v>
      </c>
      <c r="D137" s="115" t="s">
        <v>312</v>
      </c>
      <c r="E137" s="116"/>
      <c r="F137" s="675">
        <f>'WYDATKI ukł.wyk.'!G422</f>
        <v>3000</v>
      </c>
      <c r="G137" s="488"/>
    </row>
    <row r="138" spans="1:7" ht="12.75">
      <c r="A138" s="103"/>
      <c r="B138" s="96"/>
      <c r="C138" s="96">
        <v>4740</v>
      </c>
      <c r="D138" s="115" t="s">
        <v>313</v>
      </c>
      <c r="E138" s="116"/>
      <c r="F138" s="675">
        <f>'WYDATKI ukł.wyk.'!G423</f>
        <v>500</v>
      </c>
      <c r="G138" s="488"/>
    </row>
    <row r="139" spans="1:7" ht="12.75">
      <c r="A139" s="103"/>
      <c r="B139" s="96"/>
      <c r="C139" s="96">
        <v>4750</v>
      </c>
      <c r="D139" s="115" t="s">
        <v>306</v>
      </c>
      <c r="E139" s="116"/>
      <c r="F139" s="675">
        <f>'WYDATKI ukł.wyk.'!G424</f>
        <v>500</v>
      </c>
      <c r="G139" s="488"/>
    </row>
    <row r="140" spans="1:7" ht="12.75">
      <c r="A140" s="103"/>
      <c r="B140" s="96"/>
      <c r="C140" s="96"/>
      <c r="D140" s="115"/>
      <c r="E140" s="116"/>
      <c r="F140" s="675"/>
      <c r="G140" s="488"/>
    </row>
    <row r="141" spans="1:7" ht="12.75">
      <c r="A141" s="103"/>
      <c r="B141" s="69">
        <v>85218</v>
      </c>
      <c r="C141" s="95"/>
      <c r="D141" s="119" t="s">
        <v>148</v>
      </c>
      <c r="E141" s="463">
        <f>E142</f>
        <v>6000</v>
      </c>
      <c r="F141" s="674">
        <f>F143</f>
        <v>6000</v>
      </c>
      <c r="G141" s="488"/>
    </row>
    <row r="142" spans="1:7" ht="12.75">
      <c r="A142" s="103"/>
      <c r="B142" s="96"/>
      <c r="C142" s="96">
        <v>2110</v>
      </c>
      <c r="D142" s="114" t="s">
        <v>292</v>
      </c>
      <c r="E142" s="116">
        <f>'Dochody-ukł.wykon.'!I175</f>
        <v>6000</v>
      </c>
      <c r="F142" s="675"/>
      <c r="G142" s="488"/>
    </row>
    <row r="143" spans="1:7" ht="12.75">
      <c r="A143" s="103"/>
      <c r="B143" s="96"/>
      <c r="C143" s="118">
        <v>4210</v>
      </c>
      <c r="D143" s="115" t="s">
        <v>68</v>
      </c>
      <c r="E143" s="116"/>
      <c r="F143" s="675">
        <v>6000</v>
      </c>
      <c r="G143" s="488"/>
    </row>
    <row r="144" spans="1:7" ht="12.75">
      <c r="A144" s="103"/>
      <c r="B144" s="96"/>
      <c r="C144" s="96"/>
      <c r="D144" s="115"/>
      <c r="E144" s="116"/>
      <c r="F144" s="675"/>
      <c r="G144" s="488"/>
    </row>
    <row r="145" spans="1:7" ht="12.75">
      <c r="A145" s="103"/>
      <c r="B145" s="96"/>
      <c r="C145" s="97"/>
      <c r="D145" s="115"/>
      <c r="E145" s="116"/>
      <c r="F145" s="675"/>
      <c r="G145" s="488"/>
    </row>
    <row r="146" spans="1:7" ht="13.5" thickBot="1">
      <c r="A146" s="68">
        <v>853</v>
      </c>
      <c r="B146" s="92"/>
      <c r="C146" s="92"/>
      <c r="D146" s="122" t="s">
        <v>152</v>
      </c>
      <c r="E146" s="298">
        <f>E147</f>
        <v>391252</v>
      </c>
      <c r="F146" s="673">
        <f>F147</f>
        <v>391252</v>
      </c>
      <c r="G146" s="488"/>
    </row>
    <row r="147" spans="1:7" ht="12.75">
      <c r="A147" s="103"/>
      <c r="B147" s="69">
        <v>85321</v>
      </c>
      <c r="C147" s="95"/>
      <c r="D147" s="301" t="s">
        <v>267</v>
      </c>
      <c r="E147" s="300">
        <f>E148</f>
        <v>391252</v>
      </c>
      <c r="F147" s="674">
        <f>SUM(F149:F168)</f>
        <v>391252</v>
      </c>
      <c r="G147" s="488"/>
    </row>
    <row r="148" spans="1:7" ht="12.75">
      <c r="A148" s="103"/>
      <c r="B148" s="96"/>
      <c r="C148" s="96">
        <v>2110</v>
      </c>
      <c r="D148" s="114" t="s">
        <v>292</v>
      </c>
      <c r="E148" s="116">
        <f>'Dochody-ukł.wykon.'!I193</f>
        <v>391252</v>
      </c>
      <c r="F148" s="675"/>
      <c r="G148" s="488"/>
    </row>
    <row r="149" spans="1:7" ht="12.75">
      <c r="A149" s="103"/>
      <c r="B149" s="96"/>
      <c r="C149" s="118">
        <v>4010</v>
      </c>
      <c r="D149" s="115" t="s">
        <v>63</v>
      </c>
      <c r="E149" s="116"/>
      <c r="F149" s="675">
        <f>'WYDATKI ukł.wyk.'!G483</f>
        <v>98105</v>
      </c>
      <c r="G149" s="488"/>
    </row>
    <row r="150" spans="1:7" ht="12.75">
      <c r="A150" s="103"/>
      <c r="B150" s="96"/>
      <c r="C150" s="118">
        <v>4040</v>
      </c>
      <c r="D150" s="115" t="s">
        <v>64</v>
      </c>
      <c r="E150" s="116"/>
      <c r="F150" s="675">
        <f>'WYDATKI ukł.wyk.'!G484</f>
        <v>6407</v>
      </c>
      <c r="G150" s="488"/>
    </row>
    <row r="151" spans="1:7" ht="12.75">
      <c r="A151" s="103"/>
      <c r="B151" s="96"/>
      <c r="C151" s="118">
        <v>4110</v>
      </c>
      <c r="D151" s="115" t="s">
        <v>65</v>
      </c>
      <c r="E151" s="116"/>
      <c r="F151" s="675">
        <f>'WYDATKI ukł.wyk.'!G485</f>
        <v>19788</v>
      </c>
      <c r="G151" s="488"/>
    </row>
    <row r="152" spans="1:7" ht="12.75">
      <c r="A152" s="103"/>
      <c r="B152" s="96"/>
      <c r="C152" s="118">
        <v>4120</v>
      </c>
      <c r="D152" s="115" t="s">
        <v>293</v>
      </c>
      <c r="E152" s="116"/>
      <c r="F152" s="675">
        <f>'WYDATKI ukł.wyk.'!G486</f>
        <v>2747</v>
      </c>
      <c r="G152" s="488"/>
    </row>
    <row r="153" spans="1:7" ht="12.75">
      <c r="A153" s="103"/>
      <c r="B153" s="96"/>
      <c r="C153" s="118">
        <v>4170</v>
      </c>
      <c r="D153" s="115" t="s">
        <v>67</v>
      </c>
      <c r="E153" s="116"/>
      <c r="F153" s="675">
        <f>'WYDATKI ukł.wyk.'!G487</f>
        <v>60710</v>
      </c>
      <c r="G153" s="488"/>
    </row>
    <row r="154" spans="1:7" ht="12.75">
      <c r="A154" s="103"/>
      <c r="B154" s="96"/>
      <c r="C154" s="118">
        <v>4210</v>
      </c>
      <c r="D154" s="115" t="s">
        <v>68</v>
      </c>
      <c r="E154" s="116"/>
      <c r="F154" s="675">
        <f>'WYDATKI ukł.wyk.'!G488</f>
        <v>21446</v>
      </c>
      <c r="G154" s="488"/>
    </row>
    <row r="155" spans="1:7" ht="12.75">
      <c r="A155" s="103"/>
      <c r="B155" s="96"/>
      <c r="C155" s="118">
        <v>4260</v>
      </c>
      <c r="D155" s="115" t="s">
        <v>69</v>
      </c>
      <c r="E155" s="116"/>
      <c r="F155" s="675">
        <f>'WYDATKI ukł.wyk.'!G489</f>
        <v>11640</v>
      </c>
      <c r="G155" s="488"/>
    </row>
    <row r="156" spans="1:7" ht="12.75">
      <c r="A156" s="103"/>
      <c r="B156" s="96"/>
      <c r="C156" s="118">
        <v>4270</v>
      </c>
      <c r="D156" s="115" t="s">
        <v>70</v>
      </c>
      <c r="E156" s="116"/>
      <c r="F156" s="675">
        <f>'WYDATKI ukł.wyk.'!G490</f>
        <v>2254</v>
      </c>
      <c r="G156" s="488"/>
    </row>
    <row r="157" spans="1:7" ht="12.75">
      <c r="A157" s="103"/>
      <c r="B157" s="96"/>
      <c r="C157" s="118">
        <v>4280</v>
      </c>
      <c r="D157" s="115" t="s">
        <v>71</v>
      </c>
      <c r="E157" s="116"/>
      <c r="F157" s="675">
        <f>'WYDATKI ukł.wyk.'!G491</f>
        <v>100</v>
      </c>
      <c r="G157" s="488"/>
    </row>
    <row r="158" spans="1:7" ht="12.75">
      <c r="A158" s="103"/>
      <c r="B158" s="96"/>
      <c r="C158" s="302" t="s">
        <v>56</v>
      </c>
      <c r="D158" s="115" t="s">
        <v>57</v>
      </c>
      <c r="E158" s="116"/>
      <c r="F158" s="675">
        <f>'WYDATKI ukł.wyk.'!G492</f>
        <v>140046</v>
      </c>
      <c r="G158" s="488"/>
    </row>
    <row r="159" spans="1:7" ht="12.75">
      <c r="A159" s="103"/>
      <c r="B159" s="96"/>
      <c r="C159" s="302" t="s">
        <v>298</v>
      </c>
      <c r="D159" s="115" t="s">
        <v>72</v>
      </c>
      <c r="E159" s="116"/>
      <c r="F159" s="675">
        <f>'WYDATKI ukł.wyk.'!G493</f>
        <v>4500</v>
      </c>
      <c r="G159" s="488"/>
    </row>
    <row r="160" spans="1:7" ht="12.75">
      <c r="A160" s="103"/>
      <c r="B160" s="96"/>
      <c r="C160" s="96">
        <v>4370</v>
      </c>
      <c r="D160" s="115" t="s">
        <v>300</v>
      </c>
      <c r="E160" s="116"/>
      <c r="F160" s="675">
        <f>'WYDATKI ukł.wyk.'!G494</f>
        <v>6000</v>
      </c>
      <c r="G160" s="488"/>
    </row>
    <row r="161" spans="1:7" ht="12.75">
      <c r="A161" s="103"/>
      <c r="B161" s="96"/>
      <c r="C161" s="118">
        <v>4410</v>
      </c>
      <c r="D161" s="115" t="s">
        <v>75</v>
      </c>
      <c r="E161" s="116"/>
      <c r="F161" s="675">
        <f>'WYDATKI ukł.wyk.'!G495</f>
        <v>3000</v>
      </c>
      <c r="G161" s="488"/>
    </row>
    <row r="162" spans="1:7" ht="12.75">
      <c r="A162" s="103"/>
      <c r="B162" s="96"/>
      <c r="C162" s="96">
        <v>4430</v>
      </c>
      <c r="D162" s="115" t="s">
        <v>76</v>
      </c>
      <c r="E162" s="116"/>
      <c r="F162" s="675">
        <f>'WYDATKI ukł.wyk.'!G496</f>
        <v>700</v>
      </c>
      <c r="G162" s="488"/>
    </row>
    <row r="163" spans="1:7" ht="12.75">
      <c r="A163" s="103"/>
      <c r="B163" s="96"/>
      <c r="C163" s="302" t="s">
        <v>296</v>
      </c>
      <c r="D163" s="115" t="s">
        <v>297</v>
      </c>
      <c r="E163" s="116"/>
      <c r="F163" s="675">
        <f>'WYDATKI ukł.wyk.'!G497</f>
        <v>2357</v>
      </c>
      <c r="G163" s="488"/>
    </row>
    <row r="164" spans="1:7" ht="12.75">
      <c r="A164" s="103"/>
      <c r="B164" s="96"/>
      <c r="C164" s="302" t="s">
        <v>94</v>
      </c>
      <c r="D164" s="115" t="s">
        <v>78</v>
      </c>
      <c r="E164" s="116"/>
      <c r="F164" s="675">
        <f>'WYDATKI ukł.wyk.'!G498</f>
        <v>462</v>
      </c>
      <c r="G164" s="488"/>
    </row>
    <row r="165" spans="1:7" ht="12.75">
      <c r="A165" s="103"/>
      <c r="B165" s="96"/>
      <c r="C165" s="302" t="s">
        <v>442</v>
      </c>
      <c r="D165" s="115" t="s">
        <v>80</v>
      </c>
      <c r="E165" s="116"/>
      <c r="F165" s="675">
        <f>'WYDATKI ukł.wyk.'!G499</f>
        <v>150</v>
      </c>
      <c r="G165" s="488"/>
    </row>
    <row r="166" spans="1:7" ht="12.75">
      <c r="A166" s="103"/>
      <c r="B166" s="96"/>
      <c r="C166" s="96">
        <v>4700</v>
      </c>
      <c r="D166" s="115" t="s">
        <v>312</v>
      </c>
      <c r="E166" s="116"/>
      <c r="F166" s="675">
        <f>'WYDATKI ukł.wyk.'!G500</f>
        <v>2000</v>
      </c>
      <c r="G166" s="488"/>
    </row>
    <row r="167" spans="1:7" ht="12.75">
      <c r="A167" s="103"/>
      <c r="B167" s="96"/>
      <c r="C167" s="96">
        <v>4740</v>
      </c>
      <c r="D167" s="115" t="s">
        <v>313</v>
      </c>
      <c r="E167" s="116"/>
      <c r="F167" s="675">
        <f>'WYDATKI ukł.wyk.'!G501</f>
        <v>3040</v>
      </c>
      <c r="G167" s="488"/>
    </row>
    <row r="168" spans="1:7" ht="12.75">
      <c r="A168" s="103"/>
      <c r="B168" s="96"/>
      <c r="C168" s="96">
        <v>4750</v>
      </c>
      <c r="D168" s="115" t="s">
        <v>306</v>
      </c>
      <c r="E168" s="116"/>
      <c r="F168" s="675">
        <f>'WYDATKI ukł.wyk.'!G502</f>
        <v>5800</v>
      </c>
      <c r="G168" s="488"/>
    </row>
    <row r="169" spans="1:7" ht="13.5" thickBot="1">
      <c r="A169" s="306"/>
      <c r="B169" s="307"/>
      <c r="C169" s="308"/>
      <c r="D169" s="309"/>
      <c r="E169" s="310"/>
      <c r="F169" s="678"/>
      <c r="G169" s="670"/>
    </row>
    <row r="170" spans="1:7" ht="13.5" customHeight="1" thickBot="1">
      <c r="A170" s="81"/>
      <c r="B170" s="81"/>
      <c r="C170" s="81"/>
      <c r="D170" s="311" t="s">
        <v>314</v>
      </c>
      <c r="E170" s="312">
        <f>E146+E115+E110+E75+E40+E27+E19</f>
        <v>1361774</v>
      </c>
      <c r="F170" s="313">
        <f>F146+F115+F110+F75+F40+F27+F19</f>
        <v>1361774</v>
      </c>
      <c r="G170" s="313">
        <f>G146+G115+G110+G75+G40+G27+G19</f>
        <v>286000</v>
      </c>
    </row>
    <row r="171" spans="1:6" ht="13.5" customHeight="1">
      <c r="A171" s="81"/>
      <c r="B171" s="81"/>
      <c r="C171" s="81"/>
      <c r="D171" s="314" t="s">
        <v>315</v>
      </c>
      <c r="E171" s="315"/>
      <c r="F171" s="316">
        <f>F147+F141+F116+F111+F96+F76+F50+F46+F41+F28+F20</f>
        <v>1361774</v>
      </c>
    </row>
    <row r="172" spans="1:6" ht="13.5" customHeight="1">
      <c r="A172" s="81"/>
      <c r="B172" s="81"/>
      <c r="C172" s="81"/>
      <c r="D172" s="317" t="s">
        <v>612</v>
      </c>
      <c r="E172" s="318"/>
      <c r="F172" s="319">
        <f>F33+F52+F54+F55+F56+F57+F79+F80+F81+F82+F83+F99+F100+F101+F119+F120+F121+F122+F123+F149+F150+F151+F152+F153+F31+F32+F53</f>
        <v>761731</v>
      </c>
    </row>
    <row r="173" spans="1:6" ht="13.5" customHeight="1">
      <c r="A173" s="81"/>
      <c r="B173" s="81"/>
      <c r="C173" s="81"/>
      <c r="D173" s="320" t="s">
        <v>316</v>
      </c>
      <c r="E173" s="321"/>
      <c r="F173" s="322">
        <v>0</v>
      </c>
    </row>
    <row r="174" spans="1:6" ht="13.5" customHeight="1" thickBot="1">
      <c r="A174" s="81"/>
      <c r="B174" s="81"/>
      <c r="C174" s="81"/>
      <c r="D174" s="323" t="s">
        <v>317</v>
      </c>
      <c r="E174" s="324"/>
      <c r="F174" s="325">
        <v>0</v>
      </c>
    </row>
    <row r="175" spans="1:6" ht="13.5" customHeight="1">
      <c r="A175" s="81"/>
      <c r="B175" s="81"/>
      <c r="C175" s="81"/>
      <c r="D175" s="326"/>
      <c r="E175" s="81"/>
      <c r="F175" s="81"/>
    </row>
    <row r="176" ht="13.5" customHeight="1">
      <c r="D176" s="327"/>
    </row>
    <row r="177" ht="13.5" customHeight="1">
      <c r="D177" s="327"/>
    </row>
    <row r="178" ht="13.5" customHeight="1"/>
    <row r="179" ht="13.5" customHeight="1"/>
    <row r="180" ht="13.5" customHeight="1"/>
    <row r="181" ht="13.5" customHeight="1"/>
    <row r="182" ht="13.5" customHeight="1"/>
    <row r="183" ht="10.5" customHeight="1"/>
    <row r="184" ht="10.5" customHeight="1"/>
  </sheetData>
  <sheetProtection/>
  <mergeCells count="3">
    <mergeCell ref="A9:F9"/>
    <mergeCell ref="A10:F10"/>
    <mergeCell ref="A11:F11"/>
  </mergeCells>
  <printOptions/>
  <pageMargins left="1.17" right="0.3937007874015748" top="0.25" bottom="0.19" header="0.25" footer="0.11811023622047245"/>
  <pageSetup fitToHeight="2" fitToWidth="2" horizontalDpi="600" verticalDpi="600" orientation="portrait" paperSize="9" scale="73" r:id="rId1"/>
  <rowBreaks count="1" manualBreakCount="1">
    <brk id="8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7"/>
  <sheetViews>
    <sheetView view="pageBreakPreview" zoomScaleSheetLayoutView="100" zoomScalePageLayoutView="0" workbookViewId="0" topLeftCell="A4">
      <selection activeCell="D32" sqref="D32"/>
    </sheetView>
  </sheetViews>
  <sheetFormatPr defaultColWidth="9.00390625" defaultRowHeight="12.75"/>
  <cols>
    <col min="1" max="1" width="6.25390625" style="149" customWidth="1"/>
    <col min="2" max="2" width="7.125" style="149" customWidth="1"/>
    <col min="3" max="3" width="6.00390625" style="149" customWidth="1"/>
    <col min="4" max="4" width="49.00390625" style="149" customWidth="1"/>
    <col min="5" max="5" width="13.625" style="149" customWidth="1"/>
    <col min="6" max="6" width="14.00390625" style="149" customWidth="1"/>
    <col min="7" max="16384" width="9.125" style="149" customWidth="1"/>
  </cols>
  <sheetData>
    <row r="1" spans="5:6" ht="12">
      <c r="E1" s="150" t="s">
        <v>287</v>
      </c>
      <c r="F1" s="328"/>
    </row>
    <row r="2" spans="5:6" ht="12">
      <c r="E2" s="150" t="s">
        <v>318</v>
      </c>
      <c r="F2" s="328"/>
    </row>
    <row r="3" spans="4:6" ht="12">
      <c r="D3" s="151"/>
      <c r="E3" s="150" t="s">
        <v>180</v>
      </c>
      <c r="F3" s="328"/>
    </row>
    <row r="4" spans="4:6" ht="12">
      <c r="D4" s="151"/>
      <c r="E4" s="150" t="s">
        <v>656</v>
      </c>
      <c r="F4" s="328"/>
    </row>
    <row r="5" spans="4:6" ht="8.25" customHeight="1">
      <c r="D5" s="151"/>
      <c r="E5" s="150"/>
      <c r="F5" s="150"/>
    </row>
    <row r="6" spans="1:6" ht="15.75">
      <c r="A6" s="1010" t="s">
        <v>319</v>
      </c>
      <c r="B6" s="1010"/>
      <c r="C6" s="1010"/>
      <c r="D6" s="1010"/>
      <c r="E6" s="1010"/>
      <c r="F6" s="1010"/>
    </row>
    <row r="7" spans="1:6" ht="15.75">
      <c r="A7" s="1010" t="s">
        <v>320</v>
      </c>
      <c r="B7" s="1010"/>
      <c r="C7" s="1010"/>
      <c r="D7" s="1010"/>
      <c r="E7" s="1010"/>
      <c r="F7" s="1010"/>
    </row>
    <row r="8" spans="1:6" ht="12.75" customHeight="1">
      <c r="A8" s="1010" t="s">
        <v>469</v>
      </c>
      <c r="B8" s="1010"/>
      <c r="C8" s="1010"/>
      <c r="D8" s="1010"/>
      <c r="E8" s="1010"/>
      <c r="F8" s="1010"/>
    </row>
    <row r="9" spans="1:6" ht="8.25" customHeight="1" thickBot="1">
      <c r="A9" s="151"/>
      <c r="B9" s="151"/>
      <c r="C9" s="151"/>
      <c r="D9" s="151"/>
      <c r="E9" s="151"/>
      <c r="F9" s="152" t="s">
        <v>321</v>
      </c>
    </row>
    <row r="10" spans="1:6" ht="12.75" customHeight="1">
      <c r="A10" s="1019" t="s">
        <v>182</v>
      </c>
      <c r="B10" s="1020"/>
      <c r="C10" s="1021"/>
      <c r="D10" s="904" t="s">
        <v>322</v>
      </c>
      <c r="E10" s="904" t="s">
        <v>431</v>
      </c>
      <c r="F10" s="1016" t="s">
        <v>368</v>
      </c>
    </row>
    <row r="11" spans="1:6" ht="11.25" customHeight="1" thickBot="1">
      <c r="A11" s="1014" t="s">
        <v>54</v>
      </c>
      <c r="B11" s="1015" t="s">
        <v>399</v>
      </c>
      <c r="C11" s="1015" t="s">
        <v>364</v>
      </c>
      <c r="D11" s="905"/>
      <c r="E11" s="905"/>
      <c r="F11" s="1017"/>
    </row>
    <row r="12" spans="1:6" ht="0.75" customHeight="1" hidden="1" thickBot="1">
      <c r="A12" s="903"/>
      <c r="B12" s="906"/>
      <c r="C12" s="906"/>
      <c r="D12" s="906"/>
      <c r="E12" s="906"/>
      <c r="F12" s="1018"/>
    </row>
    <row r="13" spans="1:6" ht="10.5" thickBot="1">
      <c r="A13" s="329">
        <v>1</v>
      </c>
      <c r="B13" s="330">
        <v>2</v>
      </c>
      <c r="C13" s="331">
        <v>3</v>
      </c>
      <c r="D13" s="331">
        <v>4</v>
      </c>
      <c r="E13" s="331">
        <v>5</v>
      </c>
      <c r="F13" s="332">
        <v>6</v>
      </c>
    </row>
    <row r="14" spans="1:6" ht="12" customHeight="1" thickBot="1">
      <c r="A14" s="1011" t="s">
        <v>655</v>
      </c>
      <c r="B14" s="1012"/>
      <c r="C14" s="1012"/>
      <c r="D14" s="1012"/>
      <c r="E14" s="1012"/>
      <c r="F14" s="1013"/>
    </row>
    <row r="15" spans="1:6" ht="12" customHeight="1" thickBot="1">
      <c r="A15" s="361">
        <v>600</v>
      </c>
      <c r="B15" s="362"/>
      <c r="C15" s="362"/>
      <c r="D15" s="366" t="s">
        <v>49</v>
      </c>
      <c r="E15" s="362"/>
      <c r="F15" s="370">
        <f>F16</f>
        <v>8423</v>
      </c>
    </row>
    <row r="16" spans="1:6" ht="12" customHeight="1">
      <c r="A16" s="363"/>
      <c r="B16" s="364">
        <v>60014</v>
      </c>
      <c r="C16" s="364"/>
      <c r="D16" s="367" t="s">
        <v>50</v>
      </c>
      <c r="E16" s="364"/>
      <c r="F16" s="369">
        <f>F17</f>
        <v>8423</v>
      </c>
    </row>
    <row r="17" spans="1:6" ht="12" customHeight="1">
      <c r="A17" s="363"/>
      <c r="B17" s="365"/>
      <c r="C17" s="365">
        <v>2310</v>
      </c>
      <c r="D17" s="349" t="s">
        <v>326</v>
      </c>
      <c r="E17" s="365"/>
      <c r="F17" s="368">
        <f>'WYDATKI ukł.wyk.'!G32</f>
        <v>8423</v>
      </c>
    </row>
    <row r="18" spans="1:6" ht="12" customHeight="1">
      <c r="A18" s="363"/>
      <c r="B18" s="365"/>
      <c r="C18" s="365"/>
      <c r="D18" s="349" t="s">
        <v>327</v>
      </c>
      <c r="E18" s="365"/>
      <c r="F18" s="420"/>
    </row>
    <row r="19" spans="1:6" ht="12" customHeight="1">
      <c r="A19" s="363"/>
      <c r="B19" s="452"/>
      <c r="C19" s="452"/>
      <c r="D19" s="349"/>
      <c r="E19" s="452"/>
      <c r="F19" s="453"/>
    </row>
    <row r="20" spans="1:6" ht="12" customHeight="1" thickBot="1">
      <c r="A20" s="774">
        <v>630</v>
      </c>
      <c r="B20" s="775"/>
      <c r="C20" s="775"/>
      <c r="D20" s="776" t="s">
        <v>86</v>
      </c>
      <c r="E20" s="777"/>
      <c r="F20" s="782">
        <f>F21</f>
        <v>300</v>
      </c>
    </row>
    <row r="21" spans="1:6" ht="12" customHeight="1">
      <c r="A21" s="363"/>
      <c r="B21" s="771">
        <v>63003</v>
      </c>
      <c r="C21" s="772"/>
      <c r="D21" s="773" t="s">
        <v>87</v>
      </c>
      <c r="E21" s="778"/>
      <c r="F21" s="781">
        <f>F22</f>
        <v>300</v>
      </c>
    </row>
    <row r="22" spans="1:6" ht="12" customHeight="1">
      <c r="A22" s="363"/>
      <c r="B22" s="452"/>
      <c r="C22" s="246" t="s">
        <v>722</v>
      </c>
      <c r="D22" s="213" t="s">
        <v>672</v>
      </c>
      <c r="E22" s="779"/>
      <c r="F22" s="500">
        <f>'WYDATKI ukł.wyk.'!G67</f>
        <v>300</v>
      </c>
    </row>
    <row r="23" spans="1:6" ht="12" customHeight="1">
      <c r="A23" s="363"/>
      <c r="B23" s="452"/>
      <c r="C23" s="246"/>
      <c r="D23" s="213" t="s">
        <v>673</v>
      </c>
      <c r="E23" s="779"/>
      <c r="F23" s="780"/>
    </row>
    <row r="24" spans="1:6" ht="12" customHeight="1">
      <c r="A24" s="363"/>
      <c r="B24" s="452"/>
      <c r="C24" s="246"/>
      <c r="D24" s="213" t="s">
        <v>676</v>
      </c>
      <c r="E24" s="452"/>
      <c r="F24" s="453"/>
    </row>
    <row r="25" spans="1:6" ht="12" customHeight="1">
      <c r="A25" s="363"/>
      <c r="B25" s="452"/>
      <c r="C25" s="452"/>
      <c r="D25" s="349"/>
      <c r="E25" s="452"/>
      <c r="F25" s="453"/>
    </row>
    <row r="26" spans="1:6" ht="12" customHeight="1" thickBot="1">
      <c r="A26" s="774">
        <v>851</v>
      </c>
      <c r="B26" s="775"/>
      <c r="C26" s="775"/>
      <c r="D26" s="776" t="s">
        <v>132</v>
      </c>
      <c r="E26" s="797">
        <f>E27</f>
        <v>10000</v>
      </c>
      <c r="F26" s="782">
        <f>F27</f>
        <v>10000</v>
      </c>
    </row>
    <row r="27" spans="1:6" ht="12" customHeight="1">
      <c r="A27" s="363"/>
      <c r="B27" s="364">
        <v>85154</v>
      </c>
      <c r="C27" s="794"/>
      <c r="D27" s="372" t="s">
        <v>261</v>
      </c>
      <c r="E27" s="795">
        <f>E29</f>
        <v>10000</v>
      </c>
      <c r="F27" s="796">
        <f>SUM(F30:F32)</f>
        <v>10000</v>
      </c>
    </row>
    <row r="28" spans="1:6" ht="12" customHeight="1">
      <c r="A28" s="363"/>
      <c r="B28" s="452"/>
      <c r="C28" s="452">
        <v>2330</v>
      </c>
      <c r="D28" s="349" t="s">
        <v>684</v>
      </c>
      <c r="E28" s="452"/>
      <c r="F28" s="453"/>
    </row>
    <row r="29" spans="1:6" ht="12" customHeight="1">
      <c r="A29" s="363"/>
      <c r="B29" s="452"/>
      <c r="C29" s="452"/>
      <c r="D29" s="349" t="s">
        <v>685</v>
      </c>
      <c r="E29" s="793">
        <f>'Dochody-ukł.wykon.'!I131</f>
        <v>10000</v>
      </c>
      <c r="F29" s="453"/>
    </row>
    <row r="30" spans="1:6" ht="12" customHeight="1">
      <c r="A30" s="363"/>
      <c r="B30" s="452"/>
      <c r="C30" s="245">
        <v>4110</v>
      </c>
      <c r="D30" s="213" t="s">
        <v>65</v>
      </c>
      <c r="E30" s="452"/>
      <c r="F30" s="500">
        <v>750</v>
      </c>
    </row>
    <row r="31" spans="1:6" ht="12" customHeight="1">
      <c r="A31" s="363"/>
      <c r="B31" s="452"/>
      <c r="C31" s="245">
        <v>4170</v>
      </c>
      <c r="D31" s="213" t="s">
        <v>67</v>
      </c>
      <c r="E31" s="452"/>
      <c r="F31" s="500">
        <v>5500</v>
      </c>
    </row>
    <row r="32" spans="1:6" ht="12" customHeight="1">
      <c r="A32" s="363"/>
      <c r="B32" s="452"/>
      <c r="C32" s="245">
        <v>4300</v>
      </c>
      <c r="D32" s="213" t="s">
        <v>57</v>
      </c>
      <c r="E32" s="452"/>
      <c r="F32" s="500">
        <v>3750</v>
      </c>
    </row>
    <row r="33" spans="1:6" ht="12" customHeight="1">
      <c r="A33" s="363"/>
      <c r="B33" s="452"/>
      <c r="C33" s="452"/>
      <c r="D33" s="349"/>
      <c r="E33" s="452"/>
      <c r="F33" s="780"/>
    </row>
    <row r="34" spans="1:6" ht="12" customHeight="1" thickBot="1">
      <c r="A34" s="363"/>
      <c r="B34" s="452"/>
      <c r="C34" s="452"/>
      <c r="D34" s="349"/>
      <c r="E34" s="452"/>
      <c r="F34" s="453"/>
    </row>
    <row r="35" spans="1:7" ht="12.75" thickBot="1">
      <c r="A35" s="530">
        <v>852</v>
      </c>
      <c r="B35" s="375"/>
      <c r="C35" s="531"/>
      <c r="D35" s="371" t="s">
        <v>138</v>
      </c>
      <c r="E35" s="532">
        <f>E36+E50</f>
        <v>452752</v>
      </c>
      <c r="F35" s="377">
        <f>F36+F50</f>
        <v>1052116</v>
      </c>
      <c r="G35" s="153"/>
    </row>
    <row r="36" spans="1:7" ht="12">
      <c r="A36" s="341"/>
      <c r="B36" s="342">
        <v>85201</v>
      </c>
      <c r="C36" s="343"/>
      <c r="D36" s="343" t="s">
        <v>139</v>
      </c>
      <c r="E36" s="344">
        <f>E37</f>
        <v>380552</v>
      </c>
      <c r="F36" s="345">
        <f>SUM(F40:F48)</f>
        <v>847024</v>
      </c>
      <c r="G36" s="153"/>
    </row>
    <row r="37" spans="1:7" ht="12">
      <c r="A37" s="341"/>
      <c r="B37" s="346"/>
      <c r="C37" s="337">
        <v>2310</v>
      </c>
      <c r="D37" s="338" t="s">
        <v>323</v>
      </c>
      <c r="E37" s="347">
        <f>'Dochody-ukł.wykon.'!I147</f>
        <v>380552</v>
      </c>
      <c r="F37" s="348"/>
      <c r="G37" s="153"/>
    </row>
    <row r="38" spans="1:7" ht="12">
      <c r="A38" s="341"/>
      <c r="B38" s="346"/>
      <c r="C38" s="337"/>
      <c r="D38" s="349" t="s">
        <v>260</v>
      </c>
      <c r="E38" s="347"/>
      <c r="F38" s="350"/>
      <c r="G38" s="153"/>
    </row>
    <row r="39" spans="1:7" ht="12">
      <c r="A39" s="341"/>
      <c r="B39" s="346"/>
      <c r="C39" s="337">
        <v>2310</v>
      </c>
      <c r="D39" s="338" t="s">
        <v>326</v>
      </c>
      <c r="E39" s="347"/>
      <c r="F39" s="350"/>
      <c r="G39" s="153"/>
    </row>
    <row r="40" spans="1:7" ht="12">
      <c r="A40" s="341"/>
      <c r="B40" s="346"/>
      <c r="C40" s="337"/>
      <c r="D40" s="338" t="s">
        <v>327</v>
      </c>
      <c r="E40" s="347"/>
      <c r="F40" s="350">
        <f>'WYDATKI ukł.wyk.'!G347</f>
        <v>466472</v>
      </c>
      <c r="G40" s="153"/>
    </row>
    <row r="41" spans="1:7" ht="12">
      <c r="A41" s="341"/>
      <c r="B41" s="346"/>
      <c r="C41" s="337">
        <v>4010</v>
      </c>
      <c r="D41" s="338" t="s">
        <v>63</v>
      </c>
      <c r="E41" s="347"/>
      <c r="F41" s="350">
        <v>255000</v>
      </c>
      <c r="G41" s="153"/>
    </row>
    <row r="42" spans="1:7" ht="12">
      <c r="A42" s="341"/>
      <c r="B42" s="346"/>
      <c r="C42" s="337">
        <v>4110</v>
      </c>
      <c r="D42" s="338" t="s">
        <v>324</v>
      </c>
      <c r="E42" s="347"/>
      <c r="F42" s="350">
        <v>44350</v>
      </c>
      <c r="G42" s="153"/>
    </row>
    <row r="43" spans="1:7" ht="12">
      <c r="A43" s="341"/>
      <c r="B43" s="346"/>
      <c r="C43" s="337">
        <v>4120</v>
      </c>
      <c r="D43" s="349" t="s">
        <v>66</v>
      </c>
      <c r="E43" s="347"/>
      <c r="F43" s="350">
        <v>6125</v>
      </c>
      <c r="G43" s="153"/>
    </row>
    <row r="44" spans="1:7" ht="12">
      <c r="A44" s="341"/>
      <c r="B44" s="346"/>
      <c r="C44" s="337">
        <v>4210</v>
      </c>
      <c r="D44" s="338" t="s">
        <v>68</v>
      </c>
      <c r="E44" s="347"/>
      <c r="F44" s="350">
        <v>37131</v>
      </c>
      <c r="G44" s="153"/>
    </row>
    <row r="45" spans="1:7" ht="12">
      <c r="A45" s="341"/>
      <c r="B45" s="346"/>
      <c r="C45" s="337">
        <v>4240</v>
      </c>
      <c r="D45" s="338" t="s">
        <v>611</v>
      </c>
      <c r="E45" s="347"/>
      <c r="F45" s="350">
        <v>2000</v>
      </c>
      <c r="G45" s="153"/>
    </row>
    <row r="46" spans="1:7" ht="12">
      <c r="A46" s="341"/>
      <c r="B46" s="346"/>
      <c r="C46" s="337">
        <v>4260</v>
      </c>
      <c r="D46" s="338" t="s">
        <v>69</v>
      </c>
      <c r="E46" s="347"/>
      <c r="F46" s="350">
        <v>12380</v>
      </c>
      <c r="G46" s="153"/>
    </row>
    <row r="47" spans="1:7" ht="12">
      <c r="A47" s="341"/>
      <c r="B47" s="346"/>
      <c r="C47" s="337">
        <v>4300</v>
      </c>
      <c r="D47" s="338" t="s">
        <v>57</v>
      </c>
      <c r="E47" s="347"/>
      <c r="F47" s="350">
        <v>22566</v>
      </c>
      <c r="G47" s="153"/>
    </row>
    <row r="48" spans="1:7" ht="12.75">
      <c r="A48" s="341"/>
      <c r="B48" s="346"/>
      <c r="C48" s="337">
        <v>4740</v>
      </c>
      <c r="D48" s="98" t="s">
        <v>325</v>
      </c>
      <c r="E48" s="347"/>
      <c r="F48" s="350">
        <v>1000</v>
      </c>
      <c r="G48" s="153"/>
    </row>
    <row r="49" spans="1:7" ht="12">
      <c r="A49" s="341"/>
      <c r="B49" s="346"/>
      <c r="C49" s="351"/>
      <c r="D49" s="351"/>
      <c r="E49" s="352"/>
      <c r="F49" s="348"/>
      <c r="G49" s="153"/>
    </row>
    <row r="50" spans="1:6" ht="12">
      <c r="A50" s="333"/>
      <c r="B50" s="334">
        <v>85204</v>
      </c>
      <c r="C50" s="353"/>
      <c r="D50" s="353" t="s">
        <v>147</v>
      </c>
      <c r="E50" s="354">
        <f>E51</f>
        <v>72200</v>
      </c>
      <c r="F50" s="355">
        <f>F55+F53</f>
        <v>205092</v>
      </c>
    </row>
    <row r="51" spans="1:6" ht="12">
      <c r="A51" s="356"/>
      <c r="B51" s="349"/>
      <c r="C51" s="337">
        <v>2310</v>
      </c>
      <c r="D51" s="338" t="s">
        <v>323</v>
      </c>
      <c r="E51" s="347">
        <f>'Dochody-ukł.wykon.'!I170</f>
        <v>72200</v>
      </c>
      <c r="F51" s="350"/>
    </row>
    <row r="52" spans="1:6" ht="12">
      <c r="A52" s="356"/>
      <c r="B52" s="349"/>
      <c r="C52" s="337"/>
      <c r="D52" s="349" t="s">
        <v>260</v>
      </c>
      <c r="E52" s="347"/>
      <c r="F52" s="350"/>
    </row>
    <row r="53" spans="1:6" ht="12">
      <c r="A53" s="356"/>
      <c r="B53" s="349"/>
      <c r="C53" s="337">
        <v>2310</v>
      </c>
      <c r="D53" s="338" t="s">
        <v>326</v>
      </c>
      <c r="E53" s="347"/>
      <c r="F53" s="350">
        <f>'WYDATKI ukł.wyk.'!G427</f>
        <v>132892</v>
      </c>
    </row>
    <row r="54" spans="1:6" ht="12">
      <c r="A54" s="356"/>
      <c r="B54" s="349"/>
      <c r="C54" s="337"/>
      <c r="D54" s="338" t="s">
        <v>327</v>
      </c>
      <c r="E54" s="347"/>
      <c r="F54" s="350"/>
    </row>
    <row r="55" spans="1:6" ht="12">
      <c r="A55" s="356"/>
      <c r="B55" s="349"/>
      <c r="C55" s="337">
        <v>3110</v>
      </c>
      <c r="D55" s="349" t="s">
        <v>140</v>
      </c>
      <c r="E55" s="347"/>
      <c r="F55" s="350">
        <v>72200</v>
      </c>
    </row>
    <row r="56" spans="1:6" ht="12.75" thickBot="1">
      <c r="A56" s="356"/>
      <c r="B56" s="349"/>
      <c r="C56" s="337"/>
      <c r="D56" s="338"/>
      <c r="E56" s="347"/>
      <c r="F56" s="350"/>
    </row>
    <row r="57" spans="1:6" ht="13.5" thickBot="1">
      <c r="A57" s="374">
        <v>853</v>
      </c>
      <c r="B57" s="371"/>
      <c r="C57" s="375"/>
      <c r="D57" s="379" t="s">
        <v>152</v>
      </c>
      <c r="E57" s="376"/>
      <c r="F57" s="377">
        <f>F58</f>
        <v>638361</v>
      </c>
    </row>
    <row r="58" spans="1:6" ht="12">
      <c r="A58" s="356"/>
      <c r="B58" s="372">
        <v>85333</v>
      </c>
      <c r="C58" s="373"/>
      <c r="D58" s="419" t="s">
        <v>154</v>
      </c>
      <c r="E58" s="344"/>
      <c r="F58" s="345">
        <f>F59</f>
        <v>638361</v>
      </c>
    </row>
    <row r="59" spans="1:6" ht="12">
      <c r="A59" s="356"/>
      <c r="B59" s="349"/>
      <c r="C59" s="337">
        <v>2310</v>
      </c>
      <c r="D59" s="338" t="s">
        <v>326</v>
      </c>
      <c r="E59" s="347"/>
      <c r="F59" s="350">
        <f>'WYDATKI ukł.wyk.'!G505</f>
        <v>638361</v>
      </c>
    </row>
    <row r="60" spans="1:6" ht="12">
      <c r="A60" s="356"/>
      <c r="B60" s="349"/>
      <c r="C60" s="337"/>
      <c r="D60" s="338" t="s">
        <v>327</v>
      </c>
      <c r="E60" s="347"/>
      <c r="F60" s="350"/>
    </row>
    <row r="61" spans="1:6" ht="12.75" thickBot="1">
      <c r="A61" s="356"/>
      <c r="B61" s="349"/>
      <c r="C61" s="337"/>
      <c r="D61" s="150"/>
      <c r="E61" s="347"/>
      <c r="F61" s="350"/>
    </row>
    <row r="62" spans="1:6" ht="13.5" thickBot="1">
      <c r="A62" s="374">
        <v>854</v>
      </c>
      <c r="B62" s="371"/>
      <c r="C62" s="375"/>
      <c r="D62" s="379" t="s">
        <v>155</v>
      </c>
      <c r="E62" s="376"/>
      <c r="F62" s="377">
        <f>F63</f>
        <v>120000</v>
      </c>
    </row>
    <row r="63" spans="1:6" ht="12.75">
      <c r="A63" s="356"/>
      <c r="B63" s="372">
        <v>85406</v>
      </c>
      <c r="C63" s="373"/>
      <c r="D63" s="53" t="s">
        <v>157</v>
      </c>
      <c r="E63" s="344"/>
      <c r="F63" s="345">
        <f>F64</f>
        <v>120000</v>
      </c>
    </row>
    <row r="64" spans="1:6" ht="12">
      <c r="A64" s="356"/>
      <c r="B64" s="349"/>
      <c r="C64" s="337">
        <v>2310</v>
      </c>
      <c r="D64" s="338" t="s">
        <v>326</v>
      </c>
      <c r="E64" s="347"/>
      <c r="F64" s="350">
        <f>'WYDATKI ukł.wyk.'!G522</f>
        <v>120000</v>
      </c>
    </row>
    <row r="65" spans="1:6" ht="12">
      <c r="A65" s="356"/>
      <c r="B65" s="349"/>
      <c r="C65" s="337"/>
      <c r="D65" s="338" t="s">
        <v>327</v>
      </c>
      <c r="E65" s="347"/>
      <c r="F65" s="350"/>
    </row>
    <row r="66" spans="1:6" ht="12.75" thickBot="1">
      <c r="A66" s="356"/>
      <c r="B66" s="349"/>
      <c r="C66" s="337"/>
      <c r="D66" s="338"/>
      <c r="E66" s="347"/>
      <c r="F66" s="350"/>
    </row>
    <row r="67" spans="1:6" ht="13.5" thickBot="1">
      <c r="A67" s="374">
        <v>921</v>
      </c>
      <c r="B67" s="371"/>
      <c r="C67" s="375"/>
      <c r="D67" s="378" t="s">
        <v>163</v>
      </c>
      <c r="E67" s="376">
        <f>E68</f>
        <v>0</v>
      </c>
      <c r="F67" s="377">
        <f>F68</f>
        <v>36000</v>
      </c>
    </row>
    <row r="68" spans="1:6" ht="12.75">
      <c r="A68" s="356"/>
      <c r="B68" s="372">
        <v>92116</v>
      </c>
      <c r="C68" s="373"/>
      <c r="D68" s="77" t="s">
        <v>165</v>
      </c>
      <c r="E68" s="344">
        <f>E71</f>
        <v>0</v>
      </c>
      <c r="F68" s="345">
        <f>F69+F71</f>
        <v>36000</v>
      </c>
    </row>
    <row r="69" spans="1:6" ht="12">
      <c r="A69" s="356"/>
      <c r="B69" s="349"/>
      <c r="C69" s="337">
        <v>2310</v>
      </c>
      <c r="D69" s="338" t="s">
        <v>326</v>
      </c>
      <c r="E69" s="347"/>
      <c r="F69" s="350">
        <f>'WYDATKI ukł.wyk.'!G610</f>
        <v>35000</v>
      </c>
    </row>
    <row r="70" spans="1:6" ht="12">
      <c r="A70" s="356"/>
      <c r="B70" s="349"/>
      <c r="C70" s="337"/>
      <c r="D70" s="338" t="s">
        <v>327</v>
      </c>
      <c r="E70" s="347"/>
      <c r="F70" s="350"/>
    </row>
    <row r="71" spans="1:6" ht="12">
      <c r="A71" s="356"/>
      <c r="B71" s="349"/>
      <c r="C71" s="336">
        <v>2330</v>
      </c>
      <c r="D71" s="109" t="s">
        <v>703</v>
      </c>
      <c r="E71" s="347"/>
      <c r="F71" s="350">
        <f>'WYDATKI ukł.wyk.'!G611</f>
        <v>1000</v>
      </c>
    </row>
    <row r="72" spans="1:6" ht="12.75" thickBot="1">
      <c r="A72" s="357"/>
      <c r="B72" s="358"/>
      <c r="C72" s="340"/>
      <c r="D72" s="217" t="s">
        <v>355</v>
      </c>
      <c r="E72" s="359"/>
      <c r="F72" s="360"/>
    </row>
    <row r="73" spans="1:7" ht="12" customHeight="1" thickBot="1">
      <c r="A73" s="328"/>
      <c r="B73" s="328"/>
      <c r="C73" s="328"/>
      <c r="D73" s="380" t="s">
        <v>314</v>
      </c>
      <c r="E73" s="381">
        <f>E67+E62+E57+E35+E26</f>
        <v>462752</v>
      </c>
      <c r="F73" s="496">
        <f>F67+F62+F57+F35+F15+F20+F26</f>
        <v>1865200</v>
      </c>
      <c r="G73" s="328"/>
    </row>
    <row r="74" spans="1:7" ht="12.75">
      <c r="A74" s="328"/>
      <c r="B74" s="328"/>
      <c r="C74" s="328"/>
      <c r="D74" s="314" t="s">
        <v>315</v>
      </c>
      <c r="E74" s="315"/>
      <c r="F74" s="316">
        <f>F17+F40+F41+F42+F43+F44+F47+F48++F53+F55+F59+F64+F69+F46+F45</f>
        <v>1853900</v>
      </c>
      <c r="G74" s="328"/>
    </row>
    <row r="75" spans="1:7" ht="12.75">
      <c r="A75" s="328"/>
      <c r="B75" s="328"/>
      <c r="C75" s="328"/>
      <c r="D75" s="317" t="s">
        <v>612</v>
      </c>
      <c r="E75" s="318"/>
      <c r="F75" s="319">
        <f>F41+F42+F43+F30+F31</f>
        <v>311725</v>
      </c>
      <c r="G75" s="328"/>
    </row>
    <row r="76" spans="1:7" ht="12.75">
      <c r="A76" s="328"/>
      <c r="B76" s="328"/>
      <c r="C76" s="328"/>
      <c r="D76" s="320" t="s">
        <v>328</v>
      </c>
      <c r="E76" s="321"/>
      <c r="F76" s="382">
        <f>F17+F40+F53+F59+F64+F69+F71</f>
        <v>1402148</v>
      </c>
      <c r="G76" s="328"/>
    </row>
    <row r="77" spans="1:7" ht="13.5" thickBot="1">
      <c r="A77" s="328"/>
      <c r="B77" s="328"/>
      <c r="C77" s="328"/>
      <c r="D77" s="323" t="s">
        <v>317</v>
      </c>
      <c r="E77" s="324"/>
      <c r="F77" s="325">
        <f>F22</f>
        <v>300</v>
      </c>
      <c r="G77" s="328"/>
    </row>
    <row r="78" spans="1:7" ht="12">
      <c r="A78" s="328"/>
      <c r="B78" s="328"/>
      <c r="C78" s="328"/>
      <c r="D78" s="328"/>
      <c r="E78" s="328"/>
      <c r="F78" s="328"/>
      <c r="G78" s="328"/>
    </row>
    <row r="79" spans="1:7" ht="12">
      <c r="A79" s="328"/>
      <c r="B79" s="328"/>
      <c r="C79" s="328"/>
      <c r="D79" s="328"/>
      <c r="E79" s="328"/>
      <c r="F79" s="328"/>
      <c r="G79" s="328"/>
    </row>
    <row r="80" spans="1:7" ht="12">
      <c r="A80" s="328"/>
      <c r="B80" s="328"/>
      <c r="C80" s="328"/>
      <c r="D80" s="328"/>
      <c r="E80" s="328"/>
      <c r="F80" s="328"/>
      <c r="G80" s="328"/>
    </row>
    <row r="81" spans="1:7" ht="12">
      <c r="A81" s="328"/>
      <c r="B81" s="328"/>
      <c r="C81" s="328"/>
      <c r="D81" s="328"/>
      <c r="E81" s="328"/>
      <c r="F81" s="328"/>
      <c r="G81" s="328"/>
    </row>
    <row r="82" spans="1:7" ht="12">
      <c r="A82" s="328"/>
      <c r="B82" s="328"/>
      <c r="C82" s="328"/>
      <c r="D82" s="328"/>
      <c r="E82" s="328"/>
      <c r="F82" s="328"/>
      <c r="G82" s="328"/>
    </row>
    <row r="83" spans="1:7" ht="12">
      <c r="A83" s="328"/>
      <c r="B83" s="328"/>
      <c r="C83" s="328"/>
      <c r="D83" s="328"/>
      <c r="E83" s="328"/>
      <c r="F83" s="328"/>
      <c r="G83" s="328"/>
    </row>
    <row r="84" spans="1:7" ht="12">
      <c r="A84" s="328"/>
      <c r="B84" s="328"/>
      <c r="C84" s="328"/>
      <c r="D84" s="328"/>
      <c r="E84" s="328"/>
      <c r="F84" s="328"/>
      <c r="G84" s="328"/>
    </row>
    <row r="85" spans="1:7" ht="12">
      <c r="A85" s="328"/>
      <c r="B85" s="328"/>
      <c r="C85" s="328"/>
      <c r="D85" s="328"/>
      <c r="E85" s="328"/>
      <c r="F85" s="328"/>
      <c r="G85" s="328"/>
    </row>
    <row r="86" spans="1:7" ht="12">
      <c r="A86" s="328"/>
      <c r="B86" s="328"/>
      <c r="C86" s="328"/>
      <c r="D86" s="328"/>
      <c r="E86" s="328"/>
      <c r="F86" s="328"/>
      <c r="G86" s="328"/>
    </row>
    <row r="87" spans="1:7" ht="12">
      <c r="A87" s="328"/>
      <c r="B87" s="328"/>
      <c r="C87" s="328"/>
      <c r="D87" s="328"/>
      <c r="E87" s="328"/>
      <c r="F87" s="328"/>
      <c r="G87" s="328"/>
    </row>
    <row r="88" spans="1:7" ht="12">
      <c r="A88" s="328"/>
      <c r="B88" s="328"/>
      <c r="C88" s="328"/>
      <c r="D88" s="328"/>
      <c r="E88" s="328"/>
      <c r="F88" s="328"/>
      <c r="G88" s="328"/>
    </row>
    <row r="89" spans="1:7" ht="12">
      <c r="A89" s="328"/>
      <c r="B89" s="328"/>
      <c r="C89" s="328"/>
      <c r="D89" s="328"/>
      <c r="E89" s="328"/>
      <c r="F89" s="328"/>
      <c r="G89" s="328"/>
    </row>
    <row r="90" spans="1:7" ht="12">
      <c r="A90" s="328"/>
      <c r="B90" s="328"/>
      <c r="C90" s="328"/>
      <c r="D90" s="328"/>
      <c r="E90" s="328"/>
      <c r="F90" s="328"/>
      <c r="G90" s="328"/>
    </row>
    <row r="91" spans="1:7" ht="12">
      <c r="A91" s="328"/>
      <c r="B91" s="328"/>
      <c r="C91" s="328"/>
      <c r="D91" s="328"/>
      <c r="E91" s="328"/>
      <c r="F91" s="328"/>
      <c r="G91" s="328"/>
    </row>
    <row r="92" spans="1:7" ht="12">
      <c r="A92" s="328"/>
      <c r="B92" s="328"/>
      <c r="C92" s="328"/>
      <c r="D92" s="328"/>
      <c r="E92" s="328"/>
      <c r="F92" s="328"/>
      <c r="G92" s="328"/>
    </row>
    <row r="93" spans="1:7" ht="12">
      <c r="A93" s="328"/>
      <c r="B93" s="328"/>
      <c r="C93" s="328"/>
      <c r="D93" s="328"/>
      <c r="E93" s="328"/>
      <c r="F93" s="328"/>
      <c r="G93" s="328"/>
    </row>
    <row r="94" spans="1:7" ht="12">
      <c r="A94" s="328"/>
      <c r="B94" s="328"/>
      <c r="C94" s="328"/>
      <c r="D94" s="328"/>
      <c r="E94" s="328"/>
      <c r="F94" s="328"/>
      <c r="G94" s="328"/>
    </row>
    <row r="95" spans="1:7" ht="12">
      <c r="A95" s="328"/>
      <c r="B95" s="328"/>
      <c r="C95" s="328"/>
      <c r="D95" s="328"/>
      <c r="E95" s="328"/>
      <c r="F95" s="328"/>
      <c r="G95" s="328"/>
    </row>
    <row r="96" spans="1:7" ht="12">
      <c r="A96" s="328"/>
      <c r="B96" s="328"/>
      <c r="C96" s="328"/>
      <c r="D96" s="328"/>
      <c r="E96" s="328"/>
      <c r="F96" s="328"/>
      <c r="G96" s="328"/>
    </row>
    <row r="97" spans="1:7" ht="12">
      <c r="A97" s="328"/>
      <c r="B97" s="328"/>
      <c r="C97" s="328"/>
      <c r="D97" s="328"/>
      <c r="E97" s="328"/>
      <c r="F97" s="328"/>
      <c r="G97" s="328"/>
    </row>
    <row r="98" spans="1:7" ht="12">
      <c r="A98" s="328"/>
      <c r="B98" s="328"/>
      <c r="C98" s="328"/>
      <c r="D98" s="328"/>
      <c r="E98" s="328"/>
      <c r="F98" s="328"/>
      <c r="G98" s="328"/>
    </row>
    <row r="99" spans="1:7" ht="12">
      <c r="A99" s="328"/>
      <c r="B99" s="328"/>
      <c r="C99" s="328"/>
      <c r="D99" s="328"/>
      <c r="E99" s="328"/>
      <c r="F99" s="328"/>
      <c r="G99" s="328"/>
    </row>
    <row r="100" spans="1:7" ht="12">
      <c r="A100" s="328"/>
      <c r="B100" s="328"/>
      <c r="C100" s="328"/>
      <c r="D100" s="328"/>
      <c r="E100" s="328"/>
      <c r="F100" s="328"/>
      <c r="G100" s="328"/>
    </row>
    <row r="101" spans="1:7" ht="12">
      <c r="A101" s="328"/>
      <c r="B101" s="328"/>
      <c r="C101" s="328"/>
      <c r="D101" s="328"/>
      <c r="E101" s="328"/>
      <c r="F101" s="328"/>
      <c r="G101" s="328"/>
    </row>
    <row r="102" spans="1:7" ht="12">
      <c r="A102" s="328"/>
      <c r="B102" s="328"/>
      <c r="C102" s="328"/>
      <c r="D102" s="328"/>
      <c r="E102" s="328"/>
      <c r="F102" s="328"/>
      <c r="G102" s="328"/>
    </row>
    <row r="103" spans="1:7" ht="12">
      <c r="A103" s="328"/>
      <c r="B103" s="328"/>
      <c r="C103" s="328"/>
      <c r="D103" s="328"/>
      <c r="E103" s="328"/>
      <c r="F103" s="328"/>
      <c r="G103" s="328"/>
    </row>
    <row r="104" spans="1:7" ht="12">
      <c r="A104" s="328"/>
      <c r="B104" s="328"/>
      <c r="C104" s="328"/>
      <c r="D104" s="328"/>
      <c r="E104" s="328"/>
      <c r="F104" s="328"/>
      <c r="G104" s="328"/>
    </row>
    <row r="105" spans="1:7" ht="12">
      <c r="A105" s="328"/>
      <c r="B105" s="328"/>
      <c r="C105" s="328"/>
      <c r="D105" s="328"/>
      <c r="E105" s="328"/>
      <c r="F105" s="328"/>
      <c r="G105" s="328"/>
    </row>
    <row r="106" spans="1:7" ht="12">
      <c r="A106" s="328"/>
      <c r="B106" s="328"/>
      <c r="C106" s="328"/>
      <c r="D106" s="328"/>
      <c r="E106" s="328"/>
      <c r="F106" s="328"/>
      <c r="G106" s="328"/>
    </row>
    <row r="107" spans="1:7" ht="12">
      <c r="A107" s="328"/>
      <c r="B107" s="328"/>
      <c r="C107" s="328"/>
      <c r="D107" s="328"/>
      <c r="E107" s="328"/>
      <c r="F107" s="328"/>
      <c r="G107" s="328"/>
    </row>
    <row r="108" spans="1:7" ht="12">
      <c r="A108" s="328"/>
      <c r="B108" s="328"/>
      <c r="C108" s="328"/>
      <c r="D108" s="328"/>
      <c r="E108" s="328"/>
      <c r="F108" s="328"/>
      <c r="G108" s="328"/>
    </row>
    <row r="109" spans="1:7" ht="12">
      <c r="A109" s="328"/>
      <c r="B109" s="328"/>
      <c r="C109" s="328"/>
      <c r="D109" s="328"/>
      <c r="E109" s="328"/>
      <c r="F109" s="328"/>
      <c r="G109" s="328"/>
    </row>
    <row r="110" spans="1:7" ht="12">
      <c r="A110" s="328"/>
      <c r="B110" s="328"/>
      <c r="C110" s="328"/>
      <c r="D110" s="328"/>
      <c r="E110" s="328"/>
      <c r="F110" s="328"/>
      <c r="G110" s="328"/>
    </row>
    <row r="111" spans="1:7" ht="12">
      <c r="A111" s="328"/>
      <c r="B111" s="328"/>
      <c r="C111" s="328"/>
      <c r="D111" s="328"/>
      <c r="E111" s="328"/>
      <c r="F111" s="328"/>
      <c r="G111" s="328"/>
    </row>
    <row r="112" spans="1:7" ht="12">
      <c r="A112" s="328"/>
      <c r="B112" s="328"/>
      <c r="C112" s="328"/>
      <c r="D112" s="328"/>
      <c r="E112" s="328"/>
      <c r="F112" s="328"/>
      <c r="G112" s="328"/>
    </row>
    <row r="113" spans="1:7" ht="12">
      <c r="A113" s="328"/>
      <c r="B113" s="328"/>
      <c r="C113" s="328"/>
      <c r="D113" s="328"/>
      <c r="E113" s="328"/>
      <c r="F113" s="328"/>
      <c r="G113" s="328"/>
    </row>
    <row r="114" spans="1:7" ht="12">
      <c r="A114" s="328"/>
      <c r="B114" s="328"/>
      <c r="C114" s="328"/>
      <c r="D114" s="328"/>
      <c r="E114" s="328"/>
      <c r="F114" s="328"/>
      <c r="G114" s="328"/>
    </row>
    <row r="115" spans="1:7" ht="12">
      <c r="A115" s="328"/>
      <c r="B115" s="328"/>
      <c r="C115" s="328"/>
      <c r="D115" s="328"/>
      <c r="E115" s="328"/>
      <c r="F115" s="328"/>
      <c r="G115" s="328"/>
    </row>
    <row r="116" spans="1:7" ht="12">
      <c r="A116" s="328"/>
      <c r="B116" s="328"/>
      <c r="C116" s="328"/>
      <c r="D116" s="328"/>
      <c r="E116" s="328"/>
      <c r="F116" s="328"/>
      <c r="G116" s="328"/>
    </row>
    <row r="117" spans="1:7" ht="12">
      <c r="A117" s="328"/>
      <c r="B117" s="328"/>
      <c r="C117" s="328"/>
      <c r="D117" s="328"/>
      <c r="E117" s="328"/>
      <c r="F117" s="328"/>
      <c r="G117" s="328"/>
    </row>
    <row r="118" spans="1:7" ht="12">
      <c r="A118" s="328"/>
      <c r="B118" s="328"/>
      <c r="C118" s="328"/>
      <c r="D118" s="328"/>
      <c r="E118" s="328"/>
      <c r="F118" s="328"/>
      <c r="G118" s="328"/>
    </row>
    <row r="119" spans="1:7" ht="12">
      <c r="A119" s="328"/>
      <c r="B119" s="328"/>
      <c r="C119" s="328"/>
      <c r="D119" s="328"/>
      <c r="E119" s="328"/>
      <c r="F119" s="328"/>
      <c r="G119" s="328"/>
    </row>
    <row r="120" spans="1:7" ht="12">
      <c r="A120" s="328"/>
      <c r="B120" s="328"/>
      <c r="C120" s="328"/>
      <c r="D120" s="328"/>
      <c r="E120" s="328"/>
      <c r="F120" s="328"/>
      <c r="G120" s="328"/>
    </row>
    <row r="121" spans="1:7" ht="12">
      <c r="A121" s="328"/>
      <c r="B121" s="328"/>
      <c r="C121" s="328"/>
      <c r="D121" s="328"/>
      <c r="E121" s="328"/>
      <c r="F121" s="328"/>
      <c r="G121" s="328"/>
    </row>
    <row r="122" spans="1:7" ht="12">
      <c r="A122" s="328"/>
      <c r="B122" s="328"/>
      <c r="C122" s="328"/>
      <c r="D122" s="328"/>
      <c r="E122" s="328"/>
      <c r="F122" s="328"/>
      <c r="G122" s="328"/>
    </row>
    <row r="123" spans="1:7" ht="12">
      <c r="A123" s="328"/>
      <c r="B123" s="328"/>
      <c r="C123" s="328"/>
      <c r="D123" s="328"/>
      <c r="E123" s="328"/>
      <c r="F123" s="328"/>
      <c r="G123" s="328"/>
    </row>
    <row r="124" spans="1:7" ht="12">
      <c r="A124" s="328"/>
      <c r="B124" s="328"/>
      <c r="C124" s="328"/>
      <c r="D124" s="328"/>
      <c r="E124" s="328"/>
      <c r="F124" s="328"/>
      <c r="G124" s="328"/>
    </row>
    <row r="125" spans="1:7" ht="12">
      <c r="A125" s="328"/>
      <c r="B125" s="328"/>
      <c r="C125" s="328"/>
      <c r="D125" s="328"/>
      <c r="E125" s="328"/>
      <c r="F125" s="328"/>
      <c r="G125" s="328"/>
    </row>
    <row r="126" spans="1:7" ht="12">
      <c r="A126" s="328"/>
      <c r="B126" s="328"/>
      <c r="C126" s="328"/>
      <c r="D126" s="328"/>
      <c r="E126" s="328"/>
      <c r="F126" s="328"/>
      <c r="G126" s="328"/>
    </row>
    <row r="127" spans="1:7" ht="12">
      <c r="A127" s="328"/>
      <c r="B127" s="328"/>
      <c r="C127" s="328"/>
      <c r="D127" s="328"/>
      <c r="E127" s="328"/>
      <c r="F127" s="328"/>
      <c r="G127" s="328"/>
    </row>
    <row r="128" spans="1:7" ht="12">
      <c r="A128" s="328"/>
      <c r="B128" s="328"/>
      <c r="C128" s="328"/>
      <c r="D128" s="328"/>
      <c r="E128" s="328"/>
      <c r="F128" s="328"/>
      <c r="G128" s="328"/>
    </row>
    <row r="129" spans="1:7" ht="12">
      <c r="A129" s="328"/>
      <c r="B129" s="328"/>
      <c r="C129" s="328"/>
      <c r="D129" s="328"/>
      <c r="E129" s="328"/>
      <c r="F129" s="328"/>
      <c r="G129" s="328"/>
    </row>
    <row r="130" spans="1:7" ht="12">
      <c r="A130" s="328"/>
      <c r="B130" s="328"/>
      <c r="C130" s="328"/>
      <c r="D130" s="328"/>
      <c r="E130" s="328"/>
      <c r="F130" s="328"/>
      <c r="G130" s="328"/>
    </row>
    <row r="131" spans="1:7" ht="12">
      <c r="A131" s="328"/>
      <c r="B131" s="328"/>
      <c r="C131" s="328"/>
      <c r="D131" s="328"/>
      <c r="E131" s="328"/>
      <c r="F131" s="328"/>
      <c r="G131" s="328"/>
    </row>
    <row r="132" spans="1:7" ht="12">
      <c r="A132" s="328"/>
      <c r="B132" s="328"/>
      <c r="C132" s="328"/>
      <c r="D132" s="328"/>
      <c r="E132" s="328"/>
      <c r="F132" s="328"/>
      <c r="G132" s="328"/>
    </row>
    <row r="133" spans="1:7" ht="12">
      <c r="A133" s="328"/>
      <c r="B133" s="328"/>
      <c r="C133" s="328"/>
      <c r="D133" s="328"/>
      <c r="E133" s="328"/>
      <c r="F133" s="328"/>
      <c r="G133" s="328"/>
    </row>
    <row r="134" spans="1:7" ht="12">
      <c r="A134" s="328"/>
      <c r="B134" s="328"/>
      <c r="C134" s="328"/>
      <c r="D134" s="328"/>
      <c r="E134" s="328"/>
      <c r="F134" s="328"/>
      <c r="G134" s="328"/>
    </row>
    <row r="135" spans="1:7" ht="12">
      <c r="A135" s="328"/>
      <c r="B135" s="328"/>
      <c r="C135" s="328"/>
      <c r="D135" s="328"/>
      <c r="E135" s="328"/>
      <c r="F135" s="328"/>
      <c r="G135" s="328"/>
    </row>
    <row r="136" spans="1:7" ht="12">
      <c r="A136" s="328"/>
      <c r="B136" s="328"/>
      <c r="C136" s="328"/>
      <c r="D136" s="328"/>
      <c r="E136" s="328"/>
      <c r="F136" s="328"/>
      <c r="G136" s="328"/>
    </row>
    <row r="137" spans="1:7" ht="12">
      <c r="A137" s="328"/>
      <c r="B137" s="328"/>
      <c r="C137" s="328"/>
      <c r="D137" s="328"/>
      <c r="E137" s="328"/>
      <c r="F137" s="328"/>
      <c r="G137" s="328"/>
    </row>
    <row r="138" spans="1:7" ht="12">
      <c r="A138" s="328"/>
      <c r="B138" s="328"/>
      <c r="C138" s="328"/>
      <c r="D138" s="328"/>
      <c r="E138" s="328"/>
      <c r="F138" s="328"/>
      <c r="G138" s="328"/>
    </row>
    <row r="139" spans="1:7" ht="12">
      <c r="A139" s="328"/>
      <c r="B139" s="328"/>
      <c r="C139" s="328"/>
      <c r="D139" s="328"/>
      <c r="E139" s="328"/>
      <c r="F139" s="328"/>
      <c r="G139" s="328"/>
    </row>
    <row r="140" spans="1:7" ht="12">
      <c r="A140" s="328"/>
      <c r="B140" s="328"/>
      <c r="C140" s="328"/>
      <c r="D140" s="328"/>
      <c r="E140" s="328"/>
      <c r="F140" s="328"/>
      <c r="G140" s="328"/>
    </row>
    <row r="141" spans="1:7" ht="12">
      <c r="A141" s="328"/>
      <c r="B141" s="328"/>
      <c r="C141" s="328"/>
      <c r="D141" s="328"/>
      <c r="E141" s="328"/>
      <c r="F141" s="328"/>
      <c r="G141" s="328"/>
    </row>
    <row r="142" spans="1:7" ht="12">
      <c r="A142" s="328"/>
      <c r="B142" s="328"/>
      <c r="C142" s="328"/>
      <c r="D142" s="328"/>
      <c r="E142" s="328"/>
      <c r="F142" s="328"/>
      <c r="G142" s="328"/>
    </row>
    <row r="143" spans="1:7" ht="12">
      <c r="A143" s="328"/>
      <c r="B143" s="328"/>
      <c r="C143" s="328"/>
      <c r="D143" s="328"/>
      <c r="E143" s="328"/>
      <c r="F143" s="328"/>
      <c r="G143" s="328"/>
    </row>
    <row r="144" spans="1:7" ht="12">
      <c r="A144" s="328"/>
      <c r="B144" s="328"/>
      <c r="C144" s="328"/>
      <c r="D144" s="328"/>
      <c r="E144" s="328"/>
      <c r="F144" s="328"/>
      <c r="G144" s="328"/>
    </row>
    <row r="145" spans="1:7" ht="12">
      <c r="A145" s="328"/>
      <c r="B145" s="328"/>
      <c r="C145" s="328"/>
      <c r="D145" s="328"/>
      <c r="E145" s="328"/>
      <c r="F145" s="328"/>
      <c r="G145" s="328"/>
    </row>
    <row r="146" spans="1:7" ht="12">
      <c r="A146" s="328"/>
      <c r="B146" s="328"/>
      <c r="C146" s="328"/>
      <c r="D146" s="328"/>
      <c r="E146" s="328"/>
      <c r="F146" s="328"/>
      <c r="G146" s="328"/>
    </row>
    <row r="147" spans="1:7" ht="12">
      <c r="A147" s="328"/>
      <c r="B147" s="328"/>
      <c r="C147" s="328"/>
      <c r="D147" s="328"/>
      <c r="E147" s="328"/>
      <c r="F147" s="328"/>
      <c r="G147" s="328"/>
    </row>
    <row r="148" spans="1:7" ht="12">
      <c r="A148" s="328"/>
      <c r="B148" s="328"/>
      <c r="C148" s="328"/>
      <c r="D148" s="328"/>
      <c r="E148" s="328"/>
      <c r="F148" s="328"/>
      <c r="G148" s="328"/>
    </row>
    <row r="149" spans="1:7" ht="12">
      <c r="A149" s="328"/>
      <c r="B149" s="328"/>
      <c r="C149" s="328"/>
      <c r="D149" s="328"/>
      <c r="E149" s="328"/>
      <c r="F149" s="328"/>
      <c r="G149" s="328"/>
    </row>
    <row r="150" spans="1:7" ht="12">
      <c r="A150" s="328"/>
      <c r="B150" s="328"/>
      <c r="C150" s="328"/>
      <c r="D150" s="328"/>
      <c r="E150" s="328"/>
      <c r="F150" s="328"/>
      <c r="G150" s="328"/>
    </row>
    <row r="151" spans="1:7" ht="12">
      <c r="A151" s="328"/>
      <c r="B151" s="328"/>
      <c r="C151" s="328"/>
      <c r="D151" s="328"/>
      <c r="E151" s="328"/>
      <c r="F151" s="328"/>
      <c r="G151" s="328"/>
    </row>
    <row r="152" spans="1:7" ht="12">
      <c r="A152" s="328"/>
      <c r="B152" s="328"/>
      <c r="C152" s="328"/>
      <c r="D152" s="328"/>
      <c r="E152" s="328"/>
      <c r="F152" s="328"/>
      <c r="G152" s="328"/>
    </row>
    <row r="153" spans="1:7" ht="12">
      <c r="A153" s="328"/>
      <c r="B153" s="328"/>
      <c r="C153" s="328"/>
      <c r="D153" s="328"/>
      <c r="E153" s="328"/>
      <c r="F153" s="328"/>
      <c r="G153" s="328"/>
    </row>
    <row r="154" spans="1:7" ht="12">
      <c r="A154" s="328"/>
      <c r="B154" s="328"/>
      <c r="C154" s="328"/>
      <c r="D154" s="328"/>
      <c r="E154" s="328"/>
      <c r="F154" s="328"/>
      <c r="G154" s="328"/>
    </row>
    <row r="155" spans="1:7" ht="12">
      <c r="A155" s="328"/>
      <c r="B155" s="328"/>
      <c r="C155" s="328"/>
      <c r="D155" s="328"/>
      <c r="E155" s="328"/>
      <c r="F155" s="328"/>
      <c r="G155" s="328"/>
    </row>
    <row r="156" spans="1:7" ht="12">
      <c r="A156" s="328"/>
      <c r="B156" s="328"/>
      <c r="C156" s="328"/>
      <c r="D156" s="328"/>
      <c r="E156" s="328"/>
      <c r="F156" s="328"/>
      <c r="G156" s="328"/>
    </row>
    <row r="157" spans="1:7" ht="12">
      <c r="A157" s="328"/>
      <c r="B157" s="328"/>
      <c r="C157" s="328"/>
      <c r="D157" s="328"/>
      <c r="E157" s="328"/>
      <c r="F157" s="328"/>
      <c r="G157" s="328"/>
    </row>
    <row r="158" spans="1:7" ht="12">
      <c r="A158" s="328"/>
      <c r="B158" s="328"/>
      <c r="C158" s="328"/>
      <c r="D158" s="328"/>
      <c r="E158" s="328"/>
      <c r="F158" s="328"/>
      <c r="G158" s="328"/>
    </row>
    <row r="159" spans="1:7" ht="12">
      <c r="A159" s="328"/>
      <c r="B159" s="328"/>
      <c r="C159" s="328"/>
      <c r="D159" s="328"/>
      <c r="E159" s="328"/>
      <c r="F159" s="328"/>
      <c r="G159" s="328"/>
    </row>
    <row r="160" spans="1:7" ht="12">
      <c r="A160" s="328"/>
      <c r="B160" s="328"/>
      <c r="C160" s="328"/>
      <c r="D160" s="328"/>
      <c r="E160" s="328"/>
      <c r="F160" s="328"/>
      <c r="G160" s="328"/>
    </row>
    <row r="161" spans="1:7" ht="12">
      <c r="A161" s="328"/>
      <c r="B161" s="328"/>
      <c r="C161" s="328"/>
      <c r="D161" s="328"/>
      <c r="E161" s="328"/>
      <c r="F161" s="328"/>
      <c r="G161" s="328"/>
    </row>
    <row r="162" spans="1:7" ht="12">
      <c r="A162" s="328"/>
      <c r="B162" s="328"/>
      <c r="C162" s="328"/>
      <c r="D162" s="328"/>
      <c r="E162" s="328"/>
      <c r="F162" s="328"/>
      <c r="G162" s="328"/>
    </row>
    <row r="163" spans="1:7" ht="12">
      <c r="A163" s="328"/>
      <c r="B163" s="328"/>
      <c r="C163" s="328"/>
      <c r="D163" s="328"/>
      <c r="E163" s="328"/>
      <c r="F163" s="328"/>
      <c r="G163" s="328"/>
    </row>
    <row r="164" spans="1:7" ht="12">
      <c r="A164" s="328"/>
      <c r="B164" s="328"/>
      <c r="C164" s="328"/>
      <c r="D164" s="328"/>
      <c r="E164" s="328"/>
      <c r="F164" s="328"/>
      <c r="G164" s="328"/>
    </row>
    <row r="165" spans="1:7" ht="12">
      <c r="A165" s="328"/>
      <c r="B165" s="328"/>
      <c r="C165" s="328"/>
      <c r="D165" s="328"/>
      <c r="E165" s="328"/>
      <c r="F165" s="328"/>
      <c r="G165" s="328"/>
    </row>
    <row r="166" spans="1:7" ht="12">
      <c r="A166" s="328"/>
      <c r="B166" s="328"/>
      <c r="C166" s="328"/>
      <c r="D166" s="328"/>
      <c r="E166" s="328"/>
      <c r="F166" s="328"/>
      <c r="G166" s="328"/>
    </row>
    <row r="167" spans="1:7" ht="12">
      <c r="A167" s="328"/>
      <c r="B167" s="328"/>
      <c r="C167" s="328"/>
      <c r="D167" s="328"/>
      <c r="E167" s="328"/>
      <c r="F167" s="328"/>
      <c r="G167" s="328"/>
    </row>
    <row r="168" spans="1:7" ht="12">
      <c r="A168" s="328"/>
      <c r="B168" s="328"/>
      <c r="C168" s="328"/>
      <c r="D168" s="328"/>
      <c r="E168" s="328"/>
      <c r="F168" s="328"/>
      <c r="G168" s="328"/>
    </row>
    <row r="169" spans="1:7" ht="12">
      <c r="A169" s="328"/>
      <c r="B169" s="328"/>
      <c r="C169" s="328"/>
      <c r="D169" s="328"/>
      <c r="E169" s="328"/>
      <c r="F169" s="328"/>
      <c r="G169" s="328"/>
    </row>
    <row r="170" spans="1:7" ht="12">
      <c r="A170" s="328"/>
      <c r="B170" s="328"/>
      <c r="C170" s="328"/>
      <c r="D170" s="328"/>
      <c r="E170" s="328"/>
      <c r="F170" s="328"/>
      <c r="G170" s="328"/>
    </row>
    <row r="171" spans="1:7" ht="12">
      <c r="A171" s="328"/>
      <c r="B171" s="328"/>
      <c r="C171" s="328"/>
      <c r="D171" s="328"/>
      <c r="E171" s="328"/>
      <c r="F171" s="328"/>
      <c r="G171" s="328"/>
    </row>
    <row r="172" spans="1:7" ht="12">
      <c r="A172" s="328"/>
      <c r="B172" s="328"/>
      <c r="C172" s="328"/>
      <c r="D172" s="328"/>
      <c r="E172" s="328"/>
      <c r="F172" s="328"/>
      <c r="G172" s="328"/>
    </row>
    <row r="173" spans="1:7" ht="12">
      <c r="A173" s="328"/>
      <c r="B173" s="328"/>
      <c r="C173" s="328"/>
      <c r="D173" s="328"/>
      <c r="E173" s="328"/>
      <c r="F173" s="328"/>
      <c r="G173" s="328"/>
    </row>
    <row r="174" spans="1:7" ht="12">
      <c r="A174" s="328"/>
      <c r="B174" s="328"/>
      <c r="C174" s="328"/>
      <c r="D174" s="328"/>
      <c r="E174" s="328"/>
      <c r="F174" s="328"/>
      <c r="G174" s="328"/>
    </row>
    <row r="175" spans="1:7" ht="12">
      <c r="A175" s="328"/>
      <c r="B175" s="328"/>
      <c r="C175" s="328"/>
      <c r="D175" s="328"/>
      <c r="E175" s="328"/>
      <c r="F175" s="328"/>
      <c r="G175" s="328"/>
    </row>
    <row r="176" spans="1:7" ht="12">
      <c r="A176" s="328"/>
      <c r="B176" s="328"/>
      <c r="C176" s="328"/>
      <c r="D176" s="328"/>
      <c r="E176" s="328"/>
      <c r="F176" s="328"/>
      <c r="G176" s="328"/>
    </row>
    <row r="177" spans="1:7" ht="12">
      <c r="A177" s="328"/>
      <c r="B177" s="328"/>
      <c r="C177" s="328"/>
      <c r="D177" s="328"/>
      <c r="E177" s="328"/>
      <c r="F177" s="328"/>
      <c r="G177" s="328"/>
    </row>
    <row r="178" spans="1:7" ht="12">
      <c r="A178" s="328"/>
      <c r="B178" s="328"/>
      <c r="C178" s="328"/>
      <c r="D178" s="328"/>
      <c r="E178" s="328"/>
      <c r="F178" s="328"/>
      <c r="G178" s="328"/>
    </row>
    <row r="179" spans="1:7" ht="12">
      <c r="A179" s="328"/>
      <c r="B179" s="328"/>
      <c r="C179" s="328"/>
      <c r="D179" s="328"/>
      <c r="E179" s="328"/>
      <c r="F179" s="328"/>
      <c r="G179" s="328"/>
    </row>
    <row r="180" spans="1:7" ht="12">
      <c r="A180" s="328"/>
      <c r="B180" s="328"/>
      <c r="C180" s="328"/>
      <c r="D180" s="328"/>
      <c r="E180" s="328"/>
      <c r="F180" s="328"/>
      <c r="G180" s="328"/>
    </row>
    <row r="181" spans="1:7" ht="12">
      <c r="A181" s="328"/>
      <c r="B181" s="328"/>
      <c r="C181" s="328"/>
      <c r="D181" s="328"/>
      <c r="E181" s="328"/>
      <c r="F181" s="328"/>
      <c r="G181" s="328"/>
    </row>
    <row r="182" spans="1:7" ht="12">
      <c r="A182" s="328"/>
      <c r="B182" s="328"/>
      <c r="C182" s="328"/>
      <c r="D182" s="328"/>
      <c r="E182" s="328"/>
      <c r="F182" s="328"/>
      <c r="G182" s="328"/>
    </row>
    <row r="183" spans="1:7" ht="12">
      <c r="A183" s="328"/>
      <c r="B183" s="328"/>
      <c r="C183" s="328"/>
      <c r="D183" s="328"/>
      <c r="E183" s="328"/>
      <c r="F183" s="328"/>
      <c r="G183" s="328"/>
    </row>
    <row r="184" spans="1:7" ht="12">
      <c r="A184" s="328"/>
      <c r="B184" s="328"/>
      <c r="C184" s="328"/>
      <c r="D184" s="328"/>
      <c r="E184" s="328"/>
      <c r="F184" s="328"/>
      <c r="G184" s="328"/>
    </row>
    <row r="185" spans="1:7" ht="12">
      <c r="A185" s="328"/>
      <c r="B185" s="328"/>
      <c r="C185" s="328"/>
      <c r="D185" s="328"/>
      <c r="E185" s="328"/>
      <c r="F185" s="328"/>
      <c r="G185" s="328"/>
    </row>
    <row r="186" spans="1:7" ht="12">
      <c r="A186" s="328"/>
      <c r="B186" s="328"/>
      <c r="C186" s="328"/>
      <c r="D186" s="328"/>
      <c r="E186" s="328"/>
      <c r="F186" s="328"/>
      <c r="G186" s="328"/>
    </row>
    <row r="187" spans="1:7" ht="12">
      <c r="A187" s="328"/>
      <c r="B187" s="328"/>
      <c r="C187" s="328"/>
      <c r="D187" s="328"/>
      <c r="E187" s="328"/>
      <c r="F187" s="328"/>
      <c r="G187" s="328"/>
    </row>
    <row r="188" spans="1:7" ht="12">
      <c r="A188" s="328"/>
      <c r="B188" s="328"/>
      <c r="C188" s="328"/>
      <c r="D188" s="328"/>
      <c r="E188" s="328"/>
      <c r="F188" s="328"/>
      <c r="G188" s="328"/>
    </row>
    <row r="189" spans="1:7" ht="12">
      <c r="A189" s="328"/>
      <c r="B189" s="328"/>
      <c r="C189" s="328"/>
      <c r="D189" s="328"/>
      <c r="E189" s="328"/>
      <c r="F189" s="328"/>
      <c r="G189" s="328"/>
    </row>
    <row r="190" spans="1:7" ht="12">
      <c r="A190" s="328"/>
      <c r="B190" s="328"/>
      <c r="C190" s="328"/>
      <c r="D190" s="328"/>
      <c r="E190" s="328"/>
      <c r="F190" s="328"/>
      <c r="G190" s="328"/>
    </row>
    <row r="191" spans="1:7" ht="12">
      <c r="A191" s="328"/>
      <c r="B191" s="328"/>
      <c r="C191" s="328"/>
      <c r="D191" s="328"/>
      <c r="E191" s="328"/>
      <c r="F191" s="328"/>
      <c r="G191" s="328"/>
    </row>
    <row r="192" spans="1:7" ht="12">
      <c r="A192" s="328"/>
      <c r="B192" s="328"/>
      <c r="C192" s="328"/>
      <c r="D192" s="328"/>
      <c r="E192" s="328"/>
      <c r="F192" s="328"/>
      <c r="G192" s="328"/>
    </row>
    <row r="193" spans="1:7" ht="12">
      <c r="A193" s="328"/>
      <c r="B193" s="328"/>
      <c r="C193" s="328"/>
      <c r="D193" s="328"/>
      <c r="E193" s="328"/>
      <c r="F193" s="328"/>
      <c r="G193" s="328"/>
    </row>
    <row r="194" spans="1:7" ht="12">
      <c r="A194" s="328"/>
      <c r="B194" s="328"/>
      <c r="C194" s="328"/>
      <c r="D194" s="328"/>
      <c r="E194" s="328"/>
      <c r="F194" s="328"/>
      <c r="G194" s="328"/>
    </row>
    <row r="195" spans="1:7" ht="12">
      <c r="A195" s="328"/>
      <c r="B195" s="328"/>
      <c r="C195" s="328"/>
      <c r="D195" s="328"/>
      <c r="E195" s="328"/>
      <c r="F195" s="328"/>
      <c r="G195" s="328"/>
    </row>
    <row r="196" spans="1:7" ht="12">
      <c r="A196" s="328"/>
      <c r="B196" s="328"/>
      <c r="C196" s="328"/>
      <c r="D196" s="328"/>
      <c r="E196" s="328"/>
      <c r="F196" s="328"/>
      <c r="G196" s="328"/>
    </row>
    <row r="197" spans="1:7" ht="12">
      <c r="A197" s="328"/>
      <c r="B197" s="328"/>
      <c r="C197" s="328"/>
      <c r="D197" s="328"/>
      <c r="E197" s="328"/>
      <c r="F197" s="328"/>
      <c r="G197" s="328"/>
    </row>
    <row r="198" spans="1:7" ht="12">
      <c r="A198" s="328"/>
      <c r="B198" s="328"/>
      <c r="C198" s="328"/>
      <c r="D198" s="328"/>
      <c r="E198" s="328"/>
      <c r="F198" s="328"/>
      <c r="G198" s="328"/>
    </row>
    <row r="199" spans="1:7" ht="12">
      <c r="A199" s="328"/>
      <c r="B199" s="328"/>
      <c r="C199" s="328"/>
      <c r="D199" s="328"/>
      <c r="E199" s="328"/>
      <c r="F199" s="328"/>
      <c r="G199" s="328"/>
    </row>
    <row r="200" spans="1:7" ht="12">
      <c r="A200" s="328"/>
      <c r="B200" s="328"/>
      <c r="C200" s="328"/>
      <c r="D200" s="328"/>
      <c r="E200" s="328"/>
      <c r="F200" s="328"/>
      <c r="G200" s="328"/>
    </row>
    <row r="201" spans="1:7" ht="12">
      <c r="A201" s="328"/>
      <c r="B201" s="328"/>
      <c r="C201" s="328"/>
      <c r="D201" s="328"/>
      <c r="E201" s="328"/>
      <c r="F201" s="328"/>
      <c r="G201" s="328"/>
    </row>
    <row r="202" spans="1:7" ht="12">
      <c r="A202" s="328"/>
      <c r="B202" s="328"/>
      <c r="C202" s="328"/>
      <c r="D202" s="328"/>
      <c r="E202" s="328"/>
      <c r="F202" s="328"/>
      <c r="G202" s="328"/>
    </row>
    <row r="203" spans="1:7" ht="12">
      <c r="A203" s="328"/>
      <c r="B203" s="328"/>
      <c r="C203" s="328"/>
      <c r="D203" s="328"/>
      <c r="E203" s="328"/>
      <c r="F203" s="328"/>
      <c r="G203" s="328"/>
    </row>
    <row r="204" spans="1:7" ht="12">
      <c r="A204" s="328"/>
      <c r="B204" s="328"/>
      <c r="C204" s="328"/>
      <c r="D204" s="328"/>
      <c r="E204" s="328"/>
      <c r="F204" s="328"/>
      <c r="G204" s="328"/>
    </row>
    <row r="205" spans="1:7" ht="12">
      <c r="A205" s="328"/>
      <c r="B205" s="328"/>
      <c r="C205" s="328"/>
      <c r="D205" s="328"/>
      <c r="E205" s="328"/>
      <c r="F205" s="328"/>
      <c r="G205" s="328"/>
    </row>
    <row r="206" spans="1:7" ht="12">
      <c r="A206" s="328"/>
      <c r="B206" s="328"/>
      <c r="C206" s="328"/>
      <c r="D206" s="328"/>
      <c r="E206" s="328"/>
      <c r="F206" s="328"/>
      <c r="G206" s="328"/>
    </row>
    <row r="207" spans="1:7" ht="12">
      <c r="A207" s="328"/>
      <c r="B207" s="328"/>
      <c r="C207" s="328"/>
      <c r="D207" s="328"/>
      <c r="E207" s="328"/>
      <c r="F207" s="328"/>
      <c r="G207" s="328"/>
    </row>
    <row r="208" spans="1:7" ht="12">
      <c r="A208" s="328"/>
      <c r="B208" s="328"/>
      <c r="C208" s="328"/>
      <c r="D208" s="328"/>
      <c r="E208" s="328"/>
      <c r="F208" s="328"/>
      <c r="G208" s="328"/>
    </row>
    <row r="209" spans="1:7" ht="12">
      <c r="A209" s="328"/>
      <c r="B209" s="328"/>
      <c r="C209" s="328"/>
      <c r="D209" s="328"/>
      <c r="E209" s="328"/>
      <c r="F209" s="328"/>
      <c r="G209" s="328"/>
    </row>
    <row r="210" spans="1:7" ht="12">
      <c r="A210" s="328"/>
      <c r="B210" s="328"/>
      <c r="C210" s="328"/>
      <c r="D210" s="328"/>
      <c r="E210" s="328"/>
      <c r="F210" s="328"/>
      <c r="G210" s="328"/>
    </row>
    <row r="211" spans="1:7" ht="12">
      <c r="A211" s="328"/>
      <c r="B211" s="328"/>
      <c r="C211" s="328"/>
      <c r="D211" s="328"/>
      <c r="E211" s="328"/>
      <c r="F211" s="328"/>
      <c r="G211" s="328"/>
    </row>
    <row r="212" spans="1:7" ht="12">
      <c r="A212" s="328"/>
      <c r="B212" s="328"/>
      <c r="C212" s="328"/>
      <c r="D212" s="328"/>
      <c r="E212" s="328"/>
      <c r="F212" s="328"/>
      <c r="G212" s="328"/>
    </row>
    <row r="213" spans="1:7" ht="12">
      <c r="A213" s="328"/>
      <c r="B213" s="328"/>
      <c r="C213" s="328"/>
      <c r="D213" s="328"/>
      <c r="E213" s="328"/>
      <c r="F213" s="328"/>
      <c r="G213" s="328"/>
    </row>
    <row r="214" spans="1:7" ht="12">
      <c r="A214" s="328"/>
      <c r="B214" s="328"/>
      <c r="C214" s="328"/>
      <c r="D214" s="328"/>
      <c r="E214" s="328"/>
      <c r="F214" s="328"/>
      <c r="G214" s="328"/>
    </row>
    <row r="215" spans="1:7" ht="12">
      <c r="A215" s="328"/>
      <c r="B215" s="328"/>
      <c r="C215" s="328"/>
      <c r="D215" s="328"/>
      <c r="E215" s="328"/>
      <c r="F215" s="328"/>
      <c r="G215" s="328"/>
    </row>
    <row r="216" spans="1:7" ht="12">
      <c r="A216" s="328"/>
      <c r="B216" s="328"/>
      <c r="C216" s="328"/>
      <c r="D216" s="328"/>
      <c r="E216" s="328"/>
      <c r="F216" s="328"/>
      <c r="G216" s="328"/>
    </row>
    <row r="217" spans="1:7" ht="12">
      <c r="A217" s="328"/>
      <c r="B217" s="328"/>
      <c r="C217" s="328"/>
      <c r="D217" s="328"/>
      <c r="E217" s="328"/>
      <c r="F217" s="328"/>
      <c r="G217" s="328"/>
    </row>
    <row r="218" spans="1:7" ht="12">
      <c r="A218" s="328"/>
      <c r="B218" s="328"/>
      <c r="C218" s="328"/>
      <c r="D218" s="328"/>
      <c r="E218" s="328"/>
      <c r="F218" s="328"/>
      <c r="G218" s="328"/>
    </row>
    <row r="219" spans="1:7" ht="12">
      <c r="A219" s="328"/>
      <c r="B219" s="328"/>
      <c r="C219" s="328"/>
      <c r="D219" s="328"/>
      <c r="E219" s="328"/>
      <c r="F219" s="328"/>
      <c r="G219" s="328"/>
    </row>
    <row r="220" spans="1:7" ht="12">
      <c r="A220" s="328"/>
      <c r="B220" s="328"/>
      <c r="C220" s="328"/>
      <c r="D220" s="328"/>
      <c r="E220" s="328"/>
      <c r="F220" s="328"/>
      <c r="G220" s="328"/>
    </row>
    <row r="221" spans="1:7" ht="12">
      <c r="A221" s="328"/>
      <c r="B221" s="328"/>
      <c r="C221" s="328"/>
      <c r="D221" s="328"/>
      <c r="E221" s="328"/>
      <c r="F221" s="328"/>
      <c r="G221" s="328"/>
    </row>
    <row r="222" spans="1:7" ht="12">
      <c r="A222" s="328"/>
      <c r="B222" s="328"/>
      <c r="C222" s="328"/>
      <c r="D222" s="328"/>
      <c r="E222" s="328"/>
      <c r="F222" s="328"/>
      <c r="G222" s="328"/>
    </row>
    <row r="223" spans="1:7" ht="12">
      <c r="A223" s="328"/>
      <c r="B223" s="328"/>
      <c r="C223" s="328"/>
      <c r="D223" s="328"/>
      <c r="E223" s="328"/>
      <c r="F223" s="328"/>
      <c r="G223" s="328"/>
    </row>
    <row r="224" spans="1:7" ht="12">
      <c r="A224" s="328"/>
      <c r="B224" s="328"/>
      <c r="C224" s="328"/>
      <c r="D224" s="328"/>
      <c r="E224" s="328"/>
      <c r="F224" s="328"/>
      <c r="G224" s="328"/>
    </row>
    <row r="225" spans="1:7" ht="12">
      <c r="A225" s="328"/>
      <c r="B225" s="328"/>
      <c r="C225" s="328"/>
      <c r="D225" s="328"/>
      <c r="E225" s="328"/>
      <c r="F225" s="328"/>
      <c r="G225" s="328"/>
    </row>
    <row r="226" spans="1:7" ht="12">
      <c r="A226" s="328"/>
      <c r="B226" s="328"/>
      <c r="C226" s="328"/>
      <c r="D226" s="328"/>
      <c r="E226" s="328"/>
      <c r="F226" s="328"/>
      <c r="G226" s="328"/>
    </row>
    <row r="227" spans="1:7" ht="12">
      <c r="A227" s="328"/>
      <c r="B227" s="328"/>
      <c r="C227" s="328"/>
      <c r="D227" s="328"/>
      <c r="E227" s="328"/>
      <c r="F227" s="328"/>
      <c r="G227" s="328"/>
    </row>
    <row r="228" spans="1:7" ht="12">
      <c r="A228" s="328"/>
      <c r="B228" s="328"/>
      <c r="C228" s="328"/>
      <c r="D228" s="328"/>
      <c r="E228" s="328"/>
      <c r="F228" s="328"/>
      <c r="G228" s="328"/>
    </row>
    <row r="229" spans="1:7" ht="12">
      <c r="A229" s="328"/>
      <c r="B229" s="328"/>
      <c r="C229" s="328"/>
      <c r="D229" s="328"/>
      <c r="E229" s="328"/>
      <c r="F229" s="328"/>
      <c r="G229" s="328"/>
    </row>
    <row r="230" spans="1:7" ht="12">
      <c r="A230" s="328"/>
      <c r="B230" s="328"/>
      <c r="C230" s="328"/>
      <c r="D230" s="328"/>
      <c r="E230" s="328"/>
      <c r="F230" s="328"/>
      <c r="G230" s="328"/>
    </row>
    <row r="231" spans="1:7" ht="12">
      <c r="A231" s="328"/>
      <c r="B231" s="328"/>
      <c r="C231" s="328"/>
      <c r="D231" s="328"/>
      <c r="E231" s="328"/>
      <c r="F231" s="328"/>
      <c r="G231" s="328"/>
    </row>
    <row r="232" spans="1:7" ht="12">
      <c r="A232" s="328"/>
      <c r="B232" s="328"/>
      <c r="C232" s="328"/>
      <c r="D232" s="328"/>
      <c r="E232" s="328"/>
      <c r="F232" s="328"/>
      <c r="G232" s="328"/>
    </row>
    <row r="233" spans="1:7" ht="12">
      <c r="A233" s="328"/>
      <c r="B233" s="328"/>
      <c r="C233" s="328"/>
      <c r="D233" s="328"/>
      <c r="E233" s="328"/>
      <c r="F233" s="328"/>
      <c r="G233" s="328"/>
    </row>
    <row r="234" spans="1:7" ht="12">
      <c r="A234" s="328"/>
      <c r="B234" s="328"/>
      <c r="C234" s="328"/>
      <c r="D234" s="328"/>
      <c r="E234" s="328"/>
      <c r="F234" s="328"/>
      <c r="G234" s="328"/>
    </row>
    <row r="235" spans="1:7" ht="12">
      <c r="A235" s="328"/>
      <c r="B235" s="328"/>
      <c r="C235" s="328"/>
      <c r="D235" s="328"/>
      <c r="E235" s="328"/>
      <c r="F235" s="328"/>
      <c r="G235" s="328"/>
    </row>
    <row r="236" spans="1:7" ht="12">
      <c r="A236" s="328"/>
      <c r="B236" s="328"/>
      <c r="C236" s="328"/>
      <c r="D236" s="328"/>
      <c r="E236" s="328"/>
      <c r="F236" s="328"/>
      <c r="G236" s="328"/>
    </row>
    <row r="237" spans="1:7" ht="12">
      <c r="A237" s="328"/>
      <c r="B237" s="328"/>
      <c r="C237" s="328"/>
      <c r="D237" s="328"/>
      <c r="E237" s="328"/>
      <c r="F237" s="328"/>
      <c r="G237" s="328"/>
    </row>
    <row r="238" spans="1:7" ht="12">
      <c r="A238" s="328"/>
      <c r="B238" s="328"/>
      <c r="C238" s="328"/>
      <c r="D238" s="328"/>
      <c r="E238" s="328"/>
      <c r="F238" s="328"/>
      <c r="G238" s="328"/>
    </row>
    <row r="239" spans="1:7" ht="12">
      <c r="A239" s="328"/>
      <c r="B239" s="328"/>
      <c r="C239" s="328"/>
      <c r="D239" s="328"/>
      <c r="E239" s="328"/>
      <c r="F239" s="328"/>
      <c r="G239" s="328"/>
    </row>
    <row r="240" spans="1:7" ht="12">
      <c r="A240" s="328"/>
      <c r="B240" s="328"/>
      <c r="C240" s="328"/>
      <c r="D240" s="328"/>
      <c r="E240" s="328"/>
      <c r="F240" s="328"/>
      <c r="G240" s="328"/>
    </row>
    <row r="241" spans="1:7" ht="12">
      <c r="A241" s="328"/>
      <c r="B241" s="328"/>
      <c r="C241" s="328"/>
      <c r="D241" s="328"/>
      <c r="E241" s="328"/>
      <c r="F241" s="328"/>
      <c r="G241" s="328"/>
    </row>
    <row r="242" spans="1:7" ht="12">
      <c r="A242" s="328"/>
      <c r="B242" s="328"/>
      <c r="C242" s="328"/>
      <c r="D242" s="328"/>
      <c r="E242" s="328"/>
      <c r="F242" s="328"/>
      <c r="G242" s="328"/>
    </row>
    <row r="243" spans="1:7" ht="12">
      <c r="A243" s="328"/>
      <c r="B243" s="328"/>
      <c r="C243" s="328"/>
      <c r="D243" s="328"/>
      <c r="E243" s="328"/>
      <c r="F243" s="328"/>
      <c r="G243" s="328"/>
    </row>
    <row r="244" spans="1:7" ht="12">
      <c r="A244" s="328"/>
      <c r="B244" s="328"/>
      <c r="C244" s="328"/>
      <c r="D244" s="328"/>
      <c r="E244" s="328"/>
      <c r="F244" s="328"/>
      <c r="G244" s="328"/>
    </row>
    <row r="245" spans="1:7" ht="12">
      <c r="A245" s="328"/>
      <c r="B245" s="328"/>
      <c r="C245" s="328"/>
      <c r="D245" s="328"/>
      <c r="E245" s="328"/>
      <c r="F245" s="328"/>
      <c r="G245" s="328"/>
    </row>
    <row r="246" spans="1:7" ht="12">
      <c r="A246" s="328"/>
      <c r="B246" s="328"/>
      <c r="C246" s="328"/>
      <c r="D246" s="328"/>
      <c r="E246" s="328"/>
      <c r="F246" s="328"/>
      <c r="G246" s="328"/>
    </row>
    <row r="247" spans="1:7" ht="12">
      <c r="A247" s="328"/>
      <c r="B247" s="328"/>
      <c r="C247" s="328"/>
      <c r="D247" s="328"/>
      <c r="E247" s="328"/>
      <c r="F247" s="328"/>
      <c r="G247" s="328"/>
    </row>
    <row r="248" spans="1:7" ht="12">
      <c r="A248" s="328"/>
      <c r="B248" s="328"/>
      <c r="C248" s="328"/>
      <c r="D248" s="328"/>
      <c r="E248" s="328"/>
      <c r="F248" s="328"/>
      <c r="G248" s="328"/>
    </row>
    <row r="249" spans="1:7" ht="12">
      <c r="A249" s="328"/>
      <c r="B249" s="328"/>
      <c r="C249" s="328"/>
      <c r="D249" s="328"/>
      <c r="E249" s="328"/>
      <c r="F249" s="328"/>
      <c r="G249" s="328"/>
    </row>
    <row r="250" spans="1:7" ht="12">
      <c r="A250" s="328"/>
      <c r="B250" s="328"/>
      <c r="C250" s="328"/>
      <c r="D250" s="328"/>
      <c r="E250" s="328"/>
      <c r="F250" s="328"/>
      <c r="G250" s="328"/>
    </row>
    <row r="251" spans="1:7" ht="12">
      <c r="A251" s="328"/>
      <c r="B251" s="328"/>
      <c r="C251" s="328"/>
      <c r="D251" s="328"/>
      <c r="E251" s="328"/>
      <c r="F251" s="328"/>
      <c r="G251" s="328"/>
    </row>
    <row r="252" spans="1:7" ht="12">
      <c r="A252" s="328"/>
      <c r="B252" s="328"/>
      <c r="C252" s="328"/>
      <c r="D252" s="328"/>
      <c r="E252" s="328"/>
      <c r="F252" s="328"/>
      <c r="G252" s="328"/>
    </row>
    <row r="253" spans="1:7" ht="12">
      <c r="A253" s="328"/>
      <c r="B253" s="328"/>
      <c r="C253" s="328"/>
      <c r="D253" s="328"/>
      <c r="E253" s="328"/>
      <c r="F253" s="328"/>
      <c r="G253" s="328"/>
    </row>
    <row r="254" spans="1:7" ht="12">
      <c r="A254" s="328"/>
      <c r="B254" s="328"/>
      <c r="C254" s="328"/>
      <c r="D254" s="328"/>
      <c r="E254" s="328"/>
      <c r="F254" s="328"/>
      <c r="G254" s="328"/>
    </row>
    <row r="255" spans="1:7" ht="12">
      <c r="A255" s="328"/>
      <c r="B255" s="328"/>
      <c r="C255" s="328"/>
      <c r="D255" s="328"/>
      <c r="E255" s="328"/>
      <c r="F255" s="328"/>
      <c r="G255" s="328"/>
    </row>
    <row r="256" spans="1:7" ht="12">
      <c r="A256" s="328"/>
      <c r="B256" s="328"/>
      <c r="C256" s="328"/>
      <c r="D256" s="328"/>
      <c r="E256" s="328"/>
      <c r="F256" s="328"/>
      <c r="G256" s="328"/>
    </row>
    <row r="257" spans="1:7" ht="12">
      <c r="A257" s="328"/>
      <c r="B257" s="328"/>
      <c r="C257" s="328"/>
      <c r="D257" s="328"/>
      <c r="E257" s="328"/>
      <c r="F257" s="328"/>
      <c r="G257" s="328"/>
    </row>
    <row r="258" spans="1:7" ht="12">
      <c r="A258" s="328"/>
      <c r="B258" s="328"/>
      <c r="C258" s="328"/>
      <c r="D258" s="328"/>
      <c r="E258" s="328"/>
      <c r="F258" s="328"/>
      <c r="G258" s="328"/>
    </row>
    <row r="259" spans="1:7" ht="12">
      <c r="A259" s="328"/>
      <c r="B259" s="328"/>
      <c r="C259" s="328"/>
      <c r="D259" s="328"/>
      <c r="E259" s="328"/>
      <c r="F259" s="328"/>
      <c r="G259" s="328"/>
    </row>
    <row r="260" spans="1:7" ht="12">
      <c r="A260" s="328"/>
      <c r="B260" s="328"/>
      <c r="C260" s="328"/>
      <c r="D260" s="328"/>
      <c r="E260" s="328"/>
      <c r="F260" s="328"/>
      <c r="G260" s="328"/>
    </row>
    <row r="261" spans="1:7" ht="12">
      <c r="A261" s="328"/>
      <c r="B261" s="328"/>
      <c r="C261" s="328"/>
      <c r="D261" s="328"/>
      <c r="E261" s="328"/>
      <c r="F261" s="328"/>
      <c r="G261" s="328"/>
    </row>
    <row r="262" spans="1:7" ht="12">
      <c r="A262" s="328"/>
      <c r="B262" s="328"/>
      <c r="C262" s="328"/>
      <c r="D262" s="328"/>
      <c r="E262" s="328"/>
      <c r="F262" s="328"/>
      <c r="G262" s="328"/>
    </row>
    <row r="263" spans="1:7" ht="12">
      <c r="A263" s="328"/>
      <c r="B263" s="328"/>
      <c r="C263" s="328"/>
      <c r="D263" s="328"/>
      <c r="E263" s="328"/>
      <c r="F263" s="328"/>
      <c r="G263" s="328"/>
    </row>
    <row r="264" spans="1:7" ht="12">
      <c r="A264" s="328"/>
      <c r="B264" s="328"/>
      <c r="C264" s="328"/>
      <c r="D264" s="328"/>
      <c r="E264" s="328"/>
      <c r="F264" s="328"/>
      <c r="G264" s="328"/>
    </row>
    <row r="265" spans="1:7" ht="12">
      <c r="A265" s="328"/>
      <c r="B265" s="328"/>
      <c r="C265" s="328"/>
      <c r="D265" s="328"/>
      <c r="E265" s="328"/>
      <c r="F265" s="328"/>
      <c r="G265" s="328"/>
    </row>
    <row r="266" spans="1:7" ht="12">
      <c r="A266" s="328"/>
      <c r="B266" s="328"/>
      <c r="C266" s="328"/>
      <c r="D266" s="328"/>
      <c r="E266" s="328"/>
      <c r="F266" s="328"/>
      <c r="G266" s="328"/>
    </row>
    <row r="267" spans="1:7" ht="12">
      <c r="A267" s="328"/>
      <c r="B267" s="328"/>
      <c r="C267" s="328"/>
      <c r="D267" s="328"/>
      <c r="E267" s="328"/>
      <c r="F267" s="328"/>
      <c r="G267" s="328"/>
    </row>
    <row r="268" spans="1:7" ht="12">
      <c r="A268" s="328"/>
      <c r="B268" s="328"/>
      <c r="C268" s="328"/>
      <c r="D268" s="328"/>
      <c r="E268" s="328"/>
      <c r="F268" s="328"/>
      <c r="G268" s="328"/>
    </row>
    <row r="269" spans="1:7" ht="12">
      <c r="A269" s="328"/>
      <c r="B269" s="328"/>
      <c r="C269" s="328"/>
      <c r="D269" s="328"/>
      <c r="E269" s="328"/>
      <c r="F269" s="328"/>
      <c r="G269" s="328"/>
    </row>
    <row r="270" spans="1:7" ht="12">
      <c r="A270" s="328"/>
      <c r="B270" s="328"/>
      <c r="C270" s="328"/>
      <c r="D270" s="328"/>
      <c r="E270" s="328"/>
      <c r="F270" s="328"/>
      <c r="G270" s="328"/>
    </row>
    <row r="271" spans="1:7" ht="12">
      <c r="A271" s="328"/>
      <c r="B271" s="328"/>
      <c r="C271" s="328"/>
      <c r="D271" s="328"/>
      <c r="E271" s="328"/>
      <c r="F271" s="328"/>
      <c r="G271" s="328"/>
    </row>
    <row r="272" spans="1:7" ht="12">
      <c r="A272" s="328"/>
      <c r="B272" s="328"/>
      <c r="C272" s="328"/>
      <c r="D272" s="328"/>
      <c r="E272" s="328"/>
      <c r="F272" s="328"/>
      <c r="G272" s="328"/>
    </row>
    <row r="273" spans="1:7" ht="12">
      <c r="A273" s="328"/>
      <c r="B273" s="328"/>
      <c r="C273" s="328"/>
      <c r="D273" s="328"/>
      <c r="E273" s="328"/>
      <c r="F273" s="328"/>
      <c r="G273" s="328"/>
    </row>
    <row r="274" spans="1:7" ht="12">
      <c r="A274" s="328"/>
      <c r="B274" s="328"/>
      <c r="C274" s="328"/>
      <c r="D274" s="328"/>
      <c r="E274" s="328"/>
      <c r="F274" s="328"/>
      <c r="G274" s="328"/>
    </row>
    <row r="275" spans="1:7" ht="12">
      <c r="A275" s="328"/>
      <c r="B275" s="328"/>
      <c r="C275" s="328"/>
      <c r="D275" s="328"/>
      <c r="E275" s="328"/>
      <c r="F275" s="328"/>
      <c r="G275" s="328"/>
    </row>
    <row r="276" spans="1:7" ht="12">
      <c r="A276" s="328"/>
      <c r="B276" s="328"/>
      <c r="C276" s="328"/>
      <c r="D276" s="328"/>
      <c r="E276" s="328"/>
      <c r="F276" s="328"/>
      <c r="G276" s="328"/>
    </row>
    <row r="277" spans="1:7" ht="12">
      <c r="A277" s="328"/>
      <c r="B277" s="328"/>
      <c r="C277" s="328"/>
      <c r="D277" s="328"/>
      <c r="E277" s="328"/>
      <c r="F277" s="328"/>
      <c r="G277" s="328"/>
    </row>
    <row r="278" spans="1:7" ht="12">
      <c r="A278" s="328"/>
      <c r="B278" s="328"/>
      <c r="C278" s="328"/>
      <c r="D278" s="328"/>
      <c r="E278" s="328"/>
      <c r="F278" s="328"/>
      <c r="G278" s="328"/>
    </row>
    <row r="279" spans="1:7" ht="12">
      <c r="A279" s="328"/>
      <c r="B279" s="328"/>
      <c r="C279" s="328"/>
      <c r="D279" s="328"/>
      <c r="E279" s="328"/>
      <c r="F279" s="328"/>
      <c r="G279" s="328"/>
    </row>
    <row r="280" spans="1:7" ht="12">
      <c r="A280" s="328"/>
      <c r="B280" s="328"/>
      <c r="C280" s="328"/>
      <c r="D280" s="328"/>
      <c r="E280" s="328"/>
      <c r="F280" s="328"/>
      <c r="G280" s="328"/>
    </row>
    <row r="281" spans="1:7" ht="12">
      <c r="A281" s="328"/>
      <c r="B281" s="328"/>
      <c r="C281" s="328"/>
      <c r="D281" s="328"/>
      <c r="E281" s="328"/>
      <c r="F281" s="328"/>
      <c r="G281" s="328"/>
    </row>
    <row r="282" spans="1:7" ht="12">
      <c r="A282" s="328"/>
      <c r="B282" s="328"/>
      <c r="C282" s="328"/>
      <c r="D282" s="328"/>
      <c r="E282" s="328"/>
      <c r="F282" s="328"/>
      <c r="G282" s="328"/>
    </row>
    <row r="283" spans="1:7" ht="12">
      <c r="A283" s="328"/>
      <c r="B283" s="328"/>
      <c r="C283" s="328"/>
      <c r="D283" s="328"/>
      <c r="E283" s="328"/>
      <c r="F283" s="328"/>
      <c r="G283" s="328"/>
    </row>
    <row r="284" spans="1:7" ht="12">
      <c r="A284" s="328"/>
      <c r="B284" s="328"/>
      <c r="C284" s="328"/>
      <c r="D284" s="328"/>
      <c r="E284" s="328"/>
      <c r="F284" s="328"/>
      <c r="G284" s="328"/>
    </row>
    <row r="285" spans="1:7" ht="12">
      <c r="A285" s="328"/>
      <c r="B285" s="328"/>
      <c r="C285" s="328"/>
      <c r="D285" s="328"/>
      <c r="E285" s="328"/>
      <c r="F285" s="328"/>
      <c r="G285" s="328"/>
    </row>
    <row r="286" spans="1:7" ht="12">
      <c r="A286" s="328"/>
      <c r="B286" s="328"/>
      <c r="C286" s="328"/>
      <c r="D286" s="328"/>
      <c r="E286" s="328"/>
      <c r="F286" s="328"/>
      <c r="G286" s="328"/>
    </row>
    <row r="287" spans="1:7" ht="12">
      <c r="A287" s="328"/>
      <c r="B287" s="328"/>
      <c r="C287" s="328"/>
      <c r="D287" s="328"/>
      <c r="E287" s="328"/>
      <c r="F287" s="328"/>
      <c r="G287" s="328"/>
    </row>
    <row r="288" spans="1:7" ht="12">
      <c r="A288" s="328"/>
      <c r="B288" s="328"/>
      <c r="C288" s="328"/>
      <c r="D288" s="328"/>
      <c r="E288" s="328"/>
      <c r="F288" s="328"/>
      <c r="G288" s="328"/>
    </row>
    <row r="289" spans="1:7" ht="12">
      <c r="A289" s="328"/>
      <c r="B289" s="328"/>
      <c r="C289" s="328"/>
      <c r="D289" s="328"/>
      <c r="E289" s="328"/>
      <c r="F289" s="328"/>
      <c r="G289" s="328"/>
    </row>
    <row r="290" spans="1:7" ht="12">
      <c r="A290" s="328"/>
      <c r="B290" s="328"/>
      <c r="C290" s="328"/>
      <c r="D290" s="328"/>
      <c r="E290" s="328"/>
      <c r="F290" s="328"/>
      <c r="G290" s="328"/>
    </row>
    <row r="291" spans="1:7" ht="12">
      <c r="A291" s="328"/>
      <c r="B291" s="328"/>
      <c r="C291" s="328"/>
      <c r="D291" s="328"/>
      <c r="E291" s="328"/>
      <c r="F291" s="328"/>
      <c r="G291" s="328"/>
    </row>
    <row r="292" spans="1:7" ht="12">
      <c r="A292" s="328"/>
      <c r="B292" s="328"/>
      <c r="C292" s="328"/>
      <c r="D292" s="328"/>
      <c r="E292" s="328"/>
      <c r="F292" s="328"/>
      <c r="G292" s="328"/>
    </row>
    <row r="293" spans="1:7" ht="12">
      <c r="A293" s="328"/>
      <c r="B293" s="328"/>
      <c r="C293" s="328"/>
      <c r="D293" s="328"/>
      <c r="E293" s="328"/>
      <c r="F293" s="328"/>
      <c r="G293" s="328"/>
    </row>
    <row r="294" spans="1:7" ht="12">
      <c r="A294" s="328"/>
      <c r="B294" s="328"/>
      <c r="C294" s="328"/>
      <c r="D294" s="328"/>
      <c r="E294" s="328"/>
      <c r="F294" s="328"/>
      <c r="G294" s="328"/>
    </row>
    <row r="295" spans="1:7" ht="12">
      <c r="A295" s="328"/>
      <c r="B295" s="328"/>
      <c r="C295" s="328"/>
      <c r="D295" s="328"/>
      <c r="E295" s="328"/>
      <c r="F295" s="328"/>
      <c r="G295" s="328"/>
    </row>
    <row r="296" spans="1:7" ht="12">
      <c r="A296" s="328"/>
      <c r="B296" s="328"/>
      <c r="C296" s="328"/>
      <c r="D296" s="328"/>
      <c r="E296" s="328"/>
      <c r="F296" s="328"/>
      <c r="G296" s="328"/>
    </row>
    <row r="297" spans="1:7" ht="12">
      <c r="A297" s="328"/>
      <c r="B297" s="328"/>
      <c r="C297" s="328"/>
      <c r="D297" s="328"/>
      <c r="E297" s="328"/>
      <c r="F297" s="328"/>
      <c r="G297" s="328"/>
    </row>
    <row r="298" spans="1:7" ht="12">
      <c r="A298" s="328"/>
      <c r="B298" s="328"/>
      <c r="C298" s="328"/>
      <c r="D298" s="328"/>
      <c r="E298" s="328"/>
      <c r="F298" s="328"/>
      <c r="G298" s="328"/>
    </row>
    <row r="299" spans="1:7" ht="12">
      <c r="A299" s="328"/>
      <c r="B299" s="328"/>
      <c r="C299" s="328"/>
      <c r="D299" s="328"/>
      <c r="E299" s="328"/>
      <c r="F299" s="328"/>
      <c r="G299" s="328"/>
    </row>
    <row r="300" spans="1:7" ht="12">
      <c r="A300" s="328"/>
      <c r="B300" s="328"/>
      <c r="C300" s="328"/>
      <c r="D300" s="328"/>
      <c r="E300" s="328"/>
      <c r="F300" s="328"/>
      <c r="G300" s="328"/>
    </row>
    <row r="301" spans="1:7" ht="12">
      <c r="A301" s="328"/>
      <c r="B301" s="328"/>
      <c r="C301" s="328"/>
      <c r="D301" s="328"/>
      <c r="E301" s="328"/>
      <c r="F301" s="328"/>
      <c r="G301" s="328"/>
    </row>
    <row r="302" spans="1:7" ht="12">
      <c r="A302" s="328"/>
      <c r="B302" s="328"/>
      <c r="C302" s="328"/>
      <c r="D302" s="328"/>
      <c r="E302" s="328"/>
      <c r="F302" s="328"/>
      <c r="G302" s="328"/>
    </row>
    <row r="303" spans="1:7" ht="12">
      <c r="A303" s="328"/>
      <c r="B303" s="328"/>
      <c r="C303" s="328"/>
      <c r="D303" s="328"/>
      <c r="E303" s="328"/>
      <c r="F303" s="328"/>
      <c r="G303" s="328"/>
    </row>
    <row r="304" spans="1:7" ht="12">
      <c r="A304" s="328"/>
      <c r="B304" s="328"/>
      <c r="C304" s="328"/>
      <c r="D304" s="328"/>
      <c r="E304" s="328"/>
      <c r="F304" s="328"/>
      <c r="G304" s="328"/>
    </row>
    <row r="305" spans="1:7" ht="12">
      <c r="A305" s="328"/>
      <c r="B305" s="328"/>
      <c r="C305" s="328"/>
      <c r="D305" s="328"/>
      <c r="E305" s="328"/>
      <c r="F305" s="328"/>
      <c r="G305" s="328"/>
    </row>
    <row r="306" spans="1:7" ht="12">
      <c r="A306" s="328"/>
      <c r="B306" s="328"/>
      <c r="C306" s="328"/>
      <c r="D306" s="328"/>
      <c r="E306" s="328"/>
      <c r="F306" s="328"/>
      <c r="G306" s="328"/>
    </row>
    <row r="307" spans="1:7" ht="12">
      <c r="A307" s="328"/>
      <c r="B307" s="328"/>
      <c r="C307" s="328"/>
      <c r="D307" s="328"/>
      <c r="E307" s="328"/>
      <c r="F307" s="328"/>
      <c r="G307" s="328"/>
    </row>
    <row r="308" spans="1:7" ht="12">
      <c r="A308" s="328"/>
      <c r="B308" s="328"/>
      <c r="C308" s="328"/>
      <c r="D308" s="328"/>
      <c r="E308" s="328"/>
      <c r="F308" s="328"/>
      <c r="G308" s="328"/>
    </row>
    <row r="309" spans="1:7" ht="12">
      <c r="A309" s="328"/>
      <c r="B309" s="328"/>
      <c r="C309" s="328"/>
      <c r="D309" s="328"/>
      <c r="E309" s="328"/>
      <c r="F309" s="328"/>
      <c r="G309" s="328"/>
    </row>
    <row r="310" spans="1:7" ht="12">
      <c r="A310" s="328"/>
      <c r="B310" s="328"/>
      <c r="C310" s="328"/>
      <c r="D310" s="328"/>
      <c r="E310" s="328"/>
      <c r="F310" s="328"/>
      <c r="G310" s="328"/>
    </row>
    <row r="311" spans="1:7" ht="12">
      <c r="A311" s="328"/>
      <c r="B311" s="328"/>
      <c r="C311" s="328"/>
      <c r="D311" s="328"/>
      <c r="E311" s="328"/>
      <c r="F311" s="328"/>
      <c r="G311" s="328"/>
    </row>
    <row r="312" spans="1:7" ht="12">
      <c r="A312" s="328"/>
      <c r="B312" s="328"/>
      <c r="C312" s="328"/>
      <c r="D312" s="328"/>
      <c r="E312" s="328"/>
      <c r="F312" s="328"/>
      <c r="G312" s="328"/>
    </row>
    <row r="313" spans="1:7" ht="12">
      <c r="A313" s="328"/>
      <c r="B313" s="328"/>
      <c r="C313" s="328"/>
      <c r="D313" s="328"/>
      <c r="E313" s="328"/>
      <c r="F313" s="328"/>
      <c r="G313" s="328"/>
    </row>
    <row r="314" spans="1:7" ht="12">
      <c r="A314" s="328"/>
      <c r="B314" s="328"/>
      <c r="C314" s="328"/>
      <c r="D314" s="328"/>
      <c r="E314" s="328"/>
      <c r="F314" s="328"/>
      <c r="G314" s="328"/>
    </row>
    <row r="315" spans="1:7" ht="12">
      <c r="A315" s="328"/>
      <c r="B315" s="328"/>
      <c r="C315" s="328"/>
      <c r="D315" s="328"/>
      <c r="E315" s="328"/>
      <c r="F315" s="328"/>
      <c r="G315" s="328"/>
    </row>
    <row r="316" spans="1:7" ht="12">
      <c r="A316" s="328"/>
      <c r="B316" s="328"/>
      <c r="C316" s="328"/>
      <c r="D316" s="328"/>
      <c r="E316" s="328"/>
      <c r="F316" s="328"/>
      <c r="G316" s="328"/>
    </row>
    <row r="317" spans="1:7" ht="12">
      <c r="A317" s="328"/>
      <c r="B317" s="328"/>
      <c r="C317" s="328"/>
      <c r="D317" s="328"/>
      <c r="E317" s="328"/>
      <c r="F317" s="328"/>
      <c r="G317" s="328"/>
    </row>
    <row r="318" spans="1:7" ht="12">
      <c r="A318" s="328"/>
      <c r="B318" s="328"/>
      <c r="C318" s="328"/>
      <c r="D318" s="328"/>
      <c r="E318" s="328"/>
      <c r="F318" s="328"/>
      <c r="G318" s="328"/>
    </row>
    <row r="319" spans="1:7" ht="12">
      <c r="A319" s="328"/>
      <c r="B319" s="328"/>
      <c r="C319" s="328"/>
      <c r="D319" s="328"/>
      <c r="E319" s="328"/>
      <c r="F319" s="328"/>
      <c r="G319" s="328"/>
    </row>
    <row r="320" spans="1:7" ht="12">
      <c r="A320" s="328"/>
      <c r="B320" s="328"/>
      <c r="C320" s="328"/>
      <c r="D320" s="328"/>
      <c r="E320" s="328"/>
      <c r="F320" s="328"/>
      <c r="G320" s="328"/>
    </row>
    <row r="321" spans="1:7" ht="12">
      <c r="A321" s="328"/>
      <c r="B321" s="328"/>
      <c r="C321" s="328"/>
      <c r="D321" s="328"/>
      <c r="E321" s="328"/>
      <c r="F321" s="328"/>
      <c r="G321" s="328"/>
    </row>
    <row r="322" spans="1:7" ht="12">
      <c r="A322" s="328"/>
      <c r="B322" s="328"/>
      <c r="C322" s="328"/>
      <c r="D322" s="328"/>
      <c r="E322" s="328"/>
      <c r="F322" s="328"/>
      <c r="G322" s="328"/>
    </row>
    <row r="323" spans="1:7" ht="12">
      <c r="A323" s="328"/>
      <c r="B323" s="328"/>
      <c r="C323" s="328"/>
      <c r="D323" s="328"/>
      <c r="E323" s="328"/>
      <c r="F323" s="328"/>
      <c r="G323" s="328"/>
    </row>
    <row r="324" spans="1:7" ht="12">
      <c r="A324" s="328"/>
      <c r="B324" s="328"/>
      <c r="C324" s="328"/>
      <c r="D324" s="328"/>
      <c r="E324" s="328"/>
      <c r="F324" s="328"/>
      <c r="G324" s="328"/>
    </row>
    <row r="325" spans="1:7" ht="12">
      <c r="A325" s="328"/>
      <c r="B325" s="328"/>
      <c r="C325" s="328"/>
      <c r="D325" s="328"/>
      <c r="E325" s="328"/>
      <c r="F325" s="328"/>
      <c r="G325" s="328"/>
    </row>
    <row r="326" spans="1:7" ht="12">
      <c r="A326" s="328"/>
      <c r="B326" s="328"/>
      <c r="C326" s="328"/>
      <c r="D326" s="328"/>
      <c r="E326" s="328"/>
      <c r="F326" s="328"/>
      <c r="G326" s="328"/>
    </row>
    <row r="327" spans="1:7" ht="12">
      <c r="A327" s="328"/>
      <c r="B327" s="328"/>
      <c r="C327" s="328"/>
      <c r="D327" s="328"/>
      <c r="E327" s="328"/>
      <c r="F327" s="328"/>
      <c r="G327" s="328"/>
    </row>
    <row r="328" spans="1:7" ht="12">
      <c r="A328" s="328"/>
      <c r="B328" s="328"/>
      <c r="C328" s="328"/>
      <c r="D328" s="328"/>
      <c r="E328" s="328"/>
      <c r="F328" s="328"/>
      <c r="G328" s="328"/>
    </row>
    <row r="329" spans="1:7" ht="12">
      <c r="A329" s="328"/>
      <c r="B329" s="328"/>
      <c r="C329" s="328"/>
      <c r="D329" s="328"/>
      <c r="E329" s="328"/>
      <c r="F329" s="328"/>
      <c r="G329" s="328"/>
    </row>
    <row r="330" spans="1:7" ht="12">
      <c r="A330" s="328"/>
      <c r="B330" s="328"/>
      <c r="C330" s="328"/>
      <c r="D330" s="328"/>
      <c r="E330" s="328"/>
      <c r="F330" s="328"/>
      <c r="G330" s="328"/>
    </row>
    <row r="331" spans="1:7" ht="12">
      <c r="A331" s="328"/>
      <c r="B331" s="328"/>
      <c r="C331" s="328"/>
      <c r="D331" s="328"/>
      <c r="E331" s="328"/>
      <c r="F331" s="328"/>
      <c r="G331" s="328"/>
    </row>
    <row r="332" spans="1:7" ht="12">
      <c r="A332" s="328"/>
      <c r="B332" s="328"/>
      <c r="C332" s="328"/>
      <c r="D332" s="328"/>
      <c r="E332" s="328"/>
      <c r="F332" s="328"/>
      <c r="G332" s="328"/>
    </row>
    <row r="333" spans="1:7" ht="12">
      <c r="A333" s="328"/>
      <c r="B333" s="328"/>
      <c r="C333" s="328"/>
      <c r="D333" s="328"/>
      <c r="E333" s="328"/>
      <c r="F333" s="328"/>
      <c r="G333" s="328"/>
    </row>
    <row r="334" spans="1:7" ht="12">
      <c r="A334" s="328"/>
      <c r="B334" s="328"/>
      <c r="C334" s="328"/>
      <c r="D334" s="328"/>
      <c r="E334" s="328"/>
      <c r="F334" s="328"/>
      <c r="G334" s="328"/>
    </row>
    <row r="335" spans="1:7" ht="12">
      <c r="A335" s="328"/>
      <c r="B335" s="328"/>
      <c r="C335" s="328"/>
      <c r="D335" s="328"/>
      <c r="E335" s="328"/>
      <c r="F335" s="328"/>
      <c r="G335" s="328"/>
    </row>
    <row r="336" spans="1:7" ht="12">
      <c r="A336" s="328"/>
      <c r="B336" s="328"/>
      <c r="C336" s="328"/>
      <c r="D336" s="328"/>
      <c r="E336" s="328"/>
      <c r="F336" s="328"/>
      <c r="G336" s="328"/>
    </row>
    <row r="337" spans="1:7" ht="12">
      <c r="A337" s="328"/>
      <c r="B337" s="328"/>
      <c r="C337" s="328"/>
      <c r="D337" s="328"/>
      <c r="E337" s="328"/>
      <c r="F337" s="328"/>
      <c r="G337" s="328"/>
    </row>
    <row r="338" spans="1:7" ht="12">
      <c r="A338" s="328"/>
      <c r="B338" s="328"/>
      <c r="C338" s="328"/>
      <c r="D338" s="328"/>
      <c r="E338" s="328"/>
      <c r="F338" s="328"/>
      <c r="G338" s="328"/>
    </row>
    <row r="339" spans="1:7" ht="12">
      <c r="A339" s="328"/>
      <c r="B339" s="328"/>
      <c r="C339" s="328"/>
      <c r="D339" s="328"/>
      <c r="E339" s="328"/>
      <c r="F339" s="328"/>
      <c r="G339" s="328"/>
    </row>
    <row r="340" spans="1:7" ht="12">
      <c r="A340" s="328"/>
      <c r="B340" s="328"/>
      <c r="C340" s="328"/>
      <c r="D340" s="328"/>
      <c r="E340" s="328"/>
      <c r="F340" s="328"/>
      <c r="G340" s="328"/>
    </row>
    <row r="341" spans="1:7" ht="12">
      <c r="A341" s="328"/>
      <c r="B341" s="328"/>
      <c r="C341" s="328"/>
      <c r="D341" s="328"/>
      <c r="E341" s="328"/>
      <c r="F341" s="328"/>
      <c r="G341" s="328"/>
    </row>
    <row r="342" spans="1:7" ht="12">
      <c r="A342" s="328"/>
      <c r="B342" s="328"/>
      <c r="C342" s="328"/>
      <c r="D342" s="328"/>
      <c r="E342" s="328"/>
      <c r="F342" s="328"/>
      <c r="G342" s="328"/>
    </row>
    <row r="343" spans="1:7" ht="12">
      <c r="A343" s="328"/>
      <c r="B343" s="328"/>
      <c r="C343" s="328"/>
      <c r="D343" s="328"/>
      <c r="E343" s="328"/>
      <c r="F343" s="328"/>
      <c r="G343" s="328"/>
    </row>
    <row r="344" spans="1:7" ht="12">
      <c r="A344" s="328"/>
      <c r="B344" s="328"/>
      <c r="C344" s="328"/>
      <c r="D344" s="328"/>
      <c r="E344" s="328"/>
      <c r="F344" s="328"/>
      <c r="G344" s="328"/>
    </row>
    <row r="345" spans="1:7" ht="12">
      <c r="A345" s="328"/>
      <c r="B345" s="328"/>
      <c r="C345" s="328"/>
      <c r="D345" s="328"/>
      <c r="E345" s="328"/>
      <c r="F345" s="328"/>
      <c r="G345" s="328"/>
    </row>
    <row r="346" spans="1:7" ht="12">
      <c r="A346" s="328"/>
      <c r="B346" s="328"/>
      <c r="C346" s="328"/>
      <c r="D346" s="328"/>
      <c r="E346" s="328"/>
      <c r="F346" s="328"/>
      <c r="G346" s="328"/>
    </row>
    <row r="347" spans="1:7" ht="12">
      <c r="A347" s="328"/>
      <c r="B347" s="328"/>
      <c r="C347" s="328"/>
      <c r="D347" s="328"/>
      <c r="E347" s="328"/>
      <c r="F347" s="328"/>
      <c r="G347" s="328"/>
    </row>
    <row r="348" spans="1:7" ht="12">
      <c r="A348" s="328"/>
      <c r="B348" s="328"/>
      <c r="C348" s="328"/>
      <c r="D348" s="328"/>
      <c r="E348" s="328"/>
      <c r="F348" s="328"/>
      <c r="G348" s="328"/>
    </row>
    <row r="349" spans="1:7" ht="12">
      <c r="A349" s="328"/>
      <c r="B349" s="328"/>
      <c r="C349" s="328"/>
      <c r="D349" s="328"/>
      <c r="E349" s="328"/>
      <c r="F349" s="328"/>
      <c r="G349" s="328"/>
    </row>
    <row r="350" spans="1:7" ht="12">
      <c r="A350" s="328"/>
      <c r="B350" s="328"/>
      <c r="C350" s="328"/>
      <c r="D350" s="328"/>
      <c r="E350" s="328"/>
      <c r="F350" s="328"/>
      <c r="G350" s="328"/>
    </row>
    <row r="351" spans="1:7" ht="12">
      <c r="A351" s="328"/>
      <c r="B351" s="328"/>
      <c r="C351" s="328"/>
      <c r="D351" s="328"/>
      <c r="E351" s="328"/>
      <c r="F351" s="328"/>
      <c r="G351" s="328"/>
    </row>
    <row r="352" spans="1:7" ht="12">
      <c r="A352" s="328"/>
      <c r="B352" s="328"/>
      <c r="C352" s="328"/>
      <c r="D352" s="328"/>
      <c r="E352" s="328"/>
      <c r="F352" s="328"/>
      <c r="G352" s="328"/>
    </row>
    <row r="353" spans="1:7" ht="12">
      <c r="A353" s="328"/>
      <c r="B353" s="328"/>
      <c r="C353" s="328"/>
      <c r="D353" s="328"/>
      <c r="E353" s="328"/>
      <c r="F353" s="328"/>
      <c r="G353" s="328"/>
    </row>
    <row r="354" spans="1:7" ht="12">
      <c r="A354" s="328"/>
      <c r="B354" s="328"/>
      <c r="C354" s="328"/>
      <c r="D354" s="328"/>
      <c r="E354" s="328"/>
      <c r="F354" s="328"/>
      <c r="G354" s="328"/>
    </row>
    <row r="355" spans="1:7" ht="12">
      <c r="A355" s="328"/>
      <c r="B355" s="328"/>
      <c r="C355" s="328"/>
      <c r="D355" s="328"/>
      <c r="E355" s="328"/>
      <c r="F355" s="328"/>
      <c r="G355" s="328"/>
    </row>
    <row r="356" spans="1:7" ht="12">
      <c r="A356" s="328"/>
      <c r="B356" s="328"/>
      <c r="C356" s="328"/>
      <c r="D356" s="328"/>
      <c r="E356" s="328"/>
      <c r="F356" s="328"/>
      <c r="G356" s="328"/>
    </row>
    <row r="357" spans="1:7" ht="12">
      <c r="A357" s="328"/>
      <c r="B357" s="328"/>
      <c r="C357" s="328"/>
      <c r="D357" s="328"/>
      <c r="E357" s="328"/>
      <c r="F357" s="328"/>
      <c r="G357" s="328"/>
    </row>
    <row r="358" spans="1:7" ht="12">
      <c r="A358" s="328"/>
      <c r="B358" s="328"/>
      <c r="C358" s="328"/>
      <c r="D358" s="328"/>
      <c r="E358" s="328"/>
      <c r="F358" s="328"/>
      <c r="G358" s="328"/>
    </row>
    <row r="359" spans="1:7" ht="12">
      <c r="A359" s="328"/>
      <c r="B359" s="328"/>
      <c r="C359" s="328"/>
      <c r="D359" s="328"/>
      <c r="E359" s="328"/>
      <c r="F359" s="328"/>
      <c r="G359" s="328"/>
    </row>
    <row r="360" spans="1:7" ht="12">
      <c r="A360" s="328"/>
      <c r="B360" s="328"/>
      <c r="C360" s="328"/>
      <c r="D360" s="328"/>
      <c r="E360" s="328"/>
      <c r="F360" s="328"/>
      <c r="G360" s="328"/>
    </row>
    <row r="361" spans="1:7" ht="12">
      <c r="A361" s="328"/>
      <c r="B361" s="328"/>
      <c r="C361" s="328"/>
      <c r="D361" s="328"/>
      <c r="E361" s="328"/>
      <c r="F361" s="328"/>
      <c r="G361" s="328"/>
    </row>
    <row r="362" spans="1:7" ht="12">
      <c r="A362" s="328"/>
      <c r="B362" s="328"/>
      <c r="C362" s="328"/>
      <c r="D362" s="328"/>
      <c r="E362" s="328"/>
      <c r="F362" s="328"/>
      <c r="G362" s="328"/>
    </row>
    <row r="363" spans="1:7" ht="12">
      <c r="A363" s="328"/>
      <c r="B363" s="328"/>
      <c r="C363" s="328"/>
      <c r="D363" s="328"/>
      <c r="E363" s="328"/>
      <c r="F363" s="328"/>
      <c r="G363" s="328"/>
    </row>
    <row r="364" spans="1:7" ht="12">
      <c r="A364" s="328"/>
      <c r="B364" s="328"/>
      <c r="C364" s="328"/>
      <c r="D364" s="328"/>
      <c r="E364" s="328"/>
      <c r="F364" s="328"/>
      <c r="G364" s="328"/>
    </row>
    <row r="365" spans="1:7" ht="12">
      <c r="A365" s="328"/>
      <c r="B365" s="328"/>
      <c r="C365" s="328"/>
      <c r="D365" s="328"/>
      <c r="E365" s="328"/>
      <c r="F365" s="328"/>
      <c r="G365" s="328"/>
    </row>
    <row r="366" spans="1:7" ht="12">
      <c r="A366" s="328"/>
      <c r="B366" s="328"/>
      <c r="C366" s="328"/>
      <c r="D366" s="328"/>
      <c r="E366" s="328"/>
      <c r="F366" s="328"/>
      <c r="G366" s="328"/>
    </row>
    <row r="367" spans="1:7" ht="12">
      <c r="A367" s="328"/>
      <c r="B367" s="328"/>
      <c r="C367" s="328"/>
      <c r="D367" s="328"/>
      <c r="E367" s="328"/>
      <c r="F367" s="328"/>
      <c r="G367" s="328"/>
    </row>
    <row r="368" spans="1:7" ht="12">
      <c r="A368" s="328"/>
      <c r="B368" s="328"/>
      <c r="C368" s="328"/>
      <c r="D368" s="328"/>
      <c r="E368" s="328"/>
      <c r="F368" s="328"/>
      <c r="G368" s="328"/>
    </row>
    <row r="369" spans="1:7" ht="12">
      <c r="A369" s="328"/>
      <c r="B369" s="328"/>
      <c r="C369" s="328"/>
      <c r="D369" s="328"/>
      <c r="E369" s="328"/>
      <c r="F369" s="328"/>
      <c r="G369" s="328"/>
    </row>
    <row r="370" spans="1:7" ht="12">
      <c r="A370" s="328"/>
      <c r="B370" s="328"/>
      <c r="C370" s="328"/>
      <c r="D370" s="328"/>
      <c r="E370" s="328"/>
      <c r="F370" s="328"/>
      <c r="G370" s="328"/>
    </row>
    <row r="371" spans="1:7" ht="12">
      <c r="A371" s="328"/>
      <c r="B371" s="328"/>
      <c r="C371" s="328"/>
      <c r="D371" s="328"/>
      <c r="E371" s="328"/>
      <c r="F371" s="328"/>
      <c r="G371" s="328"/>
    </row>
    <row r="372" spans="1:7" ht="12">
      <c r="A372" s="328"/>
      <c r="B372" s="328"/>
      <c r="C372" s="328"/>
      <c r="D372" s="328"/>
      <c r="E372" s="328"/>
      <c r="F372" s="328"/>
      <c r="G372" s="328"/>
    </row>
    <row r="373" spans="1:7" ht="12">
      <c r="A373" s="328"/>
      <c r="B373" s="328"/>
      <c r="C373" s="328"/>
      <c r="D373" s="328"/>
      <c r="E373" s="328"/>
      <c r="F373" s="328"/>
      <c r="G373" s="328"/>
    </row>
    <row r="374" spans="1:7" ht="12">
      <c r="A374" s="328"/>
      <c r="B374" s="328"/>
      <c r="C374" s="328"/>
      <c r="D374" s="328"/>
      <c r="E374" s="328"/>
      <c r="F374" s="328"/>
      <c r="G374" s="328"/>
    </row>
    <row r="375" spans="1:7" ht="12">
      <c r="A375" s="328"/>
      <c r="B375" s="328"/>
      <c r="C375" s="328"/>
      <c r="D375" s="328"/>
      <c r="E375" s="328"/>
      <c r="F375" s="328"/>
      <c r="G375" s="328"/>
    </row>
    <row r="376" spans="1:7" ht="12">
      <c r="A376" s="328"/>
      <c r="B376" s="328"/>
      <c r="C376" s="328"/>
      <c r="D376" s="328"/>
      <c r="E376" s="328"/>
      <c r="F376" s="328"/>
      <c r="G376" s="328"/>
    </row>
    <row r="377" spans="1:7" ht="12">
      <c r="A377" s="328"/>
      <c r="B377" s="328"/>
      <c r="C377" s="328"/>
      <c r="D377" s="328"/>
      <c r="E377" s="328"/>
      <c r="F377" s="328"/>
      <c r="G377" s="328"/>
    </row>
  </sheetData>
  <sheetProtection/>
  <mergeCells count="11">
    <mergeCell ref="A6:F6"/>
    <mergeCell ref="A7:F7"/>
    <mergeCell ref="A8:F8"/>
    <mergeCell ref="A10:C10"/>
    <mergeCell ref="A14:F14"/>
    <mergeCell ref="A11:A12"/>
    <mergeCell ref="B11:B12"/>
    <mergeCell ref="C11:C12"/>
    <mergeCell ref="D10:D12"/>
    <mergeCell ref="E10:E12"/>
    <mergeCell ref="F10:F12"/>
  </mergeCells>
  <printOptions/>
  <pageMargins left="0.3937007874015748" right="0.3937007874015748" top="0.27" bottom="0.2" header="0.11811023622047245" footer="0.1181102362204724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*</cp:lastModifiedBy>
  <cp:lastPrinted>2008-09-01T09:53:36Z</cp:lastPrinted>
  <dcterms:created xsi:type="dcterms:W3CDTF">1998-12-09T13:02:10Z</dcterms:created>
  <dcterms:modified xsi:type="dcterms:W3CDTF">2008-09-01T13:14:50Z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