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8" firstSheet="2" activeTab="2"/>
  </bookViews>
  <sheets>
    <sheet name="1" sheetId="1" state="hidden" r:id="rId1"/>
    <sheet name="2" sheetId="2" state="hidden" r:id="rId2"/>
    <sheet name="Zadania inwes. jedn. i wielo." sheetId="3" r:id="rId3"/>
    <sheet name="Wielol. prog. inw. zdodne z WPF" sheetId="4" r:id="rId4"/>
    <sheet name="Projekty unijne" sheetId="5" r:id="rId5"/>
    <sheet name="zadania z zaks. adm. rząd." sheetId="6" state="hidden" r:id="rId6"/>
    <sheet name="6" sheetId="7" state="hidden" r:id="rId7"/>
    <sheet name="Poroz. między j.s.t." sheetId="8" r:id="rId8"/>
    <sheet name="Wynik budżetu" sheetId="9" r:id="rId9"/>
    <sheet name="9" sheetId="10" state="hidden" r:id="rId10"/>
    <sheet name="Stowarz. fundacje itp" sheetId="11" state="hidden" r:id="rId11"/>
    <sheet name="11" sheetId="12" state="hidden" r:id="rId12"/>
    <sheet name="11a" sheetId="13" state="hidden" r:id="rId13"/>
    <sheet name="13" sheetId="14" state="hidden" r:id="rId14"/>
    <sheet name="Zakład budżetowy" sheetId="15" state="hidden" r:id="rId15"/>
    <sheet name="Prognoza długu" sheetId="16" state="hidden" r:id="rId16"/>
    <sheet name="Sytuacja finansowa powiatu" sheetId="17" state="hidden" r:id="rId17"/>
  </sheets>
  <externalReferences>
    <externalReference r:id="rId20"/>
    <externalReference r:id="rId21"/>
    <externalReference r:id="rId22"/>
  </externalReferences>
  <definedNames>
    <definedName name="_xlnm.Print_Area" localSheetId="16">'Sytuacja finansowa powiatu'!$A$1:$Z$43</definedName>
    <definedName name="_xlnm.Print_Area" localSheetId="5">'zadania z zaks. adm. rząd.'!$A$1:$K$133</definedName>
  </definedNames>
  <calcPr fullCalcOnLoad="1"/>
</workbook>
</file>

<file path=xl/sharedStrings.xml><?xml version="1.0" encoding="utf-8"?>
<sst xmlns="http://schemas.openxmlformats.org/spreadsheetml/2006/main" count="884" uniqueCount="460">
  <si>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</si>
  <si>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</si>
  <si>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</si>
  <si>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</si>
  <si>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</si>
  <si>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</si>
  <si>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</si>
  <si>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</si>
  <si>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I.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</si>
  <si>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</si>
  <si>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</si>
  <si>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</si>
  <si>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</si>
  <si>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</si>
  <si>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</si>
  <si>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</si>
  <si>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</si>
  <si>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</si>
  <si>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</si>
  <si>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</si>
  <si>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</si>
  <si>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</si>
  <si>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</si>
  <si>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</si>
  <si>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</si>
  <si>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</si>
  <si>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</si>
  <si>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</si>
  <si>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</si>
  <si>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</si>
  <si>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</si>
  <si>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</si>
  <si>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</si>
  <si>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</si>
  <si>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</si>
  <si>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</si>
  <si>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</si>
  <si>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</si>
  <si>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</si>
  <si>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</si>
  <si>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</si>
  <si>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</si>
  <si>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</si>
  <si>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</si>
  <si>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</si>
  <si>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</si>
  <si>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</si>
  <si>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</si>
  <si>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</si>
  <si>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</si>
  <si>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</si>
  <si>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</si>
  <si>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</si>
  <si>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</si>
  <si>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</si>
  <si>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Lp.</t>
  </si>
  <si>
    <t>w tym: wpłata do budżetu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</si>
  <si>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</si>
  <si>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</si>
  <si>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</si>
  <si>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</si>
  <si>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</si>
  <si>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</si>
  <si>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</si>
  <si>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</si>
  <si>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</si>
  <si>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</si>
  <si>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</si>
  <si>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</si>
  <si>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</si>
  <si>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</si>
  <si>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</si>
  <si>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</si>
  <si>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</si>
  <si>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</si>
  <si>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</si>
  <si>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</si>
  <si>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</si>
  <si>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</si>
  <si>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</si>
  <si>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</si>
  <si>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</si>
  <si>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</si>
  <si>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</si>
  <si>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Ogółem (1+2)</t>
  </si>
  <si>
    <t>Ogółem wydatki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</si>
  <si>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</si>
  <si>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</si>
  <si>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</si>
  <si>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</si>
  <si>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</si>
  <si>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</si>
  <si>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</si>
  <si>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</si>
  <si>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</si>
  <si>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</si>
  <si>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</si>
  <si>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</si>
  <si>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</si>
  <si>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</si>
  <si>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</si>
  <si>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</si>
  <si>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</si>
  <si>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</si>
  <si>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</si>
  <si>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</si>
  <si>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</si>
  <si>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Klasyfikacja (dział, rozdział,
paragraf)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</si>
  <si>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</si>
  <si>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</si>
  <si>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</si>
  <si>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</si>
  <si>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</si>
  <si>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</si>
  <si>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</si>
  <si>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</si>
  <si>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</si>
  <si>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</si>
  <si>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</si>
  <si>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</si>
  <si>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</si>
  <si>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</si>
  <si>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</si>
  <si>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</si>
  <si>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</si>
  <si>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</si>
  <si>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</si>
  <si>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</si>
  <si>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</si>
  <si>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</si>
  <si>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</si>
  <si>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</si>
  <si>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</si>
  <si>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</si>
  <si>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</si>
  <si>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</si>
  <si>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</si>
  <si>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</si>
  <si>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</si>
  <si>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</si>
  <si>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</si>
  <si>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</si>
  <si>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</si>
  <si>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</si>
  <si>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</si>
  <si>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</si>
  <si>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</si>
  <si>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</si>
  <si>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</si>
  <si>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</si>
  <si>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</si>
  <si>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</si>
  <si>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</si>
  <si>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</si>
  <si>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</si>
  <si>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</si>
  <si>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</si>
  <si>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</si>
  <si>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</si>
  <si>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</si>
  <si>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</si>
  <si>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</si>
  <si>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</si>
  <si>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</si>
  <si>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</si>
  <si>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VI.1.</t>
  </si>
  <si>
    <t>VI.2.</t>
  </si>
  <si>
    <t>VII.1.</t>
  </si>
  <si>
    <t>VII.2.</t>
  </si>
  <si>
    <t>z tego</t>
  </si>
  <si>
    <t>bieżące</t>
  </si>
  <si>
    <t>majątkowe</t>
  </si>
  <si>
    <t>2010 r.</t>
  </si>
  <si>
    <t>2011 r.</t>
  </si>
  <si>
    <t>Dotacje na zadania bieżące</t>
  </si>
  <si>
    <t>świadczenia na rzecz osób fizycznych</t>
  </si>
  <si>
    <t>Wydatki na obsługę długu</t>
  </si>
  <si>
    <t>wydatki majątkowe</t>
  </si>
  <si>
    <t>zakup i objęcie akcji i udziałów</t>
  </si>
  <si>
    <t>wniesienie wkładów do spółek prawa handlowego</t>
  </si>
  <si>
    <t>dochody -dotacje
ogółem</t>
  </si>
  <si>
    <t>Dochody
ogółem</t>
  </si>
  <si>
    <t>2012 r.</t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</si>
  <si>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</si>
  <si>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</si>
  <si>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</si>
  <si>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</si>
  <si>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</si>
  <si>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>Wynagro-
dzenia i składki od nich naliczane</t>
  </si>
  <si>
    <t>wydatki związane z realizacją statutowych zadań jednostek</t>
  </si>
  <si>
    <t>Wydatki
z tytułu poręczeń
i gwarancji udzielonych przez jst przypadajace do spłaty w roku budżetowym</t>
  </si>
  <si>
    <t>Dotacje dla podmiotów niezaliczanych do sektora finansów publicznych</t>
  </si>
  <si>
    <t xml:space="preserve">inwestycje i zakupy inwestycyjne </t>
  </si>
  <si>
    <t xml:space="preserve">inwestycje i zakupy inwestycyjnena programy finansowane z udziałem środków wym. w art.5 ust. 1 pkt 2. i 3 ufp  </t>
  </si>
  <si>
    <t>Nazwa jednostki pomocniczej lub sołectwa</t>
  </si>
  <si>
    <t>kwota</t>
  </si>
  <si>
    <t xml:space="preserve">Załącznik nr 9 </t>
  </si>
  <si>
    <t>z dnia ……….</t>
  </si>
  <si>
    <t>do uchwał Rady Gminy nr…</t>
  </si>
  <si>
    <t>Sołectwa</t>
  </si>
  <si>
    <t>Jednostki pomocnicze</t>
  </si>
  <si>
    <t>**) - kol. 5 tylko do projektu</t>
  </si>
  <si>
    <r>
      <t>*</t>
    </r>
    <r>
      <rPr>
        <i/>
        <vertAlign val="superscript"/>
        <sz val="10"/>
        <rFont val="Arial"/>
        <family val="2"/>
      </rPr>
      <t>)</t>
    </r>
    <r>
      <rPr>
        <i/>
        <sz val="10"/>
        <rFont val="Arial"/>
        <family val="2"/>
      </rPr>
      <t xml:space="preserve"> - kol. 3 do fakultatywnego wykorzystania</t>
    </r>
  </si>
  <si>
    <t>*) - kol. 5 tylko do projektu</t>
  </si>
  <si>
    <t>w. na programy finansowane  z udziałem środków opisanych w art. 5 ust. 1 pkt 2. i 3 ufp w części zw. z realizacją zadań jst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</si>
  <si>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</si>
  <si>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Nazwa zadania/podmiotu</t>
  </si>
  <si>
    <t>Plan dochodów budżetu gminy na 2011 r.</t>
  </si>
  <si>
    <t>Plan
2011 r.</t>
  </si>
  <si>
    <t>Przewidywane wyk. za 2010 r.*</t>
  </si>
  <si>
    <t>Wydatki budżetu gminy na  2011 r.</t>
  </si>
  <si>
    <t>Przewidywane wykonanie za 2010 r.**</t>
  </si>
  <si>
    <t>Plan
na 2011 r.</t>
  </si>
  <si>
    <t>rok budżetowy 2011 (8+9+10+11)</t>
  </si>
  <si>
    <t>Dochody i wydatki związane z realizacją zadań z zakresu administracji rządowej i innych zadań zleconych odrębnymi ustawami w 2011 r.</t>
  </si>
  <si>
    <t>Dochody i wydatki związane z realizacją zadań z zakresu administracji rządowej realizowanych na podstawie porozumień z organami administracji rządowej w 2011 r.</t>
  </si>
  <si>
    <t>Dochody i wydatki związane z realizacją zadań realizowanych na podstawie umów lub porozumień między jednostkami samorządu terytorialnego w 2011 r.</t>
  </si>
  <si>
    <t xml:space="preserve"> Przychody i rozchody budżetu w 2011 r.</t>
  </si>
  <si>
    <t>Wydatki jednostek pomocniczych w 2011 r.</t>
  </si>
  <si>
    <t>Zestawienie planowanych kwot dotacji udzielanych z budżetu jst, realizowanych przez podmioty należące i nienależące do sektora finansów publicznych w 2011 r.</t>
  </si>
  <si>
    <t>Prognoza kwoty długu gminy na rok 2011 i lata następne</t>
  </si>
  <si>
    <t>31.12.2010 r.</t>
  </si>
  <si>
    <t>Wydatki na wieloletnie programy inwestycyjne realizowane w 2011 r. zgodne z WPF</t>
  </si>
  <si>
    <t>Plan dochodów</t>
  </si>
  <si>
    <t>Plan wydatków</t>
  </si>
  <si>
    <t>Dział, z tego:</t>
  </si>
  <si>
    <t>-rozdział</t>
  </si>
  <si>
    <t>Stan środków obrotowych na początek roku</t>
  </si>
  <si>
    <t>Przychody</t>
  </si>
  <si>
    <t>dotacje z budżetu</t>
  </si>
  <si>
    <t>Stan środków obrotowych na koniec roku</t>
  </si>
  <si>
    <t>Plan dochodów w łącznej kwocie rachunku dochodów samorządowych jednostek budżetowych prowadzących działalność na podstawie ustawy o systemie oświaty  i wydatków nimi finansowanych</t>
  </si>
  <si>
    <r>
      <t>*</t>
    </r>
    <r>
      <rPr>
        <i/>
        <sz val="10"/>
        <rFont val="Arial CE"/>
        <family val="0"/>
      </rPr>
      <t xml:space="preserve"> - kol. 4 do wykorzystania fakultatywnego</t>
    </r>
  </si>
  <si>
    <t>środki pochodzące
z innych  źródeł</t>
  </si>
  <si>
    <t>Samorządowe zakłady budżetowe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</si>
  <si>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</si>
  <si>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</si>
  <si>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</si>
  <si>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** - dla inwestycji wykazanych w kol. 11 nie należy wypełiać kol. 6,7,8,9 i 10</t>
  </si>
  <si>
    <t>Plan przychodów i kosztów samorządowych zakładów budżetowych na 2011 r.</t>
  </si>
  <si>
    <t>Koszty</t>
  </si>
  <si>
    <t>1. (pełna nazwa i lokalizacjia)</t>
  </si>
  <si>
    <t xml:space="preserve">§ 2650 </t>
  </si>
  <si>
    <t>§ 6210</t>
  </si>
  <si>
    <t>010</t>
  </si>
  <si>
    <t>01095</t>
  </si>
  <si>
    <t>2110</t>
  </si>
  <si>
    <t>4300</t>
  </si>
  <si>
    <t>700</t>
  </si>
  <si>
    <t>70005</t>
  </si>
  <si>
    <t>4270</t>
  </si>
  <si>
    <t>4480</t>
  </si>
  <si>
    <t>4700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</si>
  <si>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</si>
  <si>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</si>
  <si>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</si>
  <si>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</si>
  <si>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</si>
  <si>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</si>
  <si>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</si>
  <si>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</si>
  <si>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</si>
  <si>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</si>
  <si>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4280</t>
  </si>
  <si>
    <t>4350</t>
  </si>
  <si>
    <t>4360</t>
  </si>
  <si>
    <t>4370</t>
  </si>
  <si>
    <t>4400</t>
  </si>
  <si>
    <t>4430</t>
  </si>
  <si>
    <t>4440</t>
  </si>
  <si>
    <t>750</t>
  </si>
  <si>
    <t>75011</t>
  </si>
  <si>
    <t>4170</t>
  </si>
  <si>
    <t>75045</t>
  </si>
  <si>
    <t>3030</t>
  </si>
  <si>
    <t>851</t>
  </si>
  <si>
    <t>85156</t>
  </si>
  <si>
    <t>4130</t>
  </si>
  <si>
    <t>852</t>
  </si>
  <si>
    <t>85203</t>
  </si>
  <si>
    <t>3020</t>
  </si>
  <si>
    <t>4220</t>
  </si>
  <si>
    <t>4230</t>
  </si>
  <si>
    <t>4260</t>
  </si>
  <si>
    <t>4410</t>
  </si>
  <si>
    <t>85205</t>
  </si>
  <si>
    <t>853</t>
  </si>
  <si>
    <t>85321</t>
  </si>
  <si>
    <t>Dochody do przekazania do budżetu państwa</t>
  </si>
  <si>
    <t>2350</t>
  </si>
  <si>
    <t>Regionalny program operacyjny Warmia i Mazury na lata 2007-2013</t>
  </si>
  <si>
    <t>II. Turystyka</t>
  </si>
  <si>
    <t>2.2. Wzrosrt potencjału turystycznego</t>
  </si>
  <si>
    <t>Zintegrowany system promocji turystycznej obszaru Kanału Elbląskiego</t>
  </si>
  <si>
    <t>Zintegrowany Program Rozwoju Regionalnego</t>
  </si>
  <si>
    <t>1.5 Infrastruktura społeczeństwa informacyjnego</t>
  </si>
  <si>
    <t>Wrota Warmii i Mazur - elektroniczna platforma funkcjonowania administracji publicznej oraz świadczenia usług publicznych</t>
  </si>
  <si>
    <t>Regionalny Program Operacyjny Warmia i Mazury na lata 2007-2013</t>
  </si>
  <si>
    <t>3.1 Inwestycje w infrastrukturę edukacyjną</t>
  </si>
  <si>
    <t>Modernizacja budynku Zespołu Szkół w Pasłęku z przeznaczeniem na uruchomienie kształcenia w zawodzie technik hotelarstwa.</t>
  </si>
  <si>
    <t>z tego: 2011 r.</t>
  </si>
  <si>
    <t>2014 r.***</t>
  </si>
  <si>
    <t>2013 r.</t>
  </si>
  <si>
    <t>Program Operacyjny Kapitał Ludzki</t>
  </si>
  <si>
    <t>V. Dobre zarządzanie</t>
  </si>
  <si>
    <t>5.2 Wzmocnienie ptencjału administracji samorzadowej</t>
  </si>
  <si>
    <t>Doskonalenie umiejętności pracowników JST w powiecie elbląsim szansą rozwoju regionu</t>
  </si>
  <si>
    <t>1.4</t>
  </si>
  <si>
    <t>III. Infrastruktura społeczna</t>
  </si>
  <si>
    <t xml:space="preserve">I. Rozbudowa i modernizacja infrastruktury służącej wzmacnianiu konkurencyjności regionów
</t>
  </si>
  <si>
    <t>Warsztat Terapii Zajęciowej w Kamienniku Wielkim</t>
  </si>
  <si>
    <t>Zakład Aktywności Zawodowej w Kamionku Wielkim</t>
  </si>
  <si>
    <t>Warsztat Terapii Zajęciowej we Władysławowie</t>
  </si>
  <si>
    <t>Warsztat Terapii Zajęciowej w Tolkmicku</t>
  </si>
  <si>
    <t>Działania na rzecz propagowania kultury miejszości narodowych</t>
  </si>
  <si>
    <t>Organizacja przedsięwzięć kulturalnych festynów, imprez, plenerów artystycznych, wernisaży, przeglądów artystycznych na terenie powiatu</t>
  </si>
  <si>
    <t>Działania na rzecz edukacji kulturalnej oraz artystycznej wśród dzieci i młodzieży wiejskiej w powiecie elbląskim</t>
  </si>
  <si>
    <t>Działania na rzecz zachowaia lokalnego dziedzictwa kulturalnego</t>
  </si>
  <si>
    <t>10.</t>
  </si>
  <si>
    <t>Organizacja zawodów sportowych dla szkół z terenu powiatu elbląskiego w ramach systemu sportowego współzawodnictwa dzieci i młodzieży szkolnej, w tym udział reprezentacji powiatu w zawodach na szczeblu regionalnym, wojewódzkim i ogólnopolskim</t>
  </si>
  <si>
    <t>11.</t>
  </si>
  <si>
    <t>Organizacja zajęć sportowo-rekreacyjnych dla dzieci i młodzieży szkolnej podczas ferii zimowych</t>
  </si>
  <si>
    <t>12.</t>
  </si>
  <si>
    <t>Organizacja zajęć sportowo-rekreacyjnych dla dzieci i młodzieży z UKS powiatu elbląskiego</t>
  </si>
  <si>
    <t>13.</t>
  </si>
  <si>
    <t>Edukacja młodzieży z zakresau ratownictwa wodnego i bezpieczeństwa nad akwenami</t>
  </si>
  <si>
    <t>Organizacja imprez sportowych i rekreacyjnych dla dzieci i młodzieży oraz dorosłych mieszkańców powiatu elbląskiego</t>
  </si>
  <si>
    <t>Przygotowanie i udział reprezentacji powiatu elbląskiego w zawodach sportowych osób niepełnosprawnych</t>
  </si>
  <si>
    <t>Fundusz Inicjatyw Lokalnych</t>
  </si>
  <si>
    <t>Organizacja imprez turystycznych i rekreacyjnych dla dzieci i młodzieży oraz dorosłych mieszkańców powiatu elbląskiego</t>
  </si>
  <si>
    <t>Razem bezpieczniej</t>
  </si>
  <si>
    <t>do uchwały Nr...........</t>
  </si>
  <si>
    <t>Rady Powiatu w Elblągu</t>
  </si>
  <si>
    <t>z dnia.......................</t>
  </si>
  <si>
    <t>z dnia........................</t>
  </si>
  <si>
    <t>Prognozowana sytuacja finansowa powiatu w latach spłaty długu</t>
  </si>
  <si>
    <t>Wykonanie w 2007 r.</t>
  </si>
  <si>
    <t>Wykonanie na 2008 r.</t>
  </si>
  <si>
    <t>2008 r</t>
  </si>
  <si>
    <t>PW 2009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</si>
  <si>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</si>
  <si>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</si>
  <si>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</si>
  <si>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</si>
  <si>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</si>
  <si>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</si>
  <si>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</si>
  <si>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</si>
  <si>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</si>
  <si>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</si>
  <si>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</si>
  <si>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</si>
  <si>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</si>
  <si>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</si>
  <si>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</si>
  <si>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</si>
  <si>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E.</t>
  </si>
  <si>
    <t>Wartość udzielonych pożyczek</t>
  </si>
  <si>
    <t>Dług zaciągnięty w związku ze środkami określonymi w umowie zawartej z podmiotem dysponującym funduszami strukturalnymi lub F.S.U.E.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</si>
  <si>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</si>
  <si>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</si>
  <si>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</si>
  <si>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</si>
  <si>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1.5</t>
  </si>
  <si>
    <t>NIE - wykluczeniu społecznemu</t>
  </si>
  <si>
    <t>7.1. Rozwój i upowszechnianie aktywnej integracji</t>
  </si>
  <si>
    <t>VII. Promocja integracji społecznej</t>
  </si>
  <si>
    <t>1.6</t>
  </si>
  <si>
    <t>Partnerski projekt Comenius</t>
  </si>
  <si>
    <t>1.7</t>
  </si>
  <si>
    <t>do Uchwały Nr ...............</t>
  </si>
  <si>
    <t>z dnia ............................</t>
  </si>
  <si>
    <t>Prognoza kwoty długu powiatu elbląskiego</t>
  </si>
  <si>
    <t xml:space="preserve"> w złotych</t>
  </si>
  <si>
    <t>Wykonanie</t>
  </si>
  <si>
    <t>Wykonanie w 2007</t>
  </si>
  <si>
    <t>PW</t>
  </si>
  <si>
    <t>31.12.2005 r.</t>
  </si>
  <si>
    <t>w 2006 r.</t>
  </si>
  <si>
    <t>Przejęte zobowiązanie (kredyt)</t>
  </si>
  <si>
    <t>Przejęte zobowiązanie (pożyczka)</t>
  </si>
  <si>
    <t>Łączna kwota długu na koniec roku budż.</t>
  </si>
  <si>
    <t>Procentowy (%) udział długu w dochodach</t>
  </si>
  <si>
    <t>Przebudowa drogi powiatowej nr 1103N Helenowo-Wikrowo-Jegłownik, odcinek od skrzyżowania z drogą pow. Nr 1112N od km 5+543 do km 10+393</t>
  </si>
  <si>
    <t>Zarząd Dróg Powiatowych w Pasłęku</t>
  </si>
  <si>
    <t>Załącznik nr 5</t>
  </si>
  <si>
    <t>do uchwały nr……</t>
  </si>
  <si>
    <t>z dnia ……………….</t>
  </si>
  <si>
    <t>Załącznik nr 6</t>
  </si>
  <si>
    <t>Załącznik nr 8</t>
  </si>
  <si>
    <t>Załącznik nr 10</t>
  </si>
  <si>
    <t>Załącznik nr 10a</t>
  </si>
  <si>
    <t>Załącznik nr 3</t>
  </si>
  <si>
    <t>Policealne Studium Transportu Drogowego w Gronowie Górnym</t>
  </si>
  <si>
    <t>Zadbaj o swoje kwalifikacje</t>
  </si>
  <si>
    <t>Program operacyjny kapitał ludzki</t>
  </si>
  <si>
    <t>7. Promocja integracji społecznej</t>
  </si>
  <si>
    <t>Uczenie się przez całe życie (ZS Gronowo Górne)</t>
  </si>
  <si>
    <t>Uczenie się przez całe życie (ZS Pasłęk)</t>
  </si>
  <si>
    <t>1.8</t>
  </si>
  <si>
    <t>Załącznik nr 3a</t>
  </si>
  <si>
    <t>Planowana łączna kwota długu na początek roku, w tym:</t>
  </si>
  <si>
    <t>Planowana łączna kwota długu na koniec roku, w tym:</t>
  </si>
  <si>
    <t>Przychody, w tym:</t>
  </si>
  <si>
    <t>Emisja papierów wartościowych</t>
  </si>
  <si>
    <t>Kredyty i pożyczki</t>
  </si>
  <si>
    <t>Przejęte zobowiazania</t>
  </si>
  <si>
    <t>VI.</t>
  </si>
  <si>
    <t>VII.</t>
  </si>
  <si>
    <t>Załącznik nr 4</t>
  </si>
  <si>
    <t>2. Różnica w poz. 1.7 i 1.8 załącznika o kwotę 36.300 zł pomiędzy wydatkami wykazanymi w kol. 13 a planowanymi dochodami z tytułu wpływów z instytucji finansujących projekt (dz. 801, rozdz. 80195) wynika z otrzymanych w 2010 r zaliczek na realizację Parnerskiego Projektu Comenius w wysokości 80 % projektu i niewydatkowanych w całości środków w 2010 r.  (okres realizacji projektu obejmuje lata 2010 - 2012).</t>
  </si>
  <si>
    <t>Budowa boiska sportowego "Orlik 2012" przy Młodzieżowym Ośrodku Wychowawczym w Kamionku Wielkim</t>
  </si>
  <si>
    <t>Zakup samochodu osobowego w Zespole Szkół w Gronowie Górnym</t>
  </si>
  <si>
    <t>Młodzieżowy Ośrodek Wychowawczy w Kamionku Wielkim</t>
  </si>
  <si>
    <t>Zespół Szkół w Gronowie Górnym</t>
  </si>
  <si>
    <t>Zakup komputerów</t>
  </si>
  <si>
    <t>Starostwo Powiatowe</t>
  </si>
  <si>
    <t>Wymiana pieca i instalacji c.o.</t>
  </si>
  <si>
    <t>Dom Dziecka w Marwicy</t>
  </si>
  <si>
    <t>Zmniejszenie zużycia energii poprzez budowę kolektorów słonecznych w całorocznych obiektach użyteczności publicznej Powiatu Elbląskiego</t>
  </si>
  <si>
    <t>2.1</t>
  </si>
  <si>
    <t>Regionalny Program Operacyjny Warmii i Mazur</t>
  </si>
  <si>
    <t>6.2 Ochrona środowiska przed zanieczyszczeniami i zniszczeniami</t>
  </si>
  <si>
    <t>Wydatki majątkowe razem:</t>
  </si>
  <si>
    <t>Załącznik nr 9</t>
  </si>
  <si>
    <t>do uchwały Nr ………….</t>
  </si>
  <si>
    <t>z dnia …………………….</t>
  </si>
  <si>
    <t>Stan środków obrotowych** na początek roku</t>
  </si>
  <si>
    <t>Przychody*</t>
  </si>
  <si>
    <t>Stan środków obrotowych** na koniec roku</t>
  </si>
  <si>
    <t>dotacje z budżetu***</t>
  </si>
  <si>
    <t>§265, §266</t>
  </si>
  <si>
    <t>1. Zakład Aktywności Zawodowej w Kamionku Wielkim</t>
  </si>
  <si>
    <t>W odniesieniu do rachunku dochodów własnych jednostek budżetowych:</t>
  </si>
  <si>
    <t>* dochody</t>
  </si>
  <si>
    <t>** stan środków pieniężnych</t>
  </si>
  <si>
    <t>*** źródła dochodów wskazanych przez radę</t>
  </si>
  <si>
    <t>Montaż windy w budynku Starostwa Powiatowego</t>
  </si>
  <si>
    <t>IX. Rozwój wykształcenia i kompetencji w regionach</t>
  </si>
  <si>
    <t>9.2. Podniesienie atrakcyjności i jakości szkolnictwa zawodowego</t>
  </si>
  <si>
    <t>Wiedza i umiejętności zawodowe to nasz kapitał na jutro</t>
  </si>
  <si>
    <t>Fundamenty przyszłości</t>
  </si>
  <si>
    <t>Organizacja konkursów związanych z kulturą na terenie powiatu elbląskiego, organizacja przeglądów dziedzictwa kulturowego powiatu</t>
  </si>
  <si>
    <t>Opracowanie dokumentacji budowlanej i wykonawczej na rozbudowę Zespołu Szkół w Gronowie Górnym (budowa budynku dydaktycznego z galerią oraz bursy)</t>
  </si>
  <si>
    <t>Załącznik nr 7</t>
  </si>
  <si>
    <t>Odnowienie oraz całkowita wymiana części okien, w tym ościeżnic w budynku głównym Domu Dziecka w Marwicy</t>
  </si>
  <si>
    <t>Komenda Miejska Państwowej Straży Pożarnej w Elblągu</t>
  </si>
  <si>
    <t>Przebudowa mostu na przepust na rz. Dobrska Struga w ciągu dr. pow. Nr 1161N w msc. Dobry + dokumentacja</t>
  </si>
  <si>
    <t>Przebudowa mostu na przepust na rz. Gardyna w ciągu dr. pow. Nr 1149N, km. 6+899 w msc. Kraskowo + dokumentacja</t>
  </si>
  <si>
    <t>Budowa chodnika w ciągu drogi pow. Nr 1120N Gronowo Elbląskie-Oleśno w msc. Gronowo Elbląskie</t>
  </si>
  <si>
    <t>Placówka Straży Granicznej w Elblągu</t>
  </si>
  <si>
    <t>Komenda Miejska Policji w Elblągu</t>
  </si>
  <si>
    <t>1. Różnica w poz. 1.2 załącznika o kwotę 267.000 zł  pomiędzy planowanymi wydatkami wykazanymi w kol. 13 a planowaną dotacją w 2011 r. (dz. 801, rozdz 80120) na realizację projektu pn. "Modermizacja budynku Zespołu Szkół w Pasłęku z przeznaczeniem na uruchomienie kształcenia w zawodzie technik hotelastwa"  wynika z planowanych wpływów z tytułu refundacji wydatków poniesienionych w 2010 r.</t>
  </si>
  <si>
    <t>1.9</t>
  </si>
  <si>
    <t>1.10</t>
  </si>
  <si>
    <t>Program Operacyjny Innowacyjna Gospodarka 2007-2013</t>
  </si>
  <si>
    <t>VIII. Społeczeństwo Informacyjne- zwiększenie innowacyjności gospodarki</t>
  </si>
  <si>
    <t>8.3 Przeciwdziałanie wykluczeniu cyfrowemu- eInclusion</t>
  </si>
  <si>
    <t>Bliżej świ@ta</t>
  </si>
  <si>
    <t>6057,     6059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</si>
</sst>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  <numFmt numFmtId="178" formatCode="0.0%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6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52" applyFont="1">
      <alignment/>
      <protection/>
    </xf>
    <xf numFmtId="0" fontId="11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14" fillId="0" borderId="0" xfId="0" applyFont="1" applyAlignment="1">
      <alignment vertical="center"/>
    </xf>
    <xf numFmtId="0" fontId="9" fillId="20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0" fillId="0" borderId="12" xfId="52" applyFont="1" applyBorder="1">
      <alignment/>
      <protection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9" fillId="0" borderId="0" xfId="52" applyFont="1">
      <alignment/>
      <protection/>
    </xf>
    <xf numFmtId="0" fontId="1" fillId="0" borderId="0" xfId="0" applyFont="1" applyAlignment="1">
      <alignment/>
    </xf>
    <xf numFmtId="0" fontId="15" fillId="0" borderId="0" xfId="0" applyFont="1" applyAlignment="1">
      <alignment vertical="center"/>
    </xf>
    <xf numFmtId="0" fontId="3" fillId="2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1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top"/>
    </xf>
    <xf numFmtId="0" fontId="0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6" fillId="20" borderId="23" xfId="0" applyFont="1" applyFill="1" applyBorder="1" applyAlignment="1">
      <alignment horizontal="center" vertical="center" wrapText="1"/>
    </xf>
    <xf numFmtId="0" fontId="16" fillId="20" borderId="14" xfId="0" applyFont="1" applyFill="1" applyBorder="1" applyAlignment="1">
      <alignment horizontal="center" vertical="center" wrapText="1"/>
    </xf>
    <xf numFmtId="0" fontId="14" fillId="20" borderId="24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2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14" fillId="0" borderId="25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20" borderId="18" xfId="0" applyFont="1" applyFill="1" applyBorder="1" applyAlignment="1">
      <alignment horizontal="center" vertical="center"/>
    </xf>
    <xf numFmtId="0" fontId="0" fillId="20" borderId="16" xfId="0" applyFont="1" applyFill="1" applyBorder="1" applyAlignment="1">
      <alignment vertical="center"/>
    </xf>
    <xf numFmtId="0" fontId="16" fillId="20" borderId="16" xfId="0" applyFont="1" applyFill="1" applyBorder="1" applyAlignment="1">
      <alignment horizontal="center" vertical="center"/>
    </xf>
    <xf numFmtId="0" fontId="16" fillId="20" borderId="18" xfId="0" applyFont="1" applyFill="1" applyBorder="1" applyAlignment="1">
      <alignment horizontal="center" vertical="center"/>
    </xf>
    <xf numFmtId="0" fontId="16" fillId="20" borderId="2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6" fillId="20" borderId="16" xfId="0" applyFont="1" applyFill="1" applyBorder="1" applyAlignment="1">
      <alignment vertical="center"/>
    </xf>
    <xf numFmtId="0" fontId="14" fillId="20" borderId="16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5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20" borderId="18" xfId="0" applyFont="1" applyFill="1" applyBorder="1" applyAlignment="1">
      <alignment vertical="center"/>
    </xf>
    <xf numFmtId="0" fontId="0" fillId="20" borderId="18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left" vertical="center" indent="1"/>
    </xf>
    <xf numFmtId="49" fontId="0" fillId="0" borderId="31" xfId="0" applyNumberForma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20" borderId="29" xfId="52" applyFont="1" applyFill="1" applyBorder="1" applyAlignment="1">
      <alignment horizontal="center" vertical="center" wrapText="1"/>
      <protection/>
    </xf>
    <xf numFmtId="0" fontId="11" fillId="0" borderId="29" xfId="52" applyFont="1" applyBorder="1" applyAlignment="1">
      <alignment horizontal="center" vertical="center"/>
      <protection/>
    </xf>
    <xf numFmtId="3" fontId="14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10" fillId="0" borderId="35" xfId="52" applyFont="1" applyBorder="1" applyAlignment="1">
      <alignment/>
      <protection/>
    </xf>
    <xf numFmtId="0" fontId="10" fillId="0" borderId="0" xfId="52" applyFont="1" applyBorder="1" applyAlignment="1">
      <alignment/>
      <protection/>
    </xf>
    <xf numFmtId="0" fontId="11" fillId="0" borderId="36" xfId="53" applyFont="1" applyFill="1" applyBorder="1" applyAlignment="1">
      <alignment horizontal="center" vertical="center"/>
      <protection/>
    </xf>
    <xf numFmtId="0" fontId="11" fillId="0" borderId="37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38" xfId="53" applyFont="1" applyFill="1" applyBorder="1" applyAlignment="1">
      <alignment horizontal="center" vertical="center"/>
      <protection/>
    </xf>
    <xf numFmtId="0" fontId="10" fillId="0" borderId="39" xfId="53" applyFont="1" applyFill="1" applyBorder="1" applyAlignment="1">
      <alignment vertical="center"/>
      <protection/>
    </xf>
    <xf numFmtId="0" fontId="10" fillId="0" borderId="40" xfId="53" applyFont="1" applyFill="1" applyBorder="1" applyAlignment="1">
      <alignment vertical="center"/>
      <protection/>
    </xf>
    <xf numFmtId="0" fontId="10" fillId="0" borderId="41" xfId="52" applyFont="1" applyBorder="1">
      <alignment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vertical="center"/>
      <protection/>
    </xf>
    <xf numFmtId="0" fontId="10" fillId="0" borderId="35" xfId="53" applyFont="1" applyFill="1" applyBorder="1" applyAlignment="1">
      <alignment vertical="center"/>
      <protection/>
    </xf>
    <xf numFmtId="3" fontId="10" fillId="0" borderId="12" xfId="52" applyNumberFormat="1" applyFont="1" applyBorder="1">
      <alignment/>
      <protection/>
    </xf>
    <xf numFmtId="3" fontId="10" fillId="0" borderId="11" xfId="52" applyNumberFormat="1" applyFont="1" applyBorder="1">
      <alignment/>
      <protection/>
    </xf>
    <xf numFmtId="0" fontId="10" fillId="0" borderId="10" xfId="52" applyFont="1" applyBorder="1">
      <alignment/>
      <protection/>
    </xf>
    <xf numFmtId="0" fontId="10" fillId="0" borderId="10" xfId="53" applyFont="1" applyFill="1" applyBorder="1" applyAlignment="1">
      <alignment vertical="center"/>
      <protection/>
    </xf>
    <xf numFmtId="0" fontId="10" fillId="0" borderId="42" xfId="53" applyFont="1" applyFill="1" applyBorder="1" applyAlignment="1">
      <alignment horizontal="center" vertical="center"/>
      <protection/>
    </xf>
    <xf numFmtId="3" fontId="10" fillId="0" borderId="10" xfId="53" applyNumberFormat="1" applyFont="1" applyFill="1" applyBorder="1" applyAlignment="1">
      <alignment vertical="center"/>
      <protection/>
    </xf>
    <xf numFmtId="3" fontId="10" fillId="0" borderId="31" xfId="52" applyNumberFormat="1" applyFont="1" applyBorder="1">
      <alignment/>
      <protection/>
    </xf>
    <xf numFmtId="0" fontId="10" fillId="0" borderId="38" xfId="53" applyFont="1" applyFill="1" applyBorder="1" applyAlignment="1">
      <alignment vertical="center"/>
      <protection/>
    </xf>
    <xf numFmtId="3" fontId="10" fillId="0" borderId="10" xfId="53" applyNumberFormat="1" applyFont="1" applyFill="1" applyBorder="1">
      <alignment/>
      <protection/>
    </xf>
    <xf numFmtId="0" fontId="9" fillId="20" borderId="42" xfId="52" applyFont="1" applyFill="1" applyBorder="1" applyAlignment="1">
      <alignment horizontal="center" vertical="center" wrapText="1"/>
      <protection/>
    </xf>
    <xf numFmtId="0" fontId="11" fillId="0" borderId="43" xfId="52" applyFont="1" applyBorder="1" applyAlignment="1">
      <alignment horizontal="center" vertical="center"/>
      <protection/>
    </xf>
    <xf numFmtId="0" fontId="11" fillId="0" borderId="42" xfId="52" applyFont="1" applyBorder="1" applyAlignment="1">
      <alignment horizontal="center" vertical="center"/>
      <protection/>
    </xf>
    <xf numFmtId="3" fontId="10" fillId="0" borderId="44" xfId="52" applyNumberFormat="1" applyFont="1" applyBorder="1">
      <alignment/>
      <protection/>
    </xf>
    <xf numFmtId="3" fontId="10" fillId="0" borderId="45" xfId="52" applyNumberFormat="1" applyFont="1" applyBorder="1">
      <alignment/>
      <protection/>
    </xf>
    <xf numFmtId="0" fontId="11" fillId="0" borderId="38" xfId="53" applyFont="1" applyFill="1" applyBorder="1" applyAlignment="1">
      <alignment horizontal="center" vertical="center"/>
      <protection/>
    </xf>
    <xf numFmtId="0" fontId="10" fillId="0" borderId="38" xfId="52" applyFont="1" applyBorder="1">
      <alignment/>
      <protection/>
    </xf>
    <xf numFmtId="3" fontId="10" fillId="0" borderId="42" xfId="53" applyNumberFormat="1" applyFont="1" applyFill="1" applyBorder="1" applyAlignment="1">
      <alignment vertical="center"/>
      <protection/>
    </xf>
    <xf numFmtId="3" fontId="10" fillId="0" borderId="46" xfId="52" applyNumberFormat="1" applyFont="1" applyBorder="1">
      <alignment/>
      <protection/>
    </xf>
    <xf numFmtId="0" fontId="10" fillId="0" borderId="47" xfId="53" applyFont="1" applyFill="1" applyBorder="1" applyAlignment="1">
      <alignment vertical="center"/>
      <protection/>
    </xf>
    <xf numFmtId="0" fontId="10" fillId="0" borderId="38" xfId="52" applyFont="1" applyBorder="1" applyAlignment="1">
      <alignment/>
      <protection/>
    </xf>
    <xf numFmtId="0" fontId="9" fillId="0" borderId="48" xfId="52" applyFont="1" applyBorder="1" applyAlignment="1">
      <alignment horizontal="center"/>
      <protection/>
    </xf>
    <xf numFmtId="0" fontId="9" fillId="0" borderId="33" xfId="52" applyFont="1" applyBorder="1">
      <alignment/>
      <protection/>
    </xf>
    <xf numFmtId="0" fontId="10" fillId="0" borderId="49" xfId="52" applyFont="1" applyBorder="1">
      <alignment/>
      <protection/>
    </xf>
    <xf numFmtId="0" fontId="10" fillId="0" borderId="34" xfId="52" applyFont="1" applyBorder="1">
      <alignment/>
      <protection/>
    </xf>
    <xf numFmtId="3" fontId="10" fillId="0" borderId="34" xfId="52" applyNumberFormat="1" applyFont="1" applyBorder="1">
      <alignment/>
      <protection/>
    </xf>
    <xf numFmtId="3" fontId="10" fillId="0" borderId="50" xfId="52" applyNumberFormat="1" applyFont="1" applyBorder="1">
      <alignment/>
      <protection/>
    </xf>
    <xf numFmtId="0" fontId="10" fillId="0" borderId="51" xfId="52" applyFont="1" applyBorder="1">
      <alignment/>
      <protection/>
    </xf>
    <xf numFmtId="0" fontId="10" fillId="0" borderId="36" xfId="53" applyFont="1" applyFill="1" applyBorder="1" applyAlignment="1">
      <alignment vertical="center"/>
      <protection/>
    </xf>
    <xf numFmtId="0" fontId="10" fillId="0" borderId="37" xfId="53" applyFont="1" applyFill="1" applyBorder="1" applyAlignment="1">
      <alignment vertical="center"/>
      <protection/>
    </xf>
    <xf numFmtId="3" fontId="9" fillId="0" borderId="11" xfId="52" applyNumberFormat="1" applyFont="1" applyBorder="1">
      <alignment/>
      <protection/>
    </xf>
    <xf numFmtId="0" fontId="7" fillId="0" borderId="0" xfId="0" applyFont="1" applyBorder="1" applyAlignment="1">
      <alignment/>
    </xf>
    <xf numFmtId="0" fontId="10" fillId="0" borderId="31" xfId="52" applyFont="1" applyBorder="1">
      <alignment/>
      <protection/>
    </xf>
    <xf numFmtId="0" fontId="14" fillId="0" borderId="31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20" borderId="16" xfId="0" applyNumberFormat="1" applyFont="1" applyFill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3" fillId="20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right"/>
    </xf>
    <xf numFmtId="3" fontId="0" fillId="0" borderId="55" xfId="0" applyNumberFormat="1" applyFont="1" applyBorder="1" applyAlignment="1">
      <alignment horizontal="right"/>
    </xf>
    <xf numFmtId="0" fontId="3" fillId="20" borderId="1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top"/>
    </xf>
    <xf numFmtId="3" fontId="3" fillId="0" borderId="18" xfId="0" applyNumberFormat="1" applyFont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top"/>
    </xf>
    <xf numFmtId="178" fontId="3" fillId="0" borderId="19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9" fillId="0" borderId="0" xfId="0" applyFont="1" applyBorder="1" applyAlignment="1">
      <alignment horizontal="right"/>
    </xf>
    <xf numFmtId="0" fontId="30" fillId="20" borderId="56" xfId="0" applyFont="1" applyFill="1" applyBorder="1" applyAlignment="1">
      <alignment/>
    </xf>
    <xf numFmtId="0" fontId="30" fillId="20" borderId="57" xfId="0" applyFont="1" applyFill="1" applyBorder="1" applyAlignment="1">
      <alignment/>
    </xf>
    <xf numFmtId="0" fontId="30" fillId="20" borderId="58" xfId="0" applyFont="1" applyFill="1" applyBorder="1" applyAlignment="1">
      <alignment horizontal="center"/>
    </xf>
    <xf numFmtId="0" fontId="30" fillId="20" borderId="32" xfId="0" applyFont="1" applyFill="1" applyBorder="1" applyAlignment="1">
      <alignment horizontal="center"/>
    </xf>
    <xf numFmtId="0" fontId="30" fillId="20" borderId="59" xfId="0" applyFont="1" applyFill="1" applyBorder="1" applyAlignment="1">
      <alignment/>
    </xf>
    <xf numFmtId="0" fontId="30" fillId="20" borderId="35" xfId="0" applyFont="1" applyFill="1" applyBorder="1" applyAlignment="1">
      <alignment horizontal="centerContinuous"/>
    </xf>
    <xf numFmtId="0" fontId="30" fillId="20" borderId="35" xfId="0" applyFont="1" applyFill="1" applyBorder="1" applyAlignment="1">
      <alignment/>
    </xf>
    <xf numFmtId="0" fontId="30" fillId="20" borderId="26" xfId="0" applyFont="1" applyFill="1" applyBorder="1" applyAlignment="1">
      <alignment horizontal="center"/>
    </xf>
    <xf numFmtId="0" fontId="30" fillId="20" borderId="26" xfId="0" applyFont="1" applyFill="1" applyBorder="1" applyAlignment="1">
      <alignment/>
    </xf>
    <xf numFmtId="0" fontId="30" fillId="20" borderId="60" xfId="0" applyFont="1" applyFill="1" applyBorder="1" applyAlignment="1">
      <alignment/>
    </xf>
    <xf numFmtId="0" fontId="30" fillId="20" borderId="59" xfId="0" applyFont="1" applyFill="1" applyBorder="1" applyAlignment="1">
      <alignment horizontal="center"/>
    </xf>
    <xf numFmtId="0" fontId="30" fillId="20" borderId="23" xfId="0" applyFont="1" applyFill="1" applyBorder="1" applyAlignment="1">
      <alignment horizontal="centerContinuous"/>
    </xf>
    <xf numFmtId="0" fontId="30" fillId="20" borderId="0" xfId="0" applyFont="1" applyFill="1" applyBorder="1" applyAlignment="1">
      <alignment horizontal="centerContinuous"/>
    </xf>
    <xf numFmtId="0" fontId="30" fillId="20" borderId="23" xfId="0" applyFont="1" applyFill="1" applyBorder="1" applyAlignment="1">
      <alignment horizontal="center"/>
    </xf>
    <xf numFmtId="0" fontId="30" fillId="20" borderId="23" xfId="0" applyFont="1" applyFill="1" applyBorder="1" applyAlignment="1">
      <alignment/>
    </xf>
    <xf numFmtId="0" fontId="30" fillId="20" borderId="0" xfId="0" applyFont="1" applyFill="1" applyBorder="1" applyAlignment="1">
      <alignment/>
    </xf>
    <xf numFmtId="0" fontId="30" fillId="20" borderId="61" xfId="0" applyFont="1" applyFill="1" applyBorder="1" applyAlignment="1">
      <alignment/>
    </xf>
    <xf numFmtId="0" fontId="30" fillId="20" borderId="62" xfId="0" applyFont="1" applyFill="1" applyBorder="1" applyAlignment="1">
      <alignment/>
    </xf>
    <xf numFmtId="0" fontId="30" fillId="20" borderId="62" xfId="0" applyFont="1" applyFill="1" applyBorder="1" applyAlignment="1">
      <alignment horizontal="centerContinuous"/>
    </xf>
    <xf numFmtId="0" fontId="30" fillId="20" borderId="62" xfId="0" applyFont="1" applyFill="1" applyBorder="1" applyAlignment="1">
      <alignment horizontal="center"/>
    </xf>
    <xf numFmtId="0" fontId="30" fillId="20" borderId="63" xfId="0" applyFont="1" applyFill="1" applyBorder="1" applyAlignment="1">
      <alignment/>
    </xf>
    <xf numFmtId="0" fontId="30" fillId="20" borderId="64" xfId="0" applyFont="1" applyFill="1" applyBorder="1" applyAlignment="1">
      <alignment/>
    </xf>
    <xf numFmtId="0" fontId="7" fillId="0" borderId="65" xfId="0" applyFont="1" applyBorder="1" applyAlignment="1">
      <alignment horizontal="centerContinuous"/>
    </xf>
    <xf numFmtId="0" fontId="7" fillId="0" borderId="66" xfId="0" applyFont="1" applyBorder="1" applyAlignment="1">
      <alignment horizontal="centerContinuous"/>
    </xf>
    <xf numFmtId="0" fontId="7" fillId="0" borderId="67" xfId="0" applyFont="1" applyBorder="1" applyAlignment="1">
      <alignment horizontal="centerContinuous"/>
    </xf>
    <xf numFmtId="0" fontId="0" fillId="0" borderId="56" xfId="0" applyFont="1" applyBorder="1" applyAlignment="1">
      <alignment horizontal="centerContinuous"/>
    </xf>
    <xf numFmtId="0" fontId="30" fillId="0" borderId="35" xfId="0" applyFont="1" applyBorder="1" applyAlignment="1">
      <alignment/>
    </xf>
    <xf numFmtId="3" fontId="30" fillId="0" borderId="35" xfId="0" applyNumberFormat="1" applyFont="1" applyFill="1" applyBorder="1" applyAlignment="1">
      <alignment/>
    </xf>
    <xf numFmtId="3" fontId="30" fillId="0" borderId="35" xfId="0" applyNumberFormat="1" applyFont="1" applyBorder="1" applyAlignment="1">
      <alignment/>
    </xf>
    <xf numFmtId="3" fontId="30" fillId="0" borderId="23" xfId="0" applyNumberFormat="1" applyFont="1" applyBorder="1" applyAlignment="1">
      <alignment/>
    </xf>
    <xf numFmtId="3" fontId="30" fillId="0" borderId="32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0" fillId="0" borderId="43" xfId="0" applyFont="1" applyBorder="1" applyAlignment="1">
      <alignment horizontal="centerContinuous"/>
    </xf>
    <xf numFmtId="0" fontId="30" fillId="0" borderId="29" xfId="0" applyFont="1" applyBorder="1" applyAlignment="1">
      <alignment/>
    </xf>
    <xf numFmtId="3" fontId="30" fillId="0" borderId="29" xfId="0" applyNumberFormat="1" applyFont="1" applyFill="1" applyBorder="1" applyAlignment="1">
      <alignment/>
    </xf>
    <xf numFmtId="3" fontId="30" fillId="0" borderId="29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30" xfId="0" applyNumberFormat="1" applyFont="1" applyBorder="1" applyAlignment="1">
      <alignment/>
    </xf>
    <xf numFmtId="0" fontId="0" fillId="0" borderId="59" xfId="0" applyFont="1" applyBorder="1" applyAlignment="1">
      <alignment horizontal="centerContinuous"/>
    </xf>
    <xf numFmtId="3" fontId="30" fillId="0" borderId="14" xfId="0" applyNumberFormat="1" applyFont="1" applyFill="1" applyBorder="1" applyAlignment="1">
      <alignment/>
    </xf>
    <xf numFmtId="3" fontId="30" fillId="0" borderId="23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30" fillId="0" borderId="30" xfId="0" applyNumberFormat="1" applyFont="1" applyFill="1" applyBorder="1" applyAlignment="1">
      <alignment/>
    </xf>
    <xf numFmtId="0" fontId="0" fillId="0" borderId="68" xfId="0" applyFont="1" applyBorder="1" applyAlignment="1">
      <alignment horizontal="centerContinuous"/>
    </xf>
    <xf numFmtId="0" fontId="0" fillId="0" borderId="61" xfId="0" applyFont="1" applyBorder="1" applyAlignment="1">
      <alignment horizontal="centerContinuous"/>
    </xf>
    <xf numFmtId="3" fontId="30" fillId="0" borderId="29" xfId="0" applyNumberFormat="1" applyFont="1" applyFill="1" applyBorder="1" applyAlignment="1">
      <alignment horizontal="right"/>
    </xf>
    <xf numFmtId="0" fontId="30" fillId="0" borderId="39" xfId="0" applyFont="1" applyBorder="1" applyAlignment="1">
      <alignment/>
    </xf>
    <xf numFmtId="3" fontId="30" fillId="0" borderId="39" xfId="0" applyNumberFormat="1" applyFont="1" applyFill="1" applyBorder="1" applyAlignment="1">
      <alignment/>
    </xf>
    <xf numFmtId="3" fontId="30" fillId="0" borderId="39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3" fontId="30" fillId="0" borderId="40" xfId="0" applyNumberFormat="1" applyFont="1" applyFill="1" applyBorder="1" applyAlignment="1">
      <alignment/>
    </xf>
    <xf numFmtId="3" fontId="30" fillId="0" borderId="39" xfId="0" applyNumberFormat="1" applyFont="1" applyFill="1" applyBorder="1" applyAlignment="1">
      <alignment horizontal="right"/>
    </xf>
    <xf numFmtId="3" fontId="30" fillId="0" borderId="39" xfId="0" applyNumberFormat="1" applyFont="1" applyBorder="1" applyAlignment="1">
      <alignment horizontal="right"/>
    </xf>
    <xf numFmtId="3" fontId="30" fillId="0" borderId="14" xfId="0" applyNumberFormat="1" applyFont="1" applyBorder="1" applyAlignment="1">
      <alignment horizontal="right"/>
    </xf>
    <xf numFmtId="3" fontId="30" fillId="0" borderId="14" xfId="0" applyNumberFormat="1" applyFont="1" applyFill="1" applyBorder="1" applyAlignment="1">
      <alignment horizontal="right"/>
    </xf>
    <xf numFmtId="3" fontId="30" fillId="0" borderId="40" xfId="0" applyNumberFormat="1" applyFont="1" applyFill="1" applyBorder="1" applyAlignment="1">
      <alignment horizontal="right"/>
    </xf>
    <xf numFmtId="0" fontId="30" fillId="0" borderId="24" xfId="0" applyFont="1" applyBorder="1" applyAlignment="1">
      <alignment/>
    </xf>
    <xf numFmtId="3" fontId="30" fillId="0" borderId="24" xfId="0" applyNumberFormat="1" applyFont="1" applyFill="1" applyBorder="1" applyAlignment="1">
      <alignment/>
    </xf>
    <xf numFmtId="3" fontId="30" fillId="0" borderId="24" xfId="0" applyNumberFormat="1" applyFont="1" applyFill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0" fontId="30" fillId="0" borderId="67" xfId="0" applyFont="1" applyBorder="1" applyAlignment="1">
      <alignment/>
    </xf>
    <xf numFmtId="177" fontId="30" fillId="0" borderId="67" xfId="0" applyNumberFormat="1" applyFont="1" applyFill="1" applyBorder="1" applyAlignment="1">
      <alignment horizontal="center"/>
    </xf>
    <xf numFmtId="177" fontId="30" fillId="0" borderId="67" xfId="0" applyNumberFormat="1" applyFont="1" applyBorder="1" applyAlignment="1">
      <alignment horizontal="center"/>
    </xf>
    <xf numFmtId="177" fontId="30" fillId="0" borderId="69" xfId="0" applyNumberFormat="1" applyFont="1" applyBorder="1" applyAlignment="1">
      <alignment horizontal="center"/>
    </xf>
    <xf numFmtId="177" fontId="30" fillId="0" borderId="66" xfId="0" applyNumberFormat="1" applyFont="1" applyBorder="1" applyAlignment="1">
      <alignment horizontal="center"/>
    </xf>
    <xf numFmtId="177" fontId="30" fillId="0" borderId="70" xfId="0" applyNumberFormat="1" applyFont="1" applyBorder="1" applyAlignment="1">
      <alignment horizontal="center"/>
    </xf>
    <xf numFmtId="0" fontId="30" fillId="20" borderId="71" xfId="0" applyFont="1" applyFill="1" applyBorder="1" applyAlignment="1">
      <alignment horizontal="center"/>
    </xf>
    <xf numFmtId="0" fontId="30" fillId="20" borderId="72" xfId="0" applyFont="1" applyFill="1" applyBorder="1" applyAlignment="1">
      <alignment/>
    </xf>
    <xf numFmtId="0" fontId="30" fillId="20" borderId="38" xfId="0" applyFont="1" applyFill="1" applyBorder="1" applyAlignment="1">
      <alignment horizontal="centerContinuous"/>
    </xf>
    <xf numFmtId="0" fontId="30" fillId="20" borderId="38" xfId="0" applyFont="1" applyFill="1" applyBorder="1" applyAlignment="1">
      <alignment/>
    </xf>
    <xf numFmtId="0" fontId="30" fillId="20" borderId="73" xfId="0" applyFont="1" applyFill="1" applyBorder="1" applyAlignment="1">
      <alignment/>
    </xf>
    <xf numFmtId="0" fontId="7" fillId="0" borderId="70" xfId="0" applyFont="1" applyBorder="1" applyAlignment="1">
      <alignment horizontal="centerContinuous"/>
    </xf>
    <xf numFmtId="3" fontId="30" fillId="0" borderId="74" xfId="0" applyNumberFormat="1" applyFont="1" applyBorder="1" applyAlignment="1">
      <alignment/>
    </xf>
    <xf numFmtId="3" fontId="30" fillId="0" borderId="42" xfId="0" applyNumberFormat="1" applyFont="1" applyBorder="1" applyAlignment="1">
      <alignment/>
    </xf>
    <xf numFmtId="3" fontId="30" fillId="0" borderId="74" xfId="0" applyNumberFormat="1" applyFont="1" applyFill="1" applyBorder="1" applyAlignment="1">
      <alignment/>
    </xf>
    <xf numFmtId="3" fontId="30" fillId="0" borderId="42" xfId="0" applyNumberFormat="1" applyFont="1" applyFill="1" applyBorder="1" applyAlignment="1">
      <alignment/>
    </xf>
    <xf numFmtId="3" fontId="30" fillId="0" borderId="53" xfId="0" applyNumberFormat="1" applyFont="1" applyFill="1" applyBorder="1" applyAlignment="1">
      <alignment/>
    </xf>
    <xf numFmtId="3" fontId="30" fillId="0" borderId="53" xfId="0" applyNumberFormat="1" applyFont="1" applyFill="1" applyBorder="1" applyAlignment="1">
      <alignment horizontal="right"/>
    </xf>
    <xf numFmtId="3" fontId="30" fillId="0" borderId="54" xfId="0" applyNumberFormat="1" applyFont="1" applyFill="1" applyBorder="1" applyAlignment="1">
      <alignment horizontal="right"/>
    </xf>
    <xf numFmtId="0" fontId="0" fillId="0" borderId="52" xfId="0" applyFont="1" applyBorder="1" applyAlignment="1">
      <alignment horizontal="centerContinuous"/>
    </xf>
    <xf numFmtId="0" fontId="4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25" fillId="0" borderId="75" xfId="0" applyFont="1" applyBorder="1" applyAlignment="1">
      <alignment vertical="center"/>
    </xf>
    <xf numFmtId="0" fontId="25" fillId="0" borderId="76" xfId="0" applyFont="1" applyBorder="1" applyAlignment="1">
      <alignment vertical="center"/>
    </xf>
    <xf numFmtId="0" fontId="25" fillId="0" borderId="7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78" xfId="0" applyFill="1" applyBorder="1" applyAlignment="1">
      <alignment horizontal="left"/>
    </xf>
    <xf numFmtId="0" fontId="0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left" wrapText="1"/>
    </xf>
    <xf numFmtId="0" fontId="0" fillId="0" borderId="32" xfId="0" applyFont="1" applyFill="1" applyBorder="1" applyAlignment="1">
      <alignment horizontal="left"/>
    </xf>
    <xf numFmtId="3" fontId="0" fillId="0" borderId="55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0" fillId="0" borderId="43" xfId="0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52" xfId="0" applyBorder="1" applyAlignment="1">
      <alignment horizontal="left"/>
    </xf>
    <xf numFmtId="0" fontId="25" fillId="20" borderId="10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vertical="center"/>
    </xf>
    <xf numFmtId="3" fontId="25" fillId="0" borderId="79" xfId="0" applyNumberFormat="1" applyFont="1" applyBorder="1" applyAlignment="1">
      <alignment vertical="center"/>
    </xf>
    <xf numFmtId="3" fontId="25" fillId="0" borderId="54" xfId="0" applyNumberFormat="1" applyFont="1" applyBorder="1" applyAlignment="1">
      <alignment vertical="center"/>
    </xf>
    <xf numFmtId="49" fontId="8" fillId="0" borderId="80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49" fontId="8" fillId="0" borderId="81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49" fontId="25" fillId="0" borderId="82" xfId="0" applyNumberFormat="1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3" fontId="25" fillId="0" borderId="34" xfId="0" applyNumberFormat="1" applyFont="1" applyBorder="1" applyAlignment="1">
      <alignment vertical="center"/>
    </xf>
    <xf numFmtId="3" fontId="25" fillId="0" borderId="83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vertical="center"/>
    </xf>
    <xf numFmtId="49" fontId="8" fillId="0" borderId="8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88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49" fontId="8" fillId="0" borderId="59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90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9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92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85" xfId="0" applyNumberFormat="1" applyFont="1" applyBorder="1" applyAlignment="1">
      <alignment horizontal="right" vertical="center"/>
    </xf>
    <xf numFmtId="49" fontId="8" fillId="0" borderId="93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vertical="center"/>
    </xf>
    <xf numFmtId="3" fontId="8" fillId="0" borderId="79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0" fontId="10" fillId="0" borderId="57" xfId="53" applyFont="1" applyFill="1" applyBorder="1" applyAlignment="1">
      <alignment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3" fontId="16" fillId="0" borderId="54" xfId="0" applyNumberFormat="1" applyFont="1" applyBorder="1" applyAlignment="1">
      <alignment horizontal="right" vertical="center"/>
    </xf>
    <xf numFmtId="0" fontId="14" fillId="0" borderId="56" xfId="0" applyFont="1" applyBorder="1" applyAlignment="1">
      <alignment vertical="center"/>
    </xf>
    <xf numFmtId="3" fontId="14" fillId="0" borderId="55" xfId="0" applyNumberFormat="1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3" fontId="14" fillId="0" borderId="46" xfId="0" applyNumberFormat="1" applyFont="1" applyBorder="1" applyAlignment="1">
      <alignment vertical="center"/>
    </xf>
    <xf numFmtId="0" fontId="14" fillId="0" borderId="80" xfId="0" applyFont="1" applyBorder="1" applyAlignment="1">
      <alignment vertical="center"/>
    </xf>
    <xf numFmtId="3" fontId="14" fillId="0" borderId="45" xfId="0" applyNumberFormat="1" applyFont="1" applyBorder="1" applyAlignment="1">
      <alignment vertical="center"/>
    </xf>
    <xf numFmtId="0" fontId="16" fillId="0" borderId="82" xfId="0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14" fillId="0" borderId="81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3" fontId="14" fillId="0" borderId="89" xfId="0" applyNumberFormat="1" applyFont="1" applyBorder="1" applyAlignment="1">
      <alignment vertical="center"/>
    </xf>
    <xf numFmtId="0" fontId="14" fillId="0" borderId="84" xfId="0" applyFont="1" applyBorder="1" applyAlignment="1">
      <alignment vertical="center"/>
    </xf>
    <xf numFmtId="3" fontId="14" fillId="0" borderId="74" xfId="0" applyNumberFormat="1" applyFont="1" applyBorder="1" applyAlignment="1">
      <alignment vertical="center"/>
    </xf>
    <xf numFmtId="3" fontId="14" fillId="0" borderId="86" xfId="0" applyNumberFormat="1" applyFont="1" applyBorder="1" applyAlignment="1">
      <alignment vertical="center"/>
    </xf>
    <xf numFmtId="0" fontId="14" fillId="0" borderId="93" xfId="0" applyFont="1" applyBorder="1" applyAlignment="1">
      <alignment vertical="center"/>
    </xf>
    <xf numFmtId="3" fontId="14" fillId="0" borderId="53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0" fontId="14" fillId="0" borderId="5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right" vertical="center"/>
    </xf>
    <xf numFmtId="3" fontId="14" fillId="0" borderId="55" xfId="0" applyNumberFormat="1" applyFont="1" applyBorder="1" applyAlignment="1">
      <alignment horizontal="right" vertical="center"/>
    </xf>
    <xf numFmtId="0" fontId="14" fillId="0" borderId="94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44" xfId="0" applyNumberFormat="1" applyFont="1" applyBorder="1" applyAlignment="1">
      <alignment horizontal="right" vertical="center"/>
    </xf>
    <xf numFmtId="0" fontId="16" fillId="0" borderId="6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3" fontId="16" fillId="0" borderId="63" xfId="0" applyNumberFormat="1" applyFont="1" applyBorder="1" applyAlignment="1">
      <alignment horizontal="right" vertical="center"/>
    </xf>
    <xf numFmtId="3" fontId="16" fillId="0" borderId="95" xfId="0" applyNumberFormat="1" applyFont="1" applyBorder="1" applyAlignment="1">
      <alignment horizontal="right" vertical="center"/>
    </xf>
    <xf numFmtId="0" fontId="14" fillId="0" borderId="8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right" vertical="center"/>
    </xf>
    <xf numFmtId="3" fontId="14" fillId="0" borderId="45" xfId="0" applyNumberFormat="1" applyFont="1" applyBorder="1" applyAlignment="1">
      <alignment horizontal="right" vertical="center"/>
    </xf>
    <xf numFmtId="0" fontId="14" fillId="0" borderId="8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right" vertical="center"/>
    </xf>
    <xf numFmtId="3" fontId="14" fillId="0" borderId="46" xfId="0" applyNumberFormat="1" applyFont="1" applyBorder="1" applyAlignment="1">
      <alignment horizontal="right" vertical="center"/>
    </xf>
    <xf numFmtId="3" fontId="10" fillId="0" borderId="10" xfId="52" applyNumberFormat="1" applyFont="1" applyBorder="1">
      <alignment/>
      <protection/>
    </xf>
    <xf numFmtId="3" fontId="10" fillId="0" borderId="11" xfId="53" applyNumberFormat="1" applyFont="1" applyFill="1" applyBorder="1" applyAlignment="1">
      <alignment vertical="center"/>
      <protection/>
    </xf>
    <xf numFmtId="3" fontId="9" fillId="0" borderId="63" xfId="52" applyNumberFormat="1" applyFont="1" applyBorder="1">
      <alignment/>
      <protection/>
    </xf>
    <xf numFmtId="0" fontId="16" fillId="20" borderId="9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25" xfId="52" applyFont="1" applyBorder="1">
      <alignment/>
      <protection/>
    </xf>
    <xf numFmtId="0" fontId="9" fillId="0" borderId="65" xfId="52" applyFont="1" applyBorder="1" applyAlignment="1">
      <alignment horizontal="center" vertical="center"/>
      <protection/>
    </xf>
    <xf numFmtId="0" fontId="9" fillId="0" borderId="67" xfId="52" applyFont="1" applyBorder="1">
      <alignment/>
      <protection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 indent="2"/>
    </xf>
    <xf numFmtId="3" fontId="0" fillId="0" borderId="32" xfId="0" applyNumberForma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0" fillId="0" borderId="97" xfId="52" applyFont="1" applyBorder="1">
      <alignment/>
      <protection/>
    </xf>
    <xf numFmtId="0" fontId="10" fillId="0" borderId="57" xfId="52" applyFont="1" applyBorder="1" applyAlignment="1">
      <alignment/>
      <protection/>
    </xf>
    <xf numFmtId="0" fontId="10" fillId="0" borderId="36" xfId="52" applyFont="1" applyBorder="1" applyAlignment="1">
      <alignment/>
      <protection/>
    </xf>
    <xf numFmtId="0" fontId="10" fillId="0" borderId="37" xfId="52" applyFont="1" applyBorder="1" applyAlignment="1">
      <alignment/>
      <protection/>
    </xf>
    <xf numFmtId="0" fontId="10" fillId="0" borderId="13" xfId="52" applyFont="1" applyBorder="1">
      <alignment/>
      <protection/>
    </xf>
    <xf numFmtId="3" fontId="10" fillId="0" borderId="13" xfId="52" applyNumberFormat="1" applyFont="1" applyBorder="1">
      <alignment/>
      <protection/>
    </xf>
    <xf numFmtId="3" fontId="10" fillId="0" borderId="89" xfId="52" applyNumberFormat="1" applyFont="1" applyBorder="1">
      <alignment/>
      <protection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3" fillId="0" borderId="78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4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0" fillId="0" borderId="11" xfId="52" applyFont="1" applyBorder="1">
      <alignment/>
      <protection/>
    </xf>
    <xf numFmtId="0" fontId="10" fillId="0" borderId="24" xfId="52" applyFont="1" applyBorder="1" applyAlignment="1">
      <alignment/>
      <protection/>
    </xf>
    <xf numFmtId="0" fontId="10" fillId="0" borderId="60" xfId="52" applyFont="1" applyBorder="1" applyAlignment="1">
      <alignment/>
      <protection/>
    </xf>
    <xf numFmtId="3" fontId="9" fillId="0" borderId="54" xfId="52" applyNumberFormat="1" applyFont="1" applyBorder="1">
      <alignment/>
      <protection/>
    </xf>
    <xf numFmtId="0" fontId="14" fillId="0" borderId="94" xfId="0" applyFont="1" applyBorder="1" applyAlignment="1">
      <alignment vertical="center"/>
    </xf>
    <xf numFmtId="3" fontId="14" fillId="0" borderId="44" xfId="0" applyNumberFormat="1" applyFont="1" applyBorder="1" applyAlignment="1">
      <alignment vertical="center"/>
    </xf>
    <xf numFmtId="0" fontId="9" fillId="20" borderId="32" xfId="52" applyFont="1" applyFill="1" applyBorder="1" applyAlignment="1">
      <alignment horizontal="center" vertical="center"/>
      <protection/>
    </xf>
    <xf numFmtId="0" fontId="9" fillId="20" borderId="10" xfId="52" applyFont="1" applyFill="1" applyBorder="1" applyAlignment="1">
      <alignment horizontal="center" vertical="center"/>
      <protection/>
    </xf>
    <xf numFmtId="0" fontId="9" fillId="20" borderId="32" xfId="52" applyFont="1" applyFill="1" applyBorder="1" applyAlignment="1">
      <alignment horizontal="center" vertical="center" wrapText="1"/>
      <protection/>
    </xf>
    <xf numFmtId="0" fontId="10" fillId="0" borderId="36" xfId="53" applyFont="1" applyFill="1" applyBorder="1" applyAlignment="1">
      <alignment horizontal="left" vertical="center"/>
      <protection/>
    </xf>
    <xf numFmtId="0" fontId="10" fillId="0" borderId="26" xfId="52" applyFont="1" applyBorder="1" applyAlignment="1">
      <alignment horizontal="center"/>
      <protection/>
    </xf>
    <xf numFmtId="0" fontId="10" fillId="0" borderId="23" xfId="52" applyFont="1" applyBorder="1" applyAlignment="1">
      <alignment horizontal="center"/>
      <protection/>
    </xf>
    <xf numFmtId="0" fontId="10" fillId="0" borderId="63" xfId="52" applyFont="1" applyBorder="1" applyAlignment="1">
      <alignment horizontal="center"/>
      <protection/>
    </xf>
    <xf numFmtId="0" fontId="9" fillId="20" borderId="78" xfId="52" applyFont="1" applyFill="1" applyBorder="1" applyAlignment="1">
      <alignment horizontal="center" vertical="center"/>
      <protection/>
    </xf>
    <xf numFmtId="0" fontId="9" fillId="20" borderId="43" xfId="52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23" xfId="0" applyBorder="1" applyAlignment="1">
      <alignment/>
    </xf>
    <xf numFmtId="0" fontId="16" fillId="20" borderId="30" xfId="0" applyFont="1" applyFill="1" applyBorder="1" applyAlignment="1">
      <alignment horizontal="center" vertical="center" wrapText="1"/>
    </xf>
    <xf numFmtId="0" fontId="10" fillId="0" borderId="57" xfId="53" applyFont="1" applyFill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16" fillId="0" borderId="10" xfId="0" applyFont="1" applyBorder="1" applyAlignment="1">
      <alignment horizontal="left" vertical="center"/>
    </xf>
    <xf numFmtId="0" fontId="16" fillId="20" borderId="29" xfId="0" applyFont="1" applyFill="1" applyBorder="1" applyAlignment="1">
      <alignment horizontal="center" vertical="center" wrapText="1"/>
    </xf>
    <xf numFmtId="0" fontId="16" fillId="20" borderId="26" xfId="0" applyFont="1" applyFill="1" applyBorder="1" applyAlignment="1">
      <alignment horizontal="center" vertical="center" wrapText="1" shrinkToFit="1"/>
    </xf>
    <xf numFmtId="49" fontId="14" fillId="0" borderId="10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2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20" borderId="26" xfId="0" applyFont="1" applyFill="1" applyBorder="1" applyAlignment="1">
      <alignment horizontal="center" vertical="center"/>
    </xf>
    <xf numFmtId="0" fontId="16" fillId="20" borderId="23" xfId="0" applyFont="1" applyFill="1" applyBorder="1" applyAlignment="1">
      <alignment horizontal="center" vertical="center"/>
    </xf>
    <xf numFmtId="0" fontId="16" fillId="20" borderId="14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0" fontId="16" fillId="20" borderId="26" xfId="0" applyFont="1" applyFill="1" applyBorder="1" applyAlignment="1">
      <alignment horizontal="center" vertical="center" wrapText="1"/>
    </xf>
    <xf numFmtId="0" fontId="16" fillId="20" borderId="14" xfId="0" applyFont="1" applyFill="1" applyBorder="1" applyAlignment="1">
      <alignment horizontal="center" vertical="center" wrapText="1"/>
    </xf>
    <xf numFmtId="0" fontId="16" fillId="20" borderId="23" xfId="0" applyFont="1" applyFill="1" applyBorder="1" applyAlignment="1">
      <alignment horizontal="center" vertical="center" wrapText="1"/>
    </xf>
    <xf numFmtId="2" fontId="16" fillId="20" borderId="30" xfId="0" applyNumberFormat="1" applyFont="1" applyFill="1" applyBorder="1" applyAlignment="1">
      <alignment horizontal="center" vertical="center" wrapText="1"/>
    </xf>
    <xf numFmtId="2" fontId="16" fillId="20" borderId="15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9" fillId="20" borderId="10" xfId="52" applyFont="1" applyFill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/>
      <protection/>
    </xf>
    <xf numFmtId="0" fontId="10" fillId="0" borderId="34" xfId="52" applyFont="1" applyBorder="1" applyAlignment="1">
      <alignment horizontal="center"/>
      <protection/>
    </xf>
    <xf numFmtId="0" fontId="9" fillId="0" borderId="98" xfId="52" applyFont="1" applyBorder="1" applyAlignment="1">
      <alignment horizontal="center"/>
      <protection/>
    </xf>
    <xf numFmtId="0" fontId="9" fillId="0" borderId="99" xfId="52" applyFont="1" applyBorder="1" applyAlignment="1">
      <alignment horizontal="center"/>
      <protection/>
    </xf>
    <xf numFmtId="0" fontId="10" fillId="0" borderId="35" xfId="53" applyFont="1" applyFill="1" applyBorder="1" applyAlignment="1">
      <alignment horizontal="left" vertical="top" wrapText="1"/>
      <protection/>
    </xf>
    <xf numFmtId="0" fontId="10" fillId="0" borderId="0" xfId="53" applyFont="1" applyFill="1" applyBorder="1" applyAlignment="1">
      <alignment horizontal="left" vertical="top"/>
      <protection/>
    </xf>
    <xf numFmtId="0" fontId="10" fillId="0" borderId="38" xfId="53" applyFont="1" applyFill="1" applyBorder="1" applyAlignment="1">
      <alignment horizontal="left" vertical="top"/>
      <protection/>
    </xf>
    <xf numFmtId="0" fontId="10" fillId="0" borderId="35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20" borderId="42" xfId="52" applyFont="1" applyFill="1" applyBorder="1" applyAlignment="1">
      <alignment horizontal="center" vertical="center"/>
      <protection/>
    </xf>
    <xf numFmtId="0" fontId="9" fillId="0" borderId="48" xfId="52" applyFont="1" applyBorder="1" applyAlignment="1">
      <alignment horizontal="center"/>
      <protection/>
    </xf>
    <xf numFmtId="0" fontId="9" fillId="0" borderId="33" xfId="52" applyFont="1" applyBorder="1" applyAlignment="1">
      <alignment horizontal="center"/>
      <protection/>
    </xf>
    <xf numFmtId="0" fontId="10" fillId="0" borderId="80" xfId="52" applyFont="1" applyBorder="1" applyAlignment="1">
      <alignment horizontal="center" vertical="center"/>
      <protection/>
    </xf>
    <xf numFmtId="0" fontId="10" fillId="0" borderId="81" xfId="52" applyFont="1" applyBorder="1" applyAlignment="1">
      <alignment horizontal="center" vertical="center"/>
      <protection/>
    </xf>
    <xf numFmtId="0" fontId="10" fillId="0" borderId="82" xfId="52" applyFont="1" applyBorder="1" applyAlignment="1">
      <alignment horizontal="center" vertical="center"/>
      <protection/>
    </xf>
    <xf numFmtId="0" fontId="10" fillId="0" borderId="100" xfId="52" applyFont="1" applyBorder="1" applyAlignment="1">
      <alignment horizontal="center" vertical="center"/>
      <protection/>
    </xf>
    <xf numFmtId="0" fontId="10" fillId="0" borderId="93" xfId="52" applyFont="1" applyBorder="1" applyAlignment="1">
      <alignment horizontal="center" vertical="center"/>
      <protection/>
    </xf>
    <xf numFmtId="0" fontId="10" fillId="0" borderId="56" xfId="52" applyFont="1" applyBorder="1" applyAlignment="1">
      <alignment horizontal="center" vertical="center"/>
      <protection/>
    </xf>
    <xf numFmtId="0" fontId="10" fillId="0" borderId="59" xfId="52" applyFont="1" applyBorder="1" applyAlignment="1">
      <alignment horizontal="center" vertical="center"/>
      <protection/>
    </xf>
    <xf numFmtId="0" fontId="10" fillId="0" borderId="61" xfId="52" applyFont="1" applyBorder="1" applyAlignment="1">
      <alignment horizontal="center" vertical="center"/>
      <protection/>
    </xf>
    <xf numFmtId="0" fontId="9" fillId="20" borderId="55" xfId="52" applyFont="1" applyFill="1" applyBorder="1" applyAlignment="1">
      <alignment horizontal="center" vertical="center"/>
      <protection/>
    </xf>
    <xf numFmtId="0" fontId="9" fillId="20" borderId="42" xfId="52" applyFont="1" applyFill="1" applyBorder="1" applyAlignment="1">
      <alignment horizontal="center" vertical="center" wrapText="1"/>
      <protection/>
    </xf>
    <xf numFmtId="0" fontId="10" fillId="0" borderId="31" xfId="52" applyFont="1" applyBorder="1" applyAlignment="1">
      <alignment horizontal="center"/>
      <protection/>
    </xf>
    <xf numFmtId="0" fontId="9" fillId="0" borderId="66" xfId="52" applyFont="1" applyBorder="1" applyAlignment="1">
      <alignment horizontal="center"/>
      <protection/>
    </xf>
    <xf numFmtId="0" fontId="9" fillId="0" borderId="101" xfId="52" applyFont="1" applyBorder="1" applyAlignment="1">
      <alignment horizontal="center"/>
      <protection/>
    </xf>
    <xf numFmtId="0" fontId="16" fillId="0" borderId="0" xfId="52" applyFont="1" applyAlignment="1">
      <alignment horizontal="center" wrapText="1"/>
      <protection/>
    </xf>
    <xf numFmtId="0" fontId="9" fillId="0" borderId="79" xfId="52" applyFont="1" applyBorder="1" applyAlignment="1">
      <alignment horizontal="center"/>
      <protection/>
    </xf>
    <xf numFmtId="0" fontId="9" fillId="0" borderId="77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Alignment="1">
      <alignment horizontal="left" vertical="top" wrapText="1"/>
      <protection/>
    </xf>
    <xf numFmtId="0" fontId="10" fillId="0" borderId="94" xfId="52" applyFont="1" applyBorder="1" applyAlignment="1">
      <alignment horizontal="center" vertical="center"/>
      <protection/>
    </xf>
    <xf numFmtId="0" fontId="10" fillId="0" borderId="84" xfId="52" applyFont="1" applyBorder="1" applyAlignment="1">
      <alignment horizontal="center" vertical="center"/>
      <protection/>
    </xf>
    <xf numFmtId="0" fontId="10" fillId="0" borderId="25" xfId="52" applyFont="1" applyBorder="1" applyAlignment="1">
      <alignment horizontal="center"/>
      <protection/>
    </xf>
    <xf numFmtId="0" fontId="25" fillId="20" borderId="102" xfId="0" applyFont="1" applyFill="1" applyBorder="1" applyAlignment="1">
      <alignment horizontal="center" vertical="center"/>
    </xf>
    <xf numFmtId="0" fontId="25" fillId="20" borderId="23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  <xf numFmtId="0" fontId="25" fillId="21" borderId="103" xfId="0" applyFont="1" applyFill="1" applyBorder="1" applyAlignment="1">
      <alignment horizontal="center" vertical="center" wrapText="1"/>
    </xf>
    <xf numFmtId="0" fontId="25" fillId="21" borderId="74" xfId="0" applyFont="1" applyFill="1" applyBorder="1" applyAlignment="1">
      <alignment horizontal="center" vertical="center" wrapText="1"/>
    </xf>
    <xf numFmtId="0" fontId="25" fillId="21" borderId="53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29" xfId="0" applyFont="1" applyFill="1" applyBorder="1" applyAlignment="1">
      <alignment horizontal="center" vertical="center" wrapText="1"/>
    </xf>
    <xf numFmtId="0" fontId="25" fillId="20" borderId="32" xfId="0" applyFont="1" applyFill="1" applyBorder="1" applyAlignment="1">
      <alignment horizontal="center" vertical="center" wrapText="1"/>
    </xf>
    <xf numFmtId="0" fontId="25" fillId="20" borderId="87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5" fillId="20" borderId="78" xfId="0" applyFont="1" applyFill="1" applyBorder="1" applyAlignment="1">
      <alignment horizontal="center" vertical="center"/>
    </xf>
    <xf numFmtId="0" fontId="25" fillId="20" borderId="43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6" fillId="20" borderId="78" xfId="0" applyFont="1" applyFill="1" applyBorder="1" applyAlignment="1">
      <alignment horizontal="center" vertical="center"/>
    </xf>
    <xf numFmtId="0" fontId="16" fillId="20" borderId="43" xfId="0" applyFont="1" applyFill="1" applyBorder="1" applyAlignment="1">
      <alignment horizontal="center" vertical="center"/>
    </xf>
    <xf numFmtId="0" fontId="16" fillId="20" borderId="102" xfId="0" applyFont="1" applyFill="1" applyBorder="1" applyAlignment="1">
      <alignment horizontal="center" vertical="center"/>
    </xf>
    <xf numFmtId="0" fontId="16" fillId="20" borderId="32" xfId="0" applyFont="1" applyFill="1" applyBorder="1" applyAlignment="1">
      <alignment horizontal="center" vertical="center" wrapText="1"/>
    </xf>
    <xf numFmtId="0" fontId="16" fillId="20" borderId="55" xfId="0" applyFont="1" applyFill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16" fillId="20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24" fillId="0" borderId="0" xfId="0" applyFont="1" applyAlignment="1">
      <alignment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20" borderId="87" xfId="0" applyFont="1" applyFill="1" applyBorder="1" applyAlignment="1">
      <alignment horizontal="center" vertical="center"/>
    </xf>
    <xf numFmtId="0" fontId="3" fillId="20" borderId="58" xfId="0" applyFont="1" applyFill="1" applyBorder="1" applyAlignment="1">
      <alignment horizontal="center" vertical="center"/>
    </xf>
    <xf numFmtId="0" fontId="3" fillId="20" borderId="71" xfId="0" applyFont="1" applyFill="1" applyBorder="1" applyAlignment="1">
      <alignment horizontal="center" vertical="center"/>
    </xf>
    <xf numFmtId="0" fontId="3" fillId="20" borderId="102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2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3" fillId="0" borderId="105" xfId="0" applyFont="1" applyBorder="1" applyAlignment="1">
      <alignment horizontal="left"/>
    </xf>
    <xf numFmtId="0" fontId="3" fillId="0" borderId="10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20" borderId="29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3" fillId="20" borderId="26" xfId="0" applyFont="1" applyFill="1" applyBorder="1" applyAlignment="1">
      <alignment horizontal="center" vertical="center" wrapText="1"/>
    </xf>
    <xf numFmtId="0" fontId="3" fillId="20" borderId="104" xfId="0" applyFont="1" applyFill="1" applyBorder="1" applyAlignment="1">
      <alignment horizontal="center" vertical="center"/>
    </xf>
    <xf numFmtId="0" fontId="3" fillId="20" borderId="69" xfId="0" applyFont="1" applyFill="1" applyBorder="1" applyAlignment="1">
      <alignment horizontal="center" vertical="center"/>
    </xf>
    <xf numFmtId="0" fontId="3" fillId="20" borderId="9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0" fillId="20" borderId="87" xfId="0" applyFont="1" applyFill="1" applyBorder="1" applyAlignment="1">
      <alignment horizontal="center"/>
    </xf>
    <xf numFmtId="0" fontId="30" fillId="20" borderId="58" xfId="0" applyFont="1" applyFill="1" applyBorder="1" applyAlignment="1">
      <alignment horizontal="center"/>
    </xf>
    <xf numFmtId="0" fontId="30" fillId="20" borderId="90" xfId="0" applyFont="1" applyFill="1" applyBorder="1" applyAlignment="1">
      <alignment horizontal="center"/>
    </xf>
    <xf numFmtId="0" fontId="30" fillId="20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106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20" borderId="16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l_Szczecin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Uchwa&#322;y%202009\Uch.%20RP%2023.10.09%20-%20zmien\za&#32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ozosta&#322;e%20za&#322;aczniki%20do%20druk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owo&#347;&#263;\Pa&#380;dziernik\sesja%20listopad\Pozosta&#322;e%20za&#322;&#261;czniki%20do%20uchwa&#322;y%20na%202010%20r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 3"/>
      <sheetName val="Inwestycje 2007 3a"/>
      <sheetName val="Unijne 4"/>
      <sheetName val="Żródła finans."/>
      <sheetName val="Doch.i wyd..zlec.zał.5"/>
      <sheetName val="Wspolne 6"/>
      <sheetName val="adm. rząd."/>
      <sheetName val="Gosp. pom."/>
      <sheetName val="Dotacje podmiotowe"/>
      <sheetName val="Pozostałe dotacje"/>
      <sheetName val="Stowarzyszenia 10"/>
      <sheetName val="PFOŚiGW"/>
      <sheetName val="PFGZGiK"/>
      <sheetName val="Prognoza dł. 8"/>
      <sheetName val="Sytuacja finans."/>
    </sheetNames>
    <sheetDataSet>
      <sheetData sheetId="6">
        <row r="27">
          <cell r="D27">
            <v>428767</v>
          </cell>
        </row>
      </sheetData>
      <sheetData sheetId="17">
        <row r="11">
          <cell r="D11">
            <v>38635998</v>
          </cell>
        </row>
        <row r="29">
          <cell r="J29">
            <v>400000</v>
          </cell>
          <cell r="K29">
            <v>400000</v>
          </cell>
          <cell r="L29">
            <v>610000</v>
          </cell>
          <cell r="M29">
            <v>610000</v>
          </cell>
          <cell r="N29">
            <v>610000</v>
          </cell>
          <cell r="O29">
            <v>610000</v>
          </cell>
          <cell r="P29">
            <v>610000</v>
          </cell>
          <cell r="Q29">
            <v>610000</v>
          </cell>
          <cell r="R29">
            <v>610000</v>
          </cell>
          <cell r="S29">
            <v>610000</v>
          </cell>
          <cell r="T29">
            <v>210000</v>
          </cell>
          <cell r="U29">
            <v>210000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a"/>
      <sheetName val="4"/>
      <sheetName val="7"/>
      <sheetName val="8"/>
      <sheetName val="9"/>
      <sheetName val="10"/>
      <sheetName val="10a"/>
      <sheetName val="11"/>
      <sheetName val="11a"/>
    </sheetNames>
    <sheetDataSet>
      <sheetData sheetId="9">
        <row r="11">
          <cell r="F11">
            <v>48874566</v>
          </cell>
        </row>
        <row r="21">
          <cell r="F21">
            <v>511338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wieloletnie"/>
      <sheetName val="i.jednoroczne"/>
      <sheetName val="unijne"/>
      <sheetName val="d.zlecone"/>
      <sheetName val="d. porozumienia"/>
      <sheetName val="adm. rząd."/>
      <sheetName val="wynik finansowy"/>
      <sheetName val="dotacje udzielone"/>
      <sheetName val="gospodarstwa pom."/>
      <sheetName val="fudusz OŚ"/>
      <sheetName val="fundusz GZGiK"/>
      <sheetName val="prognoza długu"/>
      <sheetName val="syt. finans."/>
    </sheetNames>
    <sheetDataSet>
      <sheetData sheetId="12">
        <row r="11">
          <cell r="G11">
            <v>58131350</v>
          </cell>
        </row>
        <row r="21">
          <cell r="M21">
            <v>837370</v>
          </cell>
          <cell r="N21">
            <v>768561</v>
          </cell>
          <cell r="O21">
            <v>672232</v>
          </cell>
          <cell r="P21">
            <v>672232</v>
          </cell>
          <cell r="Q21">
            <v>608510</v>
          </cell>
          <cell r="R21">
            <v>544828</v>
          </cell>
          <cell r="S21">
            <v>544828</v>
          </cell>
          <cell r="T21">
            <v>347599</v>
          </cell>
          <cell r="U21">
            <v>265848</v>
          </cell>
          <cell r="V21">
            <v>265848</v>
          </cell>
          <cell r="W21">
            <v>265848</v>
          </cell>
          <cell r="X21">
            <v>265848</v>
          </cell>
          <cell r="Y21">
            <v>265848</v>
          </cell>
          <cell r="Z21">
            <v>155039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48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6.75390625" style="0" customWidth="1"/>
    <col min="5" max="5" width="15.75390625" style="0" customWidth="1"/>
    <col min="6" max="6" width="12.75390625" style="0" customWidth="1"/>
    <col min="7" max="7" width="14.125" style="0" customWidth="1"/>
    <col min="8" max="8" width="12.375" style="0" customWidth="1"/>
  </cols>
  <sheetData>
    <row r="1" spans="1:9" ht="18" customHeight="1">
      <c r="A1" s="524" t="s">
        <v>207</v>
      </c>
      <c r="B1" s="524"/>
      <c r="C1" s="524"/>
      <c r="D1" s="524"/>
      <c r="E1" s="524"/>
      <c r="F1" s="524"/>
      <c r="G1" s="32"/>
      <c r="H1" s="32"/>
      <c r="I1" s="32"/>
    </row>
    <row r="2" spans="1:9" ht="18">
      <c r="A2" s="32"/>
      <c r="B2" s="74"/>
      <c r="C2" s="74"/>
      <c r="D2" s="74"/>
      <c r="E2" s="74"/>
      <c r="F2" s="32"/>
      <c r="G2" s="32"/>
      <c r="H2" s="32"/>
      <c r="I2" s="32"/>
    </row>
    <row r="3" spans="1:9" ht="12.75">
      <c r="A3" s="32"/>
      <c r="B3" s="32"/>
      <c r="C3" s="32"/>
      <c r="D3" s="32"/>
      <c r="E3" s="32"/>
      <c r="F3" s="32"/>
      <c r="G3" s="32"/>
      <c r="H3" s="75" t="s">
        <v>54</v>
      </c>
      <c r="I3" s="32"/>
    </row>
    <row r="4" spans="1:9" s="135" customFormat="1" ht="15" customHeight="1">
      <c r="A4" s="528" t="s">
        <v>2</v>
      </c>
      <c r="B4" s="528" t="s">
        <v>3</v>
      </c>
      <c r="C4" s="528" t="s">
        <v>4</v>
      </c>
      <c r="D4" s="528" t="s">
        <v>5</v>
      </c>
      <c r="E4" s="532" t="s">
        <v>209</v>
      </c>
      <c r="F4" s="523" t="s">
        <v>208</v>
      </c>
      <c r="G4" s="523" t="s">
        <v>169</v>
      </c>
      <c r="H4" s="523"/>
      <c r="I4" s="32"/>
    </row>
    <row r="5" spans="1:9" s="135" customFormat="1" ht="15" customHeight="1">
      <c r="A5" s="529"/>
      <c r="B5" s="529"/>
      <c r="C5" s="530"/>
      <c r="D5" s="530"/>
      <c r="E5" s="533"/>
      <c r="F5" s="531"/>
      <c r="G5" s="76" t="s">
        <v>170</v>
      </c>
      <c r="H5" s="76" t="s">
        <v>171</v>
      </c>
      <c r="I5" s="32"/>
    </row>
    <row r="6" spans="1:9" s="38" customFormat="1" ht="7.5" customHeight="1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8"/>
    </row>
    <row r="7" spans="1:9" ht="19.5" customHeight="1">
      <c r="A7" s="79"/>
      <c r="B7" s="80"/>
      <c r="C7" s="80"/>
      <c r="D7" s="80"/>
      <c r="E7" s="80"/>
      <c r="F7" s="81"/>
      <c r="G7" s="81"/>
      <c r="H7" s="82"/>
      <c r="I7" s="32"/>
    </row>
    <row r="8" spans="1:9" ht="19.5" customHeight="1">
      <c r="A8" s="83"/>
      <c r="B8" s="84"/>
      <c r="C8" s="84"/>
      <c r="D8" s="84"/>
      <c r="E8" s="84"/>
      <c r="F8" s="81"/>
      <c r="G8" s="81"/>
      <c r="H8" s="82"/>
      <c r="I8" s="32"/>
    </row>
    <row r="9" spans="1:9" ht="19.5" customHeight="1">
      <c r="A9" s="85"/>
      <c r="B9" s="86"/>
      <c r="C9" s="86"/>
      <c r="D9" s="86"/>
      <c r="E9" s="86"/>
      <c r="F9" s="81"/>
      <c r="G9" s="81"/>
      <c r="H9" s="82"/>
      <c r="I9" s="32"/>
    </row>
    <row r="10" spans="1:9" ht="19.5" customHeight="1">
      <c r="A10" s="83"/>
      <c r="B10" s="84"/>
      <c r="C10" s="84"/>
      <c r="D10" s="84"/>
      <c r="E10" s="84"/>
      <c r="F10" s="81"/>
      <c r="G10" s="81"/>
      <c r="H10" s="82"/>
      <c r="I10" s="32"/>
    </row>
    <row r="11" spans="1:9" ht="19.5" customHeight="1">
      <c r="A11" s="85"/>
      <c r="B11" s="86"/>
      <c r="C11" s="86"/>
      <c r="D11" s="86"/>
      <c r="E11" s="86"/>
      <c r="F11" s="81"/>
      <c r="G11" s="81"/>
      <c r="H11" s="82"/>
      <c r="I11" s="32"/>
    </row>
    <row r="12" spans="1:9" ht="19.5" customHeight="1">
      <c r="A12" s="83"/>
      <c r="B12" s="84"/>
      <c r="C12" s="84"/>
      <c r="D12" s="84"/>
      <c r="E12" s="84"/>
      <c r="F12" s="81"/>
      <c r="G12" s="81"/>
      <c r="H12" s="82"/>
      <c r="I12" s="32"/>
    </row>
    <row r="13" spans="1:9" ht="19.5" customHeight="1">
      <c r="A13" s="87"/>
      <c r="B13" s="88"/>
      <c r="C13" s="88"/>
      <c r="D13" s="88"/>
      <c r="E13" s="88"/>
      <c r="F13" s="81"/>
      <c r="G13" s="81"/>
      <c r="H13" s="82"/>
      <c r="I13" s="32"/>
    </row>
    <row r="14" spans="1:9" s="43" customFormat="1" ht="19.5" customHeight="1">
      <c r="A14" s="525" t="s">
        <v>91</v>
      </c>
      <c r="B14" s="526"/>
      <c r="C14" s="526"/>
      <c r="D14" s="527"/>
      <c r="E14" s="89"/>
      <c r="F14" s="90"/>
      <c r="G14" s="90"/>
      <c r="H14" s="91"/>
      <c r="I14" s="92"/>
    </row>
    <row r="15" spans="1:9" ht="12.75">
      <c r="A15" s="32"/>
      <c r="B15" s="26"/>
      <c r="C15" s="26"/>
      <c r="D15" s="26"/>
      <c r="E15" s="26"/>
      <c r="F15" s="26"/>
      <c r="G15" s="32"/>
      <c r="H15" s="32"/>
      <c r="I15" s="32"/>
    </row>
    <row r="16" spans="1:9" ht="12.75">
      <c r="A16" s="32"/>
      <c r="B16" s="26"/>
      <c r="C16" s="26"/>
      <c r="D16" s="26"/>
      <c r="E16" s="26"/>
      <c r="F16" s="26"/>
      <c r="G16" s="32"/>
      <c r="H16" s="32"/>
      <c r="I16" s="32"/>
    </row>
    <row r="17" spans="1:6" ht="12.75">
      <c r="A17" s="521" t="s">
        <v>203</v>
      </c>
      <c r="B17" s="522"/>
      <c r="C17" s="522"/>
      <c r="D17" s="522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</sheetData>
  <sheetProtection/>
  <mergeCells count="10">
    <mergeCell ref="A17:D17"/>
    <mergeCell ref="G4:H4"/>
    <mergeCell ref="A1:F1"/>
    <mergeCell ref="A14:D14"/>
    <mergeCell ref="A4:A5"/>
    <mergeCell ref="B4:B5"/>
    <mergeCell ref="C4:C5"/>
    <mergeCell ref="D4:D5"/>
    <mergeCell ref="F4:F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1:H23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5.25390625" style="0" customWidth="1"/>
    <col min="2" max="2" width="5.75390625" style="0" customWidth="1"/>
    <col min="6" max="6" width="14.625" style="0" customWidth="1"/>
    <col min="7" max="7" width="12.25390625" style="0" customWidth="1"/>
    <col min="8" max="8" width="15.375" style="0" customWidth="1"/>
  </cols>
  <sheetData>
    <row r="1" spans="7:8" ht="15.75" customHeight="1">
      <c r="G1" s="123" t="s">
        <v>196</v>
      </c>
      <c r="H1" s="127"/>
    </row>
    <row r="2" spans="7:8" ht="12.75" customHeight="1">
      <c r="G2" s="127" t="s">
        <v>198</v>
      </c>
      <c r="H2" s="123"/>
    </row>
    <row r="3" spans="7:8" ht="12.75">
      <c r="G3" s="127" t="s">
        <v>197</v>
      </c>
      <c r="H3" s="127"/>
    </row>
    <row r="9" spans="2:8" ht="18">
      <c r="B9" s="606" t="s">
        <v>218</v>
      </c>
      <c r="C9" s="606"/>
      <c r="D9" s="606"/>
      <c r="E9" s="606"/>
      <c r="F9" s="606"/>
      <c r="G9" s="606"/>
      <c r="H9" s="606"/>
    </row>
    <row r="12" ht="12.75">
      <c r="G12" t="s">
        <v>40</v>
      </c>
    </row>
    <row r="13" spans="2:7" ht="12.75">
      <c r="B13" s="91" t="s">
        <v>55</v>
      </c>
      <c r="C13" s="124" t="s">
        <v>194</v>
      </c>
      <c r="D13" s="125"/>
      <c r="E13" s="125"/>
      <c r="F13" s="126"/>
      <c r="G13" s="91" t="s">
        <v>195</v>
      </c>
    </row>
    <row r="14" spans="2:7" ht="12.75">
      <c r="B14" s="607" t="s">
        <v>199</v>
      </c>
      <c r="C14" s="608"/>
      <c r="D14" s="608"/>
      <c r="E14" s="608"/>
      <c r="F14" s="608"/>
      <c r="G14" s="609"/>
    </row>
    <row r="15" spans="2:7" ht="12.75">
      <c r="B15" s="122"/>
      <c r="G15" s="122"/>
    </row>
    <row r="16" spans="2:7" ht="12.75">
      <c r="B16" s="122"/>
      <c r="G16" s="122"/>
    </row>
    <row r="17" spans="2:7" ht="12.75" customHeight="1">
      <c r="B17" s="122"/>
      <c r="G17" s="122"/>
    </row>
    <row r="18" spans="2:7" ht="12.75">
      <c r="B18" s="607" t="s">
        <v>200</v>
      </c>
      <c r="C18" s="608"/>
      <c r="D18" s="608"/>
      <c r="E18" s="608"/>
      <c r="F18" s="608"/>
      <c r="G18" s="610"/>
    </row>
    <row r="19" spans="2:7" ht="13.5" customHeight="1">
      <c r="B19" s="122"/>
      <c r="G19" s="122"/>
    </row>
    <row r="20" spans="2:7" ht="12.75">
      <c r="B20" s="122"/>
      <c r="G20" s="122"/>
    </row>
    <row r="21" spans="2:7" ht="12.75">
      <c r="B21" s="122"/>
      <c r="G21" s="122"/>
    </row>
    <row r="22" spans="2:7" ht="12.75">
      <c r="B22" s="122"/>
      <c r="G22" s="122"/>
    </row>
    <row r="23" spans="2:7" ht="12.75">
      <c r="B23" s="603" t="s">
        <v>99</v>
      </c>
      <c r="C23" s="604"/>
      <c r="D23" s="604"/>
      <c r="E23" s="604"/>
      <c r="F23" s="605"/>
      <c r="G23" s="70"/>
    </row>
  </sheetData>
  <sheetProtection/>
  <mergeCells count="4">
    <mergeCell ref="B23:F23"/>
    <mergeCell ref="B9:H9"/>
    <mergeCell ref="B14:G14"/>
    <mergeCell ref="B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22">
      <selection activeCell="D19" sqref="D1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3.375" style="0" customWidth="1"/>
    <col min="5" max="5" width="16.125" style="0" customWidth="1"/>
    <col min="6" max="6" width="15.125" style="0" customWidth="1"/>
    <col min="7" max="7" width="15.375" style="0" customWidth="1"/>
  </cols>
  <sheetData>
    <row r="2" spans="5:6" ht="12.75">
      <c r="E2" s="336"/>
      <c r="F2" s="336" t="s">
        <v>389</v>
      </c>
    </row>
    <row r="3" spans="5:6" ht="12.75">
      <c r="E3" s="336"/>
      <c r="F3" s="336" t="s">
        <v>386</v>
      </c>
    </row>
    <row r="4" spans="5:6" ht="12.75">
      <c r="E4" s="336"/>
      <c r="F4" s="336" t="s">
        <v>332</v>
      </c>
    </row>
    <row r="5" spans="5:6" ht="12.75">
      <c r="E5" s="336"/>
      <c r="F5" s="336" t="s">
        <v>387</v>
      </c>
    </row>
    <row r="7" spans="1:5" ht="60" customHeight="1">
      <c r="A7" s="512" t="s">
        <v>219</v>
      </c>
      <c r="B7" s="512"/>
      <c r="C7" s="512"/>
      <c r="D7" s="512"/>
      <c r="E7" s="512"/>
    </row>
    <row r="8" spans="1:5" ht="19.5" customHeight="1">
      <c r="A8" s="152"/>
      <c r="D8" s="6"/>
      <c r="E8" s="6"/>
    </row>
    <row r="9" spans="4:7" ht="19.5" customHeight="1" thickBot="1">
      <c r="D9" s="1"/>
      <c r="G9" s="97" t="s">
        <v>40</v>
      </c>
    </row>
    <row r="10" spans="1:7" ht="18.75" customHeight="1">
      <c r="A10" s="619" t="s">
        <v>55</v>
      </c>
      <c r="B10" s="617" t="s">
        <v>2</v>
      </c>
      <c r="C10" s="617" t="s">
        <v>3</v>
      </c>
      <c r="D10" s="617" t="s">
        <v>206</v>
      </c>
      <c r="E10" s="614" t="s">
        <v>184</v>
      </c>
      <c r="F10" s="615"/>
      <c r="G10" s="616"/>
    </row>
    <row r="11" spans="1:7" ht="18.75" customHeight="1">
      <c r="A11" s="620"/>
      <c r="B11" s="618"/>
      <c r="C11" s="618"/>
      <c r="D11" s="516"/>
      <c r="E11" s="14" t="s">
        <v>185</v>
      </c>
      <c r="F11" s="14" t="s">
        <v>186</v>
      </c>
      <c r="G11" s="214" t="s">
        <v>187</v>
      </c>
    </row>
    <row r="12" spans="1:7" s="46" customFormat="1" ht="7.5" customHeight="1">
      <c r="A12" s="21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</row>
    <row r="13" spans="1:7" ht="21" customHeight="1" thickBot="1">
      <c r="A13" s="621" t="s">
        <v>183</v>
      </c>
      <c r="B13" s="622"/>
      <c r="C13" s="622"/>
      <c r="D13" s="622"/>
      <c r="E13" s="622"/>
      <c r="F13" s="622"/>
      <c r="G13" s="623"/>
    </row>
    <row r="14" spans="1:7" ht="21" customHeight="1">
      <c r="A14" s="489" t="s">
        <v>9</v>
      </c>
      <c r="B14" s="226">
        <v>754</v>
      </c>
      <c r="C14" s="226">
        <v>75403</v>
      </c>
      <c r="D14" s="490" t="s">
        <v>451</v>
      </c>
      <c r="E14" s="495"/>
      <c r="F14" s="495"/>
      <c r="G14" s="227">
        <v>20000</v>
      </c>
    </row>
    <row r="15" spans="1:7" ht="21" customHeight="1">
      <c r="A15" s="491" t="s">
        <v>10</v>
      </c>
      <c r="B15" s="493">
        <v>754</v>
      </c>
      <c r="C15" s="493">
        <v>75406</v>
      </c>
      <c r="D15" s="492" t="s">
        <v>450</v>
      </c>
      <c r="E15" s="496"/>
      <c r="F15" s="496"/>
      <c r="G15" s="494">
        <v>5000</v>
      </c>
    </row>
    <row r="16" spans="1:7" ht="21" customHeight="1">
      <c r="A16" s="356" t="s">
        <v>11</v>
      </c>
      <c r="B16" s="353">
        <v>754</v>
      </c>
      <c r="C16" s="353">
        <v>75411</v>
      </c>
      <c r="D16" s="355" t="s">
        <v>446</v>
      </c>
      <c r="E16" s="353"/>
      <c r="F16" s="353"/>
      <c r="G16" s="354">
        <v>5000</v>
      </c>
    </row>
    <row r="17" spans="1:7" ht="21" customHeight="1">
      <c r="A17" s="356" t="s">
        <v>1</v>
      </c>
      <c r="B17" s="353">
        <v>754</v>
      </c>
      <c r="C17" s="353">
        <v>75495</v>
      </c>
      <c r="D17" s="488" t="s">
        <v>330</v>
      </c>
      <c r="E17" s="353"/>
      <c r="F17" s="353"/>
      <c r="G17" s="354">
        <v>1500</v>
      </c>
    </row>
    <row r="18" spans="1:7" ht="21" customHeight="1">
      <c r="A18" s="356" t="s">
        <v>16</v>
      </c>
      <c r="B18" s="353">
        <v>801</v>
      </c>
      <c r="C18" s="353">
        <v>80120</v>
      </c>
      <c r="D18" s="355" t="s">
        <v>393</v>
      </c>
      <c r="E18" s="353"/>
      <c r="F18" s="353"/>
      <c r="G18" s="354">
        <v>10000</v>
      </c>
    </row>
    <row r="19" spans="1:7" ht="19.5" customHeight="1">
      <c r="A19" s="216" t="s">
        <v>19</v>
      </c>
      <c r="B19" s="217">
        <v>853</v>
      </c>
      <c r="C19" s="217">
        <v>85311</v>
      </c>
      <c r="D19" s="217" t="s">
        <v>310</v>
      </c>
      <c r="E19" s="218"/>
      <c r="F19" s="218">
        <v>49320</v>
      </c>
      <c r="G19" s="219"/>
    </row>
    <row r="20" spans="1:7" ht="19.5" customHeight="1">
      <c r="A20" s="220"/>
      <c r="B20" s="221"/>
      <c r="C20" s="221"/>
      <c r="D20" s="221" t="s">
        <v>311</v>
      </c>
      <c r="E20" s="222"/>
      <c r="F20" s="222">
        <v>134504</v>
      </c>
      <c r="G20" s="223"/>
    </row>
    <row r="21" spans="1:7" ht="19.5" customHeight="1">
      <c r="A21" s="220"/>
      <c r="B21" s="221"/>
      <c r="C21" s="221"/>
      <c r="D21" s="221" t="s">
        <v>312</v>
      </c>
      <c r="E21" s="222"/>
      <c r="F21" s="222">
        <v>49320</v>
      </c>
      <c r="G21" s="223"/>
    </row>
    <row r="22" spans="1:7" ht="19.5" customHeight="1">
      <c r="A22" s="220"/>
      <c r="B22" s="221"/>
      <c r="C22" s="221"/>
      <c r="D22" s="221" t="s">
        <v>313</v>
      </c>
      <c r="E22" s="222"/>
      <c r="F22" s="222">
        <v>81378</v>
      </c>
      <c r="G22" s="223"/>
    </row>
    <row r="23" spans="1:7" ht="21" customHeight="1" thickBot="1">
      <c r="A23" s="624" t="s">
        <v>191</v>
      </c>
      <c r="B23" s="625"/>
      <c r="C23" s="625"/>
      <c r="D23" s="625"/>
      <c r="E23" s="625"/>
      <c r="F23" s="625"/>
      <c r="G23" s="626"/>
    </row>
    <row r="24" spans="1:7" ht="45" customHeight="1">
      <c r="A24" s="337" t="s">
        <v>9</v>
      </c>
      <c r="B24" s="338">
        <v>630</v>
      </c>
      <c r="C24" s="338">
        <v>63003</v>
      </c>
      <c r="D24" s="339" t="s">
        <v>329</v>
      </c>
      <c r="E24" s="340"/>
      <c r="F24" s="340"/>
      <c r="G24" s="341">
        <v>5000</v>
      </c>
    </row>
    <row r="25" spans="1:7" ht="23.25" customHeight="1">
      <c r="A25" s="342" t="s">
        <v>10</v>
      </c>
      <c r="B25" s="343">
        <v>750</v>
      </c>
      <c r="C25" s="343">
        <v>75095</v>
      </c>
      <c r="D25" s="344" t="s">
        <v>328</v>
      </c>
      <c r="E25" s="345"/>
      <c r="F25" s="345"/>
      <c r="G25" s="346">
        <v>9000</v>
      </c>
    </row>
    <row r="26" spans="1:7" ht="30" customHeight="1">
      <c r="A26" s="347" t="s">
        <v>11</v>
      </c>
      <c r="B26" s="343">
        <v>921</v>
      </c>
      <c r="C26" s="343">
        <v>92105</v>
      </c>
      <c r="D26" s="348" t="s">
        <v>314</v>
      </c>
      <c r="E26" s="345"/>
      <c r="F26" s="345"/>
      <c r="G26" s="346">
        <v>10000</v>
      </c>
    </row>
    <row r="27" spans="1:7" ht="38.25">
      <c r="A27" s="342" t="s">
        <v>1</v>
      </c>
      <c r="B27" s="343">
        <v>921</v>
      </c>
      <c r="C27" s="343">
        <v>92105</v>
      </c>
      <c r="D27" s="348" t="s">
        <v>315</v>
      </c>
      <c r="E27" s="345"/>
      <c r="F27" s="345"/>
      <c r="G27" s="346">
        <v>35000</v>
      </c>
    </row>
    <row r="28" spans="1:7" ht="25.5">
      <c r="A28" s="347" t="s">
        <v>16</v>
      </c>
      <c r="B28" s="343">
        <v>921</v>
      </c>
      <c r="C28" s="343">
        <v>92105</v>
      </c>
      <c r="D28" s="348" t="s">
        <v>316</v>
      </c>
      <c r="E28" s="345"/>
      <c r="F28" s="345"/>
      <c r="G28" s="346">
        <v>15000</v>
      </c>
    </row>
    <row r="29" spans="1:7" ht="25.5">
      <c r="A29" s="342" t="s">
        <v>19</v>
      </c>
      <c r="B29" s="343">
        <v>921</v>
      </c>
      <c r="C29" s="343">
        <v>92105</v>
      </c>
      <c r="D29" s="348" t="s">
        <v>317</v>
      </c>
      <c r="E29" s="345"/>
      <c r="F29" s="345"/>
      <c r="G29" s="346">
        <v>15000</v>
      </c>
    </row>
    <row r="30" spans="1:7" ht="38.25">
      <c r="A30" s="347" t="s">
        <v>22</v>
      </c>
      <c r="B30" s="343">
        <v>921</v>
      </c>
      <c r="C30" s="343">
        <v>92105</v>
      </c>
      <c r="D30" s="344" t="s">
        <v>442</v>
      </c>
      <c r="E30" s="345"/>
      <c r="F30" s="345"/>
      <c r="G30" s="346">
        <v>10000</v>
      </c>
    </row>
    <row r="31" spans="1:7" ht="63.75">
      <c r="A31" s="342" t="s">
        <v>28</v>
      </c>
      <c r="B31" s="349">
        <v>926</v>
      </c>
      <c r="C31" s="349">
        <v>92605</v>
      </c>
      <c r="D31" s="348" t="s">
        <v>319</v>
      </c>
      <c r="E31" s="350"/>
      <c r="F31" s="350"/>
      <c r="G31" s="351">
        <v>35000</v>
      </c>
    </row>
    <row r="32" spans="1:7" ht="25.5">
      <c r="A32" s="347" t="s">
        <v>43</v>
      </c>
      <c r="B32" s="349">
        <v>926</v>
      </c>
      <c r="C32" s="349">
        <v>92605</v>
      </c>
      <c r="D32" s="352" t="s">
        <v>321</v>
      </c>
      <c r="E32" s="345"/>
      <c r="F32" s="345"/>
      <c r="G32" s="346">
        <v>3000</v>
      </c>
    </row>
    <row r="33" spans="1:7" ht="25.5">
      <c r="A33" s="342" t="s">
        <v>318</v>
      </c>
      <c r="B33" s="349">
        <v>926</v>
      </c>
      <c r="C33" s="349">
        <v>92605</v>
      </c>
      <c r="D33" s="348" t="s">
        <v>323</v>
      </c>
      <c r="E33" s="345"/>
      <c r="F33" s="345"/>
      <c r="G33" s="346">
        <v>10000</v>
      </c>
    </row>
    <row r="34" spans="1:7" ht="25.5">
      <c r="A34" s="347" t="s">
        <v>320</v>
      </c>
      <c r="B34" s="349">
        <v>926</v>
      </c>
      <c r="C34" s="349">
        <v>92605</v>
      </c>
      <c r="D34" s="348" t="s">
        <v>325</v>
      </c>
      <c r="E34" s="345"/>
      <c r="F34" s="345"/>
      <c r="G34" s="346">
        <v>2000</v>
      </c>
    </row>
    <row r="35" spans="1:7" ht="25.5">
      <c r="A35" s="342" t="s">
        <v>322</v>
      </c>
      <c r="B35" s="349">
        <v>926</v>
      </c>
      <c r="C35" s="349">
        <v>92605</v>
      </c>
      <c r="D35" s="348" t="s">
        <v>326</v>
      </c>
      <c r="E35" s="345"/>
      <c r="F35" s="345"/>
      <c r="G35" s="346">
        <v>17000</v>
      </c>
    </row>
    <row r="36" spans="1:7" ht="25.5">
      <c r="A36" s="347" t="s">
        <v>324</v>
      </c>
      <c r="B36" s="349">
        <v>926</v>
      </c>
      <c r="C36" s="349">
        <v>92605</v>
      </c>
      <c r="D36" s="348" t="s">
        <v>327</v>
      </c>
      <c r="E36" s="345"/>
      <c r="F36" s="345"/>
      <c r="G36" s="346">
        <v>3000</v>
      </c>
    </row>
    <row r="37" spans="1:7" ht="13.5" thickBot="1">
      <c r="A37" s="611" t="s">
        <v>99</v>
      </c>
      <c r="B37" s="612"/>
      <c r="C37" s="612"/>
      <c r="D37" s="613"/>
      <c r="E37" s="224">
        <f>SUM(E25:E36,E19:E22)</f>
        <v>0</v>
      </c>
      <c r="F37" s="224">
        <f>SUM(F24:F36,F19:F22)</f>
        <v>314522</v>
      </c>
      <c r="G37" s="225">
        <f>SUM(G24:G36,G14:G22)</f>
        <v>210500</v>
      </c>
    </row>
  </sheetData>
  <sheetProtection/>
  <mergeCells count="9">
    <mergeCell ref="A37:D37"/>
    <mergeCell ref="A7:E7"/>
    <mergeCell ref="E10:G10"/>
    <mergeCell ref="D10:D11"/>
    <mergeCell ref="C10:C11"/>
    <mergeCell ref="B10:B11"/>
    <mergeCell ref="A10:A11"/>
    <mergeCell ref="A13:G13"/>
    <mergeCell ref="A23:G23"/>
  </mergeCells>
  <printOptions horizontalCentered="1"/>
  <pageMargins left="0.3937007874015748" right="0.3937007874015748" top="0.28" bottom="0.29" header="0.25" footer="0.3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J21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4.75390625" style="0" customWidth="1"/>
    <col min="2" max="2" width="29.875" style="0" bestFit="1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</cols>
  <sheetData>
    <row r="1" spans="1:10" ht="16.5">
      <c r="A1" s="634" t="s">
        <v>239</v>
      </c>
      <c r="B1" s="634"/>
      <c r="C1" s="634"/>
      <c r="D1" s="634"/>
      <c r="E1" s="634"/>
      <c r="F1" s="634"/>
      <c r="G1" s="634"/>
      <c r="H1" s="634"/>
      <c r="I1" s="634"/>
      <c r="J1" s="634"/>
    </row>
    <row r="2" spans="1:10" ht="16.5">
      <c r="A2" s="634"/>
      <c r="B2" s="634"/>
      <c r="C2" s="634"/>
      <c r="D2" s="634"/>
      <c r="E2" s="634"/>
      <c r="F2" s="634"/>
      <c r="G2" s="634"/>
      <c r="H2" s="634"/>
      <c r="I2" s="634"/>
      <c r="J2" s="634"/>
    </row>
    <row r="3" spans="1:10" ht="13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9.75" customHeight="1">
      <c r="A4" s="1"/>
      <c r="B4" s="1"/>
      <c r="C4" s="1"/>
      <c r="D4" s="1"/>
      <c r="E4" s="1"/>
      <c r="F4" s="1"/>
      <c r="G4" s="1"/>
      <c r="H4" s="1"/>
      <c r="I4" s="1"/>
      <c r="J4" s="50" t="s">
        <v>40</v>
      </c>
    </row>
    <row r="5" spans="1:10" ht="15" customHeight="1">
      <c r="A5" s="635" t="s">
        <v>55</v>
      </c>
      <c r="B5" s="635" t="s">
        <v>0</v>
      </c>
      <c r="C5" s="632" t="s">
        <v>227</v>
      </c>
      <c r="D5" s="627" t="s">
        <v>228</v>
      </c>
      <c r="E5" s="628"/>
      <c r="F5" s="628"/>
      <c r="G5" s="629"/>
      <c r="H5" s="632" t="s">
        <v>240</v>
      </c>
      <c r="I5" s="632"/>
      <c r="J5" s="632" t="s">
        <v>230</v>
      </c>
    </row>
    <row r="6" spans="1:10" ht="15" customHeight="1">
      <c r="A6" s="635"/>
      <c r="B6" s="635"/>
      <c r="C6" s="632"/>
      <c r="D6" s="632" t="s">
        <v>7</v>
      </c>
      <c r="E6" s="627" t="s">
        <v>6</v>
      </c>
      <c r="F6" s="628"/>
      <c r="G6" s="629"/>
      <c r="H6" s="632" t="s">
        <v>7</v>
      </c>
      <c r="I6" s="632" t="s">
        <v>56</v>
      </c>
      <c r="J6" s="632"/>
    </row>
    <row r="7" spans="1:10" ht="15" customHeight="1">
      <c r="A7" s="635"/>
      <c r="B7" s="635"/>
      <c r="C7" s="632"/>
      <c r="D7" s="632"/>
      <c r="E7" s="630" t="s">
        <v>229</v>
      </c>
      <c r="F7" s="627" t="s">
        <v>6</v>
      </c>
      <c r="G7" s="629"/>
      <c r="H7" s="632"/>
      <c r="I7" s="632"/>
      <c r="J7" s="632"/>
    </row>
    <row r="8" spans="1:10" ht="20.25" customHeight="1">
      <c r="A8" s="635"/>
      <c r="B8" s="635"/>
      <c r="C8" s="632"/>
      <c r="D8" s="632"/>
      <c r="E8" s="631"/>
      <c r="F8" s="15" t="s">
        <v>242</v>
      </c>
      <c r="G8" s="15" t="s">
        <v>243</v>
      </c>
      <c r="H8" s="632"/>
      <c r="I8" s="632"/>
      <c r="J8" s="632"/>
    </row>
    <row r="9" spans="1:10" ht="14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</row>
    <row r="10" spans="1:10" ht="21.75" customHeight="1">
      <c r="A10" s="20" t="s">
        <v>8</v>
      </c>
      <c r="B10" s="17" t="s">
        <v>234</v>
      </c>
      <c r="C10" s="17"/>
      <c r="D10" s="17"/>
      <c r="E10" s="17"/>
      <c r="F10" s="17"/>
      <c r="G10" s="17"/>
      <c r="H10" s="17"/>
      <c r="I10" s="17"/>
      <c r="J10" s="17"/>
    </row>
    <row r="11" spans="1:10" ht="21.75" customHeight="1">
      <c r="A11" s="21"/>
      <c r="B11" s="22" t="s">
        <v>67</v>
      </c>
      <c r="C11" s="18"/>
      <c r="D11" s="18"/>
      <c r="E11" s="18"/>
      <c r="F11" s="18"/>
      <c r="G11" s="18"/>
      <c r="H11" s="18"/>
      <c r="I11" s="18"/>
      <c r="J11" s="18"/>
    </row>
    <row r="12" spans="1:10" ht="21.75" customHeight="1">
      <c r="A12" s="21"/>
      <c r="B12" s="23" t="s">
        <v>241</v>
      </c>
      <c r="C12" s="18"/>
      <c r="D12" s="18"/>
      <c r="E12" s="18"/>
      <c r="F12" s="18"/>
      <c r="G12" s="18"/>
      <c r="H12" s="18"/>
      <c r="I12" s="18"/>
      <c r="J12" s="18"/>
    </row>
    <row r="13" spans="1:10" ht="21.75" customHeight="1">
      <c r="A13" s="21"/>
      <c r="B13" s="23" t="s">
        <v>10</v>
      </c>
      <c r="C13" s="18"/>
      <c r="D13" s="18"/>
      <c r="E13" s="18"/>
      <c r="F13" s="18"/>
      <c r="G13" s="18"/>
      <c r="H13" s="18"/>
      <c r="I13" s="18"/>
      <c r="J13" s="18"/>
    </row>
    <row r="14" spans="1:10" ht="21.75" customHeight="1">
      <c r="A14" s="21"/>
      <c r="B14" s="23" t="s">
        <v>11</v>
      </c>
      <c r="C14" s="18"/>
      <c r="D14" s="18"/>
      <c r="E14" s="18"/>
      <c r="F14" s="18"/>
      <c r="G14" s="18"/>
      <c r="H14" s="18"/>
      <c r="I14" s="18"/>
      <c r="J14" s="18"/>
    </row>
    <row r="15" spans="1:10" ht="21.75" customHeight="1">
      <c r="A15" s="24"/>
      <c r="B15" s="25" t="s">
        <v>1</v>
      </c>
      <c r="C15" s="19"/>
      <c r="D15" s="19"/>
      <c r="E15" s="19"/>
      <c r="F15" s="19"/>
      <c r="G15" s="19"/>
      <c r="H15" s="19"/>
      <c r="I15" s="19"/>
      <c r="J15" s="19"/>
    </row>
    <row r="16" spans="1:10" s="43" customFormat="1" ht="21.75" customHeight="1">
      <c r="A16" s="633" t="s">
        <v>99</v>
      </c>
      <c r="B16" s="633"/>
      <c r="C16" s="44"/>
      <c r="D16" s="44"/>
      <c r="E16" s="44"/>
      <c r="F16" s="44"/>
      <c r="G16" s="44"/>
      <c r="H16" s="44"/>
      <c r="I16" s="44"/>
      <c r="J16" s="44"/>
    </row>
    <row r="17" ht="14.25" customHeight="1"/>
    <row r="18" ht="12.75">
      <c r="A18" s="51"/>
    </row>
    <row r="19" ht="12.75">
      <c r="A19" s="51"/>
    </row>
    <row r="20" ht="12.75">
      <c r="A20" s="51"/>
    </row>
    <row r="21" ht="12.75">
      <c r="A21" s="51"/>
    </row>
  </sheetData>
  <sheetProtection/>
  <mergeCells count="15">
    <mergeCell ref="A1:J1"/>
    <mergeCell ref="A2:J2"/>
    <mergeCell ref="A5:A8"/>
    <mergeCell ref="B5:B8"/>
    <mergeCell ref="C5:C8"/>
    <mergeCell ref="D6:D8"/>
    <mergeCell ref="I6:I8"/>
    <mergeCell ref="J5:J8"/>
    <mergeCell ref="A16:B16"/>
    <mergeCell ref="H5:I5"/>
    <mergeCell ref="F7:G7"/>
    <mergeCell ref="D5:G5"/>
    <mergeCell ref="E6:G6"/>
    <mergeCell ref="E7:E8"/>
    <mergeCell ref="H6:H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D2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636" t="s">
        <v>231</v>
      </c>
      <c r="B1" s="636"/>
      <c r="C1" s="636"/>
      <c r="D1" s="636"/>
    </row>
    <row r="2" spans="1:4" ht="28.5" customHeight="1">
      <c r="A2" s="636"/>
      <c r="B2" s="636"/>
      <c r="C2" s="636"/>
      <c r="D2" s="636"/>
    </row>
    <row r="3" spans="1:4" ht="13.5" customHeight="1">
      <c r="A3" s="6"/>
      <c r="B3" s="6"/>
      <c r="C3" s="6"/>
      <c r="D3" s="6"/>
    </row>
    <row r="4" spans="1:4" ht="15" customHeight="1">
      <c r="A4" s="1"/>
      <c r="B4" s="1"/>
      <c r="C4" s="1"/>
      <c r="D4" s="140" t="s">
        <v>40</v>
      </c>
    </row>
    <row r="5" spans="1:4" ht="15" customHeight="1">
      <c r="A5" s="635" t="s">
        <v>55</v>
      </c>
      <c r="B5" s="635" t="s">
        <v>0</v>
      </c>
      <c r="C5" s="632" t="s">
        <v>223</v>
      </c>
      <c r="D5" s="637" t="s">
        <v>224</v>
      </c>
    </row>
    <row r="6" spans="1:4" ht="15" customHeight="1">
      <c r="A6" s="635"/>
      <c r="B6" s="635"/>
      <c r="C6" s="632"/>
      <c r="D6" s="630"/>
    </row>
    <row r="7" spans="1:4" ht="15" customHeight="1">
      <c r="A7" s="635"/>
      <c r="B7" s="635"/>
      <c r="C7" s="632"/>
      <c r="D7" s="630"/>
    </row>
    <row r="8" spans="1:4" ht="20.25" customHeight="1">
      <c r="A8" s="635"/>
      <c r="B8" s="635"/>
      <c r="C8" s="632"/>
      <c r="D8" s="631"/>
    </row>
    <row r="9" spans="1:4" ht="14.25" customHeight="1">
      <c r="A9" s="16">
        <v>1</v>
      </c>
      <c r="B9" s="16">
        <v>2</v>
      </c>
      <c r="C9" s="16">
        <v>3</v>
      </c>
      <c r="D9" s="16">
        <v>4</v>
      </c>
    </row>
    <row r="10" spans="1:4" ht="21.75" customHeight="1">
      <c r="A10" s="20" t="s">
        <v>8</v>
      </c>
      <c r="B10" s="137" t="s">
        <v>225</v>
      </c>
      <c r="C10" s="17"/>
      <c r="D10" s="17"/>
    </row>
    <row r="11" spans="1:4" ht="21.75" customHeight="1">
      <c r="A11" s="21"/>
      <c r="B11" s="138" t="s">
        <v>226</v>
      </c>
      <c r="C11" s="18"/>
      <c r="D11" s="18"/>
    </row>
    <row r="12" spans="1:4" ht="21.75" customHeight="1">
      <c r="A12" s="21"/>
      <c r="B12" s="138" t="s">
        <v>226</v>
      </c>
      <c r="C12" s="18"/>
      <c r="D12" s="18"/>
    </row>
    <row r="13" spans="1:4" ht="21.75" customHeight="1">
      <c r="A13" s="21" t="s">
        <v>12</v>
      </c>
      <c r="B13" s="139" t="s">
        <v>225</v>
      </c>
      <c r="C13" s="18"/>
      <c r="D13" s="18"/>
    </row>
    <row r="14" spans="1:4" ht="21.75" customHeight="1">
      <c r="A14" s="21"/>
      <c r="B14" s="138" t="s">
        <v>226</v>
      </c>
      <c r="C14" s="18"/>
      <c r="D14" s="18"/>
    </row>
    <row r="15" spans="1:4" ht="21.75" customHeight="1">
      <c r="A15" s="24"/>
      <c r="B15" s="138" t="s">
        <v>226</v>
      </c>
      <c r="C15" s="19"/>
      <c r="D15" s="19"/>
    </row>
    <row r="16" spans="1:4" s="43" customFormat="1" ht="21.75" customHeight="1">
      <c r="A16" s="633" t="s">
        <v>99</v>
      </c>
      <c r="B16" s="633"/>
      <c r="C16" s="44"/>
      <c r="D16" s="44"/>
    </row>
    <row r="17" ht="14.25" customHeight="1"/>
    <row r="18" ht="12.75">
      <c r="A18" s="51"/>
    </row>
    <row r="19" ht="12.75">
      <c r="A19" s="51"/>
    </row>
    <row r="20" ht="12.75">
      <c r="A20" s="51"/>
    </row>
    <row r="21" ht="12.75">
      <c r="A21" s="51"/>
    </row>
  </sheetData>
  <sheetProtection/>
  <mergeCells count="6">
    <mergeCell ref="A1:D2"/>
    <mergeCell ref="A16:B16"/>
    <mergeCell ref="A5:A8"/>
    <mergeCell ref="B5:B8"/>
    <mergeCell ref="C5:C8"/>
    <mergeCell ref="D5:D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5.625" style="0" bestFit="1" customWidth="1"/>
    <col min="4" max="6" width="15.75390625" style="0" customWidth="1"/>
  </cols>
  <sheetData>
    <row r="1" spans="1:6" ht="18">
      <c r="A1" s="641" t="s">
        <v>220</v>
      </c>
      <c r="B1" s="641"/>
      <c r="C1" s="641"/>
      <c r="D1" s="641"/>
      <c r="E1" s="641"/>
      <c r="F1" s="641"/>
    </row>
    <row r="2" spans="1:6" ht="12.75">
      <c r="A2" s="128"/>
      <c r="B2" s="128"/>
      <c r="C2" s="128"/>
      <c r="D2" s="128"/>
      <c r="E2" s="128"/>
      <c r="F2" s="128"/>
    </row>
    <row r="3" spans="1:6" ht="13.5" thickBot="1">
      <c r="A3" s="129"/>
      <c r="B3" s="28"/>
      <c r="C3" s="28"/>
      <c r="D3" s="28"/>
      <c r="E3" s="28"/>
      <c r="F3" s="97" t="s">
        <v>40</v>
      </c>
    </row>
    <row r="4" spans="1:6" ht="15.75" customHeight="1" thickBot="1">
      <c r="A4" s="99"/>
      <c r="B4" s="48"/>
      <c r="C4" s="48" t="s">
        <v>110</v>
      </c>
      <c r="D4" s="638" t="s">
        <v>127</v>
      </c>
      <c r="E4" s="639"/>
      <c r="F4" s="640"/>
    </row>
    <row r="5" spans="1:6" ht="15.75" customHeight="1">
      <c r="A5" s="130"/>
      <c r="B5" s="98" t="s">
        <v>128</v>
      </c>
      <c r="C5" s="98" t="s">
        <v>129</v>
      </c>
      <c r="D5" s="130"/>
      <c r="E5" s="130"/>
      <c r="F5" s="130"/>
    </row>
    <row r="6" spans="1:6" ht="15.75" customHeight="1">
      <c r="A6" s="98" t="s">
        <v>108</v>
      </c>
      <c r="B6" s="98" t="s">
        <v>130</v>
      </c>
      <c r="C6" s="98" t="s">
        <v>131</v>
      </c>
      <c r="D6" s="98">
        <v>2011</v>
      </c>
      <c r="E6" s="98">
        <v>2012</v>
      </c>
      <c r="F6" s="98">
        <v>2013</v>
      </c>
    </row>
    <row r="7" spans="1:6" ht="15.75" customHeight="1">
      <c r="A7" s="130"/>
      <c r="B7" s="131"/>
      <c r="C7" s="98" t="s">
        <v>221</v>
      </c>
      <c r="D7" s="130"/>
      <c r="E7" s="130"/>
      <c r="F7" s="130"/>
    </row>
    <row r="8" spans="1:6" ht="15.75" customHeight="1" thickBot="1">
      <c r="A8" s="130"/>
      <c r="B8" s="131"/>
      <c r="C8" s="98"/>
      <c r="D8" s="130"/>
      <c r="E8" s="130"/>
      <c r="F8" s="130"/>
    </row>
    <row r="9" spans="1:6" ht="7.5" customHeight="1" thickBo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</row>
    <row r="10" spans="1:6" ht="19.5" customHeight="1">
      <c r="A10" s="52" t="s">
        <v>9</v>
      </c>
      <c r="B10" s="53" t="s">
        <v>132</v>
      </c>
      <c r="C10" s="54"/>
      <c r="D10" s="54"/>
      <c r="E10" s="54"/>
      <c r="F10" s="54"/>
    </row>
    <row r="11" spans="1:6" ht="19.5" customHeight="1">
      <c r="A11" s="55" t="s">
        <v>10</v>
      </c>
      <c r="B11" s="56" t="s">
        <v>17</v>
      </c>
      <c r="C11" s="56"/>
      <c r="D11" s="56"/>
      <c r="E11" s="56"/>
      <c r="F11" s="56"/>
    </row>
    <row r="12" spans="1:6" ht="19.5" customHeight="1">
      <c r="A12" s="55" t="s">
        <v>11</v>
      </c>
      <c r="B12" s="56" t="s">
        <v>18</v>
      </c>
      <c r="C12" s="56"/>
      <c r="D12" s="56"/>
      <c r="E12" s="56"/>
      <c r="F12" s="56"/>
    </row>
    <row r="13" spans="1:6" ht="19.5" customHeight="1">
      <c r="A13" s="55" t="s">
        <v>1</v>
      </c>
      <c r="B13" s="56" t="s">
        <v>133</v>
      </c>
      <c r="C13" s="56"/>
      <c r="D13" s="56"/>
      <c r="E13" s="56"/>
      <c r="F13" s="56"/>
    </row>
    <row r="14" spans="1:6" ht="19.5" customHeight="1">
      <c r="A14" s="52" t="s">
        <v>16</v>
      </c>
      <c r="B14" s="56" t="s">
        <v>134</v>
      </c>
      <c r="C14" s="56"/>
      <c r="D14" s="56"/>
      <c r="E14" s="56"/>
      <c r="F14" s="56"/>
    </row>
    <row r="15" spans="1:6" ht="19.5" customHeight="1">
      <c r="A15" s="52"/>
      <c r="B15" s="56" t="s">
        <v>135</v>
      </c>
      <c r="C15" s="56"/>
      <c r="D15" s="56"/>
      <c r="E15" s="56"/>
      <c r="F15" s="56"/>
    </row>
    <row r="16" spans="1:6" ht="19.5" customHeight="1">
      <c r="A16" s="52"/>
      <c r="B16" s="56" t="s">
        <v>136</v>
      </c>
      <c r="C16" s="56"/>
      <c r="D16" s="56"/>
      <c r="E16" s="56"/>
      <c r="F16" s="56"/>
    </row>
    <row r="17" spans="1:6" ht="19.5" customHeight="1">
      <c r="A17" s="52"/>
      <c r="B17" s="57" t="s">
        <v>137</v>
      </c>
      <c r="C17" s="56"/>
      <c r="D17" s="56"/>
      <c r="E17" s="56"/>
      <c r="F17" s="56"/>
    </row>
    <row r="18" spans="1:6" ht="19.5" customHeight="1">
      <c r="A18" s="52"/>
      <c r="B18" s="57" t="s">
        <v>138</v>
      </c>
      <c r="C18" s="56"/>
      <c r="D18" s="56"/>
      <c r="E18" s="56"/>
      <c r="F18" s="56"/>
    </row>
    <row r="19" spans="1:6" ht="19.5" customHeight="1">
      <c r="A19" s="52"/>
      <c r="B19" s="57" t="s">
        <v>139</v>
      </c>
      <c r="C19" s="56"/>
      <c r="D19" s="56"/>
      <c r="E19" s="56"/>
      <c r="F19" s="56"/>
    </row>
    <row r="20" spans="1:6" ht="19.5" customHeight="1">
      <c r="A20" s="58"/>
      <c r="B20" s="57" t="s">
        <v>140</v>
      </c>
      <c r="C20" s="56"/>
      <c r="D20" s="56"/>
      <c r="E20" s="56"/>
      <c r="F20" s="56"/>
    </row>
    <row r="21" spans="1:6" ht="19.5" customHeight="1">
      <c r="A21" s="59" t="s">
        <v>19</v>
      </c>
      <c r="B21" s="60" t="s">
        <v>91</v>
      </c>
      <c r="C21" s="60"/>
      <c r="D21" s="60"/>
      <c r="E21" s="60"/>
      <c r="F21" s="60"/>
    </row>
    <row r="22" spans="1:6" ht="19.5" customHeight="1">
      <c r="A22" s="55" t="s">
        <v>22</v>
      </c>
      <c r="B22" s="56" t="s">
        <v>141</v>
      </c>
      <c r="C22" s="56"/>
      <c r="D22" s="56"/>
      <c r="E22" s="56"/>
      <c r="F22" s="56"/>
    </row>
    <row r="23" spans="1:6" ht="19.5" customHeight="1" thickBot="1">
      <c r="A23" s="61" t="s">
        <v>28</v>
      </c>
      <c r="B23" s="62" t="s">
        <v>142</v>
      </c>
      <c r="C23" s="62"/>
      <c r="D23" s="62"/>
      <c r="E23" s="62"/>
      <c r="F23" s="62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sheetProtection/>
  <mergeCells count="2">
    <mergeCell ref="D4:F4"/>
    <mergeCell ref="A1:F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  .................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zoomScalePageLayoutView="0" workbookViewId="0" topLeftCell="A4">
      <selection activeCell="A9" sqref="A9:J9"/>
    </sheetView>
  </sheetViews>
  <sheetFormatPr defaultColWidth="9.00390625" defaultRowHeight="12.75"/>
  <cols>
    <col min="2" max="2" width="31.125" style="0" customWidth="1"/>
    <col min="3" max="3" width="13.00390625" style="0" customWidth="1"/>
    <col min="4" max="4" width="11.125" style="0" customWidth="1"/>
    <col min="10" max="10" width="12.875" style="0" customWidth="1"/>
  </cols>
  <sheetData>
    <row r="1" ht="12.75">
      <c r="H1" t="s">
        <v>424</v>
      </c>
    </row>
    <row r="2" ht="12.75">
      <c r="H2" t="s">
        <v>425</v>
      </c>
    </row>
    <row r="3" ht="12.75">
      <c r="H3" t="s">
        <v>332</v>
      </c>
    </row>
    <row r="4" ht="12.75">
      <c r="H4" t="s">
        <v>426</v>
      </c>
    </row>
    <row r="8" spans="1:10" ht="16.5">
      <c r="A8" s="634" t="s">
        <v>239</v>
      </c>
      <c r="B8" s="634"/>
      <c r="C8" s="634"/>
      <c r="D8" s="634"/>
      <c r="E8" s="634"/>
      <c r="F8" s="634"/>
      <c r="G8" s="634"/>
      <c r="H8" s="634"/>
      <c r="I8" s="634"/>
      <c r="J8" s="634"/>
    </row>
    <row r="9" spans="1:10" ht="16.5">
      <c r="A9" s="634"/>
      <c r="B9" s="634"/>
      <c r="C9" s="634"/>
      <c r="D9" s="634"/>
      <c r="E9" s="634"/>
      <c r="F9" s="634"/>
      <c r="G9" s="634"/>
      <c r="H9" s="634"/>
      <c r="I9" s="634"/>
      <c r="J9" s="634"/>
    </row>
    <row r="10" spans="1:10" ht="18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9"/>
    </row>
    <row r="12" spans="1:10" ht="12.75">
      <c r="A12" s="635" t="s">
        <v>55</v>
      </c>
      <c r="B12" s="635" t="s">
        <v>0</v>
      </c>
      <c r="C12" s="632" t="s">
        <v>427</v>
      </c>
      <c r="D12" s="627" t="s">
        <v>428</v>
      </c>
      <c r="E12" s="628"/>
      <c r="F12" s="628"/>
      <c r="G12" s="629"/>
      <c r="H12" s="632" t="s">
        <v>240</v>
      </c>
      <c r="I12" s="632"/>
      <c r="J12" s="632" t="s">
        <v>429</v>
      </c>
    </row>
    <row r="13" spans="1:10" ht="12.75">
      <c r="A13" s="635"/>
      <c r="B13" s="635"/>
      <c r="C13" s="632"/>
      <c r="D13" s="632" t="s">
        <v>7</v>
      </c>
      <c r="E13" s="627" t="s">
        <v>6</v>
      </c>
      <c r="F13" s="628"/>
      <c r="G13" s="629"/>
      <c r="H13" s="632" t="s">
        <v>7</v>
      </c>
      <c r="I13" s="632" t="s">
        <v>56</v>
      </c>
      <c r="J13" s="632"/>
    </row>
    <row r="14" spans="1:10" ht="12.75">
      <c r="A14" s="635"/>
      <c r="B14" s="635"/>
      <c r="C14" s="632"/>
      <c r="D14" s="632"/>
      <c r="E14" s="630" t="s">
        <v>430</v>
      </c>
      <c r="F14" s="627" t="s">
        <v>6</v>
      </c>
      <c r="G14" s="629"/>
      <c r="H14" s="632"/>
      <c r="I14" s="632"/>
      <c r="J14" s="632"/>
    </row>
    <row r="15" spans="1:10" ht="25.5">
      <c r="A15" s="635"/>
      <c r="B15" s="635"/>
      <c r="C15" s="632"/>
      <c r="D15" s="632"/>
      <c r="E15" s="631"/>
      <c r="F15" s="15" t="s">
        <v>431</v>
      </c>
      <c r="G15" s="15" t="s">
        <v>243</v>
      </c>
      <c r="H15" s="632"/>
      <c r="I15" s="632"/>
      <c r="J15" s="632"/>
    </row>
    <row r="16" spans="1:10" ht="12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</row>
    <row r="17" spans="1:10" ht="12.75">
      <c r="A17" s="469" t="s">
        <v>8</v>
      </c>
      <c r="B17" s="470" t="s">
        <v>234</v>
      </c>
      <c r="C17" s="470"/>
      <c r="D17" s="470"/>
      <c r="E17" s="469"/>
      <c r="F17" s="469"/>
      <c r="G17" s="470"/>
      <c r="H17" s="470"/>
      <c r="I17" s="470"/>
      <c r="J17" s="470"/>
    </row>
    <row r="18" spans="1:10" ht="13.5" thickBot="1">
      <c r="A18" s="471"/>
      <c r="B18" s="472" t="s">
        <v>67</v>
      </c>
      <c r="C18" s="473"/>
      <c r="D18" s="473"/>
      <c r="E18" s="471"/>
      <c r="F18" s="471"/>
      <c r="G18" s="473"/>
      <c r="H18" s="473"/>
      <c r="I18" s="473"/>
      <c r="J18" s="473"/>
    </row>
    <row r="19" spans="1:10" ht="39.75" customHeight="1">
      <c r="A19" s="474"/>
      <c r="B19" s="475" t="s">
        <v>432</v>
      </c>
      <c r="C19" s="476">
        <v>37567</v>
      </c>
      <c r="D19" s="476">
        <v>1711414</v>
      </c>
      <c r="E19" s="476">
        <v>0</v>
      </c>
      <c r="F19" s="476">
        <v>0</v>
      </c>
      <c r="G19" s="476">
        <v>0</v>
      </c>
      <c r="H19" s="476">
        <v>1711414</v>
      </c>
      <c r="I19" s="476">
        <v>0</v>
      </c>
      <c r="J19" s="476">
        <f>C19+D19-H19</f>
        <v>37567</v>
      </c>
    </row>
    <row r="20" spans="1:10" ht="12.75">
      <c r="A20" s="633" t="s">
        <v>99</v>
      </c>
      <c r="B20" s="633"/>
      <c r="C20" s="477">
        <f>C19</f>
        <v>37567</v>
      </c>
      <c r="D20" s="477">
        <f aca="true" t="shared" si="0" ref="D20:J20">D19</f>
        <v>1711414</v>
      </c>
      <c r="E20" s="477">
        <f t="shared" si="0"/>
        <v>0</v>
      </c>
      <c r="F20" s="477">
        <f t="shared" si="0"/>
        <v>0</v>
      </c>
      <c r="G20" s="477">
        <f t="shared" si="0"/>
        <v>0</v>
      </c>
      <c r="H20" s="477">
        <f t="shared" si="0"/>
        <v>1711414</v>
      </c>
      <c r="I20" s="477">
        <f t="shared" si="0"/>
        <v>0</v>
      </c>
      <c r="J20" s="477">
        <f t="shared" si="0"/>
        <v>37567</v>
      </c>
    </row>
    <row r="22" ht="12.75">
      <c r="A22" s="51" t="s">
        <v>433</v>
      </c>
    </row>
    <row r="23" ht="12.75">
      <c r="A23" s="51" t="s">
        <v>434</v>
      </c>
    </row>
    <row r="24" ht="12.75">
      <c r="A24" s="51" t="s">
        <v>435</v>
      </c>
    </row>
    <row r="25" ht="12.75">
      <c r="A25" s="51" t="s">
        <v>436</v>
      </c>
    </row>
  </sheetData>
  <sheetProtection/>
  <mergeCells count="15">
    <mergeCell ref="A8:J8"/>
    <mergeCell ref="A9:J9"/>
    <mergeCell ref="A12:A15"/>
    <mergeCell ref="B12:B15"/>
    <mergeCell ref="C12:C15"/>
    <mergeCell ref="A20:B20"/>
    <mergeCell ref="H13:H15"/>
    <mergeCell ref="I13:I15"/>
    <mergeCell ref="E14:E15"/>
    <mergeCell ref="F14:G14"/>
    <mergeCell ref="D12:G12"/>
    <mergeCell ref="H12:I12"/>
    <mergeCell ref="J12:J15"/>
    <mergeCell ref="D13:D15"/>
    <mergeCell ref="E13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SheetLayoutView="100" zoomScalePageLayoutView="0" workbookViewId="0" topLeftCell="A7">
      <selection activeCell="R8" sqref="R8"/>
    </sheetView>
  </sheetViews>
  <sheetFormatPr defaultColWidth="9.00390625" defaultRowHeight="12.75"/>
  <cols>
    <col min="2" max="2" width="39.00390625" style="0" customWidth="1"/>
    <col min="3" max="7" width="0" style="0" hidden="1" customWidth="1"/>
    <col min="8" max="10" width="9.875" style="0" bestFit="1" customWidth="1"/>
    <col min="11" max="11" width="10.75390625" style="0" customWidth="1"/>
    <col min="12" max="19" width="9.875" style="0" bestFit="1" customWidth="1"/>
    <col min="20" max="20" width="11.00390625" style="0" customWidth="1"/>
    <col min="21" max="24" width="9.875" style="0" bestFit="1" customWidth="1"/>
    <col min="25" max="25" width="9.875" style="0" customWidth="1"/>
    <col min="26" max="27" width="9.875" style="0" bestFit="1" customWidth="1"/>
  </cols>
  <sheetData>
    <row r="1" spans="1:27" ht="12.75">
      <c r="A1" s="239"/>
      <c r="B1" s="239"/>
      <c r="C1" s="239"/>
      <c r="D1" s="240"/>
      <c r="E1" s="239"/>
      <c r="F1" s="241"/>
      <c r="G1" s="239"/>
      <c r="H1" s="239"/>
      <c r="I1" s="239"/>
      <c r="J1" s="239"/>
      <c r="K1" s="242" t="s">
        <v>390</v>
      </c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42" t="s">
        <v>390</v>
      </c>
      <c r="Z1" s="239"/>
      <c r="AA1" s="239"/>
    </row>
    <row r="2" spans="1:27" ht="12.75">
      <c r="A2" s="243"/>
      <c r="B2" s="244"/>
      <c r="C2" s="243"/>
      <c r="D2" s="240"/>
      <c r="E2" s="239"/>
      <c r="F2" s="241"/>
      <c r="G2" s="239"/>
      <c r="H2" s="239"/>
      <c r="I2" s="239"/>
      <c r="J2" s="239"/>
      <c r="K2" s="242" t="s">
        <v>370</v>
      </c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42" t="s">
        <v>370</v>
      </c>
      <c r="Z2" s="239"/>
      <c r="AA2" s="239"/>
    </row>
    <row r="3" spans="1:27" ht="12.75">
      <c r="A3" s="243"/>
      <c r="B3" s="244"/>
      <c r="C3" s="239"/>
      <c r="D3" s="240"/>
      <c r="E3" s="239"/>
      <c r="F3" s="241"/>
      <c r="G3" s="239"/>
      <c r="H3" s="239"/>
      <c r="I3" s="239"/>
      <c r="J3" s="239"/>
      <c r="K3" s="242" t="s">
        <v>332</v>
      </c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42" t="s">
        <v>332</v>
      </c>
      <c r="Z3" s="239"/>
      <c r="AA3" s="239"/>
    </row>
    <row r="4" spans="1:27" ht="12.75">
      <c r="A4" s="243"/>
      <c r="B4" s="244"/>
      <c r="C4" s="239"/>
      <c r="D4" s="240"/>
      <c r="E4" s="239"/>
      <c r="F4" s="241"/>
      <c r="G4" s="239"/>
      <c r="H4" s="239"/>
      <c r="I4" s="239"/>
      <c r="J4" s="239"/>
      <c r="K4" s="242" t="s">
        <v>371</v>
      </c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42" t="s">
        <v>371</v>
      </c>
      <c r="Z4" s="239"/>
      <c r="AA4" s="239"/>
    </row>
    <row r="5" spans="1:27" ht="12.75">
      <c r="A5" s="243"/>
      <c r="B5" s="244"/>
      <c r="C5" s="239"/>
      <c r="D5" s="240"/>
      <c r="E5" s="242"/>
      <c r="F5" s="241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</row>
    <row r="6" spans="1:27" ht="12.75">
      <c r="A6" s="243"/>
      <c r="B6" s="244"/>
      <c r="C6" s="239"/>
      <c r="D6" s="240"/>
      <c r="E6" s="240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</row>
    <row r="7" spans="1:27" ht="12.75">
      <c r="A7" s="243"/>
      <c r="B7" s="244"/>
      <c r="C7" s="239"/>
      <c r="D7" s="240"/>
      <c r="E7" s="240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</row>
    <row r="8" spans="1:27" ht="12.75">
      <c r="A8" s="243"/>
      <c r="B8" s="244"/>
      <c r="C8" s="239"/>
      <c r="D8" s="240"/>
      <c r="E8" s="240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</row>
    <row r="9" spans="1:27" ht="12.75">
      <c r="A9" s="243"/>
      <c r="B9" s="244"/>
      <c r="C9" s="239"/>
      <c r="D9" s="245"/>
      <c r="E9" s="243"/>
      <c r="F9" s="243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</row>
    <row r="10" spans="1:27" ht="12.75">
      <c r="A10" s="239"/>
      <c r="B10" s="642" t="s">
        <v>372</v>
      </c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 t="s">
        <v>372</v>
      </c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</row>
    <row r="11" spans="1:27" ht="12.75">
      <c r="A11" s="243"/>
      <c r="B11" s="246"/>
      <c r="C11" s="243"/>
      <c r="D11" s="243"/>
      <c r="E11" s="243"/>
      <c r="F11" s="243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</row>
    <row r="12" spans="1:27" ht="12.75">
      <c r="A12" s="243"/>
      <c r="B12" s="246"/>
      <c r="C12" s="243"/>
      <c r="D12" s="243"/>
      <c r="E12" s="243"/>
      <c r="F12" s="243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</row>
    <row r="13" spans="1:27" ht="12.75">
      <c r="A13" s="243"/>
      <c r="B13" s="244"/>
      <c r="C13" s="243"/>
      <c r="D13" s="243"/>
      <c r="E13" s="243"/>
      <c r="F13" s="243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</row>
    <row r="14" spans="1:27" ht="13.5" thickBo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7" t="s">
        <v>373</v>
      </c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47" t="s">
        <v>373</v>
      </c>
    </row>
    <row r="15" spans="1:27" ht="12.75">
      <c r="A15" s="248"/>
      <c r="B15" s="249"/>
      <c r="C15" s="249"/>
      <c r="D15" s="643" t="s">
        <v>127</v>
      </c>
      <c r="E15" s="644"/>
      <c r="F15" s="644"/>
      <c r="G15" s="644"/>
      <c r="H15" s="644"/>
      <c r="I15" s="644"/>
      <c r="J15" s="644"/>
      <c r="K15" s="644"/>
      <c r="L15" s="644"/>
      <c r="M15" s="645"/>
      <c r="N15" s="251"/>
      <c r="O15" s="250"/>
      <c r="P15" s="250"/>
      <c r="Q15" s="250"/>
      <c r="R15" s="250"/>
      <c r="S15" s="250"/>
      <c r="T15" s="250" t="s">
        <v>127</v>
      </c>
      <c r="U15" s="250"/>
      <c r="V15" s="250"/>
      <c r="W15" s="250"/>
      <c r="X15" s="250"/>
      <c r="Y15" s="250"/>
      <c r="Z15" s="250"/>
      <c r="AA15" s="315"/>
    </row>
    <row r="16" spans="1:27" ht="12.75">
      <c r="A16" s="252"/>
      <c r="B16" s="253" t="s">
        <v>128</v>
      </c>
      <c r="C16" s="253" t="s">
        <v>374</v>
      </c>
      <c r="D16" s="254"/>
      <c r="E16" s="646" t="s">
        <v>375</v>
      </c>
      <c r="F16" s="255" t="s">
        <v>374</v>
      </c>
      <c r="G16" s="255" t="s">
        <v>376</v>
      </c>
      <c r="H16" s="256"/>
      <c r="I16" s="257"/>
      <c r="J16" s="256"/>
      <c r="K16" s="257"/>
      <c r="L16" s="256"/>
      <c r="M16" s="256"/>
      <c r="N16" s="256"/>
      <c r="O16" s="257"/>
      <c r="P16" s="256"/>
      <c r="Q16" s="257"/>
      <c r="R16" s="256"/>
      <c r="S16" s="257"/>
      <c r="T16" s="256"/>
      <c r="U16" s="257"/>
      <c r="V16" s="256"/>
      <c r="W16" s="257"/>
      <c r="X16" s="256"/>
      <c r="Y16" s="257"/>
      <c r="Z16" s="256"/>
      <c r="AA16" s="316"/>
    </row>
    <row r="17" spans="1:27" ht="12.75">
      <c r="A17" s="258" t="s">
        <v>108</v>
      </c>
      <c r="B17" s="253" t="s">
        <v>130</v>
      </c>
      <c r="C17" s="253" t="s">
        <v>131</v>
      </c>
      <c r="D17" s="253" t="s">
        <v>374</v>
      </c>
      <c r="E17" s="647"/>
      <c r="F17" s="259">
        <v>2008</v>
      </c>
      <c r="G17" s="259">
        <v>2009</v>
      </c>
      <c r="H17" s="259">
        <v>2010</v>
      </c>
      <c r="I17" s="260">
        <v>2011</v>
      </c>
      <c r="J17" s="259">
        <v>2012</v>
      </c>
      <c r="K17" s="260">
        <v>2013</v>
      </c>
      <c r="L17" s="259">
        <v>2014</v>
      </c>
      <c r="M17" s="259">
        <v>2015</v>
      </c>
      <c r="N17" s="259">
        <v>2016</v>
      </c>
      <c r="O17" s="260">
        <v>2017</v>
      </c>
      <c r="P17" s="259">
        <v>2018</v>
      </c>
      <c r="Q17" s="260">
        <v>2019</v>
      </c>
      <c r="R17" s="259">
        <v>2020</v>
      </c>
      <c r="S17" s="260">
        <v>2021</v>
      </c>
      <c r="T17" s="259">
        <v>2022</v>
      </c>
      <c r="U17" s="260">
        <v>2023</v>
      </c>
      <c r="V17" s="259">
        <v>2024</v>
      </c>
      <c r="W17" s="260">
        <v>2025</v>
      </c>
      <c r="X17" s="259">
        <v>2026</v>
      </c>
      <c r="Y17" s="260">
        <v>2027</v>
      </c>
      <c r="Z17" s="259">
        <v>2028</v>
      </c>
      <c r="AA17" s="317">
        <v>2029</v>
      </c>
    </row>
    <row r="18" spans="1:27" ht="12.75">
      <c r="A18" s="252"/>
      <c r="B18" s="254"/>
      <c r="C18" s="253" t="s">
        <v>377</v>
      </c>
      <c r="D18" s="261" t="s">
        <v>378</v>
      </c>
      <c r="E18" s="647"/>
      <c r="F18" s="262"/>
      <c r="G18" s="262"/>
      <c r="H18" s="262"/>
      <c r="I18" s="263"/>
      <c r="J18" s="262"/>
      <c r="K18" s="263"/>
      <c r="L18" s="262"/>
      <c r="M18" s="262"/>
      <c r="N18" s="262"/>
      <c r="O18" s="263"/>
      <c r="P18" s="262"/>
      <c r="Q18" s="263"/>
      <c r="R18" s="262"/>
      <c r="S18" s="263"/>
      <c r="T18" s="262"/>
      <c r="U18" s="263"/>
      <c r="V18" s="262"/>
      <c r="W18" s="263"/>
      <c r="X18" s="262"/>
      <c r="Y18" s="263"/>
      <c r="Z18" s="262"/>
      <c r="AA18" s="318"/>
    </row>
    <row r="19" spans="1:27" ht="13.5" thickBot="1">
      <c r="A19" s="264"/>
      <c r="B19" s="265"/>
      <c r="C19" s="266"/>
      <c r="D19" s="267"/>
      <c r="E19" s="648"/>
      <c r="F19" s="268"/>
      <c r="G19" s="268"/>
      <c r="H19" s="268"/>
      <c r="I19" s="269"/>
      <c r="J19" s="268"/>
      <c r="K19" s="269"/>
      <c r="L19" s="268"/>
      <c r="M19" s="268"/>
      <c r="N19" s="268"/>
      <c r="O19" s="269"/>
      <c r="P19" s="268"/>
      <c r="Q19" s="269"/>
      <c r="R19" s="268"/>
      <c r="S19" s="269"/>
      <c r="T19" s="268"/>
      <c r="U19" s="269"/>
      <c r="V19" s="268"/>
      <c r="W19" s="269"/>
      <c r="X19" s="268"/>
      <c r="Y19" s="269"/>
      <c r="Z19" s="268"/>
      <c r="AA19" s="319"/>
    </row>
    <row r="20" spans="1:27" ht="13.5" thickBot="1">
      <c r="A20" s="270">
        <v>1</v>
      </c>
      <c r="B20" s="271">
        <v>2</v>
      </c>
      <c r="C20" s="271">
        <v>3</v>
      </c>
      <c r="D20" s="271">
        <v>4</v>
      </c>
      <c r="E20" s="271">
        <v>5</v>
      </c>
      <c r="F20" s="272">
        <v>6</v>
      </c>
      <c r="G20" s="271">
        <v>7</v>
      </c>
      <c r="H20" s="272">
        <v>8</v>
      </c>
      <c r="I20" s="271">
        <v>9</v>
      </c>
      <c r="J20" s="272">
        <v>10</v>
      </c>
      <c r="K20" s="271">
        <v>11</v>
      </c>
      <c r="L20" s="272">
        <v>12</v>
      </c>
      <c r="M20" s="272">
        <v>13</v>
      </c>
      <c r="N20" s="272">
        <v>14</v>
      </c>
      <c r="O20" s="271">
        <v>15</v>
      </c>
      <c r="P20" s="272">
        <v>16</v>
      </c>
      <c r="Q20" s="271">
        <v>17</v>
      </c>
      <c r="R20" s="272">
        <v>18</v>
      </c>
      <c r="S20" s="271">
        <v>19</v>
      </c>
      <c r="T20" s="272">
        <v>20</v>
      </c>
      <c r="U20" s="271">
        <v>21</v>
      </c>
      <c r="V20" s="272">
        <v>22</v>
      </c>
      <c r="W20" s="271">
        <v>23</v>
      </c>
      <c r="X20" s="272">
        <v>24</v>
      </c>
      <c r="Y20" s="271">
        <v>25</v>
      </c>
      <c r="Z20" s="272">
        <v>26</v>
      </c>
      <c r="AA20" s="320">
        <v>27</v>
      </c>
    </row>
    <row r="21" spans="1:27" ht="12.75">
      <c r="A21" s="273" t="s">
        <v>9</v>
      </c>
      <c r="B21" s="274" t="s">
        <v>132</v>
      </c>
      <c r="C21" s="275">
        <v>0</v>
      </c>
      <c r="D21" s="276">
        <v>0</v>
      </c>
      <c r="E21" s="276">
        <v>4000000</v>
      </c>
      <c r="F21" s="277">
        <v>4000000</v>
      </c>
      <c r="G21" s="278">
        <v>6100000</v>
      </c>
      <c r="H21" s="278">
        <v>6100000</v>
      </c>
      <c r="I21" s="278">
        <v>6100000</v>
      </c>
      <c r="J21" s="279">
        <v>6100000</v>
      </c>
      <c r="K21" s="278">
        <f>J21-'[1]Sytuacja finans.'!J29</f>
        <v>5700000</v>
      </c>
      <c r="L21" s="278">
        <f>K21-'[1]Sytuacja finans.'!K29</f>
        <v>5300000</v>
      </c>
      <c r="M21" s="278">
        <f>L21-'[1]Sytuacja finans.'!L29</f>
        <v>4690000</v>
      </c>
      <c r="N21" s="278">
        <f>M21-'[1]Sytuacja finans.'!M29</f>
        <v>4080000</v>
      </c>
      <c r="O21" s="278">
        <f>N21-'[1]Sytuacja finans.'!N29</f>
        <v>3470000</v>
      </c>
      <c r="P21" s="278">
        <f>O21-'[1]Sytuacja finans.'!O29</f>
        <v>2860000</v>
      </c>
      <c r="Q21" s="278">
        <f>P21-'[1]Sytuacja finans.'!P29</f>
        <v>2250000</v>
      </c>
      <c r="R21" s="278">
        <f>Q21-'[1]Sytuacja finans.'!Q29</f>
        <v>1640000</v>
      </c>
      <c r="S21" s="278">
        <f>R21-'[1]Sytuacja finans.'!R29</f>
        <v>1030000</v>
      </c>
      <c r="T21" s="278">
        <f>S21-'[1]Sytuacja finans.'!S29</f>
        <v>420000</v>
      </c>
      <c r="U21" s="278">
        <f>T21-'[1]Sytuacja finans.'!T29</f>
        <v>210000</v>
      </c>
      <c r="V21" s="278">
        <f>U21-'[1]Sytuacja finans.'!U29</f>
        <v>0</v>
      </c>
      <c r="W21" s="277">
        <v>0</v>
      </c>
      <c r="X21" s="277">
        <v>0</v>
      </c>
      <c r="Y21" s="277">
        <v>0</v>
      </c>
      <c r="Z21" s="277">
        <v>0</v>
      </c>
      <c r="AA21" s="321">
        <v>0</v>
      </c>
    </row>
    <row r="22" spans="1:27" ht="12.75">
      <c r="A22" s="280" t="s">
        <v>10</v>
      </c>
      <c r="B22" s="281" t="s">
        <v>17</v>
      </c>
      <c r="C22" s="282">
        <v>11018970</v>
      </c>
      <c r="D22" s="283">
        <v>11468903</v>
      </c>
      <c r="E22" s="283">
        <v>7478903</v>
      </c>
      <c r="F22" s="284">
        <f>E22-'[1]Żródła finans.'!D27</f>
        <v>7050136</v>
      </c>
      <c r="G22" s="284">
        <f>F22+2295049-'[2]11a'!F21</f>
        <v>8833847</v>
      </c>
      <c r="H22" s="284">
        <f>G22+986232-511338</f>
        <v>9308741</v>
      </c>
      <c r="I22" s="284">
        <f>H22-441878</f>
        <v>8866863</v>
      </c>
      <c r="J22" s="284">
        <f>I22-495865</f>
        <v>8370998</v>
      </c>
      <c r="K22" s="284">
        <f>J22-558390</f>
        <v>7812608</v>
      </c>
      <c r="L22" s="284">
        <f>K22-594801</f>
        <v>7217807</v>
      </c>
      <c r="M22" s="284">
        <f>L22-737368</f>
        <v>6480439</v>
      </c>
      <c r="N22" s="284">
        <f>M22-'[3]syt. finans.'!M21</f>
        <v>5643069</v>
      </c>
      <c r="O22" s="284">
        <f>N22-'[3]syt. finans.'!N21</f>
        <v>4874508</v>
      </c>
      <c r="P22" s="284">
        <f>O22-'[3]syt. finans.'!O21</f>
        <v>4202276</v>
      </c>
      <c r="Q22" s="284">
        <f>P22-'[3]syt. finans.'!P21</f>
        <v>3530044</v>
      </c>
      <c r="R22" s="284">
        <f>Q22-'[3]syt. finans.'!Q21</f>
        <v>2921534</v>
      </c>
      <c r="S22" s="284">
        <f>R22-'[3]syt. finans.'!R21</f>
        <v>2376706</v>
      </c>
      <c r="T22" s="284">
        <f>S22-'[3]syt. finans.'!S21</f>
        <v>1831878</v>
      </c>
      <c r="U22" s="284">
        <f>T22-'[3]syt. finans.'!T21</f>
        <v>1484279</v>
      </c>
      <c r="V22" s="284">
        <f>U22-'[3]syt. finans.'!U21</f>
        <v>1218431</v>
      </c>
      <c r="W22" s="284">
        <f>V22-'[3]syt. finans.'!V21</f>
        <v>952583</v>
      </c>
      <c r="X22" s="284">
        <f>W22-'[3]syt. finans.'!W21</f>
        <v>686735</v>
      </c>
      <c r="Y22" s="284">
        <f>X22-'[3]syt. finans.'!X21</f>
        <v>420887</v>
      </c>
      <c r="Z22" s="284">
        <f>Y22-'[3]syt. finans.'!Y21</f>
        <v>155039</v>
      </c>
      <c r="AA22" s="322">
        <f>Z22-'[3]syt. finans.'!Z21</f>
        <v>0</v>
      </c>
    </row>
    <row r="23" spans="1:27" ht="12.75">
      <c r="A23" s="280" t="s">
        <v>11</v>
      </c>
      <c r="B23" s="281" t="s">
        <v>379</v>
      </c>
      <c r="C23" s="282"/>
      <c r="D23" s="283"/>
      <c r="E23" s="283"/>
      <c r="F23" s="284"/>
      <c r="G23" s="284"/>
      <c r="H23" s="284">
        <f>965038-178161</f>
        <v>786877</v>
      </c>
      <c r="I23" s="284">
        <f>H23-178161</f>
        <v>608716</v>
      </c>
      <c r="J23" s="284">
        <f>I23-178161</f>
        <v>430555</v>
      </c>
      <c r="K23" s="284">
        <f>J23-178161</f>
        <v>252394</v>
      </c>
      <c r="L23" s="284">
        <f>K23-178161</f>
        <v>74233</v>
      </c>
      <c r="M23" s="284">
        <f>L23-74233</f>
        <v>0</v>
      </c>
      <c r="N23" s="284"/>
      <c r="O23" s="285"/>
      <c r="P23" s="284"/>
      <c r="Q23" s="285"/>
      <c r="R23" s="284"/>
      <c r="S23" s="285"/>
      <c r="T23" s="284"/>
      <c r="U23" s="284"/>
      <c r="V23" s="284"/>
      <c r="W23" s="284"/>
      <c r="X23" s="284"/>
      <c r="Y23" s="284"/>
      <c r="Z23" s="284"/>
      <c r="AA23" s="322"/>
    </row>
    <row r="24" spans="1:27" ht="12.75">
      <c r="A24" s="280" t="s">
        <v>1</v>
      </c>
      <c r="B24" s="274" t="s">
        <v>18</v>
      </c>
      <c r="C24" s="275">
        <v>171248</v>
      </c>
      <c r="D24" s="276">
        <v>20000</v>
      </c>
      <c r="E24" s="276">
        <v>10000</v>
      </c>
      <c r="F24" s="27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8">
        <v>0</v>
      </c>
      <c r="M24" s="288">
        <v>0</v>
      </c>
      <c r="N24" s="288">
        <v>0</v>
      </c>
      <c r="O24" s="289">
        <v>0</v>
      </c>
      <c r="P24" s="288">
        <v>0</v>
      </c>
      <c r="Q24" s="289">
        <v>0</v>
      </c>
      <c r="R24" s="288">
        <v>0</v>
      </c>
      <c r="S24" s="289">
        <v>0</v>
      </c>
      <c r="T24" s="288">
        <v>0</v>
      </c>
      <c r="U24" s="288">
        <v>0</v>
      </c>
      <c r="V24" s="288">
        <v>0</v>
      </c>
      <c r="W24" s="288">
        <v>0</v>
      </c>
      <c r="X24" s="288">
        <v>0</v>
      </c>
      <c r="Y24" s="288">
        <v>0</v>
      </c>
      <c r="Z24" s="288">
        <v>0</v>
      </c>
      <c r="AA24" s="323">
        <v>0</v>
      </c>
    </row>
    <row r="25" spans="1:27" ht="12.75">
      <c r="A25" s="286" t="s">
        <v>16</v>
      </c>
      <c r="B25" s="281" t="s">
        <v>133</v>
      </c>
      <c r="C25" s="282"/>
      <c r="D25" s="283"/>
      <c r="E25" s="283"/>
      <c r="F25" s="284"/>
      <c r="G25" s="290"/>
      <c r="H25" s="290"/>
      <c r="I25" s="291"/>
      <c r="J25" s="290"/>
      <c r="K25" s="291"/>
      <c r="L25" s="290"/>
      <c r="M25" s="290"/>
      <c r="N25" s="290"/>
      <c r="O25" s="291"/>
      <c r="P25" s="290"/>
      <c r="Q25" s="291"/>
      <c r="R25" s="290"/>
      <c r="S25" s="291"/>
      <c r="T25" s="290"/>
      <c r="U25" s="290"/>
      <c r="V25" s="290"/>
      <c r="W25" s="290"/>
      <c r="X25" s="290"/>
      <c r="Y25" s="290"/>
      <c r="Z25" s="290"/>
      <c r="AA25" s="324"/>
    </row>
    <row r="26" spans="1:27" ht="12.75">
      <c r="A26" s="280" t="s">
        <v>19</v>
      </c>
      <c r="B26" s="281" t="s">
        <v>380</v>
      </c>
      <c r="C26" s="282"/>
      <c r="D26" s="283"/>
      <c r="E26" s="283"/>
      <c r="F26" s="284"/>
      <c r="G26" s="290"/>
      <c r="H26" s="290">
        <v>398604</v>
      </c>
      <c r="I26" s="291">
        <v>398604</v>
      </c>
      <c r="J26" s="290">
        <v>398604</v>
      </c>
      <c r="K26" s="291">
        <v>398604</v>
      </c>
      <c r="L26" s="290">
        <v>398604</v>
      </c>
      <c r="M26" s="290">
        <v>398604</v>
      </c>
      <c r="N26" s="290">
        <v>0</v>
      </c>
      <c r="O26" s="291"/>
      <c r="P26" s="290"/>
      <c r="Q26" s="291"/>
      <c r="R26" s="290"/>
      <c r="S26" s="291"/>
      <c r="T26" s="290"/>
      <c r="U26" s="290"/>
      <c r="V26" s="290"/>
      <c r="W26" s="290"/>
      <c r="X26" s="290"/>
      <c r="Y26" s="290"/>
      <c r="Z26" s="290"/>
      <c r="AA26" s="324"/>
    </row>
    <row r="27" spans="1:27" ht="12.75">
      <c r="A27" s="292"/>
      <c r="B27" s="274" t="s">
        <v>134</v>
      </c>
      <c r="C27" s="275">
        <v>0</v>
      </c>
      <c r="D27" s="276">
        <f aca="true" t="shared" si="0" ref="D27:AA27">D32</f>
        <v>0</v>
      </c>
      <c r="E27" s="276">
        <f t="shared" si="0"/>
        <v>0</v>
      </c>
      <c r="F27" s="277">
        <f t="shared" si="0"/>
        <v>0</v>
      </c>
      <c r="G27" s="288">
        <f t="shared" si="0"/>
        <v>0</v>
      </c>
      <c r="H27" s="288">
        <f t="shared" si="0"/>
        <v>0</v>
      </c>
      <c r="I27" s="289">
        <f t="shared" si="0"/>
        <v>0</v>
      </c>
      <c r="J27" s="288">
        <f t="shared" si="0"/>
        <v>0</v>
      </c>
      <c r="K27" s="289">
        <f t="shared" si="0"/>
        <v>0</v>
      </c>
      <c r="L27" s="288">
        <f t="shared" si="0"/>
        <v>0</v>
      </c>
      <c r="M27" s="288">
        <f t="shared" si="0"/>
        <v>0</v>
      </c>
      <c r="N27" s="288">
        <f t="shared" si="0"/>
        <v>0</v>
      </c>
      <c r="O27" s="289">
        <f t="shared" si="0"/>
        <v>0</v>
      </c>
      <c r="P27" s="288">
        <f t="shared" si="0"/>
        <v>0</v>
      </c>
      <c r="Q27" s="289">
        <f t="shared" si="0"/>
        <v>0</v>
      </c>
      <c r="R27" s="288">
        <f t="shared" si="0"/>
        <v>0</v>
      </c>
      <c r="S27" s="289">
        <f t="shared" si="0"/>
        <v>0</v>
      </c>
      <c r="T27" s="288">
        <f t="shared" si="0"/>
        <v>0</v>
      </c>
      <c r="U27" s="288">
        <f t="shared" si="0"/>
        <v>0</v>
      </c>
      <c r="V27" s="288">
        <f t="shared" si="0"/>
        <v>0</v>
      </c>
      <c r="W27" s="288">
        <f t="shared" si="0"/>
        <v>0</v>
      </c>
      <c r="X27" s="288">
        <f t="shared" si="0"/>
        <v>0</v>
      </c>
      <c r="Y27" s="288">
        <f t="shared" si="0"/>
        <v>0</v>
      </c>
      <c r="Z27" s="288">
        <f t="shared" si="0"/>
        <v>0</v>
      </c>
      <c r="AA27" s="323">
        <f t="shared" si="0"/>
        <v>0</v>
      </c>
    </row>
    <row r="28" spans="1:27" ht="12.75">
      <c r="A28" s="286"/>
      <c r="B28" s="274" t="s">
        <v>135</v>
      </c>
      <c r="C28" s="275"/>
      <c r="D28" s="276"/>
      <c r="E28" s="276"/>
      <c r="F28" s="277"/>
      <c r="G28" s="288"/>
      <c r="H28" s="288"/>
      <c r="I28" s="289"/>
      <c r="J28" s="288"/>
      <c r="K28" s="289"/>
      <c r="L28" s="288"/>
      <c r="M28" s="288"/>
      <c r="N28" s="288"/>
      <c r="O28" s="289"/>
      <c r="P28" s="288"/>
      <c r="Q28" s="289"/>
      <c r="R28" s="288"/>
      <c r="S28" s="289"/>
      <c r="T28" s="288"/>
      <c r="U28" s="288"/>
      <c r="V28" s="288"/>
      <c r="W28" s="288"/>
      <c r="X28" s="288"/>
      <c r="Y28" s="288"/>
      <c r="Z28" s="288"/>
      <c r="AA28" s="323"/>
    </row>
    <row r="29" spans="1:27" ht="12.75">
      <c r="A29" s="286"/>
      <c r="B29" s="274" t="s">
        <v>136</v>
      </c>
      <c r="C29" s="275"/>
      <c r="D29" s="276"/>
      <c r="E29" s="276"/>
      <c r="F29" s="277"/>
      <c r="G29" s="288"/>
      <c r="H29" s="288"/>
      <c r="I29" s="289"/>
      <c r="J29" s="288"/>
      <c r="K29" s="289"/>
      <c r="L29" s="288"/>
      <c r="M29" s="288"/>
      <c r="N29" s="288"/>
      <c r="O29" s="289"/>
      <c r="P29" s="288"/>
      <c r="Q29" s="289"/>
      <c r="R29" s="288"/>
      <c r="S29" s="289"/>
      <c r="T29" s="288"/>
      <c r="U29" s="288"/>
      <c r="V29" s="288"/>
      <c r="W29" s="288"/>
      <c r="X29" s="288"/>
      <c r="Y29" s="288"/>
      <c r="Z29" s="288"/>
      <c r="AA29" s="323"/>
    </row>
    <row r="30" spans="1:27" ht="12.75">
      <c r="A30" s="286"/>
      <c r="B30" s="281" t="s">
        <v>137</v>
      </c>
      <c r="C30" s="282"/>
      <c r="D30" s="283"/>
      <c r="E30" s="283"/>
      <c r="F30" s="284"/>
      <c r="G30" s="290"/>
      <c r="H30" s="290"/>
      <c r="I30" s="291"/>
      <c r="J30" s="290"/>
      <c r="K30" s="291"/>
      <c r="L30" s="290"/>
      <c r="M30" s="290"/>
      <c r="N30" s="290"/>
      <c r="O30" s="291"/>
      <c r="P30" s="290"/>
      <c r="Q30" s="291"/>
      <c r="R30" s="290"/>
      <c r="S30" s="291"/>
      <c r="T30" s="290"/>
      <c r="U30" s="290"/>
      <c r="V30" s="290"/>
      <c r="W30" s="290"/>
      <c r="X30" s="290"/>
      <c r="Y30" s="290"/>
      <c r="Z30" s="290"/>
      <c r="AA30" s="324"/>
    </row>
    <row r="31" spans="1:27" ht="12.75">
      <c r="A31" s="286"/>
      <c r="B31" s="274" t="s">
        <v>138</v>
      </c>
      <c r="C31" s="275"/>
      <c r="D31" s="276"/>
      <c r="E31" s="276"/>
      <c r="F31" s="277"/>
      <c r="G31" s="288"/>
      <c r="H31" s="288"/>
      <c r="I31" s="289"/>
      <c r="J31" s="288"/>
      <c r="K31" s="289"/>
      <c r="L31" s="288"/>
      <c r="M31" s="288"/>
      <c r="N31" s="288"/>
      <c r="O31" s="289"/>
      <c r="P31" s="288"/>
      <c r="Q31" s="289"/>
      <c r="R31" s="288"/>
      <c r="S31" s="289"/>
      <c r="T31" s="288"/>
      <c r="U31" s="288"/>
      <c r="V31" s="288"/>
      <c r="W31" s="288"/>
      <c r="X31" s="288"/>
      <c r="Y31" s="288"/>
      <c r="Z31" s="288"/>
      <c r="AA31" s="323"/>
    </row>
    <row r="32" spans="1:27" ht="12.75">
      <c r="A32" s="328"/>
      <c r="B32" s="281" t="s">
        <v>139</v>
      </c>
      <c r="C32" s="294"/>
      <c r="D32" s="283"/>
      <c r="E32" s="283"/>
      <c r="F32" s="284"/>
      <c r="G32" s="290"/>
      <c r="H32" s="290"/>
      <c r="I32" s="291"/>
      <c r="J32" s="290"/>
      <c r="K32" s="291"/>
      <c r="L32" s="290"/>
      <c r="M32" s="290"/>
      <c r="N32" s="290"/>
      <c r="O32" s="291"/>
      <c r="P32" s="290"/>
      <c r="Q32" s="291"/>
      <c r="R32" s="290"/>
      <c r="S32" s="291"/>
      <c r="T32" s="290"/>
      <c r="U32" s="290"/>
      <c r="V32" s="290"/>
      <c r="W32" s="290"/>
      <c r="X32" s="290"/>
      <c r="Y32" s="290"/>
      <c r="Z32" s="290"/>
      <c r="AA32" s="324"/>
    </row>
    <row r="33" spans="1:27" ht="12.75">
      <c r="A33" s="286" t="s">
        <v>22</v>
      </c>
      <c r="B33" s="295" t="s">
        <v>140</v>
      </c>
      <c r="C33" s="296"/>
      <c r="D33" s="297"/>
      <c r="E33" s="297"/>
      <c r="F33" s="298"/>
      <c r="G33" s="287"/>
      <c r="H33" s="287"/>
      <c r="I33" s="299"/>
      <c r="J33" s="287"/>
      <c r="K33" s="299"/>
      <c r="L33" s="287"/>
      <c r="M33" s="287"/>
      <c r="N33" s="287"/>
      <c r="O33" s="299"/>
      <c r="P33" s="287"/>
      <c r="Q33" s="299"/>
      <c r="R33" s="287"/>
      <c r="S33" s="299"/>
      <c r="T33" s="287"/>
      <c r="U33" s="287"/>
      <c r="V33" s="287"/>
      <c r="W33" s="287"/>
      <c r="X33" s="287"/>
      <c r="Y33" s="287"/>
      <c r="Z33" s="287"/>
      <c r="AA33" s="325"/>
    </row>
    <row r="34" spans="1:27" ht="12.75">
      <c r="A34" s="280" t="s">
        <v>28</v>
      </c>
      <c r="B34" s="295" t="s">
        <v>381</v>
      </c>
      <c r="C34" s="300">
        <f aca="true" t="shared" si="1" ref="C34:AA34">SUM(C21:C27)</f>
        <v>11190218</v>
      </c>
      <c r="D34" s="301">
        <f t="shared" si="1"/>
        <v>11488903</v>
      </c>
      <c r="E34" s="301">
        <f t="shared" si="1"/>
        <v>11488903</v>
      </c>
      <c r="F34" s="302">
        <f>SUM(F21:F27)</f>
        <v>11050136</v>
      </c>
      <c r="G34" s="303">
        <f>SUM(G21:G27)</f>
        <v>14933847</v>
      </c>
      <c r="H34" s="303">
        <f t="shared" si="1"/>
        <v>16594222</v>
      </c>
      <c r="I34" s="304">
        <f t="shared" si="1"/>
        <v>15974183</v>
      </c>
      <c r="J34" s="303">
        <f t="shared" si="1"/>
        <v>15300157</v>
      </c>
      <c r="K34" s="304">
        <f t="shared" si="1"/>
        <v>14163606</v>
      </c>
      <c r="L34" s="303">
        <f t="shared" si="1"/>
        <v>12990644</v>
      </c>
      <c r="M34" s="303">
        <f t="shared" si="1"/>
        <v>11569043</v>
      </c>
      <c r="N34" s="303">
        <f t="shared" si="1"/>
        <v>9723069</v>
      </c>
      <c r="O34" s="304">
        <f t="shared" si="1"/>
        <v>8344508</v>
      </c>
      <c r="P34" s="303">
        <f t="shared" si="1"/>
        <v>7062276</v>
      </c>
      <c r="Q34" s="304">
        <f t="shared" si="1"/>
        <v>5780044</v>
      </c>
      <c r="R34" s="303">
        <f t="shared" si="1"/>
        <v>4561534</v>
      </c>
      <c r="S34" s="304">
        <f t="shared" si="1"/>
        <v>3406706</v>
      </c>
      <c r="T34" s="303">
        <f t="shared" si="1"/>
        <v>2251878</v>
      </c>
      <c r="U34" s="303">
        <f t="shared" si="1"/>
        <v>1694279</v>
      </c>
      <c r="V34" s="303">
        <f t="shared" si="1"/>
        <v>1218431</v>
      </c>
      <c r="W34" s="303">
        <f t="shared" si="1"/>
        <v>952583</v>
      </c>
      <c r="X34" s="303">
        <f t="shared" si="1"/>
        <v>686735</v>
      </c>
      <c r="Y34" s="303">
        <f t="shared" si="1"/>
        <v>420887</v>
      </c>
      <c r="Z34" s="303">
        <f t="shared" si="1"/>
        <v>155039</v>
      </c>
      <c r="AA34" s="326">
        <f t="shared" si="1"/>
        <v>0</v>
      </c>
    </row>
    <row r="35" spans="1:27" ht="13.5" thickBot="1">
      <c r="A35" s="280" t="s">
        <v>43</v>
      </c>
      <c r="B35" s="305" t="s">
        <v>91</v>
      </c>
      <c r="C35" s="306">
        <v>32826290</v>
      </c>
      <c r="D35" s="307">
        <v>37952654</v>
      </c>
      <c r="E35" s="308" t="e">
        <f>#REF!</f>
        <v>#REF!</v>
      </c>
      <c r="F35" s="307">
        <f>'[1]Sytuacja finans.'!D11</f>
        <v>38635998</v>
      </c>
      <c r="G35" s="307">
        <f>'[2]11a'!F11</f>
        <v>48874566</v>
      </c>
      <c r="H35" s="307">
        <f>'[3]syt. finans.'!G11</f>
        <v>58131350</v>
      </c>
      <c r="I35" s="307">
        <f>'Sytuacja finansowa powiatu'!H12</f>
        <v>43271436</v>
      </c>
      <c r="J35" s="307">
        <f>'Sytuacja finansowa powiatu'!I12</f>
        <v>44763350</v>
      </c>
      <c r="K35" s="307">
        <f>'Sytuacja finansowa powiatu'!J12</f>
        <v>46450234</v>
      </c>
      <c r="L35" s="307">
        <f>'Sytuacja finansowa powiatu'!K12</f>
        <v>46598603</v>
      </c>
      <c r="M35" s="307">
        <f>'Sytuacja finansowa powiatu'!L12</f>
        <v>47763568</v>
      </c>
      <c r="N35" s="307">
        <f>'Sytuacja finansowa powiatu'!M12</f>
        <v>48957657</v>
      </c>
      <c r="O35" s="307">
        <f>'Sytuacja finansowa powiatu'!N12</f>
        <v>50181599</v>
      </c>
      <c r="P35" s="307">
        <f>'Sytuacja finansowa powiatu'!O12</f>
        <v>51436138</v>
      </c>
      <c r="Q35" s="307">
        <f>'Sytuacja finansowa powiatu'!P12</f>
        <v>52722040</v>
      </c>
      <c r="R35" s="307">
        <f>'Sytuacja finansowa powiatu'!Q12</f>
        <v>54040091</v>
      </c>
      <c r="S35" s="307">
        <f>'Sytuacja finansowa powiatu'!R12</f>
        <v>55391092</v>
      </c>
      <c r="T35" s="307">
        <f>'Sytuacja finansowa powiatu'!S12</f>
        <v>56775868</v>
      </c>
      <c r="U35" s="307">
        <f>'Sytuacja finansowa powiatu'!T12</f>
        <v>58195264</v>
      </c>
      <c r="V35" s="307">
        <f>'Sytuacja finansowa powiatu'!U12</f>
        <v>59650144</v>
      </c>
      <c r="W35" s="307">
        <f>'Sytuacja finansowa powiatu'!V12</f>
        <v>61141396</v>
      </c>
      <c r="X35" s="307">
        <f>'Sytuacja finansowa powiatu'!W12</f>
        <v>62669931</v>
      </c>
      <c r="Y35" s="307">
        <f>'Sytuacja finansowa powiatu'!X12</f>
        <v>64236680</v>
      </c>
      <c r="Z35" s="307">
        <f>'Sytuacja finansowa powiatu'!Y12</f>
        <v>65842595</v>
      </c>
      <c r="AA35" s="327">
        <f>'Sytuacja finansowa powiatu'!Z12</f>
        <v>67488659</v>
      </c>
    </row>
    <row r="36" spans="1:27" ht="13.5" thickBot="1">
      <c r="A36" s="293" t="s">
        <v>318</v>
      </c>
      <c r="B36" s="309" t="s">
        <v>382</v>
      </c>
      <c r="C36" s="310">
        <f aca="true" t="shared" si="2" ref="C36:AA36">C34/C35*100</f>
        <v>34.08919497146952</v>
      </c>
      <c r="D36" s="311">
        <f t="shared" si="2"/>
        <v>30.271672173440095</v>
      </c>
      <c r="E36" s="311" t="e">
        <f t="shared" si="2"/>
        <v>#REF!</v>
      </c>
      <c r="F36" s="311">
        <f t="shared" si="2"/>
        <v>28.600622662833764</v>
      </c>
      <c r="G36" s="312">
        <f t="shared" si="2"/>
        <v>30.555457003955798</v>
      </c>
      <c r="H36" s="311">
        <f t="shared" si="2"/>
        <v>28.546080557220844</v>
      </c>
      <c r="I36" s="312">
        <f t="shared" si="2"/>
        <v>36.91623037423579</v>
      </c>
      <c r="J36" s="311">
        <f t="shared" si="2"/>
        <v>34.180098227679565</v>
      </c>
      <c r="K36" s="312">
        <f t="shared" si="2"/>
        <v>30.492001396591455</v>
      </c>
      <c r="L36" s="311">
        <f t="shared" si="2"/>
        <v>27.877754189326232</v>
      </c>
      <c r="M36" s="311">
        <f t="shared" si="2"/>
        <v>24.221479852593927</v>
      </c>
      <c r="N36" s="311">
        <f t="shared" si="2"/>
        <v>19.86015997456741</v>
      </c>
      <c r="O36" s="312">
        <f t="shared" si="2"/>
        <v>16.628621180445048</v>
      </c>
      <c r="P36" s="311">
        <f t="shared" si="2"/>
        <v>13.73018324198446</v>
      </c>
      <c r="Q36" s="312">
        <f t="shared" si="2"/>
        <v>10.963240420894184</v>
      </c>
      <c r="R36" s="311">
        <f t="shared" si="2"/>
        <v>8.441018354317723</v>
      </c>
      <c r="S36" s="313">
        <f t="shared" si="2"/>
        <v>6.150277737799429</v>
      </c>
      <c r="T36" s="311">
        <f t="shared" si="2"/>
        <v>3.966259045128117</v>
      </c>
      <c r="U36" s="311">
        <f t="shared" si="2"/>
        <v>2.911369213824685</v>
      </c>
      <c r="V36" s="311">
        <f t="shared" si="2"/>
        <v>2.042628765489652</v>
      </c>
      <c r="W36" s="311">
        <f t="shared" si="2"/>
        <v>1.558000082301032</v>
      </c>
      <c r="X36" s="311">
        <f t="shared" si="2"/>
        <v>1.0957966428908308</v>
      </c>
      <c r="Y36" s="311">
        <f t="shared" si="2"/>
        <v>0.6552128783741625</v>
      </c>
      <c r="Z36" s="311">
        <f t="shared" si="2"/>
        <v>0.23546915184615674</v>
      </c>
      <c r="AA36" s="314">
        <f t="shared" si="2"/>
        <v>0</v>
      </c>
    </row>
  </sheetData>
  <sheetProtection/>
  <mergeCells count="4">
    <mergeCell ref="B10:M10"/>
    <mergeCell ref="N10:AA10"/>
    <mergeCell ref="D15:M15"/>
    <mergeCell ref="E16:E19"/>
  </mergeCells>
  <printOptions/>
  <pageMargins left="1.21" right="0.7086614173228347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Z44"/>
  <sheetViews>
    <sheetView view="pageBreakPreview" zoomScaleSheetLayoutView="100" zoomScalePageLayoutView="0" workbookViewId="0" topLeftCell="A1">
      <selection activeCell="V26" sqref="V26"/>
    </sheetView>
  </sheetViews>
  <sheetFormatPr defaultColWidth="9.00390625" defaultRowHeight="12.75"/>
  <cols>
    <col min="2" max="2" width="43.375" style="0" customWidth="1"/>
    <col min="3" max="3" width="13.375" style="0" hidden="1" customWidth="1"/>
    <col min="4" max="6" width="0" style="0" hidden="1" customWidth="1"/>
    <col min="7" max="10" width="10.125" style="0" bestFit="1" customWidth="1"/>
    <col min="11" max="11" width="12.875" style="0" customWidth="1"/>
    <col min="12" max="24" width="10.125" style="0" bestFit="1" customWidth="1"/>
    <col min="25" max="25" width="11.625" style="0" customWidth="1"/>
    <col min="26" max="26" width="10.125" style="0" bestFit="1" customWidth="1"/>
  </cols>
  <sheetData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391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391</v>
      </c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331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331</v>
      </c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332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332</v>
      </c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333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 t="s">
        <v>334</v>
      </c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>
      <c r="A7" s="512" t="s">
        <v>335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thickBot="1">
      <c r="A8" s="1"/>
      <c r="B8" s="1"/>
      <c r="C8" s="1"/>
      <c r="D8" s="1"/>
      <c r="E8" s="1"/>
      <c r="F8" s="1"/>
      <c r="G8" s="9"/>
      <c r="H8" s="1"/>
      <c r="I8" s="1"/>
      <c r="J8" s="1"/>
      <c r="K8" s="1"/>
      <c r="L8" s="9"/>
      <c r="M8" s="9"/>
      <c r="N8" s="9"/>
      <c r="O8" s="9" t="s">
        <v>40</v>
      </c>
      <c r="P8" s="1"/>
      <c r="Q8" s="1"/>
      <c r="R8" s="1"/>
      <c r="S8" s="1"/>
      <c r="T8" s="1"/>
      <c r="U8" s="1"/>
      <c r="V8" s="1"/>
      <c r="W8" s="1"/>
      <c r="X8" s="1"/>
      <c r="Y8" s="1"/>
      <c r="Z8" s="140" t="s">
        <v>40</v>
      </c>
    </row>
    <row r="9" spans="1:26" ht="13.5" thickBot="1">
      <c r="A9" s="651" t="s">
        <v>108</v>
      </c>
      <c r="B9" s="651" t="s">
        <v>0</v>
      </c>
      <c r="C9" s="653" t="s">
        <v>336</v>
      </c>
      <c r="D9" s="653" t="s">
        <v>337</v>
      </c>
      <c r="E9" s="638" t="s">
        <v>143</v>
      </c>
      <c r="F9" s="639"/>
      <c r="G9" s="639"/>
      <c r="H9" s="639"/>
      <c r="I9" s="639"/>
      <c r="J9" s="639"/>
      <c r="K9" s="639"/>
      <c r="L9" s="640"/>
      <c r="M9" s="638" t="s">
        <v>143</v>
      </c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40"/>
    </row>
    <row r="10" spans="1:26" ht="13.5" thickBot="1">
      <c r="A10" s="652"/>
      <c r="B10" s="652"/>
      <c r="C10" s="654"/>
      <c r="D10" s="654"/>
      <c r="E10" s="228" t="s">
        <v>338</v>
      </c>
      <c r="F10" s="228" t="s">
        <v>339</v>
      </c>
      <c r="G10" s="228" t="s">
        <v>172</v>
      </c>
      <c r="H10" s="228" t="s">
        <v>173</v>
      </c>
      <c r="I10" s="228" t="s">
        <v>182</v>
      </c>
      <c r="J10" s="228" t="s">
        <v>302</v>
      </c>
      <c r="K10" s="228" t="s">
        <v>340</v>
      </c>
      <c r="L10" s="228" t="s">
        <v>341</v>
      </c>
      <c r="M10" s="228" t="s">
        <v>342</v>
      </c>
      <c r="N10" s="228" t="s">
        <v>343</v>
      </c>
      <c r="O10" s="228" t="s">
        <v>344</v>
      </c>
      <c r="P10" s="228" t="s">
        <v>345</v>
      </c>
      <c r="Q10" s="228" t="s">
        <v>346</v>
      </c>
      <c r="R10" s="228" t="s">
        <v>347</v>
      </c>
      <c r="S10" s="228" t="s">
        <v>348</v>
      </c>
      <c r="T10" s="228" t="s">
        <v>349</v>
      </c>
      <c r="U10" s="228" t="s">
        <v>350</v>
      </c>
      <c r="V10" s="228" t="s">
        <v>351</v>
      </c>
      <c r="W10" s="228" t="s">
        <v>352</v>
      </c>
      <c r="X10" s="228" t="s">
        <v>353</v>
      </c>
      <c r="Y10" s="228" t="s">
        <v>354</v>
      </c>
      <c r="Z10" s="228" t="s">
        <v>355</v>
      </c>
    </row>
    <row r="11" spans="1:26" ht="13.5" thickBo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s="49">
        <v>15</v>
      </c>
      <c r="P11" s="49">
        <v>16</v>
      </c>
      <c r="Q11" s="49">
        <v>17</v>
      </c>
      <c r="R11" s="49">
        <v>18</v>
      </c>
      <c r="S11" s="49">
        <v>19</v>
      </c>
      <c r="T11" s="49">
        <v>20</v>
      </c>
      <c r="U11" s="49">
        <v>21</v>
      </c>
      <c r="V11" s="49">
        <v>22</v>
      </c>
      <c r="W11" s="49">
        <v>23</v>
      </c>
      <c r="X11" s="49">
        <v>24</v>
      </c>
      <c r="Y11" s="49">
        <v>25</v>
      </c>
      <c r="Z11" s="49">
        <v>26</v>
      </c>
    </row>
    <row r="12" spans="1:26" ht="12.75">
      <c r="A12" s="229" t="s">
        <v>8</v>
      </c>
      <c r="B12" s="63" t="s">
        <v>144</v>
      </c>
      <c r="C12" s="230">
        <f aca="true" t="shared" si="0" ref="C12:Z12">C13+C17+C18</f>
        <v>36867168</v>
      </c>
      <c r="D12" s="230">
        <f t="shared" si="0"/>
        <v>38635998</v>
      </c>
      <c r="E12" s="230">
        <f t="shared" si="0"/>
        <v>34348535</v>
      </c>
      <c r="F12" s="230">
        <f t="shared" si="0"/>
        <v>48874566</v>
      </c>
      <c r="G12" s="230">
        <f t="shared" si="0"/>
        <v>56412792</v>
      </c>
      <c r="H12" s="230">
        <f t="shared" si="0"/>
        <v>43271436</v>
      </c>
      <c r="I12" s="230">
        <f t="shared" si="0"/>
        <v>44763350</v>
      </c>
      <c r="J12" s="230">
        <f t="shared" si="0"/>
        <v>46450234</v>
      </c>
      <c r="K12" s="230">
        <f t="shared" si="0"/>
        <v>46598603</v>
      </c>
      <c r="L12" s="230">
        <f t="shared" si="0"/>
        <v>47763568</v>
      </c>
      <c r="M12" s="230">
        <f t="shared" si="0"/>
        <v>48957657</v>
      </c>
      <c r="N12" s="230">
        <f t="shared" si="0"/>
        <v>50181599</v>
      </c>
      <c r="O12" s="230">
        <f t="shared" si="0"/>
        <v>51436138</v>
      </c>
      <c r="P12" s="230">
        <f t="shared" si="0"/>
        <v>52722040</v>
      </c>
      <c r="Q12" s="230">
        <f t="shared" si="0"/>
        <v>54040091</v>
      </c>
      <c r="R12" s="230">
        <f t="shared" si="0"/>
        <v>55391092</v>
      </c>
      <c r="S12" s="230">
        <f t="shared" si="0"/>
        <v>56775868</v>
      </c>
      <c r="T12" s="230">
        <f t="shared" si="0"/>
        <v>58195264</v>
      </c>
      <c r="U12" s="230">
        <f t="shared" si="0"/>
        <v>59650144</v>
      </c>
      <c r="V12" s="230">
        <f t="shared" si="0"/>
        <v>61141396</v>
      </c>
      <c r="W12" s="230">
        <f t="shared" si="0"/>
        <v>62669931</v>
      </c>
      <c r="X12" s="230">
        <f t="shared" si="0"/>
        <v>64236680</v>
      </c>
      <c r="Y12" s="230">
        <f t="shared" si="0"/>
        <v>65842595</v>
      </c>
      <c r="Z12" s="230">
        <f t="shared" si="0"/>
        <v>67488659</v>
      </c>
    </row>
    <row r="13" spans="1:26" ht="12.75">
      <c r="A13" s="64" t="s">
        <v>145</v>
      </c>
      <c r="B13" s="56" t="s">
        <v>146</v>
      </c>
      <c r="C13" s="133">
        <f>SUM(C14:C16)</f>
        <v>10099876</v>
      </c>
      <c r="D13" s="231">
        <f>SUM(D14:D16)</f>
        <v>11134947</v>
      </c>
      <c r="E13" s="133">
        <f>SUM(E14:E16)</f>
        <v>9462991</v>
      </c>
      <c r="F13" s="133">
        <f>SUM(F14:F16)</f>
        <v>10884845</v>
      </c>
      <c r="G13" s="133">
        <f>SUM(G14:G16)</f>
        <v>11119770</v>
      </c>
      <c r="H13" s="133">
        <f>H14+H15+H16</f>
        <v>11284511</v>
      </c>
      <c r="I13" s="133">
        <f aca="true" t="shared" si="1" ref="I13:Z13">SUM(I14:I16)</f>
        <v>11976753</v>
      </c>
      <c r="J13" s="133">
        <f t="shared" si="1"/>
        <v>12843973</v>
      </c>
      <c r="K13" s="133">
        <f t="shared" si="1"/>
        <v>12152187</v>
      </c>
      <c r="L13" s="133">
        <f t="shared" si="1"/>
        <v>12455993</v>
      </c>
      <c r="M13" s="133">
        <f t="shared" si="1"/>
        <v>12767393</v>
      </c>
      <c r="N13" s="133">
        <f t="shared" si="1"/>
        <v>13086579</v>
      </c>
      <c r="O13" s="133">
        <f t="shared" si="1"/>
        <v>13413744</v>
      </c>
      <c r="P13" s="133">
        <f t="shared" si="1"/>
        <v>13749088</v>
      </c>
      <c r="Q13" s="133">
        <f t="shared" si="1"/>
        <v>14092816</v>
      </c>
      <c r="R13" s="133">
        <f t="shared" si="1"/>
        <v>14445136</v>
      </c>
      <c r="S13" s="133">
        <f t="shared" si="1"/>
        <v>14806264</v>
      </c>
      <c r="T13" s="133">
        <f t="shared" si="1"/>
        <v>15176420</v>
      </c>
      <c r="U13" s="133">
        <f t="shared" si="1"/>
        <v>15555830</v>
      </c>
      <c r="V13" s="133">
        <f t="shared" si="1"/>
        <v>15944725</v>
      </c>
      <c r="W13" s="133">
        <f t="shared" si="1"/>
        <v>16343344</v>
      </c>
      <c r="X13" s="133">
        <f t="shared" si="1"/>
        <v>16751929</v>
      </c>
      <c r="Y13" s="133">
        <f t="shared" si="1"/>
        <v>17170726</v>
      </c>
      <c r="Z13" s="133">
        <f t="shared" si="1"/>
        <v>17599994</v>
      </c>
    </row>
    <row r="14" spans="1:26" ht="12.75">
      <c r="A14" s="64" t="s">
        <v>9</v>
      </c>
      <c r="B14" s="56" t="s">
        <v>147</v>
      </c>
      <c r="C14" s="133">
        <v>5049604</v>
      </c>
      <c r="D14" s="133">
        <v>6058731</v>
      </c>
      <c r="E14" s="133">
        <v>4501339</v>
      </c>
      <c r="F14" s="133">
        <v>6506735</v>
      </c>
      <c r="G14" s="133">
        <v>6909982</v>
      </c>
      <c r="H14" s="133">
        <v>6224289</v>
      </c>
      <c r="I14" s="133">
        <f>INT(H14*1.025)+1</f>
        <v>6379897</v>
      </c>
      <c r="J14" s="133">
        <f aca="true" t="shared" si="2" ref="J14:Q14">INT(I14*1.025)+2</f>
        <v>6539396</v>
      </c>
      <c r="K14" s="133">
        <f t="shared" si="2"/>
        <v>6702882</v>
      </c>
      <c r="L14" s="133">
        <f t="shared" si="2"/>
        <v>6870456</v>
      </c>
      <c r="M14" s="133">
        <f t="shared" si="2"/>
        <v>7042219</v>
      </c>
      <c r="N14" s="133">
        <f t="shared" si="2"/>
        <v>7218276</v>
      </c>
      <c r="O14" s="133">
        <f t="shared" si="2"/>
        <v>7398734</v>
      </c>
      <c r="P14" s="133">
        <f t="shared" si="2"/>
        <v>7583704</v>
      </c>
      <c r="Q14" s="133">
        <f t="shared" si="2"/>
        <v>7773298</v>
      </c>
      <c r="R14" s="133">
        <f>INT(Q14*1.025)+1</f>
        <v>7967631</v>
      </c>
      <c r="S14" s="133">
        <f>INT(R14*1.025)+1</f>
        <v>8166822</v>
      </c>
      <c r="T14" s="133">
        <f>INT(S14*1.025)+1</f>
        <v>8370993</v>
      </c>
      <c r="U14" s="133">
        <f>INT(T14*1.025)+1</f>
        <v>8580268</v>
      </c>
      <c r="V14" s="133">
        <f>INT(U14*1.025)+1</f>
        <v>8794775</v>
      </c>
      <c r="W14" s="133">
        <f>INT(V14*1.025)+2</f>
        <v>9014646</v>
      </c>
      <c r="X14" s="133">
        <f>INT(W14*1.025)+2</f>
        <v>9240014</v>
      </c>
      <c r="Y14" s="133">
        <f>INT(X14*1.025)+1</f>
        <v>9471015</v>
      </c>
      <c r="Z14" s="133">
        <f>INT(Y14*1.025)+1</f>
        <v>9707791</v>
      </c>
    </row>
    <row r="15" spans="1:26" ht="12.75">
      <c r="A15" s="64" t="s">
        <v>10</v>
      </c>
      <c r="B15" s="56" t="s">
        <v>148</v>
      </c>
      <c r="C15" s="133">
        <v>1181586</v>
      </c>
      <c r="D15" s="133">
        <v>582661</v>
      </c>
      <c r="E15" s="133">
        <v>1367300</v>
      </c>
      <c r="F15" s="133">
        <v>527300</v>
      </c>
      <c r="G15" s="133">
        <v>92033</v>
      </c>
      <c r="H15" s="133">
        <v>290335</v>
      </c>
      <c r="I15" s="133">
        <v>707722</v>
      </c>
      <c r="J15" s="133">
        <v>1293215</v>
      </c>
      <c r="K15" s="133">
        <v>312659</v>
      </c>
      <c r="L15" s="133">
        <v>320475</v>
      </c>
      <c r="M15" s="133">
        <v>328486</v>
      </c>
      <c r="N15" s="133">
        <v>336698</v>
      </c>
      <c r="O15" s="133">
        <v>345115</v>
      </c>
      <c r="P15" s="133">
        <v>353742</v>
      </c>
      <c r="Q15" s="133">
        <v>362585</v>
      </c>
      <c r="R15" s="133">
        <v>371649</v>
      </c>
      <c r="S15" s="133">
        <v>380940</v>
      </c>
      <c r="T15" s="133">
        <v>390463</v>
      </c>
      <c r="U15" s="133">
        <v>400224</v>
      </c>
      <c r="V15" s="133">
        <v>410229</v>
      </c>
      <c r="W15" s="133">
        <v>420484</v>
      </c>
      <c r="X15" s="133">
        <v>430996</v>
      </c>
      <c r="Y15" s="133">
        <v>441770</v>
      </c>
      <c r="Z15" s="133">
        <v>452814</v>
      </c>
    </row>
    <row r="16" spans="1:26" ht="12.75">
      <c r="A16" s="64" t="s">
        <v>11</v>
      </c>
      <c r="B16" s="54" t="s">
        <v>149</v>
      </c>
      <c r="C16" s="232">
        <v>3868686</v>
      </c>
      <c r="D16" s="232">
        <v>4493555</v>
      </c>
      <c r="E16" s="232">
        <v>3594352</v>
      </c>
      <c r="F16" s="232">
        <v>3850810</v>
      </c>
      <c r="G16" s="232">
        <v>4117755</v>
      </c>
      <c r="H16" s="232">
        <v>4769887</v>
      </c>
      <c r="I16" s="232">
        <f>INT(H16*1.025)</f>
        <v>4889134</v>
      </c>
      <c r="J16" s="232">
        <f aca="true" t="shared" si="3" ref="J16:Z16">INT(I16*1.025)</f>
        <v>5011362</v>
      </c>
      <c r="K16" s="232">
        <f t="shared" si="3"/>
        <v>5136646</v>
      </c>
      <c r="L16" s="232">
        <f t="shared" si="3"/>
        <v>5265062</v>
      </c>
      <c r="M16" s="232">
        <f t="shared" si="3"/>
        <v>5396688</v>
      </c>
      <c r="N16" s="232">
        <f t="shared" si="3"/>
        <v>5531605</v>
      </c>
      <c r="O16" s="232">
        <f t="shared" si="3"/>
        <v>5669895</v>
      </c>
      <c r="P16" s="232">
        <f t="shared" si="3"/>
        <v>5811642</v>
      </c>
      <c r="Q16" s="232">
        <f t="shared" si="3"/>
        <v>5956933</v>
      </c>
      <c r="R16" s="232">
        <f t="shared" si="3"/>
        <v>6105856</v>
      </c>
      <c r="S16" s="232">
        <f t="shared" si="3"/>
        <v>6258502</v>
      </c>
      <c r="T16" s="232">
        <f t="shared" si="3"/>
        <v>6414964</v>
      </c>
      <c r="U16" s="232">
        <f t="shared" si="3"/>
        <v>6575338</v>
      </c>
      <c r="V16" s="232">
        <f t="shared" si="3"/>
        <v>6739721</v>
      </c>
      <c r="W16" s="232">
        <f t="shared" si="3"/>
        <v>6908214</v>
      </c>
      <c r="X16" s="232">
        <f t="shared" si="3"/>
        <v>7080919</v>
      </c>
      <c r="Y16" s="232">
        <f t="shared" si="3"/>
        <v>7257941</v>
      </c>
      <c r="Z16" s="232">
        <f t="shared" si="3"/>
        <v>7439389</v>
      </c>
    </row>
    <row r="17" spans="1:26" ht="12.75">
      <c r="A17" s="64" t="s">
        <v>150</v>
      </c>
      <c r="B17" s="65" t="s">
        <v>151</v>
      </c>
      <c r="C17" s="133">
        <v>19893594</v>
      </c>
      <c r="D17" s="133">
        <v>20335029</v>
      </c>
      <c r="E17" s="133">
        <v>19010518</v>
      </c>
      <c r="F17" s="133">
        <v>23519230</v>
      </c>
      <c r="G17" s="133">
        <v>26768711</v>
      </c>
      <c r="H17" s="133">
        <v>26968776</v>
      </c>
      <c r="I17" s="133">
        <f>INT(H17*1.025)</f>
        <v>27642995</v>
      </c>
      <c r="J17" s="133">
        <f aca="true" t="shared" si="4" ref="J17:Z17">INT(I17*1.025)</f>
        <v>28334069</v>
      </c>
      <c r="K17" s="133">
        <f t="shared" si="4"/>
        <v>29042420</v>
      </c>
      <c r="L17" s="133">
        <f t="shared" si="4"/>
        <v>29768480</v>
      </c>
      <c r="M17" s="133">
        <f t="shared" si="4"/>
        <v>30512692</v>
      </c>
      <c r="N17" s="133">
        <f t="shared" si="4"/>
        <v>31275509</v>
      </c>
      <c r="O17" s="133">
        <f t="shared" si="4"/>
        <v>32057396</v>
      </c>
      <c r="P17" s="133">
        <f t="shared" si="4"/>
        <v>32858830</v>
      </c>
      <c r="Q17" s="133">
        <f t="shared" si="4"/>
        <v>33680300</v>
      </c>
      <c r="R17" s="133">
        <f t="shared" si="4"/>
        <v>34522307</v>
      </c>
      <c r="S17" s="133">
        <f t="shared" si="4"/>
        <v>35385364</v>
      </c>
      <c r="T17" s="133">
        <f t="shared" si="4"/>
        <v>36269998</v>
      </c>
      <c r="U17" s="133">
        <f t="shared" si="4"/>
        <v>37176747</v>
      </c>
      <c r="V17" s="133">
        <f t="shared" si="4"/>
        <v>38106165</v>
      </c>
      <c r="W17" s="133">
        <f t="shared" si="4"/>
        <v>39058819</v>
      </c>
      <c r="X17" s="133">
        <f t="shared" si="4"/>
        <v>40035289</v>
      </c>
      <c r="Y17" s="133">
        <f t="shared" si="4"/>
        <v>41036171</v>
      </c>
      <c r="Z17" s="133">
        <f t="shared" si="4"/>
        <v>42062075</v>
      </c>
    </row>
    <row r="18" spans="1:26" ht="12.75">
      <c r="A18" s="64" t="s">
        <v>152</v>
      </c>
      <c r="B18" s="56" t="s">
        <v>153</v>
      </c>
      <c r="C18" s="133">
        <v>6873698</v>
      </c>
      <c r="D18" s="133">
        <v>7166022</v>
      </c>
      <c r="E18" s="133">
        <v>5875026</v>
      </c>
      <c r="F18" s="133">
        <v>14470491</v>
      </c>
      <c r="G18" s="133">
        <v>18524311</v>
      </c>
      <c r="H18" s="133">
        <v>5018149</v>
      </c>
      <c r="I18" s="133">
        <f>INT(H18*1.025)</f>
        <v>5143602</v>
      </c>
      <c r="J18" s="133">
        <f>INT(I18*1.025)</f>
        <v>5272192</v>
      </c>
      <c r="K18" s="133">
        <f>INT(J18*1.025)</f>
        <v>5403996</v>
      </c>
      <c r="L18" s="133">
        <f aca="true" t="shared" si="5" ref="L18:Z18">INT(K18*1.025)</f>
        <v>5539095</v>
      </c>
      <c r="M18" s="133">
        <f t="shared" si="5"/>
        <v>5677572</v>
      </c>
      <c r="N18" s="133">
        <f t="shared" si="5"/>
        <v>5819511</v>
      </c>
      <c r="O18" s="133">
        <f t="shared" si="5"/>
        <v>5964998</v>
      </c>
      <c r="P18" s="133">
        <f t="shared" si="5"/>
        <v>6114122</v>
      </c>
      <c r="Q18" s="133">
        <f t="shared" si="5"/>
        <v>6266975</v>
      </c>
      <c r="R18" s="133">
        <f t="shared" si="5"/>
        <v>6423649</v>
      </c>
      <c r="S18" s="133">
        <f t="shared" si="5"/>
        <v>6584240</v>
      </c>
      <c r="T18" s="133">
        <f t="shared" si="5"/>
        <v>6748846</v>
      </c>
      <c r="U18" s="133">
        <f t="shared" si="5"/>
        <v>6917567</v>
      </c>
      <c r="V18" s="133">
        <f t="shared" si="5"/>
        <v>7090506</v>
      </c>
      <c r="W18" s="133">
        <f t="shared" si="5"/>
        <v>7267768</v>
      </c>
      <c r="X18" s="133">
        <f t="shared" si="5"/>
        <v>7449462</v>
      </c>
      <c r="Y18" s="133">
        <f t="shared" si="5"/>
        <v>7635698</v>
      </c>
      <c r="Z18" s="133">
        <f t="shared" si="5"/>
        <v>7826590</v>
      </c>
    </row>
    <row r="19" spans="1:26" ht="12.75">
      <c r="A19" s="64" t="s">
        <v>12</v>
      </c>
      <c r="B19" s="66" t="s">
        <v>154</v>
      </c>
      <c r="C19" s="233">
        <v>33653721</v>
      </c>
      <c r="D19" s="233">
        <v>36182161</v>
      </c>
      <c r="E19" s="233">
        <v>33384525</v>
      </c>
      <c r="F19" s="233">
        <v>52140783</v>
      </c>
      <c r="G19" s="233">
        <v>57911179</v>
      </c>
      <c r="H19" s="233">
        <v>44521118</v>
      </c>
      <c r="I19" s="233">
        <v>44089324</v>
      </c>
      <c r="J19" s="233">
        <v>45313682</v>
      </c>
      <c r="K19" s="233">
        <v>45425640</v>
      </c>
      <c r="L19" s="233">
        <v>46341965</v>
      </c>
      <c r="M19" s="233">
        <v>47510284</v>
      </c>
      <c r="N19" s="233">
        <v>48803034</v>
      </c>
      <c r="O19" s="233">
        <v>50153902</v>
      </c>
      <c r="P19" s="233">
        <v>51439804</v>
      </c>
      <c r="Q19" s="233">
        <v>52821576</v>
      </c>
      <c r="R19" s="233">
        <v>54236259</v>
      </c>
      <c r="S19" s="233">
        <v>55621035</v>
      </c>
      <c r="T19" s="233">
        <v>57637660</v>
      </c>
      <c r="U19" s="233">
        <v>59174291</v>
      </c>
      <c r="V19" s="233">
        <v>60875543</v>
      </c>
      <c r="W19" s="233">
        <v>62404077</v>
      </c>
      <c r="X19" s="233">
        <v>63970825</v>
      </c>
      <c r="Y19" s="233">
        <v>65576740</v>
      </c>
      <c r="Z19" s="233">
        <v>67333613</v>
      </c>
    </row>
    <row r="20" spans="1:26" ht="25.5">
      <c r="A20" s="64" t="s">
        <v>13</v>
      </c>
      <c r="B20" s="68" t="s">
        <v>401</v>
      </c>
      <c r="C20" s="233"/>
      <c r="D20" s="233"/>
      <c r="E20" s="233"/>
      <c r="F20" s="233"/>
      <c r="G20" s="233">
        <v>14933847</v>
      </c>
      <c r="H20" s="233">
        <f>G38</f>
        <v>16594222</v>
      </c>
      <c r="I20" s="233">
        <f>H38</f>
        <v>15974183</v>
      </c>
      <c r="J20" s="233">
        <f>I38</f>
        <v>15300157</v>
      </c>
      <c r="K20" s="233">
        <f>J38</f>
        <v>14163606</v>
      </c>
      <c r="L20" s="233">
        <f aca="true" t="shared" si="6" ref="L20:Q20">K38</f>
        <v>12990644</v>
      </c>
      <c r="M20" s="233">
        <f t="shared" si="6"/>
        <v>11569043</v>
      </c>
      <c r="N20" s="233">
        <f t="shared" si="6"/>
        <v>9723069</v>
      </c>
      <c r="O20" s="233">
        <f t="shared" si="6"/>
        <v>8344508</v>
      </c>
      <c r="P20" s="233">
        <f t="shared" si="6"/>
        <v>7062276</v>
      </c>
      <c r="Q20" s="233">
        <f t="shared" si="6"/>
        <v>5780044</v>
      </c>
      <c r="R20" s="233">
        <f>Q38</f>
        <v>4561534</v>
      </c>
      <c r="S20" s="233">
        <f>R38</f>
        <v>3406706</v>
      </c>
      <c r="T20" s="233">
        <f aca="true" t="shared" si="7" ref="T20:Z20">S38</f>
        <v>2251878</v>
      </c>
      <c r="U20" s="233">
        <f t="shared" si="7"/>
        <v>1694279</v>
      </c>
      <c r="V20" s="233">
        <f t="shared" si="7"/>
        <v>1218431</v>
      </c>
      <c r="W20" s="233">
        <f t="shared" si="7"/>
        <v>952583</v>
      </c>
      <c r="X20" s="233">
        <f t="shared" si="7"/>
        <v>686735</v>
      </c>
      <c r="Y20" s="233">
        <f t="shared" si="7"/>
        <v>420887</v>
      </c>
      <c r="Z20" s="233">
        <f t="shared" si="7"/>
        <v>155039</v>
      </c>
    </row>
    <row r="21" spans="1:26" ht="12.75">
      <c r="A21" s="64" t="s">
        <v>38</v>
      </c>
      <c r="B21" s="68" t="s">
        <v>403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</row>
    <row r="22" spans="1:26" ht="12.75">
      <c r="A22" s="64" t="s">
        <v>145</v>
      </c>
      <c r="B22" s="417" t="s">
        <v>405</v>
      </c>
      <c r="C22" s="233"/>
      <c r="D22" s="233"/>
      <c r="E22" s="233"/>
      <c r="F22" s="233"/>
      <c r="G22" s="418">
        <v>986232</v>
      </c>
      <c r="H22" s="418">
        <v>0</v>
      </c>
      <c r="I22" s="418">
        <v>0</v>
      </c>
      <c r="J22" s="418">
        <v>0</v>
      </c>
      <c r="K22" s="418">
        <v>0</v>
      </c>
      <c r="L22" s="418">
        <v>0</v>
      </c>
      <c r="M22" s="418">
        <v>0</v>
      </c>
      <c r="N22" s="418">
        <v>0</v>
      </c>
      <c r="O22" s="418">
        <v>0</v>
      </c>
      <c r="P22" s="418">
        <v>0</v>
      </c>
      <c r="Q22" s="418">
        <v>0</v>
      </c>
      <c r="R22" s="418">
        <v>0</v>
      </c>
      <c r="S22" s="418">
        <v>0</v>
      </c>
      <c r="T22" s="418">
        <v>0</v>
      </c>
      <c r="U22" s="418">
        <v>0</v>
      </c>
      <c r="V22" s="418">
        <v>0</v>
      </c>
      <c r="W22" s="418">
        <v>0</v>
      </c>
      <c r="X22" s="418">
        <v>0</v>
      </c>
      <c r="Y22" s="418">
        <v>0</v>
      </c>
      <c r="Z22" s="418">
        <v>0</v>
      </c>
    </row>
    <row r="23" spans="1:26" ht="12.75">
      <c r="A23" s="64" t="s">
        <v>150</v>
      </c>
      <c r="B23" s="417" t="s">
        <v>404</v>
      </c>
      <c r="C23" s="233"/>
      <c r="D23" s="233"/>
      <c r="E23" s="233"/>
      <c r="F23" s="233"/>
      <c r="G23" s="418">
        <v>0</v>
      </c>
      <c r="H23" s="418">
        <v>0</v>
      </c>
      <c r="I23" s="418">
        <v>0</v>
      </c>
      <c r="J23" s="418">
        <v>0</v>
      </c>
      <c r="K23" s="418">
        <v>0</v>
      </c>
      <c r="L23" s="418">
        <v>0</v>
      </c>
      <c r="M23" s="418">
        <v>0</v>
      </c>
      <c r="N23" s="418">
        <v>0</v>
      </c>
      <c r="O23" s="418">
        <v>0</v>
      </c>
      <c r="P23" s="418">
        <v>0</v>
      </c>
      <c r="Q23" s="418">
        <v>0</v>
      </c>
      <c r="R23" s="418">
        <v>0</v>
      </c>
      <c r="S23" s="418">
        <v>0</v>
      </c>
      <c r="T23" s="418">
        <v>0</v>
      </c>
      <c r="U23" s="418">
        <v>0</v>
      </c>
      <c r="V23" s="418">
        <v>0</v>
      </c>
      <c r="W23" s="418">
        <v>0</v>
      </c>
      <c r="X23" s="418">
        <v>0</v>
      </c>
      <c r="Y23" s="418">
        <v>0</v>
      </c>
      <c r="Z23" s="418">
        <v>0</v>
      </c>
    </row>
    <row r="24" spans="1:26" ht="12.75">
      <c r="A24" s="64" t="s">
        <v>152</v>
      </c>
      <c r="B24" s="417" t="s">
        <v>406</v>
      </c>
      <c r="C24" s="233"/>
      <c r="D24" s="233"/>
      <c r="E24" s="233"/>
      <c r="F24" s="233"/>
      <c r="G24" s="418">
        <v>1363642</v>
      </c>
      <c r="H24" s="418">
        <v>0</v>
      </c>
      <c r="I24" s="418">
        <v>0</v>
      </c>
      <c r="J24" s="418">
        <v>0</v>
      </c>
      <c r="K24" s="418">
        <v>0</v>
      </c>
      <c r="L24" s="418">
        <v>0</v>
      </c>
      <c r="M24" s="418">
        <v>0</v>
      </c>
      <c r="N24" s="418">
        <v>0</v>
      </c>
      <c r="O24" s="418">
        <v>0</v>
      </c>
      <c r="P24" s="418">
        <v>0</v>
      </c>
      <c r="Q24" s="418">
        <v>0</v>
      </c>
      <c r="R24" s="418">
        <v>0</v>
      </c>
      <c r="S24" s="418">
        <v>0</v>
      </c>
      <c r="T24" s="418">
        <v>0</v>
      </c>
      <c r="U24" s="418">
        <v>0</v>
      </c>
      <c r="V24" s="418">
        <v>0</v>
      </c>
      <c r="W24" s="418">
        <v>0</v>
      </c>
      <c r="X24" s="418">
        <v>0</v>
      </c>
      <c r="Y24" s="418">
        <v>0</v>
      </c>
      <c r="Z24" s="418">
        <v>0</v>
      </c>
    </row>
    <row r="25" spans="1:26" ht="12.75">
      <c r="A25" s="64" t="s">
        <v>164</v>
      </c>
      <c r="B25" s="66" t="s">
        <v>155</v>
      </c>
      <c r="C25" s="233" t="e">
        <f aca="true" t="shared" si="8" ref="C25:Z25">C26+C30+C34+C35+C36</f>
        <v>#REF!</v>
      </c>
      <c r="D25" s="233">
        <f t="shared" si="8"/>
        <v>1404002</v>
      </c>
      <c r="E25" s="233">
        <f t="shared" si="8"/>
        <v>288888</v>
      </c>
      <c r="F25" s="233" t="e">
        <f>F26+F30+F34+F35+F36</f>
        <v>#REF!</v>
      </c>
      <c r="G25" s="233">
        <f t="shared" si="8"/>
        <v>2224171</v>
      </c>
      <c r="H25" s="233">
        <f t="shared" si="8"/>
        <v>1575814</v>
      </c>
      <c r="I25" s="233">
        <f t="shared" si="8"/>
        <v>1616503</v>
      </c>
      <c r="J25" s="233">
        <f t="shared" si="8"/>
        <v>2439260</v>
      </c>
      <c r="K25" s="233">
        <f t="shared" si="8"/>
        <v>2408614</v>
      </c>
      <c r="L25" s="233">
        <f t="shared" si="8"/>
        <v>2798049</v>
      </c>
      <c r="M25" s="233">
        <f t="shared" si="8"/>
        <v>3138548</v>
      </c>
      <c r="N25" s="233">
        <f t="shared" si="8"/>
        <v>2562222</v>
      </c>
      <c r="O25" s="233">
        <f t="shared" si="8"/>
        <v>2384558</v>
      </c>
      <c r="P25" s="233">
        <f t="shared" si="8"/>
        <v>2308914</v>
      </c>
      <c r="Q25" s="233">
        <f t="shared" si="8"/>
        <v>2169533</v>
      </c>
      <c r="R25" s="233">
        <f t="shared" si="8"/>
        <v>2033959</v>
      </c>
      <c r="S25" s="233">
        <f t="shared" si="8"/>
        <v>1965824</v>
      </c>
      <c r="T25" s="233">
        <f t="shared" si="8"/>
        <v>900460</v>
      </c>
      <c r="U25" s="233">
        <f t="shared" si="8"/>
        <v>785811</v>
      </c>
      <c r="V25" s="233">
        <f t="shared" si="8"/>
        <v>337735</v>
      </c>
      <c r="W25" s="233">
        <f t="shared" si="8"/>
        <v>322050</v>
      </c>
      <c r="X25" s="233">
        <f t="shared" si="8"/>
        <v>306365</v>
      </c>
      <c r="Y25" s="233">
        <f t="shared" si="8"/>
        <v>290680</v>
      </c>
      <c r="Z25" s="233">
        <f t="shared" si="8"/>
        <v>164186</v>
      </c>
    </row>
    <row r="26" spans="1:26" ht="26.25" customHeight="1">
      <c r="A26" s="64" t="s">
        <v>145</v>
      </c>
      <c r="B26" s="67" t="s">
        <v>156</v>
      </c>
      <c r="C26" s="133" t="e">
        <f aca="true" t="shared" si="9" ref="C26:I26">SUM(C27:C29)</f>
        <v>#REF!</v>
      </c>
      <c r="D26" s="133">
        <f t="shared" si="9"/>
        <v>1204002</v>
      </c>
      <c r="E26" s="133">
        <f t="shared" si="9"/>
        <v>0</v>
      </c>
      <c r="F26" s="133" t="e">
        <f t="shared" si="9"/>
        <v>#REF!</v>
      </c>
      <c r="G26" s="133">
        <f t="shared" si="9"/>
        <v>1927499</v>
      </c>
      <c r="H26" s="133">
        <f t="shared" si="9"/>
        <v>1575814</v>
      </c>
      <c r="I26" s="133">
        <f t="shared" si="9"/>
        <v>1616503</v>
      </c>
      <c r="J26" s="133">
        <f>SUM(J27:J35)</f>
        <v>2039260</v>
      </c>
      <c r="K26" s="133">
        <f aca="true" t="shared" si="10" ref="K26:U26">SUM(K27:K35)</f>
        <v>2008614</v>
      </c>
      <c r="L26" s="133">
        <f t="shared" si="10"/>
        <v>2188049</v>
      </c>
      <c r="M26" s="133">
        <f t="shared" si="10"/>
        <v>2528548</v>
      </c>
      <c r="N26" s="133">
        <f t="shared" si="10"/>
        <v>1952222</v>
      </c>
      <c r="O26" s="133">
        <f t="shared" si="10"/>
        <v>1774558</v>
      </c>
      <c r="P26" s="133">
        <f t="shared" si="10"/>
        <v>1698914</v>
      </c>
      <c r="Q26" s="133">
        <f t="shared" si="10"/>
        <v>1559533</v>
      </c>
      <c r="R26" s="133">
        <f t="shared" si="10"/>
        <v>1423959</v>
      </c>
      <c r="S26" s="133">
        <f t="shared" si="10"/>
        <v>1355824</v>
      </c>
      <c r="T26" s="133">
        <f t="shared" si="10"/>
        <v>690460</v>
      </c>
      <c r="U26" s="133">
        <f t="shared" si="10"/>
        <v>575811</v>
      </c>
      <c r="V26" s="133">
        <f>SUM(V27:V35)</f>
        <v>337735</v>
      </c>
      <c r="W26" s="133">
        <f>SUM(W27:W35)</f>
        <v>322050</v>
      </c>
      <c r="X26" s="133">
        <f>SUM(X27:X35)</f>
        <v>306365</v>
      </c>
      <c r="Y26" s="133">
        <f>SUM(Y27:Y35)</f>
        <v>290680</v>
      </c>
      <c r="Z26" s="133">
        <f>SUM(Z27:Z35)</f>
        <v>164186</v>
      </c>
    </row>
    <row r="27" spans="1:26" ht="12.75">
      <c r="A27" s="64" t="s">
        <v>9</v>
      </c>
      <c r="B27" s="56" t="s">
        <v>157</v>
      </c>
      <c r="C27" s="133" t="e">
        <f>'[1]Żródła finans.'!D31+'[1]Żródła finans.'!D32</f>
        <v>#REF!</v>
      </c>
      <c r="D27" s="133">
        <v>438767</v>
      </c>
      <c r="E27" s="133">
        <v>0</v>
      </c>
      <c r="F27" s="133" t="e">
        <f>'[1]Żródła finans.'!E31</f>
        <v>#REF!</v>
      </c>
      <c r="G27" s="133">
        <f>511338+178161</f>
        <v>689499</v>
      </c>
      <c r="H27" s="133">
        <f>441878+178161</f>
        <v>620039</v>
      </c>
      <c r="I27" s="133">
        <f>495865+178161</f>
        <v>674026</v>
      </c>
      <c r="J27" s="133">
        <f>558390+178161</f>
        <v>736551</v>
      </c>
      <c r="K27" s="133">
        <f>594801+178161</f>
        <v>772962</v>
      </c>
      <c r="L27" s="133">
        <f>737368+74233</f>
        <v>811601</v>
      </c>
      <c r="M27" s="133">
        <f>837370+398604</f>
        <v>1235974</v>
      </c>
      <c r="N27" s="133">
        <v>768561</v>
      </c>
      <c r="O27" s="133">
        <f>265848+406384</f>
        <v>672232</v>
      </c>
      <c r="P27" s="133">
        <f>265848+406384</f>
        <v>672232</v>
      </c>
      <c r="Q27" s="133">
        <f>265848+342662</f>
        <v>608510</v>
      </c>
      <c r="R27" s="133">
        <f>265848+278980</f>
        <v>544828</v>
      </c>
      <c r="S27" s="133">
        <f>265848+278980</f>
        <v>544828</v>
      </c>
      <c r="T27" s="133">
        <f>265848+81751</f>
        <v>347599</v>
      </c>
      <c r="U27" s="133">
        <v>265848</v>
      </c>
      <c r="V27" s="133">
        <v>265848</v>
      </c>
      <c r="W27" s="133">
        <v>265848</v>
      </c>
      <c r="X27" s="133">
        <v>265848</v>
      </c>
      <c r="Y27" s="133">
        <v>265848</v>
      </c>
      <c r="Z27" s="133">
        <v>155039</v>
      </c>
    </row>
    <row r="28" spans="1:26" ht="56.25" customHeight="1">
      <c r="A28" s="64" t="s">
        <v>10</v>
      </c>
      <c r="B28" s="67" t="s">
        <v>158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2.75">
      <c r="A29" s="64" t="s">
        <v>11</v>
      </c>
      <c r="B29" s="56" t="s">
        <v>159</v>
      </c>
      <c r="C29" s="133">
        <v>646476</v>
      </c>
      <c r="D29" s="133">
        <v>765235</v>
      </c>
      <c r="E29" s="133">
        <f>E38*5.9%</f>
        <v>0</v>
      </c>
      <c r="F29" s="133">
        <v>1089311</v>
      </c>
      <c r="G29" s="133">
        <v>1238000</v>
      </c>
      <c r="H29" s="133">
        <v>955775</v>
      </c>
      <c r="I29" s="133">
        <v>942477</v>
      </c>
      <c r="J29" s="133">
        <v>902709</v>
      </c>
      <c r="K29" s="133">
        <v>835652</v>
      </c>
      <c r="L29" s="133">
        <v>766448</v>
      </c>
      <c r="M29" s="133">
        <v>682574</v>
      </c>
      <c r="N29" s="133">
        <v>573661</v>
      </c>
      <c r="O29" s="133">
        <v>492326</v>
      </c>
      <c r="P29" s="133">
        <v>416682</v>
      </c>
      <c r="Q29" s="133">
        <v>341023</v>
      </c>
      <c r="R29" s="133">
        <v>269131</v>
      </c>
      <c r="S29" s="133">
        <v>200996</v>
      </c>
      <c r="T29" s="133">
        <v>132861</v>
      </c>
      <c r="U29" s="133">
        <v>99963</v>
      </c>
      <c r="V29" s="133">
        <v>71887</v>
      </c>
      <c r="W29" s="133">
        <v>56202</v>
      </c>
      <c r="X29" s="133">
        <v>40517</v>
      </c>
      <c r="Y29" s="133">
        <v>24832</v>
      </c>
      <c r="Z29" s="133">
        <v>9147</v>
      </c>
    </row>
    <row r="30" spans="1:26" ht="31.5" customHeight="1">
      <c r="A30" s="64" t="s">
        <v>150</v>
      </c>
      <c r="B30" s="67" t="s">
        <v>160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2.75">
      <c r="A31" s="64" t="s">
        <v>9</v>
      </c>
      <c r="B31" s="56" t="s">
        <v>157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60" customHeight="1">
      <c r="A32" s="64" t="s">
        <v>10</v>
      </c>
      <c r="B32" s="67" t="s">
        <v>158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2.75">
      <c r="A33" s="64" t="s">
        <v>11</v>
      </c>
      <c r="B33" s="56" t="s">
        <v>159</v>
      </c>
      <c r="C33" s="13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2.75">
      <c r="A34" s="64" t="s">
        <v>152</v>
      </c>
      <c r="B34" s="56" t="s">
        <v>161</v>
      </c>
      <c r="C34" s="133"/>
      <c r="D34" s="133">
        <v>0</v>
      </c>
      <c r="E34" s="133">
        <v>288888</v>
      </c>
      <c r="F34" s="133">
        <v>250770</v>
      </c>
      <c r="G34" s="133">
        <v>0</v>
      </c>
      <c r="H34" s="133"/>
      <c r="I34" s="133"/>
      <c r="J34" s="133"/>
      <c r="K34" s="133"/>
      <c r="L34" s="133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2.75">
      <c r="A35" s="64" t="s">
        <v>162</v>
      </c>
      <c r="B35" s="56" t="s">
        <v>21</v>
      </c>
      <c r="C35" s="56"/>
      <c r="D35" s="56"/>
      <c r="E35" s="56"/>
      <c r="F35" s="56"/>
      <c r="G35" s="56"/>
      <c r="H35" s="56"/>
      <c r="I35" s="56"/>
      <c r="J35" s="133">
        <v>400000</v>
      </c>
      <c r="K35" s="133">
        <v>400000</v>
      </c>
      <c r="L35" s="133">
        <v>610000</v>
      </c>
      <c r="M35" s="133">
        <v>610000</v>
      </c>
      <c r="N35" s="133">
        <v>610000</v>
      </c>
      <c r="O35" s="133">
        <v>610000</v>
      </c>
      <c r="P35" s="133">
        <v>610000</v>
      </c>
      <c r="Q35" s="133">
        <v>610000</v>
      </c>
      <c r="R35" s="133">
        <v>610000</v>
      </c>
      <c r="S35" s="133">
        <v>610000</v>
      </c>
      <c r="T35" s="56">
        <v>210000</v>
      </c>
      <c r="U35" s="56">
        <v>210000</v>
      </c>
      <c r="V35" s="56"/>
      <c r="W35" s="56"/>
      <c r="X35" s="56"/>
      <c r="Y35" s="56"/>
      <c r="Z35" s="56"/>
    </row>
    <row r="36" spans="1:26" ht="12.75">
      <c r="A36" s="64" t="s">
        <v>356</v>
      </c>
      <c r="B36" s="56" t="s">
        <v>357</v>
      </c>
      <c r="C36" s="133">
        <v>303888</v>
      </c>
      <c r="D36" s="133">
        <v>200000</v>
      </c>
      <c r="E36" s="56"/>
      <c r="F36" s="133">
        <v>30000</v>
      </c>
      <c r="G36" s="133">
        <v>296672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2.75">
      <c r="A37" s="64" t="s">
        <v>407</v>
      </c>
      <c r="B37" s="66" t="s">
        <v>163</v>
      </c>
      <c r="C37" s="233">
        <f aca="true" t="shared" si="11" ref="C37:Z37">C12-C19</f>
        <v>3213447</v>
      </c>
      <c r="D37" s="233">
        <f t="shared" si="11"/>
        <v>2453837</v>
      </c>
      <c r="E37" s="233">
        <f t="shared" si="11"/>
        <v>964010</v>
      </c>
      <c r="F37" s="233">
        <f t="shared" si="11"/>
        <v>-3266217</v>
      </c>
      <c r="G37" s="233">
        <f t="shared" si="11"/>
        <v>-1498387</v>
      </c>
      <c r="H37" s="233">
        <f t="shared" si="11"/>
        <v>-1249682</v>
      </c>
      <c r="I37" s="233">
        <f t="shared" si="11"/>
        <v>674026</v>
      </c>
      <c r="J37" s="233">
        <f t="shared" si="11"/>
        <v>1136552</v>
      </c>
      <c r="K37" s="233">
        <f t="shared" si="11"/>
        <v>1172963</v>
      </c>
      <c r="L37" s="233">
        <f t="shared" si="11"/>
        <v>1421603</v>
      </c>
      <c r="M37" s="233">
        <f t="shared" si="11"/>
        <v>1447373</v>
      </c>
      <c r="N37" s="233">
        <f t="shared" si="11"/>
        <v>1378565</v>
      </c>
      <c r="O37" s="233">
        <f t="shared" si="11"/>
        <v>1282236</v>
      </c>
      <c r="P37" s="233">
        <f t="shared" si="11"/>
        <v>1282236</v>
      </c>
      <c r="Q37" s="233">
        <f t="shared" si="11"/>
        <v>1218515</v>
      </c>
      <c r="R37" s="233">
        <f t="shared" si="11"/>
        <v>1154833</v>
      </c>
      <c r="S37" s="233">
        <f t="shared" si="11"/>
        <v>1154833</v>
      </c>
      <c r="T37" s="233">
        <f t="shared" si="11"/>
        <v>557604</v>
      </c>
      <c r="U37" s="233">
        <f t="shared" si="11"/>
        <v>475853</v>
      </c>
      <c r="V37" s="233">
        <f t="shared" si="11"/>
        <v>265853</v>
      </c>
      <c r="W37" s="233">
        <f t="shared" si="11"/>
        <v>265854</v>
      </c>
      <c r="X37" s="233">
        <f t="shared" si="11"/>
        <v>265855</v>
      </c>
      <c r="Y37" s="233">
        <f t="shared" si="11"/>
        <v>265855</v>
      </c>
      <c r="Z37" s="233">
        <f t="shared" si="11"/>
        <v>155046</v>
      </c>
    </row>
    <row r="38" spans="1:26" ht="25.5">
      <c r="A38" s="64" t="s">
        <v>408</v>
      </c>
      <c r="B38" s="68" t="s">
        <v>402</v>
      </c>
      <c r="C38" s="233">
        <f>'[1]Prognoza dł. 8'!E36</f>
        <v>0</v>
      </c>
      <c r="D38" s="233">
        <f>'[1]Prognoza dł. 8'!F36</f>
        <v>0</v>
      </c>
      <c r="E38" s="233">
        <f>'[1]Prognoza dł. 8'!G36</f>
        <v>0</v>
      </c>
      <c r="F38" s="233" t="e">
        <f>'[2]11'!G36</f>
        <v>#REF!</v>
      </c>
      <c r="G38" s="233">
        <v>16594222</v>
      </c>
      <c r="H38" s="233">
        <f>G38-H27+H35</f>
        <v>15974183</v>
      </c>
      <c r="I38" s="233">
        <f>H38-I27+I35</f>
        <v>15300157</v>
      </c>
      <c r="J38" s="233">
        <f>I38-(J27+J35)</f>
        <v>14163606</v>
      </c>
      <c r="K38" s="233">
        <f>J38-(K27+K35)</f>
        <v>12990644</v>
      </c>
      <c r="L38" s="233">
        <f>K38-(L27+L35)</f>
        <v>11569043</v>
      </c>
      <c r="M38" s="233">
        <f>L38-(M27+M35)</f>
        <v>9723069</v>
      </c>
      <c r="N38" s="233">
        <f aca="true" t="shared" si="12" ref="N38:Z38">M38-(N27+N35)</f>
        <v>8344508</v>
      </c>
      <c r="O38" s="233">
        <f t="shared" si="12"/>
        <v>7062276</v>
      </c>
      <c r="P38" s="233">
        <f t="shared" si="12"/>
        <v>5780044</v>
      </c>
      <c r="Q38" s="233">
        <f t="shared" si="12"/>
        <v>4561534</v>
      </c>
      <c r="R38" s="233">
        <f t="shared" si="12"/>
        <v>3406706</v>
      </c>
      <c r="S38" s="233">
        <f t="shared" si="12"/>
        <v>2251878</v>
      </c>
      <c r="T38" s="233">
        <f t="shared" si="12"/>
        <v>1694279</v>
      </c>
      <c r="U38" s="233">
        <f t="shared" si="12"/>
        <v>1218431</v>
      </c>
      <c r="V38" s="233">
        <f t="shared" si="12"/>
        <v>952583</v>
      </c>
      <c r="W38" s="233">
        <f t="shared" si="12"/>
        <v>686735</v>
      </c>
      <c r="X38" s="233">
        <f t="shared" si="12"/>
        <v>420887</v>
      </c>
      <c r="Y38" s="233">
        <f t="shared" si="12"/>
        <v>155039</v>
      </c>
      <c r="Z38" s="233">
        <f t="shared" si="12"/>
        <v>0</v>
      </c>
    </row>
    <row r="39" spans="1:26" ht="60" customHeight="1">
      <c r="A39" s="64" t="s">
        <v>9</v>
      </c>
      <c r="B39" s="67" t="s">
        <v>358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2.75">
      <c r="A40" s="64" t="s">
        <v>165</v>
      </c>
      <c r="B40" s="66" t="s">
        <v>359</v>
      </c>
      <c r="C40" s="234">
        <f>C38/C12*100</f>
        <v>0</v>
      </c>
      <c r="D40" s="234">
        <f>D38/D12*100</f>
        <v>0</v>
      </c>
      <c r="E40" s="234">
        <f>E38/E12*100</f>
        <v>0</v>
      </c>
      <c r="F40" s="234" t="e">
        <f>F38/F12*100</f>
        <v>#REF!</v>
      </c>
      <c r="G40" s="236">
        <f aca="true" t="shared" si="13" ref="G40:Z40">G38/G12</f>
        <v>0.2941570769977136</v>
      </c>
      <c r="H40" s="236">
        <f t="shared" si="13"/>
        <v>0.36916230374235787</v>
      </c>
      <c r="I40" s="236">
        <f t="shared" si="13"/>
        <v>0.3418009822767956</v>
      </c>
      <c r="J40" s="236">
        <f t="shared" si="13"/>
        <v>0.30492001396591456</v>
      </c>
      <c r="K40" s="236">
        <f t="shared" si="13"/>
        <v>0.2787775418932623</v>
      </c>
      <c r="L40" s="236">
        <f t="shared" si="13"/>
        <v>0.24221479852593927</v>
      </c>
      <c r="M40" s="236">
        <f t="shared" si="13"/>
        <v>0.1986015997456741</v>
      </c>
      <c r="N40" s="236">
        <f t="shared" si="13"/>
        <v>0.16628621180445047</v>
      </c>
      <c r="O40" s="236">
        <f t="shared" si="13"/>
        <v>0.1373018324198446</v>
      </c>
      <c r="P40" s="236">
        <f t="shared" si="13"/>
        <v>0.10963240420894184</v>
      </c>
      <c r="Q40" s="236">
        <f t="shared" si="13"/>
        <v>0.08441018354317723</v>
      </c>
      <c r="R40" s="236">
        <f t="shared" si="13"/>
        <v>0.06150277737799428</v>
      </c>
      <c r="S40" s="236">
        <f t="shared" si="13"/>
        <v>0.03966259045128117</v>
      </c>
      <c r="T40" s="236">
        <f t="shared" si="13"/>
        <v>0.02911369213824685</v>
      </c>
      <c r="U40" s="236">
        <f t="shared" si="13"/>
        <v>0.020426287654896524</v>
      </c>
      <c r="V40" s="236">
        <f t="shared" si="13"/>
        <v>0.015580000823010321</v>
      </c>
      <c r="W40" s="236">
        <f t="shared" si="13"/>
        <v>0.010957966428908308</v>
      </c>
      <c r="X40" s="236">
        <f t="shared" si="13"/>
        <v>0.006552128783741625</v>
      </c>
      <c r="Y40" s="236">
        <f t="shared" si="13"/>
        <v>0.0023546915184615674</v>
      </c>
      <c r="Z40" s="236">
        <f t="shared" si="13"/>
        <v>0</v>
      </c>
    </row>
    <row r="41" spans="1:26" ht="32.25" customHeight="1">
      <c r="A41" s="64" t="s">
        <v>166</v>
      </c>
      <c r="B41" s="68" t="s">
        <v>360</v>
      </c>
      <c r="C41" s="234" t="e">
        <f aca="true" t="shared" si="14" ref="C41:Z41">(C27+C29+C34+C35)/C12*100</f>
        <v>#REF!</v>
      </c>
      <c r="D41" s="234">
        <f t="shared" si="14"/>
        <v>3.116269961500671</v>
      </c>
      <c r="E41" s="234">
        <f t="shared" si="14"/>
        <v>0.8410489705019443</v>
      </c>
      <c r="F41" s="234" t="e">
        <f t="shared" si="14"/>
        <v>#REF!</v>
      </c>
      <c r="G41" s="234">
        <f t="shared" si="14"/>
        <v>3.4167764644586285</v>
      </c>
      <c r="H41" s="234">
        <f t="shared" si="14"/>
        <v>3.6416956442120387</v>
      </c>
      <c r="I41" s="234">
        <f t="shared" si="14"/>
        <v>3.611219893059836</v>
      </c>
      <c r="J41" s="234">
        <f t="shared" si="14"/>
        <v>4.390203933095363</v>
      </c>
      <c r="K41" s="234">
        <f t="shared" si="14"/>
        <v>4.310459693394671</v>
      </c>
      <c r="L41" s="234">
        <f t="shared" si="14"/>
        <v>4.580999895150212</v>
      </c>
      <c r="M41" s="234">
        <f t="shared" si="14"/>
        <v>5.164765135717177</v>
      </c>
      <c r="N41" s="234">
        <f t="shared" si="14"/>
        <v>3.8903144557031757</v>
      </c>
      <c r="O41" s="234">
        <f t="shared" si="14"/>
        <v>3.4500218503963107</v>
      </c>
      <c r="P41" s="234">
        <f t="shared" si="14"/>
        <v>3.222398071091331</v>
      </c>
      <c r="Q41" s="234">
        <f t="shared" si="14"/>
        <v>2.8858815208138715</v>
      </c>
      <c r="R41" s="234">
        <f t="shared" si="14"/>
        <v>2.5707364642675756</v>
      </c>
      <c r="S41" s="234">
        <f t="shared" si="14"/>
        <v>2.388028660345624</v>
      </c>
      <c r="T41" s="234">
        <f t="shared" si="14"/>
        <v>1.1864539354955068</v>
      </c>
      <c r="U41" s="234">
        <f t="shared" si="14"/>
        <v>0.9653136797121563</v>
      </c>
      <c r="V41" s="234">
        <f t="shared" si="14"/>
        <v>0.5523835275203727</v>
      </c>
      <c r="W41" s="234">
        <f t="shared" si="14"/>
        <v>0.5138828060940421</v>
      </c>
      <c r="X41" s="234">
        <f t="shared" si="14"/>
        <v>0.4769315599747683</v>
      </c>
      <c r="Y41" s="234">
        <f t="shared" si="14"/>
        <v>0.44147713193867893</v>
      </c>
      <c r="Z41" s="234">
        <f t="shared" si="14"/>
        <v>0.24327939306069188</v>
      </c>
    </row>
    <row r="42" spans="1:26" ht="31.5" customHeight="1">
      <c r="A42" s="64" t="s">
        <v>167</v>
      </c>
      <c r="B42" s="68" t="s">
        <v>361</v>
      </c>
      <c r="C42" s="234">
        <f aca="true" t="shared" si="15" ref="C42:Z42">C38/C12*100</f>
        <v>0</v>
      </c>
      <c r="D42" s="234">
        <f t="shared" si="15"/>
        <v>0</v>
      </c>
      <c r="E42" s="234">
        <f t="shared" si="15"/>
        <v>0</v>
      </c>
      <c r="F42" s="234" t="e">
        <f t="shared" si="15"/>
        <v>#REF!</v>
      </c>
      <c r="G42" s="234">
        <f t="shared" si="15"/>
        <v>29.41570769977136</v>
      </c>
      <c r="H42" s="234">
        <f t="shared" si="15"/>
        <v>36.91623037423579</v>
      </c>
      <c r="I42" s="234">
        <f t="shared" si="15"/>
        <v>34.180098227679565</v>
      </c>
      <c r="J42" s="234">
        <f t="shared" si="15"/>
        <v>30.492001396591455</v>
      </c>
      <c r="K42" s="234">
        <f t="shared" si="15"/>
        <v>27.877754189326232</v>
      </c>
      <c r="L42" s="234">
        <f t="shared" si="15"/>
        <v>24.221479852593927</v>
      </c>
      <c r="M42" s="234">
        <f t="shared" si="15"/>
        <v>19.86015997456741</v>
      </c>
      <c r="N42" s="234">
        <f t="shared" si="15"/>
        <v>16.628621180445048</v>
      </c>
      <c r="O42" s="234">
        <f t="shared" si="15"/>
        <v>13.73018324198446</v>
      </c>
      <c r="P42" s="234">
        <f t="shared" si="15"/>
        <v>10.963240420894184</v>
      </c>
      <c r="Q42" s="234">
        <f t="shared" si="15"/>
        <v>8.441018354317723</v>
      </c>
      <c r="R42" s="234">
        <f t="shared" si="15"/>
        <v>6.150277737799429</v>
      </c>
      <c r="S42" s="234">
        <f t="shared" si="15"/>
        <v>3.966259045128117</v>
      </c>
      <c r="T42" s="234">
        <f t="shared" si="15"/>
        <v>2.911369213824685</v>
      </c>
      <c r="U42" s="234">
        <f t="shared" si="15"/>
        <v>2.042628765489652</v>
      </c>
      <c r="V42" s="234">
        <f t="shared" si="15"/>
        <v>1.558000082301032</v>
      </c>
      <c r="W42" s="234">
        <f t="shared" si="15"/>
        <v>1.0957966428908308</v>
      </c>
      <c r="X42" s="234">
        <f t="shared" si="15"/>
        <v>0.6552128783741625</v>
      </c>
      <c r="Y42" s="234">
        <f t="shared" si="15"/>
        <v>0.23546915184615674</v>
      </c>
      <c r="Z42" s="234">
        <f t="shared" si="15"/>
        <v>0</v>
      </c>
    </row>
    <row r="43" spans="1:26" ht="35.25" customHeight="1" thickBot="1">
      <c r="A43" s="235" t="s">
        <v>168</v>
      </c>
      <c r="B43" s="69" t="s">
        <v>362</v>
      </c>
      <c r="C43" s="234" t="e">
        <f aca="true" t="shared" si="16" ref="C43:Z43">(C29+C27+C34+C35)/C12*100</f>
        <v>#REF!</v>
      </c>
      <c r="D43" s="234">
        <f t="shared" si="16"/>
        <v>3.116269961500671</v>
      </c>
      <c r="E43" s="234">
        <f t="shared" si="16"/>
        <v>0.8410489705019443</v>
      </c>
      <c r="F43" s="234" t="e">
        <f t="shared" si="16"/>
        <v>#REF!</v>
      </c>
      <c r="G43" s="234">
        <f t="shared" si="16"/>
        <v>3.4167764644586285</v>
      </c>
      <c r="H43" s="234">
        <f t="shared" si="16"/>
        <v>3.6416956442120387</v>
      </c>
      <c r="I43" s="234">
        <f t="shared" si="16"/>
        <v>3.611219893059836</v>
      </c>
      <c r="J43" s="234">
        <f t="shared" si="16"/>
        <v>4.390203933095363</v>
      </c>
      <c r="K43" s="234">
        <f t="shared" si="16"/>
        <v>4.310459693394671</v>
      </c>
      <c r="L43" s="234">
        <f t="shared" si="16"/>
        <v>4.580999895150212</v>
      </c>
      <c r="M43" s="234">
        <f t="shared" si="16"/>
        <v>5.164765135717177</v>
      </c>
      <c r="N43" s="234">
        <f t="shared" si="16"/>
        <v>3.8903144557031757</v>
      </c>
      <c r="O43" s="234">
        <f t="shared" si="16"/>
        <v>3.4500218503963107</v>
      </c>
      <c r="P43" s="234">
        <f t="shared" si="16"/>
        <v>3.222398071091331</v>
      </c>
      <c r="Q43" s="234">
        <f t="shared" si="16"/>
        <v>2.8858815208138715</v>
      </c>
      <c r="R43" s="234">
        <f t="shared" si="16"/>
        <v>2.5707364642675756</v>
      </c>
      <c r="S43" s="234">
        <f t="shared" si="16"/>
        <v>2.388028660345624</v>
      </c>
      <c r="T43" s="234">
        <f t="shared" si="16"/>
        <v>1.1864539354955068</v>
      </c>
      <c r="U43" s="234">
        <f t="shared" si="16"/>
        <v>0.9653136797121563</v>
      </c>
      <c r="V43" s="234">
        <f t="shared" si="16"/>
        <v>0.5523835275203727</v>
      </c>
      <c r="W43" s="234">
        <f t="shared" si="16"/>
        <v>0.5138828060940421</v>
      </c>
      <c r="X43" s="234">
        <f t="shared" si="16"/>
        <v>0.4769315599747683</v>
      </c>
      <c r="Y43" s="234">
        <f t="shared" si="16"/>
        <v>0.44147713193867893</v>
      </c>
      <c r="Z43" s="234">
        <f t="shared" si="16"/>
        <v>0.24327939306069188</v>
      </c>
    </row>
    <row r="44" spans="1:19" ht="12.75">
      <c r="A44" s="649"/>
      <c r="B44" s="650"/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</row>
  </sheetData>
  <sheetProtection/>
  <mergeCells count="8">
    <mergeCell ref="M9:Z9"/>
    <mergeCell ref="A44:S44"/>
    <mergeCell ref="A7:L7"/>
    <mergeCell ref="A9:A10"/>
    <mergeCell ref="B9:B10"/>
    <mergeCell ref="C9:C10"/>
    <mergeCell ref="D9:D10"/>
    <mergeCell ref="E9:L9"/>
  </mergeCells>
  <printOptions/>
  <pageMargins left="1.27" right="0.7086614173228347" top="0.15748031496062992" bottom="0.15748031496062992" header="0.15748031496062992" footer="0.15748031496062992"/>
  <pageSetup horizontalDpi="600" verticalDpi="600" orientation="landscape" paperSize="9" scale="7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23"/>
  <sheetViews>
    <sheetView zoomScalePageLayoutView="0" workbookViewId="0" topLeftCell="A1">
      <selection activeCell="A4" sqref="A4:A6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32.375" style="1" customWidth="1"/>
    <col min="5" max="5" width="14.25390625" style="1" customWidth="1"/>
    <col min="6" max="9" width="11.625" style="1" customWidth="1"/>
    <col min="10" max="10" width="8.875" style="1" customWidth="1"/>
    <col min="11" max="12" width="13.00390625" style="1" customWidth="1"/>
    <col min="13" max="13" width="13.25390625" style="1" customWidth="1"/>
    <col min="14" max="14" width="12.125" style="1" customWidth="1"/>
    <col min="15" max="15" width="11.375" style="1" customWidth="1"/>
    <col min="16" max="17" width="13.25390625" style="1" customWidth="1"/>
    <col min="18" max="18" width="10.75390625" style="1" customWidth="1"/>
    <col min="19" max="19" width="12.875" style="1" customWidth="1"/>
    <col min="20" max="20" width="23.875" style="1" hidden="1" customWidth="1"/>
  </cols>
  <sheetData>
    <row r="1" spans="1:20" ht="18">
      <c r="A1" s="524" t="s">
        <v>210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</row>
    <row r="2" spans="1:8" ht="18">
      <c r="A2" s="2"/>
      <c r="B2" s="2"/>
      <c r="C2" s="2"/>
      <c r="D2" s="2"/>
      <c r="E2" s="2"/>
      <c r="F2" s="2"/>
      <c r="G2" s="2"/>
      <c r="H2" s="2"/>
    </row>
    <row r="3" spans="1:20" ht="12.75">
      <c r="A3" s="29"/>
      <c r="B3" s="29"/>
      <c r="C3" s="29"/>
      <c r="D3" s="29"/>
      <c r="E3" s="29"/>
      <c r="F3" s="29"/>
      <c r="G3" s="29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 t="s">
        <v>40</v>
      </c>
      <c r="T3" s="30" t="s">
        <v>54</v>
      </c>
    </row>
    <row r="4" spans="1:20" s="32" customFormat="1" ht="18.75" customHeight="1">
      <c r="A4" s="523" t="s">
        <v>2</v>
      </c>
      <c r="B4" s="523" t="s">
        <v>3</v>
      </c>
      <c r="C4" s="532" t="s">
        <v>100</v>
      </c>
      <c r="D4" s="523" t="s">
        <v>14</v>
      </c>
      <c r="E4" s="532" t="s">
        <v>211</v>
      </c>
      <c r="F4" s="523" t="s">
        <v>212</v>
      </c>
      <c r="G4" s="523" t="s">
        <v>6</v>
      </c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</row>
    <row r="5" spans="1:20" s="32" customFormat="1" ht="20.25" customHeight="1">
      <c r="A5" s="523"/>
      <c r="B5" s="523"/>
      <c r="C5" s="534"/>
      <c r="D5" s="523"/>
      <c r="E5" s="534"/>
      <c r="F5" s="523"/>
      <c r="G5" s="518" t="s">
        <v>37</v>
      </c>
      <c r="H5" s="540" t="s">
        <v>67</v>
      </c>
      <c r="I5" s="523"/>
      <c r="J5" s="523"/>
      <c r="K5" s="523"/>
      <c r="L5" s="523"/>
      <c r="M5" s="523"/>
      <c r="N5" s="523"/>
      <c r="O5" s="73"/>
      <c r="P5" s="535" t="s">
        <v>67</v>
      </c>
      <c r="Q5" s="535"/>
      <c r="R5" s="535"/>
      <c r="S5" s="536"/>
      <c r="T5" s="519"/>
    </row>
    <row r="6" spans="1:20" s="32" customFormat="1" ht="162.75" customHeight="1">
      <c r="A6" s="523"/>
      <c r="B6" s="523"/>
      <c r="C6" s="533"/>
      <c r="D6" s="523"/>
      <c r="E6" s="533"/>
      <c r="F6" s="523"/>
      <c r="G6" s="523"/>
      <c r="H6" s="41" t="s">
        <v>188</v>
      </c>
      <c r="I6" s="41" t="s">
        <v>189</v>
      </c>
      <c r="J6" s="41" t="s">
        <v>174</v>
      </c>
      <c r="K6" s="41" t="s">
        <v>175</v>
      </c>
      <c r="L6" s="41" t="s">
        <v>204</v>
      </c>
      <c r="M6" s="41" t="s">
        <v>190</v>
      </c>
      <c r="N6" s="41" t="s">
        <v>176</v>
      </c>
      <c r="O6" s="72" t="s">
        <v>177</v>
      </c>
      <c r="P6" s="71" t="s">
        <v>192</v>
      </c>
      <c r="Q6" s="71" t="s">
        <v>193</v>
      </c>
      <c r="R6" s="72" t="s">
        <v>178</v>
      </c>
      <c r="S6" s="72" t="s">
        <v>179</v>
      </c>
      <c r="T6" s="516"/>
    </row>
    <row r="7" spans="1:20" s="32" customFormat="1" ht="6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132">
        <v>16</v>
      </c>
      <c r="Q7" s="132">
        <v>17</v>
      </c>
      <c r="R7" s="33">
        <v>18</v>
      </c>
      <c r="S7" s="33">
        <v>19</v>
      </c>
      <c r="T7" s="33">
        <v>13</v>
      </c>
    </row>
    <row r="8" spans="1:20" s="32" customFormat="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32" customFormat="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s="32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s="32" customFormat="1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s="32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32" customFormat="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32" customFormat="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32" customFormat="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s="32" customFormat="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32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s="32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s="32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37" customFormat="1" ht="24.75" customHeight="1">
      <c r="A20" s="537" t="s">
        <v>85</v>
      </c>
      <c r="B20" s="538"/>
      <c r="C20" s="538"/>
      <c r="D20" s="539"/>
      <c r="E20" s="3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2" spans="1:4" ht="14.25">
      <c r="A22" s="134" t="s">
        <v>202</v>
      </c>
      <c r="B22" s="26"/>
      <c r="C22" s="26"/>
      <c r="D22" s="26"/>
    </row>
    <row r="23" spans="1:4" ht="12.75">
      <c r="A23" s="521" t="s">
        <v>201</v>
      </c>
      <c r="B23" s="522"/>
      <c r="C23" s="522"/>
      <c r="D23" s="522"/>
    </row>
  </sheetData>
  <sheetProtection/>
  <mergeCells count="14">
    <mergeCell ref="A1:T1"/>
    <mergeCell ref="F4:F6"/>
    <mergeCell ref="A4:A6"/>
    <mergeCell ref="D4:D6"/>
    <mergeCell ref="B4:B6"/>
    <mergeCell ref="G4:T4"/>
    <mergeCell ref="T5:T6"/>
    <mergeCell ref="A23:D23"/>
    <mergeCell ref="C4:C6"/>
    <mergeCell ref="P5:S5"/>
    <mergeCell ref="A20:D20"/>
    <mergeCell ref="H5:N5"/>
    <mergeCell ref="G5:G6"/>
    <mergeCell ref="E4:E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J2" sqref="J2:K4"/>
    </sheetView>
  </sheetViews>
  <sheetFormatPr defaultColWidth="9.00390625" defaultRowHeight="12.75"/>
  <cols>
    <col min="1" max="1" width="5.625" style="1" customWidth="1"/>
    <col min="2" max="2" width="7.625" style="1" customWidth="1"/>
    <col min="3" max="3" width="7.00390625" style="1" customWidth="1"/>
    <col min="4" max="4" width="6.625" style="1" customWidth="1"/>
    <col min="5" max="5" width="42.75390625" style="1" customWidth="1"/>
    <col min="6" max="6" width="12.75390625" style="1" customWidth="1"/>
    <col min="7" max="7" width="13.625" style="1" customWidth="1"/>
    <col min="8" max="8" width="10.125" style="1" customWidth="1"/>
    <col min="9" max="9" width="13.125" style="1" customWidth="1"/>
    <col min="10" max="10" width="14.375" style="1" customWidth="1"/>
    <col min="11" max="11" width="17.25390625" style="1" customWidth="1"/>
    <col min="12" max="12" width="20.75390625" style="1" customWidth="1"/>
    <col min="13" max="16384" width="9.125" style="1" customWidth="1"/>
  </cols>
  <sheetData>
    <row r="1" ht="12.75">
      <c r="J1" t="s">
        <v>392</v>
      </c>
    </row>
    <row r="2" ht="12.75">
      <c r="J2"/>
    </row>
    <row r="3" ht="12.75">
      <c r="J3"/>
    </row>
    <row r="4" ht="12.75">
      <c r="J4"/>
    </row>
    <row r="6" spans="1:12" ht="39" customHeight="1">
      <c r="A6" s="512" t="s">
        <v>235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</row>
    <row r="7" spans="1:12" ht="10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9" t="s">
        <v>40</v>
      </c>
    </row>
    <row r="8" spans="1:13" s="28" customFormat="1" ht="19.5" customHeight="1">
      <c r="A8" s="531" t="s">
        <v>55</v>
      </c>
      <c r="B8" s="531" t="s">
        <v>2</v>
      </c>
      <c r="C8" s="531" t="s">
        <v>39</v>
      </c>
      <c r="D8" s="528" t="s">
        <v>100</v>
      </c>
      <c r="E8" s="523" t="s">
        <v>236</v>
      </c>
      <c r="F8" s="518" t="s">
        <v>62</v>
      </c>
      <c r="G8" s="514"/>
      <c r="H8" s="514"/>
      <c r="I8" s="514"/>
      <c r="J8" s="540"/>
      <c r="K8" s="532" t="s">
        <v>237</v>
      </c>
      <c r="L8" s="523" t="s">
        <v>104</v>
      </c>
      <c r="M8" s="26"/>
    </row>
    <row r="9" spans="1:13" s="28" customFormat="1" ht="19.5" customHeight="1">
      <c r="A9" s="531"/>
      <c r="B9" s="531"/>
      <c r="C9" s="531"/>
      <c r="D9" s="529"/>
      <c r="E9" s="523"/>
      <c r="F9" s="523" t="s">
        <v>213</v>
      </c>
      <c r="G9" s="523" t="s">
        <v>15</v>
      </c>
      <c r="H9" s="523"/>
      <c r="I9" s="523"/>
      <c r="J9" s="523"/>
      <c r="K9" s="513"/>
      <c r="L9" s="523"/>
      <c r="M9" s="26"/>
    </row>
    <row r="10" spans="1:13" s="28" customFormat="1" ht="29.25" customHeight="1">
      <c r="A10" s="531"/>
      <c r="B10" s="531"/>
      <c r="C10" s="531"/>
      <c r="D10" s="529"/>
      <c r="E10" s="523"/>
      <c r="F10" s="523"/>
      <c r="G10" s="523" t="s">
        <v>102</v>
      </c>
      <c r="H10" s="523" t="s">
        <v>92</v>
      </c>
      <c r="I10" s="523" t="s">
        <v>233</v>
      </c>
      <c r="J10" s="523" t="s">
        <v>93</v>
      </c>
      <c r="K10" s="513"/>
      <c r="L10" s="523"/>
      <c r="M10" s="26"/>
    </row>
    <row r="11" spans="1:13" s="28" customFormat="1" ht="19.5" customHeight="1">
      <c r="A11" s="531"/>
      <c r="B11" s="531"/>
      <c r="C11" s="531"/>
      <c r="D11" s="529"/>
      <c r="E11" s="523"/>
      <c r="F11" s="523"/>
      <c r="G11" s="523"/>
      <c r="H11" s="523"/>
      <c r="I11" s="523"/>
      <c r="J11" s="523"/>
      <c r="K11" s="513"/>
      <c r="L11" s="523"/>
      <c r="M11" s="26"/>
    </row>
    <row r="12" spans="1:13" s="28" customFormat="1" ht="19.5" customHeight="1">
      <c r="A12" s="531"/>
      <c r="B12" s="531"/>
      <c r="C12" s="531"/>
      <c r="D12" s="530"/>
      <c r="E12" s="523"/>
      <c r="F12" s="523"/>
      <c r="G12" s="523"/>
      <c r="H12" s="523"/>
      <c r="I12" s="523"/>
      <c r="J12" s="523"/>
      <c r="K12" s="516"/>
      <c r="L12" s="523"/>
      <c r="M12" s="26"/>
    </row>
    <row r="13" spans="1:13" ht="7.5" customHeight="1">
      <c r="A13" s="77">
        <v>1</v>
      </c>
      <c r="B13" s="77">
        <v>2</v>
      </c>
      <c r="C13" s="77">
        <v>3</v>
      </c>
      <c r="D13" s="77">
        <v>4</v>
      </c>
      <c r="E13" s="77">
        <v>5</v>
      </c>
      <c r="F13" s="77">
        <v>6</v>
      </c>
      <c r="G13" s="77">
        <v>7</v>
      </c>
      <c r="H13" s="77">
        <v>8</v>
      </c>
      <c r="I13" s="77">
        <v>9</v>
      </c>
      <c r="J13" s="77">
        <v>10</v>
      </c>
      <c r="K13" s="77">
        <v>11</v>
      </c>
      <c r="L13" s="77">
        <v>12</v>
      </c>
      <c r="M13" s="26"/>
    </row>
    <row r="14" spans="1:13" ht="57.75" customHeight="1">
      <c r="A14" s="414" t="s">
        <v>9</v>
      </c>
      <c r="B14" s="81">
        <v>600</v>
      </c>
      <c r="C14" s="81">
        <v>60014</v>
      </c>
      <c r="D14" s="81">
        <v>6050</v>
      </c>
      <c r="E14" s="465" t="s">
        <v>447</v>
      </c>
      <c r="F14" s="151">
        <f>SUM(G14:J14)</f>
        <v>270000</v>
      </c>
      <c r="G14" s="151">
        <v>270000</v>
      </c>
      <c r="H14" s="151"/>
      <c r="I14" s="416"/>
      <c r="J14" s="151"/>
      <c r="K14" s="151"/>
      <c r="L14" s="415" t="s">
        <v>384</v>
      </c>
      <c r="M14" s="26"/>
    </row>
    <row r="15" spans="1:13" ht="53.25" customHeight="1">
      <c r="A15" s="414" t="s">
        <v>10</v>
      </c>
      <c r="B15" s="81">
        <v>600</v>
      </c>
      <c r="C15" s="81">
        <v>60014</v>
      </c>
      <c r="D15" s="81">
        <v>6050</v>
      </c>
      <c r="E15" s="465" t="s">
        <v>448</v>
      </c>
      <c r="F15" s="151">
        <f>SUM(G15:J15)</f>
        <v>350000</v>
      </c>
      <c r="G15" s="151">
        <v>350000</v>
      </c>
      <c r="H15" s="151"/>
      <c r="I15" s="416"/>
      <c r="J15" s="151"/>
      <c r="K15" s="151"/>
      <c r="L15" s="415" t="s">
        <v>384</v>
      </c>
      <c r="M15" s="26"/>
    </row>
    <row r="16" spans="1:13" ht="61.5" customHeight="1">
      <c r="A16" s="414" t="s">
        <v>11</v>
      </c>
      <c r="B16" s="81">
        <v>600</v>
      </c>
      <c r="C16" s="81">
        <v>60014</v>
      </c>
      <c r="D16" s="81">
        <v>6050</v>
      </c>
      <c r="E16" s="465" t="s">
        <v>383</v>
      </c>
      <c r="F16" s="151">
        <f>SUM(G16:J16)</f>
        <v>0</v>
      </c>
      <c r="G16" s="151">
        <v>0</v>
      </c>
      <c r="H16" s="151"/>
      <c r="I16" s="416"/>
      <c r="J16" s="151"/>
      <c r="K16" s="151">
        <v>200000</v>
      </c>
      <c r="L16" s="415" t="s">
        <v>384</v>
      </c>
      <c r="M16" s="26"/>
    </row>
    <row r="17" spans="1:13" ht="68.25" customHeight="1">
      <c r="A17" s="414" t="s">
        <v>1</v>
      </c>
      <c r="B17" s="81">
        <v>600</v>
      </c>
      <c r="C17" s="81">
        <v>60014</v>
      </c>
      <c r="D17" s="81">
        <v>6050</v>
      </c>
      <c r="E17" s="465" t="s">
        <v>449</v>
      </c>
      <c r="F17" s="151">
        <v>400000</v>
      </c>
      <c r="G17" s="151">
        <v>400000</v>
      </c>
      <c r="H17" s="151"/>
      <c r="I17" s="416"/>
      <c r="J17" s="151"/>
      <c r="K17" s="151"/>
      <c r="L17" s="415" t="s">
        <v>384</v>
      </c>
      <c r="M17" s="26"/>
    </row>
    <row r="18" spans="1:13" ht="61.5" customHeight="1">
      <c r="A18" s="414" t="s">
        <v>16</v>
      </c>
      <c r="B18" s="81">
        <v>926</v>
      </c>
      <c r="C18" s="81">
        <v>92601</v>
      </c>
      <c r="D18" s="81">
        <v>6050</v>
      </c>
      <c r="E18" s="465" t="s">
        <v>411</v>
      </c>
      <c r="F18" s="151">
        <v>1629146</v>
      </c>
      <c r="G18" s="151">
        <v>596146</v>
      </c>
      <c r="H18" s="151"/>
      <c r="I18" s="416">
        <v>1033000</v>
      </c>
      <c r="J18" s="151"/>
      <c r="K18" s="151"/>
      <c r="L18" s="415" t="s">
        <v>413</v>
      </c>
      <c r="M18" s="26"/>
    </row>
    <row r="19" spans="1:13" ht="61.5" customHeight="1">
      <c r="A19" s="414" t="s">
        <v>19</v>
      </c>
      <c r="B19" s="81">
        <v>801</v>
      </c>
      <c r="C19" s="81">
        <v>80130</v>
      </c>
      <c r="D19" s="81">
        <v>6060</v>
      </c>
      <c r="E19" s="465" t="s">
        <v>412</v>
      </c>
      <c r="F19" s="151">
        <v>59000</v>
      </c>
      <c r="G19" s="151">
        <v>59000</v>
      </c>
      <c r="H19" s="151"/>
      <c r="I19" s="416"/>
      <c r="J19" s="151"/>
      <c r="K19" s="151"/>
      <c r="L19" s="415" t="s">
        <v>414</v>
      </c>
      <c r="M19" s="26"/>
    </row>
    <row r="20" spans="1:13" ht="61.5" customHeight="1">
      <c r="A20" s="414" t="s">
        <v>22</v>
      </c>
      <c r="B20" s="81">
        <v>801</v>
      </c>
      <c r="C20" s="81">
        <v>80130</v>
      </c>
      <c r="D20" s="81">
        <v>6050</v>
      </c>
      <c r="E20" s="465" t="s">
        <v>443</v>
      </c>
      <c r="F20" s="151">
        <v>238000</v>
      </c>
      <c r="G20" s="151">
        <v>238000</v>
      </c>
      <c r="H20" s="151"/>
      <c r="I20" s="416"/>
      <c r="J20" s="151"/>
      <c r="K20" s="151"/>
      <c r="L20" s="415" t="s">
        <v>414</v>
      </c>
      <c r="M20" s="26"/>
    </row>
    <row r="21" spans="1:13" ht="42" customHeight="1">
      <c r="A21" s="414" t="s">
        <v>28</v>
      </c>
      <c r="B21" s="81">
        <v>750</v>
      </c>
      <c r="C21" s="81">
        <v>75020</v>
      </c>
      <c r="D21" s="81">
        <v>6060</v>
      </c>
      <c r="E21" s="465" t="s">
        <v>415</v>
      </c>
      <c r="F21" s="151">
        <v>46600</v>
      </c>
      <c r="G21" s="151">
        <v>46600</v>
      </c>
      <c r="H21" s="151"/>
      <c r="I21" s="416"/>
      <c r="J21" s="151"/>
      <c r="K21" s="151"/>
      <c r="L21" s="415" t="s">
        <v>416</v>
      </c>
      <c r="M21" s="26"/>
    </row>
    <row r="22" spans="1:13" ht="53.25" customHeight="1">
      <c r="A22" s="414" t="s">
        <v>43</v>
      </c>
      <c r="B22" s="81">
        <v>750</v>
      </c>
      <c r="C22" s="81">
        <v>75020</v>
      </c>
      <c r="D22" s="81">
        <v>6050</v>
      </c>
      <c r="E22" s="465" t="s">
        <v>437</v>
      </c>
      <c r="F22" s="151">
        <v>330000</v>
      </c>
      <c r="G22" s="151">
        <v>330000</v>
      </c>
      <c r="H22" s="151"/>
      <c r="I22" s="416"/>
      <c r="J22" s="151"/>
      <c r="K22" s="151"/>
      <c r="L22" s="415" t="s">
        <v>416</v>
      </c>
      <c r="M22" s="26"/>
    </row>
    <row r="23" spans="1:13" ht="45.75" customHeight="1">
      <c r="A23" s="414" t="s">
        <v>318</v>
      </c>
      <c r="B23" s="81">
        <v>852</v>
      </c>
      <c r="C23" s="81">
        <v>85201</v>
      </c>
      <c r="D23" s="81">
        <v>6050</v>
      </c>
      <c r="E23" s="465" t="s">
        <v>417</v>
      </c>
      <c r="F23" s="151">
        <v>30000</v>
      </c>
      <c r="G23" s="151">
        <v>30000</v>
      </c>
      <c r="H23" s="151"/>
      <c r="I23" s="416"/>
      <c r="J23" s="151"/>
      <c r="K23" s="151"/>
      <c r="L23" s="415" t="s">
        <v>418</v>
      </c>
      <c r="M23" s="26"/>
    </row>
    <row r="24" spans="1:13" ht="61.5" customHeight="1">
      <c r="A24" s="414" t="s">
        <v>320</v>
      </c>
      <c r="B24" s="81">
        <v>852</v>
      </c>
      <c r="C24" s="81">
        <v>85201</v>
      </c>
      <c r="D24" s="81">
        <v>6580</v>
      </c>
      <c r="E24" s="465" t="s">
        <v>445</v>
      </c>
      <c r="F24" s="151">
        <v>0</v>
      </c>
      <c r="G24" s="151">
        <v>0</v>
      </c>
      <c r="H24" s="151"/>
      <c r="I24" s="416"/>
      <c r="J24" s="151"/>
      <c r="K24" s="151">
        <v>51404</v>
      </c>
      <c r="L24" s="415" t="s">
        <v>418</v>
      </c>
      <c r="M24" s="26"/>
    </row>
    <row r="25" spans="1:13" ht="61.5" customHeight="1">
      <c r="A25" s="414" t="s">
        <v>322</v>
      </c>
      <c r="B25" s="81">
        <v>900</v>
      </c>
      <c r="C25" s="81">
        <v>90095</v>
      </c>
      <c r="D25" s="520" t="s">
        <v>459</v>
      </c>
      <c r="E25" s="465" t="s">
        <v>419</v>
      </c>
      <c r="F25" s="151">
        <f>SUM(G25:J25)</f>
        <v>2787459</v>
      </c>
      <c r="G25" s="151">
        <v>557492</v>
      </c>
      <c r="H25" s="151"/>
      <c r="I25" s="416"/>
      <c r="J25" s="151">
        <v>2229967</v>
      </c>
      <c r="K25" s="151"/>
      <c r="L25" s="415" t="s">
        <v>416</v>
      </c>
      <c r="M25" s="26"/>
    </row>
    <row r="26" spans="1:13" ht="22.5" customHeight="1">
      <c r="A26" s="517" t="s">
        <v>99</v>
      </c>
      <c r="B26" s="517"/>
      <c r="C26" s="517"/>
      <c r="D26" s="517"/>
      <c r="E26" s="517"/>
      <c r="F26" s="332">
        <f aca="true" t="shared" si="0" ref="F26:K26">SUM(F14:F25)</f>
        <v>6140205</v>
      </c>
      <c r="G26" s="332">
        <f t="shared" si="0"/>
        <v>2877238</v>
      </c>
      <c r="H26" s="332">
        <f t="shared" si="0"/>
        <v>0</v>
      </c>
      <c r="I26" s="332">
        <f t="shared" si="0"/>
        <v>1033000</v>
      </c>
      <c r="J26" s="332">
        <f t="shared" si="0"/>
        <v>2229967</v>
      </c>
      <c r="K26" s="332">
        <f t="shared" si="0"/>
        <v>251404</v>
      </c>
      <c r="L26" s="96" t="s">
        <v>42</v>
      </c>
      <c r="M26" s="26"/>
    </row>
    <row r="27" spans="1:13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9" ht="12.75">
      <c r="A29" s="47" t="s">
        <v>232</v>
      </c>
    </row>
    <row r="30" ht="12.75">
      <c r="A30" s="1" t="s">
        <v>238</v>
      </c>
    </row>
  </sheetData>
  <sheetProtection/>
  <mergeCells count="16">
    <mergeCell ref="F9:F12"/>
    <mergeCell ref="G9:J9"/>
    <mergeCell ref="G10:G12"/>
    <mergeCell ref="H10:H12"/>
    <mergeCell ref="I10:I12"/>
    <mergeCell ref="J10:J12"/>
    <mergeCell ref="A26:E26"/>
    <mergeCell ref="A6:L6"/>
    <mergeCell ref="A8:A12"/>
    <mergeCell ref="B8:B12"/>
    <mergeCell ref="C8:C12"/>
    <mergeCell ref="D8:D12"/>
    <mergeCell ref="K8:K12"/>
    <mergeCell ref="E8:E12"/>
    <mergeCell ref="F8:J8"/>
    <mergeCell ref="L8:L12"/>
  </mergeCells>
  <printOptions horizontalCentered="1"/>
  <pageMargins left="0.26" right="0.28" top="0.4" bottom="0.31" header="0.25" footer="0.19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zoomScalePageLayoutView="0" workbookViewId="0" topLeftCell="A1">
      <selection activeCell="J3" sqref="J3:K5"/>
    </sheetView>
  </sheetViews>
  <sheetFormatPr defaultColWidth="9.00390625" defaultRowHeight="12.75"/>
  <cols>
    <col min="1" max="1" width="5.25390625" style="1" bestFit="1" customWidth="1"/>
    <col min="2" max="2" width="6.125" style="1" customWidth="1"/>
    <col min="3" max="4" width="6.375" style="1" customWidth="1"/>
    <col min="5" max="5" width="33.125" style="1" customWidth="1"/>
    <col min="6" max="9" width="9.125" style="1" customWidth="1"/>
    <col min="10" max="10" width="10.00390625" style="1" customWidth="1"/>
    <col min="11" max="11" width="9.125" style="1" customWidth="1"/>
    <col min="12" max="12" width="11.75390625" style="1" customWidth="1"/>
    <col min="13" max="16384" width="9.125" style="1" customWidth="1"/>
  </cols>
  <sheetData>
    <row r="2" ht="12.75">
      <c r="J2" s="336" t="s">
        <v>400</v>
      </c>
    </row>
    <row r="3" ht="12.75">
      <c r="J3" s="336"/>
    </row>
    <row r="4" ht="12.75">
      <c r="J4" s="336"/>
    </row>
    <row r="5" ht="12.75">
      <c r="J5" s="336"/>
    </row>
    <row r="7" spans="1:12" ht="19.5" customHeight="1">
      <c r="A7" s="512" t="s">
        <v>222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</row>
    <row r="8" spans="1:12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9" t="s">
        <v>40</v>
      </c>
    </row>
    <row r="9" spans="1:12" ht="12.75">
      <c r="A9" s="531" t="s">
        <v>55</v>
      </c>
      <c r="B9" s="531" t="s">
        <v>2</v>
      </c>
      <c r="C9" s="531" t="s">
        <v>39</v>
      </c>
      <c r="D9" s="528" t="s">
        <v>105</v>
      </c>
      <c r="E9" s="523" t="s">
        <v>94</v>
      </c>
      <c r="F9" s="523" t="s">
        <v>101</v>
      </c>
      <c r="G9" s="523" t="s">
        <v>62</v>
      </c>
      <c r="H9" s="523"/>
      <c r="I9" s="523"/>
      <c r="J9" s="523"/>
      <c r="K9" s="523"/>
      <c r="L9" s="523" t="s">
        <v>104</v>
      </c>
    </row>
    <row r="10" spans="1:12" ht="12.75">
      <c r="A10" s="531"/>
      <c r="B10" s="531"/>
      <c r="C10" s="531"/>
      <c r="D10" s="529"/>
      <c r="E10" s="523"/>
      <c r="F10" s="523"/>
      <c r="G10" s="523" t="s">
        <v>213</v>
      </c>
      <c r="H10" s="523" t="s">
        <v>15</v>
      </c>
      <c r="I10" s="523"/>
      <c r="J10" s="523"/>
      <c r="K10" s="523"/>
      <c r="L10" s="523"/>
    </row>
    <row r="11" spans="1:12" ht="19.5" customHeight="1">
      <c r="A11" s="531"/>
      <c r="B11" s="531"/>
      <c r="C11" s="531"/>
      <c r="D11" s="529"/>
      <c r="E11" s="523"/>
      <c r="F11" s="523"/>
      <c r="G11" s="523"/>
      <c r="H11" s="523" t="s">
        <v>102</v>
      </c>
      <c r="I11" s="523" t="s">
        <v>92</v>
      </c>
      <c r="J11" s="523" t="s">
        <v>57</v>
      </c>
      <c r="K11" s="523" t="s">
        <v>93</v>
      </c>
      <c r="L11" s="523"/>
    </row>
    <row r="12" spans="1:12" ht="19.5" customHeight="1">
      <c r="A12" s="531"/>
      <c r="B12" s="531"/>
      <c r="C12" s="531"/>
      <c r="D12" s="529"/>
      <c r="E12" s="523"/>
      <c r="F12" s="523"/>
      <c r="G12" s="523"/>
      <c r="H12" s="523"/>
      <c r="I12" s="523"/>
      <c r="J12" s="523"/>
      <c r="K12" s="523"/>
      <c r="L12" s="523"/>
    </row>
    <row r="13" spans="1:12" ht="35.25" customHeight="1">
      <c r="A13" s="531"/>
      <c r="B13" s="531"/>
      <c r="C13" s="531"/>
      <c r="D13" s="530"/>
      <c r="E13" s="523"/>
      <c r="F13" s="523"/>
      <c r="G13" s="523"/>
      <c r="H13" s="523"/>
      <c r="I13" s="523"/>
      <c r="J13" s="523"/>
      <c r="K13" s="523"/>
      <c r="L13" s="523"/>
    </row>
    <row r="14" spans="1:12" ht="19.5" customHeight="1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  <c r="H14" s="77">
        <v>8</v>
      </c>
      <c r="I14" s="77">
        <v>9</v>
      </c>
      <c r="J14" s="77">
        <v>10</v>
      </c>
      <c r="K14" s="77">
        <v>11</v>
      </c>
      <c r="L14" s="77">
        <v>12</v>
      </c>
    </row>
    <row r="15" spans="1:12" ht="63" customHeight="1">
      <c r="A15" s="93" t="s">
        <v>9</v>
      </c>
      <c r="B15" s="80">
        <v>600</v>
      </c>
      <c r="C15" s="80">
        <v>60014</v>
      </c>
      <c r="D15" s="80">
        <v>6050</v>
      </c>
      <c r="E15" s="95" t="s">
        <v>383</v>
      </c>
      <c r="F15" s="331">
        <v>2893864</v>
      </c>
      <c r="G15" s="331">
        <v>200000</v>
      </c>
      <c r="H15" s="331">
        <v>200000</v>
      </c>
      <c r="I15" s="331"/>
      <c r="J15" s="94" t="s">
        <v>103</v>
      </c>
      <c r="K15" s="80"/>
      <c r="L15" s="330" t="s">
        <v>384</v>
      </c>
    </row>
    <row r="16" spans="1:12" ht="63" customHeight="1">
      <c r="A16" s="485" t="s">
        <v>10</v>
      </c>
      <c r="B16" s="486">
        <v>852</v>
      </c>
      <c r="C16" s="486">
        <v>85201</v>
      </c>
      <c r="D16" s="486">
        <v>6580</v>
      </c>
      <c r="E16" s="465" t="s">
        <v>445</v>
      </c>
      <c r="F16" s="487">
        <v>168537</v>
      </c>
      <c r="G16" s="487">
        <v>51404</v>
      </c>
      <c r="H16" s="487">
        <v>51404</v>
      </c>
      <c r="I16" s="487"/>
      <c r="J16" s="94"/>
      <c r="K16" s="486"/>
      <c r="L16" s="94" t="s">
        <v>418</v>
      </c>
    </row>
    <row r="17" spans="1:12" ht="25.5" customHeight="1">
      <c r="A17" s="517" t="s">
        <v>99</v>
      </c>
      <c r="B17" s="517"/>
      <c r="C17" s="517"/>
      <c r="D17" s="517"/>
      <c r="E17" s="517"/>
      <c r="F17" s="151">
        <f aca="true" t="shared" si="0" ref="F17:K17">SUM(F15:F16)</f>
        <v>3062401</v>
      </c>
      <c r="G17" s="151">
        <f t="shared" si="0"/>
        <v>251404</v>
      </c>
      <c r="H17" s="151">
        <f t="shared" si="0"/>
        <v>251404</v>
      </c>
      <c r="I17" s="151">
        <f t="shared" si="0"/>
        <v>0</v>
      </c>
      <c r="J17" s="151">
        <f t="shared" si="0"/>
        <v>0</v>
      </c>
      <c r="K17" s="151">
        <f t="shared" si="0"/>
        <v>0</v>
      </c>
      <c r="L17" s="96" t="s">
        <v>42</v>
      </c>
    </row>
    <row r="18" spans="1:12" ht="1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ht="19.5" customHeight="1">
      <c r="A19" s="1" t="s">
        <v>61</v>
      </c>
    </row>
    <row r="20" ht="12.75">
      <c r="A20" s="1" t="s">
        <v>58</v>
      </c>
    </row>
    <row r="21" ht="15" customHeight="1">
      <c r="A21" s="1" t="s">
        <v>59</v>
      </c>
    </row>
    <row r="22" ht="19.5" customHeight="1">
      <c r="A22" s="1" t="s">
        <v>60</v>
      </c>
    </row>
    <row r="24" ht="14.25">
      <c r="A24" s="47" t="s">
        <v>106</v>
      </c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8"/>
      <c r="J27" s="8"/>
    </row>
    <row r="28" spans="1:10" ht="15">
      <c r="A28" s="7"/>
      <c r="B28" s="7"/>
      <c r="C28" s="7"/>
      <c r="D28" s="7"/>
      <c r="E28" s="7"/>
      <c r="F28" s="7"/>
      <c r="G28" s="7"/>
      <c r="H28" s="7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sheetProtection/>
  <mergeCells count="16">
    <mergeCell ref="A17:E17"/>
    <mergeCell ref="L9:L13"/>
    <mergeCell ref="G10:G13"/>
    <mergeCell ref="H10:K10"/>
    <mergeCell ref="H11:H13"/>
    <mergeCell ref="I11:I13"/>
    <mergeCell ref="J11:J13"/>
    <mergeCell ref="K11:K13"/>
    <mergeCell ref="A7:L7"/>
    <mergeCell ref="A9:A13"/>
    <mergeCell ref="B9:B13"/>
    <mergeCell ref="C9:C13"/>
    <mergeCell ref="D9:D13"/>
    <mergeCell ref="E9:E13"/>
    <mergeCell ref="F9:F13"/>
    <mergeCell ref="G9:K9"/>
  </mergeCells>
  <printOptions horizontalCentered="1"/>
  <pageMargins left="0.5905511811023623" right="0.5905511811023623" top="0.3" bottom="0.5905511811023623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9"/>
  <sheetViews>
    <sheetView view="pageBreakPreview" zoomScaleSheetLayoutView="100" zoomScalePageLayoutView="0" workbookViewId="0" topLeftCell="D118">
      <selection activeCell="O5" sqref="N3:O5"/>
    </sheetView>
  </sheetViews>
  <sheetFormatPr defaultColWidth="10.25390625" defaultRowHeight="12.75"/>
  <cols>
    <col min="1" max="1" width="3.625" style="11" bestFit="1" customWidth="1"/>
    <col min="2" max="2" width="21.875" style="11" customWidth="1"/>
    <col min="3" max="3" width="13.00390625" style="11" customWidth="1"/>
    <col min="4" max="4" width="10.375" style="11" customWidth="1"/>
    <col min="5" max="5" width="12.00390625" style="11" customWidth="1"/>
    <col min="6" max="6" width="9.125" style="11" customWidth="1"/>
    <col min="7" max="7" width="8.875" style="11" customWidth="1"/>
    <col min="8" max="8" width="9.625" style="11" customWidth="1"/>
    <col min="9" max="9" width="8.75390625" style="11" customWidth="1"/>
    <col min="10" max="11" width="7.75390625" style="11" customWidth="1"/>
    <col min="12" max="12" width="9.75390625" style="11" customWidth="1"/>
    <col min="13" max="13" width="11.75390625" style="11" customWidth="1"/>
    <col min="14" max="14" width="10.375" style="11" customWidth="1"/>
    <col min="15" max="15" width="11.25390625" style="11" customWidth="1"/>
    <col min="16" max="16" width="13.125" style="11" customWidth="1"/>
    <col min="17" max="16384" width="10.25390625" style="11" customWidth="1"/>
  </cols>
  <sheetData>
    <row r="2" ht="12.75">
      <c r="N2" s="336" t="s">
        <v>409</v>
      </c>
    </row>
    <row r="3" ht="12.75">
      <c r="N3" s="336"/>
    </row>
    <row r="4" ht="12.75">
      <c r="N4" s="336"/>
    </row>
    <row r="5" ht="12.75">
      <c r="N5" s="336"/>
    </row>
    <row r="7" spans="1:16" ht="29.25" customHeight="1">
      <c r="A7" s="568" t="s">
        <v>205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</row>
    <row r="8" ht="18.75" customHeight="1" thickBot="1"/>
    <row r="9" spans="1:16" ht="11.25">
      <c r="A9" s="510" t="s">
        <v>55</v>
      </c>
      <c r="B9" s="503" t="s">
        <v>63</v>
      </c>
      <c r="C9" s="505" t="s">
        <v>64</v>
      </c>
      <c r="D9" s="505" t="s">
        <v>107</v>
      </c>
      <c r="E9" s="505" t="s">
        <v>98</v>
      </c>
      <c r="F9" s="503" t="s">
        <v>6</v>
      </c>
      <c r="G9" s="503"/>
      <c r="H9" s="503" t="s">
        <v>62</v>
      </c>
      <c r="I9" s="503"/>
      <c r="J9" s="503"/>
      <c r="K9" s="503"/>
      <c r="L9" s="503"/>
      <c r="M9" s="503"/>
      <c r="N9" s="503"/>
      <c r="O9" s="503"/>
      <c r="P9" s="563"/>
    </row>
    <row r="10" spans="1:16" ht="11.25">
      <c r="A10" s="511"/>
      <c r="B10" s="504"/>
      <c r="C10" s="541"/>
      <c r="D10" s="541"/>
      <c r="E10" s="541"/>
      <c r="F10" s="541" t="s">
        <v>95</v>
      </c>
      <c r="G10" s="541" t="s">
        <v>96</v>
      </c>
      <c r="H10" s="504" t="s">
        <v>173</v>
      </c>
      <c r="I10" s="504"/>
      <c r="J10" s="504"/>
      <c r="K10" s="504"/>
      <c r="L10" s="504"/>
      <c r="M10" s="504"/>
      <c r="N10" s="504"/>
      <c r="O10" s="504"/>
      <c r="P10" s="552"/>
    </row>
    <row r="11" spans="1:16" ht="11.25">
      <c r="A11" s="511"/>
      <c r="B11" s="504"/>
      <c r="C11" s="541"/>
      <c r="D11" s="541"/>
      <c r="E11" s="541"/>
      <c r="F11" s="541"/>
      <c r="G11" s="541"/>
      <c r="H11" s="541" t="s">
        <v>66</v>
      </c>
      <c r="I11" s="504" t="s">
        <v>67</v>
      </c>
      <c r="J11" s="504"/>
      <c r="K11" s="504"/>
      <c r="L11" s="504"/>
      <c r="M11" s="504"/>
      <c r="N11" s="504"/>
      <c r="O11" s="504"/>
      <c r="P11" s="552"/>
    </row>
    <row r="12" spans="1:16" ht="14.25" customHeight="1">
      <c r="A12" s="511"/>
      <c r="B12" s="504"/>
      <c r="C12" s="541"/>
      <c r="D12" s="541"/>
      <c r="E12" s="541"/>
      <c r="F12" s="541"/>
      <c r="G12" s="541"/>
      <c r="H12" s="541"/>
      <c r="I12" s="504" t="s">
        <v>68</v>
      </c>
      <c r="J12" s="504"/>
      <c r="K12" s="504"/>
      <c r="L12" s="504"/>
      <c r="M12" s="504" t="s">
        <v>65</v>
      </c>
      <c r="N12" s="504"/>
      <c r="O12" s="504"/>
      <c r="P12" s="552"/>
    </row>
    <row r="13" spans="1:16" ht="12.75" customHeight="1">
      <c r="A13" s="511"/>
      <c r="B13" s="504"/>
      <c r="C13" s="541"/>
      <c r="D13" s="541"/>
      <c r="E13" s="541"/>
      <c r="F13" s="541"/>
      <c r="G13" s="541"/>
      <c r="H13" s="541"/>
      <c r="I13" s="541" t="s">
        <v>69</v>
      </c>
      <c r="J13" s="504" t="s">
        <v>70</v>
      </c>
      <c r="K13" s="504"/>
      <c r="L13" s="504"/>
      <c r="M13" s="541" t="s">
        <v>71</v>
      </c>
      <c r="N13" s="541" t="s">
        <v>70</v>
      </c>
      <c r="O13" s="541"/>
      <c r="P13" s="564"/>
    </row>
    <row r="14" spans="1:16" ht="48" customHeight="1">
      <c r="A14" s="511"/>
      <c r="B14" s="504"/>
      <c r="C14" s="541"/>
      <c r="D14" s="541"/>
      <c r="E14" s="541"/>
      <c r="F14" s="541"/>
      <c r="G14" s="541"/>
      <c r="H14" s="541"/>
      <c r="I14" s="541"/>
      <c r="J14" s="27" t="s">
        <v>97</v>
      </c>
      <c r="K14" s="27" t="s">
        <v>72</v>
      </c>
      <c r="L14" s="27" t="s">
        <v>73</v>
      </c>
      <c r="M14" s="541"/>
      <c r="N14" s="141" t="s">
        <v>97</v>
      </c>
      <c r="O14" s="27" t="s">
        <v>72</v>
      </c>
      <c r="P14" s="175" t="s">
        <v>74</v>
      </c>
    </row>
    <row r="15" spans="1:16" ht="7.5" customHeight="1">
      <c r="A15" s="176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42">
        <v>14</v>
      </c>
      <c r="O15" s="12">
        <v>15</v>
      </c>
      <c r="P15" s="177">
        <v>16</v>
      </c>
    </row>
    <row r="16" spans="1:16" s="45" customFormat="1" ht="11.25" customHeight="1" thickBot="1">
      <c r="A16" s="186">
        <v>1</v>
      </c>
      <c r="B16" s="187" t="s">
        <v>83</v>
      </c>
      <c r="C16" s="545" t="s">
        <v>42</v>
      </c>
      <c r="D16" s="546"/>
      <c r="E16" s="195">
        <f>E21+E30+E39+E48+E57+E75+E84+E93+E102+E111+E66</f>
        <v>3639786</v>
      </c>
      <c r="F16" s="195">
        <f aca="true" t="shared" si="0" ref="F16:P16">F21+F30+F39+F48+F57+F75+F84+F93+F102+F111+F66</f>
        <v>852970</v>
      </c>
      <c r="G16" s="195">
        <f t="shared" si="0"/>
        <v>2786816</v>
      </c>
      <c r="H16" s="195">
        <f t="shared" si="0"/>
        <v>2311449</v>
      </c>
      <c r="I16" s="195">
        <f t="shared" si="0"/>
        <v>478821</v>
      </c>
      <c r="J16" s="195">
        <f t="shared" si="0"/>
        <v>0</v>
      </c>
      <c r="K16" s="195">
        <f t="shared" si="0"/>
        <v>0</v>
      </c>
      <c r="L16" s="195">
        <f t="shared" si="0"/>
        <v>478821</v>
      </c>
      <c r="M16" s="195">
        <f t="shared" si="0"/>
        <v>1832628</v>
      </c>
      <c r="N16" s="195">
        <f t="shared" si="0"/>
        <v>0</v>
      </c>
      <c r="O16" s="195">
        <f t="shared" si="0"/>
        <v>0</v>
      </c>
      <c r="P16" s="500">
        <f t="shared" si="0"/>
        <v>1820522</v>
      </c>
    </row>
    <row r="17" spans="1:16" ht="11.25">
      <c r="A17" s="555" t="s">
        <v>75</v>
      </c>
      <c r="B17" s="197" t="s">
        <v>76</v>
      </c>
      <c r="C17" s="515" t="s">
        <v>294</v>
      </c>
      <c r="D17" s="506"/>
      <c r="E17" s="506"/>
      <c r="F17" s="506"/>
      <c r="G17" s="506"/>
      <c r="H17" s="506"/>
      <c r="I17" s="506"/>
      <c r="J17" s="506"/>
      <c r="K17" s="155"/>
      <c r="L17" s="155"/>
      <c r="M17" s="155"/>
      <c r="N17" s="155"/>
      <c r="O17" s="155"/>
      <c r="P17" s="156"/>
    </row>
    <row r="18" spans="1:16" ht="11.25">
      <c r="A18" s="556"/>
      <c r="B18" s="40" t="s">
        <v>77</v>
      </c>
      <c r="C18" s="547" t="s">
        <v>309</v>
      </c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9"/>
    </row>
    <row r="19" spans="1:16" ht="11.25">
      <c r="A19" s="556"/>
      <c r="B19" s="40" t="s">
        <v>78</v>
      </c>
      <c r="C19" s="550" t="s">
        <v>295</v>
      </c>
      <c r="D19" s="551"/>
      <c r="E19" s="551"/>
      <c r="F19" s="551"/>
      <c r="G19" s="551"/>
      <c r="H19" s="551"/>
      <c r="I19" s="551"/>
      <c r="J19" s="551"/>
      <c r="K19" s="551"/>
      <c r="L19" s="158"/>
      <c r="M19" s="158"/>
      <c r="N19" s="158"/>
      <c r="O19" s="158"/>
      <c r="P19" s="159"/>
    </row>
    <row r="20" spans="1:16" ht="11.25">
      <c r="A20" s="556"/>
      <c r="B20" s="40" t="s">
        <v>79</v>
      </c>
      <c r="C20" s="160" t="s">
        <v>296</v>
      </c>
      <c r="D20" s="157"/>
      <c r="E20" s="157"/>
      <c r="F20" s="157"/>
      <c r="G20" s="157"/>
      <c r="H20" s="157"/>
      <c r="I20" s="157"/>
      <c r="J20" s="157"/>
      <c r="K20" s="157"/>
      <c r="L20" s="158"/>
      <c r="M20" s="158"/>
      <c r="N20" s="158"/>
      <c r="O20" s="158"/>
      <c r="P20" s="159"/>
    </row>
    <row r="21" spans="1:16" ht="11.25">
      <c r="A21" s="556"/>
      <c r="B21" s="40" t="s">
        <v>80</v>
      </c>
      <c r="C21" s="168"/>
      <c r="D21" s="169">
        <v>75020</v>
      </c>
      <c r="E21" s="171">
        <f>G21+F21</f>
        <v>9114</v>
      </c>
      <c r="F21" s="171">
        <v>9114</v>
      </c>
      <c r="G21" s="171">
        <f aca="true" t="shared" si="1" ref="G21:O21">G22</f>
        <v>0</v>
      </c>
      <c r="H21" s="171">
        <f t="shared" si="1"/>
        <v>4557</v>
      </c>
      <c r="I21" s="171">
        <f t="shared" si="1"/>
        <v>4557</v>
      </c>
      <c r="J21" s="171">
        <f t="shared" si="1"/>
        <v>0</v>
      </c>
      <c r="K21" s="171">
        <f t="shared" si="1"/>
        <v>0</v>
      </c>
      <c r="L21" s="171">
        <f t="shared" si="1"/>
        <v>4557</v>
      </c>
      <c r="M21" s="171">
        <f t="shared" si="1"/>
        <v>0</v>
      </c>
      <c r="N21" s="171">
        <f t="shared" si="1"/>
        <v>0</v>
      </c>
      <c r="O21" s="171">
        <f t="shared" si="1"/>
        <v>0</v>
      </c>
      <c r="P21" s="170"/>
    </row>
    <row r="22" spans="1:16" ht="11.25">
      <c r="A22" s="556"/>
      <c r="B22" s="40" t="s">
        <v>300</v>
      </c>
      <c r="C22" s="542"/>
      <c r="D22" s="542"/>
      <c r="E22" s="167">
        <f>F22+G22</f>
        <v>4557</v>
      </c>
      <c r="F22" s="167">
        <f>I22</f>
        <v>4557</v>
      </c>
      <c r="G22" s="167"/>
      <c r="H22" s="167">
        <f>I22+M22</f>
        <v>4557</v>
      </c>
      <c r="I22" s="167">
        <f>SUM(J22:L23)</f>
        <v>4557</v>
      </c>
      <c r="J22" s="167"/>
      <c r="K22" s="167"/>
      <c r="L22" s="167">
        <v>4557</v>
      </c>
      <c r="M22" s="167">
        <f>SUM(N22:P22)</f>
        <v>0</v>
      </c>
      <c r="N22" s="167"/>
      <c r="O22" s="167"/>
      <c r="P22" s="178">
        <v>0</v>
      </c>
    </row>
    <row r="23" spans="1:16" ht="11.25">
      <c r="A23" s="556"/>
      <c r="B23" s="40" t="s">
        <v>182</v>
      </c>
      <c r="C23" s="543"/>
      <c r="D23" s="543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79"/>
    </row>
    <row r="24" spans="1:16" ht="11.25">
      <c r="A24" s="556"/>
      <c r="B24" s="40" t="s">
        <v>182</v>
      </c>
      <c r="C24" s="543"/>
      <c r="D24" s="543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79"/>
    </row>
    <row r="25" spans="1:16" ht="12" thickBot="1">
      <c r="A25" s="557"/>
      <c r="B25" s="189" t="s">
        <v>301</v>
      </c>
      <c r="C25" s="544"/>
      <c r="D25" s="544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1"/>
    </row>
    <row r="26" spans="1:17" ht="11.25">
      <c r="A26" s="555" t="s">
        <v>81</v>
      </c>
      <c r="B26" s="188" t="s">
        <v>76</v>
      </c>
      <c r="C26" s="165" t="s">
        <v>297</v>
      </c>
      <c r="D26" s="164"/>
      <c r="E26" s="164"/>
      <c r="F26" s="164"/>
      <c r="G26" s="164"/>
      <c r="H26" s="164"/>
      <c r="I26" s="164"/>
      <c r="J26" s="164"/>
      <c r="K26" s="163"/>
      <c r="L26" s="163"/>
      <c r="M26" s="163"/>
      <c r="N26" s="163"/>
      <c r="O26" s="163"/>
      <c r="P26" s="180"/>
      <c r="Q26" s="163"/>
    </row>
    <row r="27" spans="1:17" ht="11.25">
      <c r="A27" s="556"/>
      <c r="B27" s="162" t="s">
        <v>77</v>
      </c>
      <c r="C27" s="165" t="s">
        <v>308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73"/>
      <c r="Q27" s="164"/>
    </row>
    <row r="28" spans="1:17" ht="11.25">
      <c r="A28" s="556"/>
      <c r="B28" s="162" t="s">
        <v>78</v>
      </c>
      <c r="C28" s="165" t="s">
        <v>298</v>
      </c>
      <c r="D28" s="164"/>
      <c r="E28" s="164"/>
      <c r="F28" s="164"/>
      <c r="G28" s="164"/>
      <c r="H28" s="164"/>
      <c r="I28" s="164"/>
      <c r="J28" s="164"/>
      <c r="K28" s="164"/>
      <c r="L28" s="158"/>
      <c r="M28" s="158"/>
      <c r="N28" s="158"/>
      <c r="O28" s="158"/>
      <c r="P28" s="159"/>
      <c r="Q28" s="158"/>
    </row>
    <row r="29" spans="1:17" ht="11.25">
      <c r="A29" s="556"/>
      <c r="B29" s="162" t="s">
        <v>79</v>
      </c>
      <c r="C29" s="165" t="s">
        <v>299</v>
      </c>
      <c r="D29" s="157"/>
      <c r="E29" s="157"/>
      <c r="F29" s="157"/>
      <c r="G29" s="157"/>
      <c r="H29" s="157"/>
      <c r="I29" s="157"/>
      <c r="J29" s="157"/>
      <c r="K29" s="157"/>
      <c r="L29" s="158"/>
      <c r="M29" s="158"/>
      <c r="N29" s="158"/>
      <c r="O29" s="158"/>
      <c r="P29" s="181"/>
      <c r="Q29" s="158"/>
    </row>
    <row r="30" spans="1:17" ht="11.25">
      <c r="A30" s="556"/>
      <c r="B30" s="162" t="s">
        <v>80</v>
      </c>
      <c r="C30" s="169"/>
      <c r="D30" s="169">
        <v>80120</v>
      </c>
      <c r="E30" s="171">
        <f>G30+F30</f>
        <v>1255936</v>
      </c>
      <c r="F30" s="171">
        <v>378856</v>
      </c>
      <c r="G30" s="171">
        <v>877080</v>
      </c>
      <c r="H30" s="171">
        <f aca="true" t="shared" si="2" ref="H30:P30">H31</f>
        <v>667670</v>
      </c>
      <c r="I30" s="171">
        <f t="shared" si="2"/>
        <v>190211</v>
      </c>
      <c r="J30" s="171">
        <f t="shared" si="2"/>
        <v>0</v>
      </c>
      <c r="K30" s="171">
        <f t="shared" si="2"/>
        <v>0</v>
      </c>
      <c r="L30" s="171">
        <f t="shared" si="2"/>
        <v>190211</v>
      </c>
      <c r="M30" s="171">
        <f t="shared" si="2"/>
        <v>477459</v>
      </c>
      <c r="N30" s="171">
        <f t="shared" si="2"/>
        <v>0</v>
      </c>
      <c r="O30" s="171">
        <f t="shared" si="2"/>
        <v>0</v>
      </c>
      <c r="P30" s="182">
        <f t="shared" si="2"/>
        <v>477459</v>
      </c>
      <c r="Q30" s="158"/>
    </row>
    <row r="31" spans="1:16" ht="11.25">
      <c r="A31" s="556"/>
      <c r="B31" s="40" t="s">
        <v>300</v>
      </c>
      <c r="C31" s="565"/>
      <c r="D31" s="565"/>
      <c r="E31" s="172">
        <f>G31+F31</f>
        <v>667670</v>
      </c>
      <c r="F31" s="172">
        <f>I31</f>
        <v>190211</v>
      </c>
      <c r="G31" s="172">
        <f>M31</f>
        <v>477459</v>
      </c>
      <c r="H31" s="172">
        <f>I31+M31</f>
        <v>667670</v>
      </c>
      <c r="I31" s="172">
        <f>SUM(J31:L31)</f>
        <v>190211</v>
      </c>
      <c r="J31" s="172"/>
      <c r="K31" s="172"/>
      <c r="L31" s="172">
        <v>190211</v>
      </c>
      <c r="M31" s="172">
        <f>SUM(N31:P31)</f>
        <v>477459</v>
      </c>
      <c r="N31" s="172"/>
      <c r="O31" s="172"/>
      <c r="P31" s="183">
        <v>477459</v>
      </c>
    </row>
    <row r="32" spans="1:16" ht="11.25">
      <c r="A32" s="556"/>
      <c r="B32" s="40" t="s">
        <v>182</v>
      </c>
      <c r="C32" s="543"/>
      <c r="D32" s="543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79"/>
    </row>
    <row r="33" spans="1:16" ht="11.25">
      <c r="A33" s="556"/>
      <c r="B33" s="40" t="s">
        <v>302</v>
      </c>
      <c r="C33" s="543"/>
      <c r="D33" s="543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79"/>
    </row>
    <row r="34" spans="1:16" ht="12" thickBot="1">
      <c r="A34" s="557"/>
      <c r="B34" s="189" t="s">
        <v>301</v>
      </c>
      <c r="C34" s="544"/>
      <c r="D34" s="544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1"/>
    </row>
    <row r="35" spans="1:16" ht="11.25">
      <c r="A35" s="561" t="s">
        <v>82</v>
      </c>
      <c r="B35" s="188" t="s">
        <v>76</v>
      </c>
      <c r="C35" s="550" t="s">
        <v>290</v>
      </c>
      <c r="D35" s="551"/>
      <c r="E35" s="551"/>
      <c r="F35" s="551"/>
      <c r="G35" s="551"/>
      <c r="H35" s="551"/>
      <c r="I35" s="551"/>
      <c r="J35" s="551"/>
      <c r="K35" s="164"/>
      <c r="L35" s="164"/>
      <c r="M35" s="164"/>
      <c r="N35" s="164"/>
      <c r="O35" s="164"/>
      <c r="P35" s="173"/>
    </row>
    <row r="36" spans="1:17" ht="11.25">
      <c r="A36" s="561"/>
      <c r="B36" s="162" t="s">
        <v>77</v>
      </c>
      <c r="C36" s="165" t="s">
        <v>291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73"/>
      <c r="Q36" s="164"/>
    </row>
    <row r="37" spans="1:16" ht="11.25">
      <c r="A37" s="561"/>
      <c r="B37" s="162" t="s">
        <v>78</v>
      </c>
      <c r="C37" s="550" t="s">
        <v>292</v>
      </c>
      <c r="D37" s="551"/>
      <c r="E37" s="551"/>
      <c r="F37" s="551"/>
      <c r="G37" s="551"/>
      <c r="H37" s="551"/>
      <c r="I37" s="551"/>
      <c r="J37" s="551"/>
      <c r="K37" s="551"/>
      <c r="L37" s="164"/>
      <c r="M37" s="164"/>
      <c r="N37" s="164"/>
      <c r="O37" s="164"/>
      <c r="P37" s="173"/>
    </row>
    <row r="38" spans="1:16" ht="11.25">
      <c r="A38" s="561"/>
      <c r="B38" s="162" t="s">
        <v>79</v>
      </c>
      <c r="C38" s="160" t="s">
        <v>293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84"/>
    </row>
    <row r="39" spans="1:16" ht="11.25">
      <c r="A39" s="561"/>
      <c r="B39" s="162" t="s">
        <v>80</v>
      </c>
      <c r="C39" s="169"/>
      <c r="D39" s="169">
        <v>63003</v>
      </c>
      <c r="E39" s="174">
        <v>169300</v>
      </c>
      <c r="F39" s="174">
        <v>169300</v>
      </c>
      <c r="G39" s="174">
        <v>0</v>
      </c>
      <c r="H39" s="171">
        <f aca="true" t="shared" si="3" ref="H39:P39">H40</f>
        <v>59801</v>
      </c>
      <c r="I39" s="171">
        <f t="shared" si="3"/>
        <v>59801</v>
      </c>
      <c r="J39" s="171">
        <f t="shared" si="3"/>
        <v>0</v>
      </c>
      <c r="K39" s="171">
        <f t="shared" si="3"/>
        <v>0</v>
      </c>
      <c r="L39" s="171">
        <f t="shared" si="3"/>
        <v>59801</v>
      </c>
      <c r="M39" s="171">
        <f t="shared" si="3"/>
        <v>0</v>
      </c>
      <c r="N39" s="171">
        <f t="shared" si="3"/>
        <v>0</v>
      </c>
      <c r="O39" s="171">
        <f t="shared" si="3"/>
        <v>0</v>
      </c>
      <c r="P39" s="182">
        <f t="shared" si="3"/>
        <v>0</v>
      </c>
    </row>
    <row r="40" spans="1:16" ht="11.25">
      <c r="A40" s="561"/>
      <c r="B40" s="40" t="s">
        <v>300</v>
      </c>
      <c r="C40" s="507"/>
      <c r="D40" s="507"/>
      <c r="E40" s="172">
        <f>G40+F40</f>
        <v>59801</v>
      </c>
      <c r="F40" s="172">
        <f>I40</f>
        <v>59801</v>
      </c>
      <c r="G40" s="172">
        <f>M40</f>
        <v>0</v>
      </c>
      <c r="H40" s="172">
        <f>I40+M40</f>
        <v>59801</v>
      </c>
      <c r="I40" s="172">
        <f>SUM(J40:L40)</f>
        <v>59801</v>
      </c>
      <c r="J40" s="172"/>
      <c r="K40" s="172"/>
      <c r="L40" s="172">
        <v>59801</v>
      </c>
      <c r="M40" s="172">
        <f>SUM(N40:P40)</f>
        <v>0</v>
      </c>
      <c r="N40" s="172"/>
      <c r="O40" s="172"/>
      <c r="P40" s="183">
        <v>0</v>
      </c>
    </row>
    <row r="41" spans="1:16" ht="11.25">
      <c r="A41" s="561"/>
      <c r="B41" s="40" t="s">
        <v>182</v>
      </c>
      <c r="C41" s="508"/>
      <c r="D41" s="508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79"/>
    </row>
    <row r="42" spans="1:16" ht="11.25">
      <c r="A42" s="561"/>
      <c r="B42" s="40" t="s">
        <v>302</v>
      </c>
      <c r="C42" s="508"/>
      <c r="D42" s="508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79"/>
    </row>
    <row r="43" spans="1:16" ht="12" thickBot="1">
      <c r="A43" s="562"/>
      <c r="B43" s="189" t="s">
        <v>301</v>
      </c>
      <c r="C43" s="509"/>
      <c r="D43" s="509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</row>
    <row r="44" spans="1:16" ht="11.25">
      <c r="A44" s="560" t="s">
        <v>307</v>
      </c>
      <c r="B44" s="192" t="s">
        <v>76</v>
      </c>
      <c r="C44" s="515" t="s">
        <v>303</v>
      </c>
      <c r="D44" s="506"/>
      <c r="E44" s="506"/>
      <c r="F44" s="506"/>
      <c r="G44" s="506"/>
      <c r="H44" s="506"/>
      <c r="I44" s="506"/>
      <c r="J44" s="506"/>
      <c r="K44" s="193"/>
      <c r="L44" s="193"/>
      <c r="M44" s="193"/>
      <c r="N44" s="193"/>
      <c r="O44" s="193"/>
      <c r="P44" s="194"/>
    </row>
    <row r="45" spans="1:16" ht="11.25">
      <c r="A45" s="561"/>
      <c r="B45" s="40" t="s">
        <v>77</v>
      </c>
      <c r="C45" s="196" t="s">
        <v>304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73"/>
    </row>
    <row r="46" spans="1:17" ht="11.25">
      <c r="A46" s="561"/>
      <c r="B46" s="162" t="s">
        <v>78</v>
      </c>
      <c r="C46" s="165" t="s">
        <v>305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73"/>
      <c r="Q46" s="164"/>
    </row>
    <row r="47" spans="1:16" ht="11.25">
      <c r="A47" s="561"/>
      <c r="B47" s="162" t="s">
        <v>79</v>
      </c>
      <c r="C47" s="160" t="s">
        <v>306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84"/>
    </row>
    <row r="48" spans="1:16" ht="11.25">
      <c r="A48" s="561"/>
      <c r="B48" s="162" t="s">
        <v>80</v>
      </c>
      <c r="C48" s="169"/>
      <c r="D48" s="169">
        <v>75095</v>
      </c>
      <c r="E48" s="174">
        <f>G48+F48</f>
        <v>722700</v>
      </c>
      <c r="F48" s="174">
        <v>36135</v>
      </c>
      <c r="G48" s="174">
        <v>686565</v>
      </c>
      <c r="H48" s="171">
        <f aca="true" t="shared" si="4" ref="H48:P48">H49</f>
        <v>433217</v>
      </c>
      <c r="I48" s="171">
        <f t="shared" si="4"/>
        <v>24101</v>
      </c>
      <c r="J48" s="171">
        <f t="shared" si="4"/>
        <v>0</v>
      </c>
      <c r="K48" s="171">
        <f t="shared" si="4"/>
        <v>0</v>
      </c>
      <c r="L48" s="171">
        <f t="shared" si="4"/>
        <v>24101</v>
      </c>
      <c r="M48" s="171">
        <f t="shared" si="4"/>
        <v>409116</v>
      </c>
      <c r="N48" s="171">
        <f t="shared" si="4"/>
        <v>0</v>
      </c>
      <c r="O48" s="171">
        <f t="shared" si="4"/>
        <v>0</v>
      </c>
      <c r="P48" s="182">
        <f t="shared" si="4"/>
        <v>409116</v>
      </c>
    </row>
    <row r="49" spans="1:16" ht="11.25">
      <c r="A49" s="561"/>
      <c r="B49" s="40" t="s">
        <v>300</v>
      </c>
      <c r="C49" s="507"/>
      <c r="D49" s="507"/>
      <c r="E49" s="172">
        <f>G49+F49</f>
        <v>433217</v>
      </c>
      <c r="F49" s="172">
        <f>I49</f>
        <v>24101</v>
      </c>
      <c r="G49" s="172">
        <f>M49</f>
        <v>409116</v>
      </c>
      <c r="H49" s="172">
        <f>I49+M49</f>
        <v>433217</v>
      </c>
      <c r="I49" s="172">
        <f>SUM(J49:L49)</f>
        <v>24101</v>
      </c>
      <c r="J49" s="172"/>
      <c r="K49" s="172"/>
      <c r="L49" s="172">
        <v>24101</v>
      </c>
      <c r="M49" s="172">
        <f>SUM(N49:P49)</f>
        <v>409116</v>
      </c>
      <c r="N49" s="172"/>
      <c r="O49" s="172"/>
      <c r="P49" s="183">
        <v>409116</v>
      </c>
    </row>
    <row r="50" spans="1:16" ht="11.25">
      <c r="A50" s="561"/>
      <c r="B50" s="40" t="s">
        <v>182</v>
      </c>
      <c r="C50" s="508"/>
      <c r="D50" s="508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79"/>
    </row>
    <row r="51" spans="1:16" ht="11.25">
      <c r="A51" s="561"/>
      <c r="B51" s="40" t="s">
        <v>302</v>
      </c>
      <c r="C51" s="508"/>
      <c r="D51" s="508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79"/>
    </row>
    <row r="52" spans="1:16" ht="12" thickBot="1">
      <c r="A52" s="562"/>
      <c r="B52" s="189" t="s">
        <v>301</v>
      </c>
      <c r="C52" s="509"/>
      <c r="D52" s="509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1"/>
    </row>
    <row r="53" spans="1:16" ht="11.25">
      <c r="A53" s="560" t="s">
        <v>363</v>
      </c>
      <c r="B53" s="192" t="s">
        <v>76</v>
      </c>
      <c r="C53" s="515" t="s">
        <v>303</v>
      </c>
      <c r="D53" s="506"/>
      <c r="E53" s="506"/>
      <c r="F53" s="506"/>
      <c r="G53" s="506"/>
      <c r="H53" s="506"/>
      <c r="I53" s="506"/>
      <c r="J53" s="506"/>
      <c r="K53" s="193"/>
      <c r="L53" s="193"/>
      <c r="M53" s="193"/>
      <c r="N53" s="193"/>
      <c r="O53" s="193"/>
      <c r="P53" s="194"/>
    </row>
    <row r="54" spans="1:16" ht="11.25">
      <c r="A54" s="561"/>
      <c r="B54" s="40" t="s">
        <v>77</v>
      </c>
      <c r="C54" s="196" t="s">
        <v>366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73"/>
    </row>
    <row r="55" spans="1:16" ht="11.25">
      <c r="A55" s="561"/>
      <c r="B55" s="162" t="s">
        <v>78</v>
      </c>
      <c r="C55" s="165" t="s">
        <v>365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73"/>
    </row>
    <row r="56" spans="1:16" ht="11.25">
      <c r="A56" s="561"/>
      <c r="B56" s="162" t="s">
        <v>79</v>
      </c>
      <c r="C56" s="160" t="s">
        <v>364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84"/>
    </row>
    <row r="57" spans="1:16" ht="11.25">
      <c r="A57" s="561"/>
      <c r="B57" s="162" t="s">
        <v>80</v>
      </c>
      <c r="C57" s="169"/>
      <c r="D57" s="169">
        <v>85395.85218</v>
      </c>
      <c r="E57" s="174">
        <f>G57+F57</f>
        <v>244831</v>
      </c>
      <c r="F57" s="174">
        <v>56501</v>
      </c>
      <c r="G57" s="174">
        <v>188330</v>
      </c>
      <c r="H57" s="171">
        <f aca="true" t="shared" si="5" ref="H57:P57">H58</f>
        <v>180845</v>
      </c>
      <c r="I57" s="171">
        <f t="shared" si="5"/>
        <v>31188</v>
      </c>
      <c r="J57" s="171">
        <f t="shared" si="5"/>
        <v>0</v>
      </c>
      <c r="K57" s="171">
        <f t="shared" si="5"/>
        <v>0</v>
      </c>
      <c r="L57" s="171">
        <f t="shared" si="5"/>
        <v>31188</v>
      </c>
      <c r="M57" s="171">
        <f t="shared" si="5"/>
        <v>149657</v>
      </c>
      <c r="N57" s="171">
        <f t="shared" si="5"/>
        <v>0</v>
      </c>
      <c r="O57" s="171">
        <f t="shared" si="5"/>
        <v>0</v>
      </c>
      <c r="P57" s="182">
        <f t="shared" si="5"/>
        <v>149657</v>
      </c>
    </row>
    <row r="58" spans="1:16" ht="11.25">
      <c r="A58" s="561"/>
      <c r="B58" s="40" t="s">
        <v>300</v>
      </c>
      <c r="C58" s="507"/>
      <c r="D58" s="507"/>
      <c r="E58" s="172">
        <f>G58+F58</f>
        <v>180845</v>
      </c>
      <c r="F58" s="172">
        <f>I58</f>
        <v>31188</v>
      </c>
      <c r="G58" s="172">
        <f>M58</f>
        <v>149657</v>
      </c>
      <c r="H58" s="172">
        <f>I58+M58</f>
        <v>180845</v>
      </c>
      <c r="I58" s="172">
        <f>SUM(J58:L58)</f>
        <v>31188</v>
      </c>
      <c r="J58" s="172"/>
      <c r="K58" s="172"/>
      <c r="L58" s="172">
        <v>31188</v>
      </c>
      <c r="M58" s="172">
        <f>SUM(N58:P58)</f>
        <v>149657</v>
      </c>
      <c r="N58" s="172"/>
      <c r="O58" s="172"/>
      <c r="P58" s="183">
        <v>149657</v>
      </c>
    </row>
    <row r="59" spans="1:16" ht="11.25">
      <c r="A59" s="561"/>
      <c r="B59" s="40" t="s">
        <v>182</v>
      </c>
      <c r="C59" s="508"/>
      <c r="D59" s="508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79"/>
    </row>
    <row r="60" spans="1:16" ht="11.25">
      <c r="A60" s="561"/>
      <c r="B60" s="40" t="s">
        <v>302</v>
      </c>
      <c r="C60" s="508"/>
      <c r="D60" s="508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79"/>
    </row>
    <row r="61" spans="1:16" ht="12" thickBot="1">
      <c r="A61" s="562"/>
      <c r="B61" s="189" t="s">
        <v>301</v>
      </c>
      <c r="C61" s="509"/>
      <c r="D61" s="509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1"/>
    </row>
    <row r="62" spans="1:16" ht="11.25">
      <c r="A62" s="560" t="s">
        <v>367</v>
      </c>
      <c r="B62" s="192" t="s">
        <v>76</v>
      </c>
      <c r="C62" s="515" t="s">
        <v>455</v>
      </c>
      <c r="D62" s="506"/>
      <c r="E62" s="506"/>
      <c r="F62" s="506"/>
      <c r="G62" s="506"/>
      <c r="H62" s="506"/>
      <c r="I62" s="506"/>
      <c r="J62" s="506"/>
      <c r="K62" s="193"/>
      <c r="L62" s="193"/>
      <c r="M62" s="193"/>
      <c r="N62" s="193"/>
      <c r="O62" s="193"/>
      <c r="P62" s="194"/>
    </row>
    <row r="63" spans="1:16" ht="11.25">
      <c r="A63" s="561"/>
      <c r="B63" s="40" t="s">
        <v>77</v>
      </c>
      <c r="C63" s="196" t="s">
        <v>456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73"/>
    </row>
    <row r="64" spans="1:16" ht="11.25">
      <c r="A64" s="561"/>
      <c r="B64" s="162" t="s">
        <v>78</v>
      </c>
      <c r="C64" s="165" t="s">
        <v>457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73"/>
    </row>
    <row r="65" spans="1:16" ht="11.25">
      <c r="A65" s="561"/>
      <c r="B65" s="162" t="s">
        <v>79</v>
      </c>
      <c r="C65" s="160" t="s">
        <v>458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84"/>
    </row>
    <row r="66" spans="1:16" ht="11.25">
      <c r="A66" s="561"/>
      <c r="B66" s="162" t="s">
        <v>80</v>
      </c>
      <c r="C66" s="169"/>
      <c r="D66" s="169">
        <v>85295.85218</v>
      </c>
      <c r="E66" s="174">
        <f>E67</f>
        <v>254478</v>
      </c>
      <c r="F66" s="174">
        <f>F67</f>
        <v>70619</v>
      </c>
      <c r="G66" s="174">
        <f>G67</f>
        <v>183859</v>
      </c>
      <c r="H66" s="171">
        <f aca="true" t="shared" si="6" ref="H66:P66">H67</f>
        <v>254478</v>
      </c>
      <c r="I66" s="171">
        <f t="shared" si="6"/>
        <v>70619</v>
      </c>
      <c r="J66" s="171">
        <f t="shared" si="6"/>
        <v>0</v>
      </c>
      <c r="K66" s="171">
        <f t="shared" si="6"/>
        <v>0</v>
      </c>
      <c r="L66" s="171">
        <f t="shared" si="6"/>
        <v>70619</v>
      </c>
      <c r="M66" s="171">
        <f t="shared" si="6"/>
        <v>183859</v>
      </c>
      <c r="N66" s="171">
        <f t="shared" si="6"/>
        <v>0</v>
      </c>
      <c r="O66" s="171">
        <f t="shared" si="6"/>
        <v>0</v>
      </c>
      <c r="P66" s="182">
        <f t="shared" si="6"/>
        <v>183859</v>
      </c>
    </row>
    <row r="67" spans="1:16" ht="11.25">
      <c r="A67" s="561"/>
      <c r="B67" s="40" t="s">
        <v>300</v>
      </c>
      <c r="C67" s="507"/>
      <c r="D67" s="507"/>
      <c r="E67" s="172">
        <f>G67+F67</f>
        <v>254478</v>
      </c>
      <c r="F67" s="172">
        <f>I67</f>
        <v>70619</v>
      </c>
      <c r="G67" s="172">
        <f>M67</f>
        <v>183859</v>
      </c>
      <c r="H67" s="172">
        <f>I67+M67</f>
        <v>254478</v>
      </c>
      <c r="I67" s="172">
        <f>SUM(J67:L67)</f>
        <v>70619</v>
      </c>
      <c r="J67" s="172"/>
      <c r="K67" s="172"/>
      <c r="L67" s="172">
        <v>70619</v>
      </c>
      <c r="M67" s="172">
        <f>SUM(N67:P67)</f>
        <v>183859</v>
      </c>
      <c r="N67" s="172"/>
      <c r="O67" s="172"/>
      <c r="P67" s="183">
        <v>183859</v>
      </c>
    </row>
    <row r="68" spans="1:16" ht="11.25">
      <c r="A68" s="561"/>
      <c r="B68" s="40" t="s">
        <v>182</v>
      </c>
      <c r="C68" s="508"/>
      <c r="D68" s="508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79"/>
    </row>
    <row r="69" spans="1:16" ht="11.25">
      <c r="A69" s="561"/>
      <c r="B69" s="40" t="s">
        <v>302</v>
      </c>
      <c r="C69" s="508"/>
      <c r="D69" s="508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79"/>
    </row>
    <row r="70" spans="1:16" ht="12" thickBot="1">
      <c r="A70" s="562"/>
      <c r="B70" s="189" t="s">
        <v>301</v>
      </c>
      <c r="C70" s="509"/>
      <c r="D70" s="509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1"/>
    </row>
    <row r="71" spans="1:17" ht="11.25">
      <c r="A71" s="560" t="s">
        <v>369</v>
      </c>
      <c r="B71" s="192" t="s">
        <v>76</v>
      </c>
      <c r="C71" s="413" t="s">
        <v>395</v>
      </c>
      <c r="D71" s="193"/>
      <c r="E71" s="193"/>
      <c r="F71" s="193"/>
      <c r="G71" s="193"/>
      <c r="H71" s="193"/>
      <c r="I71" s="193"/>
      <c r="J71" s="193"/>
      <c r="K71" s="155"/>
      <c r="L71" s="155"/>
      <c r="M71" s="155"/>
      <c r="N71" s="155"/>
      <c r="O71" s="155"/>
      <c r="P71" s="156"/>
      <c r="Q71" s="163"/>
    </row>
    <row r="72" spans="1:17" ht="11.25">
      <c r="A72" s="561"/>
      <c r="B72" s="40" t="s">
        <v>77</v>
      </c>
      <c r="C72" s="165" t="s">
        <v>396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73"/>
      <c r="Q72" s="164"/>
    </row>
    <row r="73" spans="1:16" ht="11.25">
      <c r="A73" s="561"/>
      <c r="B73" s="162" t="s">
        <v>78</v>
      </c>
      <c r="C73" s="165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73"/>
    </row>
    <row r="74" spans="1:16" ht="11.25">
      <c r="A74" s="561"/>
      <c r="B74" s="162" t="s">
        <v>79</v>
      </c>
      <c r="C74" s="160" t="s">
        <v>394</v>
      </c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84"/>
    </row>
    <row r="75" spans="1:16" ht="11.25">
      <c r="A75" s="561"/>
      <c r="B75" s="162" t="s">
        <v>80</v>
      </c>
      <c r="C75" s="169"/>
      <c r="D75" s="169">
        <v>85395</v>
      </c>
      <c r="E75" s="174">
        <f>G75+F75</f>
        <v>297858</v>
      </c>
      <c r="F75" s="174">
        <v>44678</v>
      </c>
      <c r="G75" s="174">
        <v>253180</v>
      </c>
      <c r="H75" s="171">
        <f aca="true" t="shared" si="7" ref="H75:P75">H76</f>
        <v>70516</v>
      </c>
      <c r="I75" s="171">
        <f t="shared" si="7"/>
        <v>10577</v>
      </c>
      <c r="J75" s="171">
        <f t="shared" si="7"/>
        <v>0</v>
      </c>
      <c r="K75" s="171">
        <f t="shared" si="7"/>
        <v>0</v>
      </c>
      <c r="L75" s="171">
        <f t="shared" si="7"/>
        <v>10577</v>
      </c>
      <c r="M75" s="171">
        <f t="shared" si="7"/>
        <v>59939</v>
      </c>
      <c r="N75" s="171">
        <f t="shared" si="7"/>
        <v>0</v>
      </c>
      <c r="O75" s="171">
        <f t="shared" si="7"/>
        <v>0</v>
      </c>
      <c r="P75" s="182">
        <f t="shared" si="7"/>
        <v>59939</v>
      </c>
    </row>
    <row r="76" spans="1:16" ht="11.25">
      <c r="A76" s="561"/>
      <c r="B76" s="40" t="s">
        <v>300</v>
      </c>
      <c r="C76" s="507"/>
      <c r="D76" s="507"/>
      <c r="E76" s="172">
        <f>G76+F76</f>
        <v>70516</v>
      </c>
      <c r="F76" s="172">
        <f>I76</f>
        <v>10577</v>
      </c>
      <c r="G76" s="172">
        <f>M76</f>
        <v>59939</v>
      </c>
      <c r="H76" s="172">
        <f>I76+M76</f>
        <v>70516</v>
      </c>
      <c r="I76" s="172">
        <f>SUM(J76:L76)</f>
        <v>10577</v>
      </c>
      <c r="J76" s="172"/>
      <c r="K76" s="172"/>
      <c r="L76" s="172">
        <v>10577</v>
      </c>
      <c r="M76" s="172">
        <f>SUM(N76:P76)</f>
        <v>59939</v>
      </c>
      <c r="N76" s="172"/>
      <c r="O76" s="172"/>
      <c r="P76" s="183">
        <v>59939</v>
      </c>
    </row>
    <row r="77" spans="1:16" ht="11.25">
      <c r="A77" s="561"/>
      <c r="B77" s="40" t="s">
        <v>182</v>
      </c>
      <c r="C77" s="508"/>
      <c r="D77" s="508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79"/>
    </row>
    <row r="78" spans="1:16" ht="11.25">
      <c r="A78" s="561"/>
      <c r="B78" s="40" t="s">
        <v>302</v>
      </c>
      <c r="C78" s="508"/>
      <c r="D78" s="508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79"/>
    </row>
    <row r="79" spans="1:16" ht="12" thickBot="1">
      <c r="A79" s="562"/>
      <c r="B79" s="189" t="s">
        <v>301</v>
      </c>
      <c r="C79" s="509"/>
      <c r="D79" s="509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1"/>
    </row>
    <row r="80" spans="1:16" ht="11.25">
      <c r="A80" s="560" t="s">
        <v>399</v>
      </c>
      <c r="B80" s="192" t="s">
        <v>76</v>
      </c>
      <c r="C80" s="515"/>
      <c r="D80" s="506"/>
      <c r="E80" s="506"/>
      <c r="F80" s="506"/>
      <c r="G80" s="506"/>
      <c r="H80" s="506"/>
      <c r="I80" s="506"/>
      <c r="J80" s="506"/>
      <c r="K80" s="193"/>
      <c r="L80" s="193"/>
      <c r="M80" s="193"/>
      <c r="N80" s="193"/>
      <c r="O80" s="193"/>
      <c r="P80" s="194"/>
    </row>
    <row r="81" spans="1:16" ht="11.25">
      <c r="A81" s="561"/>
      <c r="B81" s="40" t="s">
        <v>77</v>
      </c>
      <c r="C81" s="196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73"/>
    </row>
    <row r="82" spans="1:16" ht="11.25">
      <c r="A82" s="561"/>
      <c r="B82" s="162" t="s">
        <v>78</v>
      </c>
      <c r="C82" s="165" t="s">
        <v>368</v>
      </c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73"/>
    </row>
    <row r="83" spans="1:16" ht="11.25">
      <c r="A83" s="561"/>
      <c r="B83" s="162" t="s">
        <v>79</v>
      </c>
      <c r="C83" s="160" t="s">
        <v>397</v>
      </c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84"/>
    </row>
    <row r="84" spans="1:16" ht="11.25">
      <c r="A84" s="561"/>
      <c r="B84" s="162" t="s">
        <v>80</v>
      </c>
      <c r="C84" s="169"/>
      <c r="D84" s="169">
        <v>80195</v>
      </c>
      <c r="E84" s="174">
        <f>G84+F84</f>
        <v>61567</v>
      </c>
      <c r="F84" s="174">
        <v>0</v>
      </c>
      <c r="G84" s="174">
        <v>61567</v>
      </c>
      <c r="H84" s="171">
        <f aca="true" t="shared" si="8" ref="H84:P84">H85</f>
        <v>25000</v>
      </c>
      <c r="I84" s="171">
        <f t="shared" si="8"/>
        <v>0</v>
      </c>
      <c r="J84" s="171">
        <f t="shared" si="8"/>
        <v>0</v>
      </c>
      <c r="K84" s="171">
        <f t="shared" si="8"/>
        <v>0</v>
      </c>
      <c r="L84" s="171">
        <f t="shared" si="8"/>
        <v>0</v>
      </c>
      <c r="M84" s="171">
        <f t="shared" si="8"/>
        <v>25000</v>
      </c>
      <c r="N84" s="171">
        <f t="shared" si="8"/>
        <v>0</v>
      </c>
      <c r="O84" s="171">
        <f t="shared" si="8"/>
        <v>0</v>
      </c>
      <c r="P84" s="182">
        <f t="shared" si="8"/>
        <v>25000</v>
      </c>
    </row>
    <row r="85" spans="1:16" ht="11.25">
      <c r="A85" s="561"/>
      <c r="B85" s="40" t="s">
        <v>300</v>
      </c>
      <c r="C85" s="507"/>
      <c r="D85" s="507"/>
      <c r="E85" s="172">
        <f>G85+F85</f>
        <v>25000</v>
      </c>
      <c r="F85" s="172">
        <f>I85</f>
        <v>0</v>
      </c>
      <c r="G85" s="172">
        <f>M85</f>
        <v>25000</v>
      </c>
      <c r="H85" s="172">
        <f>I85+M85</f>
        <v>25000</v>
      </c>
      <c r="I85" s="172">
        <f>SUM(J85:L85)</f>
        <v>0</v>
      </c>
      <c r="J85" s="172"/>
      <c r="K85" s="172"/>
      <c r="L85" s="172">
        <v>0</v>
      </c>
      <c r="M85" s="172">
        <f>SUM(N85:P85)</f>
        <v>25000</v>
      </c>
      <c r="N85" s="172"/>
      <c r="O85" s="172"/>
      <c r="P85" s="183">
        <v>25000</v>
      </c>
    </row>
    <row r="86" spans="1:16" ht="11.25">
      <c r="A86" s="561"/>
      <c r="B86" s="40" t="s">
        <v>182</v>
      </c>
      <c r="C86" s="508"/>
      <c r="D86" s="508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79"/>
    </row>
    <row r="87" spans="1:16" ht="11.25">
      <c r="A87" s="561"/>
      <c r="B87" s="40" t="s">
        <v>302</v>
      </c>
      <c r="C87" s="508"/>
      <c r="D87" s="508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79"/>
    </row>
    <row r="88" spans="1:16" ht="12" thickBot="1">
      <c r="A88" s="562"/>
      <c r="B88" s="189" t="s">
        <v>301</v>
      </c>
      <c r="C88" s="509"/>
      <c r="D88" s="509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1"/>
    </row>
    <row r="89" spans="1:16" ht="11.25">
      <c r="A89" s="558" t="s">
        <v>453</v>
      </c>
      <c r="B89" s="478" t="s">
        <v>76</v>
      </c>
      <c r="C89" s="479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1"/>
    </row>
    <row r="90" spans="1:16" ht="11.25">
      <c r="A90" s="556"/>
      <c r="B90" s="40" t="s">
        <v>77</v>
      </c>
      <c r="C90" s="153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85"/>
    </row>
    <row r="91" spans="1:16" ht="11.25">
      <c r="A91" s="556"/>
      <c r="B91" s="40" t="s">
        <v>78</v>
      </c>
      <c r="C91" s="165" t="s">
        <v>368</v>
      </c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85"/>
    </row>
    <row r="92" spans="1:16" ht="11.25">
      <c r="A92" s="556"/>
      <c r="B92" s="40" t="s">
        <v>79</v>
      </c>
      <c r="C92" s="165" t="s">
        <v>398</v>
      </c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85"/>
    </row>
    <row r="93" spans="1:16" ht="11.25">
      <c r="A93" s="556"/>
      <c r="B93" s="40" t="s">
        <v>80</v>
      </c>
      <c r="C93" s="168"/>
      <c r="D93" s="168">
        <v>80195</v>
      </c>
      <c r="E93" s="461">
        <f>G93+F93</f>
        <v>38885</v>
      </c>
      <c r="F93" s="461"/>
      <c r="G93" s="461">
        <v>38885</v>
      </c>
      <c r="H93" s="171">
        <f>H94</f>
        <v>30248</v>
      </c>
      <c r="I93" s="171">
        <f aca="true" t="shared" si="9" ref="I93:O93">I94</f>
        <v>0</v>
      </c>
      <c r="J93" s="171">
        <f t="shared" si="9"/>
        <v>0</v>
      </c>
      <c r="K93" s="171">
        <f t="shared" si="9"/>
        <v>0</v>
      </c>
      <c r="L93" s="171">
        <f t="shared" si="9"/>
        <v>0</v>
      </c>
      <c r="M93" s="171">
        <f>M94</f>
        <v>30248</v>
      </c>
      <c r="N93" s="171">
        <f t="shared" si="9"/>
        <v>0</v>
      </c>
      <c r="O93" s="171">
        <f t="shared" si="9"/>
        <v>0</v>
      </c>
      <c r="P93" s="182">
        <v>18142</v>
      </c>
    </row>
    <row r="94" spans="1:16" ht="11.25">
      <c r="A94" s="556"/>
      <c r="B94" s="40" t="s">
        <v>300</v>
      </c>
      <c r="C94" s="565"/>
      <c r="D94" s="565"/>
      <c r="E94" s="172">
        <f>F94+G94</f>
        <v>18142</v>
      </c>
      <c r="F94" s="172"/>
      <c r="G94" s="172">
        <v>18142</v>
      </c>
      <c r="H94" s="462">
        <f>I94+M94</f>
        <v>30248</v>
      </c>
      <c r="I94" s="462">
        <f>SUM(J94:L94)</f>
        <v>0</v>
      </c>
      <c r="J94" s="462">
        <f>J95</f>
        <v>0</v>
      </c>
      <c r="K94" s="462">
        <f>K95</f>
        <v>0</v>
      </c>
      <c r="L94" s="462">
        <f>L95</f>
        <v>0</v>
      </c>
      <c r="M94" s="167">
        <f>SUM(N94:P94)</f>
        <v>30248</v>
      </c>
      <c r="N94" s="462">
        <v>0</v>
      </c>
      <c r="O94" s="462">
        <v>0</v>
      </c>
      <c r="P94" s="178">
        <v>30248</v>
      </c>
    </row>
    <row r="95" spans="1:16" ht="11.25">
      <c r="A95" s="556"/>
      <c r="B95" s="40" t="s">
        <v>182</v>
      </c>
      <c r="C95" s="543"/>
      <c r="D95" s="543"/>
      <c r="E95" s="166"/>
      <c r="F95" s="166"/>
      <c r="G95" s="166"/>
      <c r="H95" s="172"/>
      <c r="I95" s="172"/>
      <c r="J95" s="172"/>
      <c r="K95" s="172"/>
      <c r="L95" s="172"/>
      <c r="M95" s="172"/>
      <c r="N95" s="172"/>
      <c r="O95" s="172"/>
      <c r="P95" s="183"/>
    </row>
    <row r="96" spans="1:16" ht="11.25">
      <c r="A96" s="556"/>
      <c r="B96" s="40" t="s">
        <v>302</v>
      </c>
      <c r="C96" s="543"/>
      <c r="D96" s="543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79"/>
    </row>
    <row r="97" spans="1:16" ht="11.25">
      <c r="A97" s="559"/>
      <c r="B97" s="482" t="s">
        <v>301</v>
      </c>
      <c r="C97" s="571"/>
      <c r="D97" s="571"/>
      <c r="E97" s="483"/>
      <c r="F97" s="483"/>
      <c r="G97" s="483"/>
      <c r="H97" s="483"/>
      <c r="I97" s="483"/>
      <c r="J97" s="483"/>
      <c r="K97" s="483"/>
      <c r="L97" s="483"/>
      <c r="M97" s="483"/>
      <c r="N97" s="483"/>
      <c r="O97" s="483"/>
      <c r="P97" s="484"/>
    </row>
    <row r="98" spans="1:16" ht="11.25">
      <c r="A98" s="574" t="s">
        <v>454</v>
      </c>
      <c r="B98" s="497" t="s">
        <v>76</v>
      </c>
      <c r="C98" s="498" t="s">
        <v>303</v>
      </c>
      <c r="D98" s="499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85"/>
    </row>
    <row r="99" spans="1:16" ht="11.25">
      <c r="A99" s="556"/>
      <c r="B99" s="40" t="s">
        <v>77</v>
      </c>
      <c r="C99" s="153" t="s">
        <v>438</v>
      </c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85"/>
    </row>
    <row r="100" spans="1:16" ht="11.25">
      <c r="A100" s="556"/>
      <c r="B100" s="40" t="s">
        <v>78</v>
      </c>
      <c r="C100" s="165" t="s">
        <v>439</v>
      </c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85"/>
    </row>
    <row r="101" spans="1:16" ht="11.25">
      <c r="A101" s="556"/>
      <c r="B101" s="40" t="s">
        <v>79</v>
      </c>
      <c r="C101" s="165" t="s">
        <v>440</v>
      </c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85"/>
    </row>
    <row r="102" spans="1:16" ht="11.25">
      <c r="A102" s="556"/>
      <c r="B102" s="40" t="s">
        <v>80</v>
      </c>
      <c r="C102" s="168"/>
      <c r="D102" s="168">
        <v>85395</v>
      </c>
      <c r="E102" s="461">
        <f>E103</f>
        <v>320621</v>
      </c>
      <c r="F102" s="461">
        <f aca="true" t="shared" si="10" ref="F102:P102">F103</f>
        <v>48093</v>
      </c>
      <c r="G102" s="461">
        <f t="shared" si="10"/>
        <v>272528</v>
      </c>
      <c r="H102" s="461">
        <f t="shared" si="10"/>
        <v>320621</v>
      </c>
      <c r="I102" s="461">
        <f t="shared" si="10"/>
        <v>48093</v>
      </c>
      <c r="J102" s="461">
        <f t="shared" si="10"/>
        <v>0</v>
      </c>
      <c r="K102" s="461">
        <f t="shared" si="10"/>
        <v>0</v>
      </c>
      <c r="L102" s="461">
        <f t="shared" si="10"/>
        <v>48093</v>
      </c>
      <c r="M102" s="461">
        <f t="shared" si="10"/>
        <v>272528</v>
      </c>
      <c r="N102" s="461">
        <f t="shared" si="10"/>
        <v>0</v>
      </c>
      <c r="O102" s="461">
        <f t="shared" si="10"/>
        <v>0</v>
      </c>
      <c r="P102" s="461">
        <f t="shared" si="10"/>
        <v>272528</v>
      </c>
    </row>
    <row r="103" spans="1:16" ht="11.25">
      <c r="A103" s="556"/>
      <c r="B103" s="40" t="s">
        <v>300</v>
      </c>
      <c r="C103" s="565"/>
      <c r="D103" s="565"/>
      <c r="E103" s="172">
        <f>F103+G103</f>
        <v>320621</v>
      </c>
      <c r="F103" s="172">
        <f>I103</f>
        <v>48093</v>
      </c>
      <c r="G103" s="172">
        <f>P103</f>
        <v>272528</v>
      </c>
      <c r="H103" s="462">
        <f>I103+M103</f>
        <v>320621</v>
      </c>
      <c r="I103" s="462">
        <f>SUM(J103:L103)</f>
        <v>48093</v>
      </c>
      <c r="J103" s="462">
        <f>J104</f>
        <v>0</v>
      </c>
      <c r="K103" s="462">
        <f>K104</f>
        <v>0</v>
      </c>
      <c r="L103" s="462">
        <v>48093</v>
      </c>
      <c r="M103" s="167">
        <f>SUM(N103:P103)</f>
        <v>272528</v>
      </c>
      <c r="N103" s="462">
        <v>0</v>
      </c>
      <c r="O103" s="462">
        <v>0</v>
      </c>
      <c r="P103" s="178">
        <v>272528</v>
      </c>
    </row>
    <row r="104" spans="1:16" ht="11.25">
      <c r="A104" s="556"/>
      <c r="B104" s="40" t="s">
        <v>182</v>
      </c>
      <c r="C104" s="543"/>
      <c r="D104" s="543"/>
      <c r="E104" s="166"/>
      <c r="F104" s="166"/>
      <c r="G104" s="166"/>
      <c r="H104" s="172"/>
      <c r="I104" s="172"/>
      <c r="J104" s="172"/>
      <c r="K104" s="172"/>
      <c r="L104" s="172"/>
      <c r="M104" s="172"/>
      <c r="N104" s="172"/>
      <c r="O104" s="172"/>
      <c r="P104" s="183"/>
    </row>
    <row r="105" spans="1:16" ht="11.25">
      <c r="A105" s="556"/>
      <c r="B105" s="40" t="s">
        <v>302</v>
      </c>
      <c r="C105" s="543"/>
      <c r="D105" s="543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79"/>
    </row>
    <row r="106" spans="1:16" ht="12" thickBot="1">
      <c r="A106" s="557"/>
      <c r="B106" s="189" t="s">
        <v>301</v>
      </c>
      <c r="C106" s="544"/>
      <c r="D106" s="544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1"/>
    </row>
    <row r="107" spans="1:16" ht="11.25">
      <c r="A107" s="555">
        <v>111</v>
      </c>
      <c r="B107" s="197" t="s">
        <v>76</v>
      </c>
      <c r="C107" s="153" t="s">
        <v>303</v>
      </c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85"/>
    </row>
    <row r="108" spans="1:16" ht="11.25">
      <c r="A108" s="556"/>
      <c r="B108" s="40" t="s">
        <v>77</v>
      </c>
      <c r="C108" s="153" t="s">
        <v>438</v>
      </c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85"/>
    </row>
    <row r="109" spans="1:16" ht="11.25">
      <c r="A109" s="556"/>
      <c r="B109" s="40" t="s">
        <v>78</v>
      </c>
      <c r="C109" s="165" t="s">
        <v>439</v>
      </c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85"/>
    </row>
    <row r="110" spans="1:16" ht="11.25">
      <c r="A110" s="556"/>
      <c r="B110" s="40" t="s">
        <v>79</v>
      </c>
      <c r="C110" s="165" t="s">
        <v>441</v>
      </c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85"/>
    </row>
    <row r="111" spans="1:16" ht="11.25">
      <c r="A111" s="556"/>
      <c r="B111" s="40" t="s">
        <v>80</v>
      </c>
      <c r="C111" s="168"/>
      <c r="D111" s="168">
        <v>85395</v>
      </c>
      <c r="E111" s="461">
        <f aca="true" t="shared" si="11" ref="E111:P111">E112</f>
        <v>264496</v>
      </c>
      <c r="F111" s="461">
        <f t="shared" si="11"/>
        <v>39674</v>
      </c>
      <c r="G111" s="461">
        <f t="shared" si="11"/>
        <v>224822</v>
      </c>
      <c r="H111" s="461">
        <f t="shared" si="11"/>
        <v>264496</v>
      </c>
      <c r="I111" s="461">
        <f t="shared" si="11"/>
        <v>39674</v>
      </c>
      <c r="J111" s="461">
        <f t="shared" si="11"/>
        <v>0</v>
      </c>
      <c r="K111" s="461">
        <f t="shared" si="11"/>
        <v>0</v>
      </c>
      <c r="L111" s="461">
        <f t="shared" si="11"/>
        <v>39674</v>
      </c>
      <c r="M111" s="461">
        <f t="shared" si="11"/>
        <v>224822</v>
      </c>
      <c r="N111" s="461">
        <f t="shared" si="11"/>
        <v>0</v>
      </c>
      <c r="O111" s="461">
        <f t="shared" si="11"/>
        <v>0</v>
      </c>
      <c r="P111" s="461">
        <f t="shared" si="11"/>
        <v>224822</v>
      </c>
    </row>
    <row r="112" spans="1:16" ht="11.25">
      <c r="A112" s="556"/>
      <c r="B112" s="40" t="s">
        <v>300</v>
      </c>
      <c r="C112" s="565"/>
      <c r="D112" s="565"/>
      <c r="E112" s="172">
        <f>F112+G112</f>
        <v>264496</v>
      </c>
      <c r="F112" s="172">
        <f>I112</f>
        <v>39674</v>
      </c>
      <c r="G112" s="172">
        <f>P112</f>
        <v>224822</v>
      </c>
      <c r="H112" s="462">
        <f>I112+M112</f>
        <v>264496</v>
      </c>
      <c r="I112" s="462">
        <f>SUM(J112:L112)</f>
        <v>39674</v>
      </c>
      <c r="J112" s="462">
        <f>J113</f>
        <v>0</v>
      </c>
      <c r="K112" s="462">
        <f>K113</f>
        <v>0</v>
      </c>
      <c r="L112" s="462">
        <v>39674</v>
      </c>
      <c r="M112" s="167">
        <f>SUM(N112:P112)</f>
        <v>224822</v>
      </c>
      <c r="N112" s="462">
        <v>0</v>
      </c>
      <c r="O112" s="462">
        <v>0</v>
      </c>
      <c r="P112" s="178">
        <v>224822</v>
      </c>
    </row>
    <row r="113" spans="1:16" ht="11.25">
      <c r="A113" s="556"/>
      <c r="B113" s="40" t="s">
        <v>182</v>
      </c>
      <c r="C113" s="543"/>
      <c r="D113" s="543"/>
      <c r="E113" s="166"/>
      <c r="F113" s="166"/>
      <c r="G113" s="166"/>
      <c r="H113" s="172"/>
      <c r="I113" s="172"/>
      <c r="J113" s="172"/>
      <c r="K113" s="172"/>
      <c r="L113" s="172"/>
      <c r="M113" s="172"/>
      <c r="N113" s="172"/>
      <c r="O113" s="172"/>
      <c r="P113" s="183"/>
    </row>
    <row r="114" spans="1:16" ht="11.25">
      <c r="A114" s="556"/>
      <c r="B114" s="40" t="s">
        <v>302</v>
      </c>
      <c r="C114" s="543"/>
      <c r="D114" s="543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79"/>
    </row>
    <row r="115" spans="1:16" ht="12" thickBot="1">
      <c r="A115" s="575"/>
      <c r="B115" s="466" t="s">
        <v>301</v>
      </c>
      <c r="C115" s="576"/>
      <c r="D115" s="576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1"/>
    </row>
    <row r="116" spans="1:16" ht="13.5" customHeight="1" thickBot="1">
      <c r="A116" s="467">
        <v>2</v>
      </c>
      <c r="B116" s="468" t="s">
        <v>423</v>
      </c>
      <c r="C116" s="566" t="s">
        <v>42</v>
      </c>
      <c r="D116" s="567"/>
      <c r="E116" s="463">
        <f>E121</f>
        <v>2787459</v>
      </c>
      <c r="F116" s="463">
        <f aca="true" t="shared" si="12" ref="F116:P116">F121</f>
        <v>557492</v>
      </c>
      <c r="G116" s="463">
        <f t="shared" si="12"/>
        <v>2229967</v>
      </c>
      <c r="H116" s="463">
        <f t="shared" si="12"/>
        <v>2787459</v>
      </c>
      <c r="I116" s="463">
        <f t="shared" si="12"/>
        <v>557492</v>
      </c>
      <c r="J116" s="463">
        <f t="shared" si="12"/>
        <v>0</v>
      </c>
      <c r="K116" s="463">
        <f t="shared" si="12"/>
        <v>0</v>
      </c>
      <c r="L116" s="463">
        <f t="shared" si="12"/>
        <v>557492</v>
      </c>
      <c r="M116" s="463">
        <f t="shared" si="12"/>
        <v>2229967</v>
      </c>
      <c r="N116" s="463">
        <f t="shared" si="12"/>
        <v>0</v>
      </c>
      <c r="O116" s="463">
        <f t="shared" si="12"/>
        <v>0</v>
      </c>
      <c r="P116" s="463">
        <f t="shared" si="12"/>
        <v>2229967</v>
      </c>
    </row>
    <row r="117" spans="1:16" ht="11.25">
      <c r="A117" s="555" t="s">
        <v>420</v>
      </c>
      <c r="B117" s="197" t="s">
        <v>76</v>
      </c>
      <c r="C117" s="153" t="s">
        <v>421</v>
      </c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85"/>
    </row>
    <row r="118" spans="1:16" ht="11.25">
      <c r="A118" s="556"/>
      <c r="B118" s="40" t="s">
        <v>77</v>
      </c>
      <c r="C118" s="153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85"/>
    </row>
    <row r="119" spans="1:16" ht="11.25">
      <c r="A119" s="556"/>
      <c r="B119" s="40" t="s">
        <v>78</v>
      </c>
      <c r="C119" s="165" t="s">
        <v>422</v>
      </c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85"/>
    </row>
    <row r="120" spans="1:16" ht="11.25">
      <c r="A120" s="556"/>
      <c r="B120" s="40" t="s">
        <v>79</v>
      </c>
      <c r="C120" s="165" t="s">
        <v>419</v>
      </c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85"/>
    </row>
    <row r="121" spans="1:16" ht="11.25">
      <c r="A121" s="556"/>
      <c r="B121" s="40" t="s">
        <v>80</v>
      </c>
      <c r="C121" s="168"/>
      <c r="D121" s="168">
        <v>90095</v>
      </c>
      <c r="E121" s="461">
        <f>E122</f>
        <v>2787459</v>
      </c>
      <c r="F121" s="461">
        <f>F122</f>
        <v>557492</v>
      </c>
      <c r="G121" s="461">
        <f>G122</f>
        <v>2229967</v>
      </c>
      <c r="H121" s="171">
        <f>H122</f>
        <v>2787459</v>
      </c>
      <c r="I121" s="171">
        <f aca="true" t="shared" si="13" ref="I121:O121">I122</f>
        <v>557492</v>
      </c>
      <c r="J121" s="171">
        <f t="shared" si="13"/>
        <v>0</v>
      </c>
      <c r="K121" s="171">
        <f t="shared" si="13"/>
        <v>0</v>
      </c>
      <c r="L121" s="171">
        <f t="shared" si="13"/>
        <v>557492</v>
      </c>
      <c r="M121" s="171">
        <f>M122</f>
        <v>2229967</v>
      </c>
      <c r="N121" s="171">
        <f t="shared" si="13"/>
        <v>0</v>
      </c>
      <c r="O121" s="171">
        <f t="shared" si="13"/>
        <v>0</v>
      </c>
      <c r="P121" s="182">
        <f>P122</f>
        <v>2229967</v>
      </c>
    </row>
    <row r="122" spans="1:16" ht="11.25">
      <c r="A122" s="556"/>
      <c r="B122" s="40" t="s">
        <v>300</v>
      </c>
      <c r="C122" s="565"/>
      <c r="D122" s="565"/>
      <c r="E122" s="172">
        <f>F122+G122</f>
        <v>2787459</v>
      </c>
      <c r="F122" s="172">
        <f>I122</f>
        <v>557492</v>
      </c>
      <c r="G122" s="172">
        <f>M122</f>
        <v>2229967</v>
      </c>
      <c r="H122" s="462">
        <f>I122+M122</f>
        <v>2787459</v>
      </c>
      <c r="I122" s="462">
        <f>SUM(J122:L122)</f>
        <v>557492</v>
      </c>
      <c r="J122" s="462">
        <f>J123</f>
        <v>0</v>
      </c>
      <c r="K122" s="462">
        <f>K123</f>
        <v>0</v>
      </c>
      <c r="L122" s="462">
        <v>557492</v>
      </c>
      <c r="M122" s="167">
        <f>SUM(N122:P122)</f>
        <v>2229967</v>
      </c>
      <c r="N122" s="462">
        <v>0</v>
      </c>
      <c r="O122" s="462">
        <v>0</v>
      </c>
      <c r="P122" s="178">
        <v>2229967</v>
      </c>
    </row>
    <row r="123" spans="1:16" ht="11.25">
      <c r="A123" s="556"/>
      <c r="B123" s="40" t="s">
        <v>182</v>
      </c>
      <c r="C123" s="543"/>
      <c r="D123" s="543"/>
      <c r="E123" s="166"/>
      <c r="F123" s="166"/>
      <c r="G123" s="166"/>
      <c r="H123" s="172"/>
      <c r="I123" s="172"/>
      <c r="J123" s="172"/>
      <c r="K123" s="172"/>
      <c r="L123" s="172"/>
      <c r="M123" s="172"/>
      <c r="N123" s="172"/>
      <c r="O123" s="172"/>
      <c r="P123" s="183"/>
    </row>
    <row r="124" spans="1:16" ht="11.25">
      <c r="A124" s="556"/>
      <c r="B124" s="40" t="s">
        <v>302</v>
      </c>
      <c r="C124" s="543"/>
      <c r="D124" s="543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79"/>
    </row>
    <row r="125" spans="1:16" ht="12" thickBot="1">
      <c r="A125" s="556"/>
      <c r="B125" s="40" t="s">
        <v>301</v>
      </c>
      <c r="C125" s="543"/>
      <c r="D125" s="543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1"/>
    </row>
    <row r="126" spans="1:16" s="45" customFormat="1" ht="15" customHeight="1" thickBot="1">
      <c r="A126" s="553" t="s">
        <v>84</v>
      </c>
      <c r="B126" s="554"/>
      <c r="C126" s="569" t="s">
        <v>42</v>
      </c>
      <c r="D126" s="570"/>
      <c r="E126" s="463">
        <f>E16+E116</f>
        <v>6427245</v>
      </c>
      <c r="F126" s="463">
        <f aca="true" t="shared" si="14" ref="F126:P126">F16+F116</f>
        <v>1410462</v>
      </c>
      <c r="G126" s="463">
        <f t="shared" si="14"/>
        <v>5016783</v>
      </c>
      <c r="H126" s="463">
        <f t="shared" si="14"/>
        <v>5098908</v>
      </c>
      <c r="I126" s="463">
        <f t="shared" si="14"/>
        <v>1036313</v>
      </c>
      <c r="J126" s="463">
        <f t="shared" si="14"/>
        <v>0</v>
      </c>
      <c r="K126" s="463">
        <f t="shared" si="14"/>
        <v>0</v>
      </c>
      <c r="L126" s="463">
        <f t="shared" si="14"/>
        <v>1036313</v>
      </c>
      <c r="M126" s="463">
        <f t="shared" si="14"/>
        <v>4062595</v>
      </c>
      <c r="N126" s="463">
        <f t="shared" si="14"/>
        <v>0</v>
      </c>
      <c r="O126" s="463">
        <f t="shared" si="14"/>
        <v>0</v>
      </c>
      <c r="P126" s="463">
        <f t="shared" si="14"/>
        <v>4050489</v>
      </c>
    </row>
    <row r="128" spans="1:16" ht="22.5" customHeight="1">
      <c r="A128" s="572" t="s">
        <v>452</v>
      </c>
      <c r="B128" s="572"/>
      <c r="C128" s="572"/>
      <c r="D128" s="572"/>
      <c r="E128" s="572"/>
      <c r="F128" s="572"/>
      <c r="G128" s="572"/>
      <c r="H128" s="572"/>
      <c r="I128" s="572"/>
      <c r="J128" s="572"/>
      <c r="K128" s="572"/>
      <c r="L128" s="572"/>
      <c r="M128" s="572"/>
      <c r="N128" s="572"/>
      <c r="O128" s="572"/>
      <c r="P128" s="572"/>
    </row>
    <row r="129" spans="1:16" ht="24.75" customHeight="1">
      <c r="A129" s="573" t="s">
        <v>410</v>
      </c>
      <c r="B129" s="573"/>
      <c r="C129" s="573"/>
      <c r="D129" s="573"/>
      <c r="E129" s="573"/>
      <c r="F129" s="573"/>
      <c r="G129" s="573"/>
      <c r="H129" s="573"/>
      <c r="I129" s="573"/>
      <c r="J129" s="573"/>
      <c r="K129" s="573"/>
      <c r="L129" s="573"/>
      <c r="M129" s="573"/>
      <c r="N129" s="573"/>
      <c r="O129" s="573"/>
      <c r="P129" s="573"/>
    </row>
  </sheetData>
  <sheetProtection/>
  <mergeCells count="70">
    <mergeCell ref="A128:P128"/>
    <mergeCell ref="A129:P129"/>
    <mergeCell ref="A98:A106"/>
    <mergeCell ref="C103:C106"/>
    <mergeCell ref="D103:D106"/>
    <mergeCell ref="A107:A115"/>
    <mergeCell ref="C112:C115"/>
    <mergeCell ref="D112:D115"/>
    <mergeCell ref="A117:A125"/>
    <mergeCell ref="C122:C125"/>
    <mergeCell ref="C49:C52"/>
    <mergeCell ref="D49:D52"/>
    <mergeCell ref="C80:J80"/>
    <mergeCell ref="C85:C88"/>
    <mergeCell ref="C76:C79"/>
    <mergeCell ref="D85:D88"/>
    <mergeCell ref="C58:C61"/>
    <mergeCell ref="D58:D61"/>
    <mergeCell ref="D76:D79"/>
    <mergeCell ref="C53:J53"/>
    <mergeCell ref="D122:D125"/>
    <mergeCell ref="C116:D116"/>
    <mergeCell ref="A7:P7"/>
    <mergeCell ref="C126:D126"/>
    <mergeCell ref="C94:C97"/>
    <mergeCell ref="D94:D97"/>
    <mergeCell ref="A44:A52"/>
    <mergeCell ref="C31:C34"/>
    <mergeCell ref="D31:D34"/>
    <mergeCell ref="G10:G14"/>
    <mergeCell ref="A126:B126"/>
    <mergeCell ref="A17:A25"/>
    <mergeCell ref="A26:A34"/>
    <mergeCell ref="A89:A97"/>
    <mergeCell ref="A71:A79"/>
    <mergeCell ref="A80:A88"/>
    <mergeCell ref="A35:A43"/>
    <mergeCell ref="A53:A61"/>
    <mergeCell ref="A62:A70"/>
    <mergeCell ref="C40:C43"/>
    <mergeCell ref="C17:J17"/>
    <mergeCell ref="C22:C25"/>
    <mergeCell ref="E9:E14"/>
    <mergeCell ref="F9:G9"/>
    <mergeCell ref="H9:P9"/>
    <mergeCell ref="H10:P10"/>
    <mergeCell ref="M12:P12"/>
    <mergeCell ref="H11:H14"/>
    <mergeCell ref="N13:P13"/>
    <mergeCell ref="C35:J35"/>
    <mergeCell ref="C37:K37"/>
    <mergeCell ref="J13:L13"/>
    <mergeCell ref="I11:P11"/>
    <mergeCell ref="I13:I14"/>
    <mergeCell ref="M13:M14"/>
    <mergeCell ref="I12:L12"/>
    <mergeCell ref="C16:D16"/>
    <mergeCell ref="C18:P18"/>
    <mergeCell ref="C19:K19"/>
    <mergeCell ref="F10:F14"/>
    <mergeCell ref="C62:J62"/>
    <mergeCell ref="C67:C70"/>
    <mergeCell ref="D67:D70"/>
    <mergeCell ref="A9:A14"/>
    <mergeCell ref="B9:B14"/>
    <mergeCell ref="C9:C14"/>
    <mergeCell ref="D9:D14"/>
    <mergeCell ref="C44:J44"/>
    <mergeCell ref="D40:D43"/>
    <mergeCell ref="D22:D25"/>
  </mergeCells>
  <printOptions/>
  <pageMargins left="0.3937007874015748" right="0.3937007874015748" top="0.7480314960629921" bottom="0.5905511811023623" header="0.1968503937007874" footer="0.5118110236220472"/>
  <pageSetup fitToHeight="2" fitToWidth="2" horizontalDpi="300" verticalDpi="300" orientation="landscape" paperSize="9" scale="65" r:id="rId1"/>
  <rowBreaks count="1" manualBreakCount="1">
    <brk id="4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defaultGridColor="0" view="pageBreakPreview" zoomScaleSheetLayoutView="100" zoomScalePageLayoutView="0" colorId="8" workbookViewId="0" topLeftCell="A70">
      <selection activeCell="E133" sqref="E133"/>
    </sheetView>
  </sheetViews>
  <sheetFormatPr defaultColWidth="9.00390625" defaultRowHeight="12.75"/>
  <cols>
    <col min="1" max="1" width="8.125" style="1" customWidth="1"/>
    <col min="2" max="2" width="9.875" style="1" customWidth="1"/>
    <col min="3" max="3" width="9.375" style="1" customWidth="1"/>
    <col min="4" max="4" width="12.375" style="1" customWidth="1"/>
    <col min="5" max="5" width="13.00390625" style="1" customWidth="1"/>
    <col min="6" max="6" width="13.625" style="1" customWidth="1"/>
    <col min="8" max="8" width="14.25390625" style="0" customWidth="1"/>
    <col min="9" max="10" width="12.125" style="0" customWidth="1"/>
  </cols>
  <sheetData>
    <row r="1" ht="12.75">
      <c r="I1" t="s">
        <v>385</v>
      </c>
    </row>
    <row r="2" ht="12.75">
      <c r="I2" t="s">
        <v>386</v>
      </c>
    </row>
    <row r="3" ht="12.75">
      <c r="I3" t="s">
        <v>332</v>
      </c>
    </row>
    <row r="4" ht="12.75">
      <c r="I4" t="s">
        <v>387</v>
      </c>
    </row>
    <row r="7" spans="1:10" ht="57" customHeight="1">
      <c r="A7" s="512" t="s">
        <v>214</v>
      </c>
      <c r="B7" s="512"/>
      <c r="C7" s="512"/>
      <c r="D7" s="512"/>
      <c r="E7" s="512"/>
      <c r="F7" s="512"/>
      <c r="G7" s="512"/>
      <c r="H7" s="512"/>
      <c r="I7" s="512"/>
      <c r="J7" s="512"/>
    </row>
    <row r="8" ht="23.25" customHeight="1" thickBot="1">
      <c r="J8" s="97" t="s">
        <v>40</v>
      </c>
    </row>
    <row r="9" spans="1:11" s="3" customFormat="1" ht="20.25" customHeight="1">
      <c r="A9" s="588" t="s">
        <v>2</v>
      </c>
      <c r="B9" s="577" t="s">
        <v>3</v>
      </c>
      <c r="C9" s="577" t="s">
        <v>100</v>
      </c>
      <c r="D9" s="585" t="s">
        <v>180</v>
      </c>
      <c r="E9" s="585" t="s">
        <v>125</v>
      </c>
      <c r="F9" s="585" t="s">
        <v>67</v>
      </c>
      <c r="G9" s="585"/>
      <c r="H9" s="585"/>
      <c r="I9" s="585"/>
      <c r="J9" s="586"/>
      <c r="K9" s="580" t="s">
        <v>288</v>
      </c>
    </row>
    <row r="10" spans="1:11" s="3" customFormat="1" ht="20.25" customHeight="1">
      <c r="A10" s="589"/>
      <c r="B10" s="578"/>
      <c r="C10" s="578"/>
      <c r="D10" s="587"/>
      <c r="E10" s="583"/>
      <c r="F10" s="583" t="s">
        <v>89</v>
      </c>
      <c r="G10" s="583" t="s">
        <v>6</v>
      </c>
      <c r="H10" s="583"/>
      <c r="I10" s="583"/>
      <c r="J10" s="584" t="s">
        <v>90</v>
      </c>
      <c r="K10" s="581"/>
    </row>
    <row r="11" spans="1:11" s="3" customFormat="1" ht="65.25" customHeight="1">
      <c r="A11" s="589"/>
      <c r="B11" s="579"/>
      <c r="C11" s="579"/>
      <c r="D11" s="587"/>
      <c r="E11" s="583"/>
      <c r="F11" s="583"/>
      <c r="G11" s="357" t="s">
        <v>86</v>
      </c>
      <c r="H11" s="357" t="s">
        <v>87</v>
      </c>
      <c r="I11" s="357" t="s">
        <v>126</v>
      </c>
      <c r="J11" s="584"/>
      <c r="K11" s="582"/>
    </row>
    <row r="12" spans="1:11" ht="9" customHeight="1">
      <c r="A12" s="358">
        <v>1</v>
      </c>
      <c r="B12" s="359">
        <v>2</v>
      </c>
      <c r="C12" s="359">
        <v>3</v>
      </c>
      <c r="D12" s="359">
        <v>4</v>
      </c>
      <c r="E12" s="359">
        <v>5</v>
      </c>
      <c r="F12" s="359">
        <v>6</v>
      </c>
      <c r="G12" s="359">
        <v>7</v>
      </c>
      <c r="H12" s="359">
        <v>8</v>
      </c>
      <c r="I12" s="359">
        <v>9</v>
      </c>
      <c r="J12" s="360">
        <v>10</v>
      </c>
      <c r="K12" s="361">
        <v>11</v>
      </c>
    </row>
    <row r="13" spans="1:11" ht="19.5" customHeight="1" thickBot="1">
      <c r="A13" s="362" t="s">
        <v>244</v>
      </c>
      <c r="B13" s="363"/>
      <c r="C13" s="363"/>
      <c r="D13" s="364">
        <f aca="true" t="shared" si="0" ref="D13:K13">D14</f>
        <v>16000</v>
      </c>
      <c r="E13" s="364">
        <f t="shared" si="0"/>
        <v>16000</v>
      </c>
      <c r="F13" s="364">
        <f t="shared" si="0"/>
        <v>16000</v>
      </c>
      <c r="G13" s="364">
        <f t="shared" si="0"/>
        <v>0</v>
      </c>
      <c r="H13" s="364">
        <f t="shared" si="0"/>
        <v>0</v>
      </c>
      <c r="I13" s="364">
        <f t="shared" si="0"/>
        <v>0</v>
      </c>
      <c r="J13" s="365">
        <f t="shared" si="0"/>
        <v>0</v>
      </c>
      <c r="K13" s="366">
        <f t="shared" si="0"/>
        <v>0</v>
      </c>
    </row>
    <row r="14" spans="1:11" ht="19.5" customHeight="1">
      <c r="A14" s="367"/>
      <c r="B14" s="368" t="s">
        <v>245</v>
      </c>
      <c r="C14" s="368"/>
      <c r="D14" s="369">
        <f>SUM(D15)</f>
        <v>16000</v>
      </c>
      <c r="E14" s="369">
        <f aca="true" t="shared" si="1" ref="E14:K14">SUM(E16)</f>
        <v>16000</v>
      </c>
      <c r="F14" s="369">
        <f t="shared" si="1"/>
        <v>16000</v>
      </c>
      <c r="G14" s="369">
        <f t="shared" si="1"/>
        <v>0</v>
      </c>
      <c r="H14" s="369">
        <f t="shared" si="1"/>
        <v>0</v>
      </c>
      <c r="I14" s="369">
        <f t="shared" si="1"/>
        <v>0</v>
      </c>
      <c r="J14" s="369">
        <f t="shared" si="1"/>
        <v>0</v>
      </c>
      <c r="K14" s="370">
        <f t="shared" si="1"/>
        <v>0</v>
      </c>
    </row>
    <row r="15" spans="1:11" ht="19.5" customHeight="1">
      <c r="A15" s="371"/>
      <c r="B15" s="372"/>
      <c r="C15" s="372" t="s">
        <v>246</v>
      </c>
      <c r="D15" s="373">
        <v>16000</v>
      </c>
      <c r="E15" s="373"/>
      <c r="F15" s="373"/>
      <c r="G15" s="373"/>
      <c r="H15" s="373"/>
      <c r="I15" s="373"/>
      <c r="J15" s="374"/>
      <c r="K15" s="375"/>
    </row>
    <row r="16" spans="1:11" ht="19.5" customHeight="1">
      <c r="A16" s="371"/>
      <c r="B16" s="376"/>
      <c r="C16" s="376" t="s">
        <v>247</v>
      </c>
      <c r="D16" s="377"/>
      <c r="E16" s="377">
        <v>16000</v>
      </c>
      <c r="F16" s="377">
        <v>16000</v>
      </c>
      <c r="G16" s="377"/>
      <c r="H16" s="377"/>
      <c r="I16" s="377"/>
      <c r="J16" s="378"/>
      <c r="K16" s="379"/>
    </row>
    <row r="17" spans="1:11" ht="19.5" customHeight="1" thickBot="1">
      <c r="A17" s="380" t="s">
        <v>248</v>
      </c>
      <c r="B17" s="381"/>
      <c r="C17" s="381"/>
      <c r="D17" s="382">
        <f aca="true" t="shared" si="2" ref="D17:K17">D18</f>
        <v>103000</v>
      </c>
      <c r="E17" s="382">
        <f t="shared" si="2"/>
        <v>103000</v>
      </c>
      <c r="F17" s="382">
        <f t="shared" si="2"/>
        <v>103000</v>
      </c>
      <c r="G17" s="382">
        <f t="shared" si="2"/>
        <v>0</v>
      </c>
      <c r="H17" s="382">
        <f t="shared" si="2"/>
        <v>0</v>
      </c>
      <c r="I17" s="382">
        <f t="shared" si="2"/>
        <v>0</v>
      </c>
      <c r="J17" s="383">
        <f t="shared" si="2"/>
        <v>0</v>
      </c>
      <c r="K17" s="384">
        <f t="shared" si="2"/>
        <v>366000</v>
      </c>
    </row>
    <row r="18" spans="1:11" ht="19.5" customHeight="1">
      <c r="A18" s="367"/>
      <c r="B18" s="368" t="s">
        <v>249</v>
      </c>
      <c r="C18" s="368"/>
      <c r="D18" s="369">
        <f>SUM(D19)</f>
        <v>103000</v>
      </c>
      <c r="E18" s="369">
        <f aca="true" t="shared" si="3" ref="E18:J18">SUM(E21:E24)</f>
        <v>103000</v>
      </c>
      <c r="F18" s="369">
        <f t="shared" si="3"/>
        <v>103000</v>
      </c>
      <c r="G18" s="369">
        <f t="shared" si="3"/>
        <v>0</v>
      </c>
      <c r="H18" s="369">
        <f t="shared" si="3"/>
        <v>0</v>
      </c>
      <c r="I18" s="369">
        <f t="shared" si="3"/>
        <v>0</v>
      </c>
      <c r="J18" s="369">
        <f t="shared" si="3"/>
        <v>0</v>
      </c>
      <c r="K18" s="370">
        <f>SUM(K20:K24)</f>
        <v>366000</v>
      </c>
    </row>
    <row r="19" spans="1:11" ht="19.5" customHeight="1">
      <c r="A19" s="371"/>
      <c r="B19" s="372"/>
      <c r="C19" s="372" t="s">
        <v>246</v>
      </c>
      <c r="D19" s="373">
        <v>103000</v>
      </c>
      <c r="E19" s="373"/>
      <c r="F19" s="373"/>
      <c r="G19" s="373"/>
      <c r="H19" s="373"/>
      <c r="I19" s="373"/>
      <c r="J19" s="374"/>
      <c r="K19" s="375"/>
    </row>
    <row r="20" spans="1:11" ht="19.5" customHeight="1">
      <c r="A20" s="371"/>
      <c r="B20" s="372"/>
      <c r="C20" s="372" t="s">
        <v>289</v>
      </c>
      <c r="D20" s="373"/>
      <c r="E20" s="373"/>
      <c r="F20" s="373"/>
      <c r="G20" s="373"/>
      <c r="H20" s="373"/>
      <c r="I20" s="373"/>
      <c r="J20" s="374"/>
      <c r="K20" s="375">
        <v>366000</v>
      </c>
    </row>
    <row r="21" spans="1:11" ht="19.5" customHeight="1">
      <c r="A21" s="371"/>
      <c r="B21" s="376"/>
      <c r="C21" s="376" t="s">
        <v>250</v>
      </c>
      <c r="D21" s="377"/>
      <c r="E21" s="377">
        <v>63800</v>
      </c>
      <c r="F21" s="377">
        <v>63800</v>
      </c>
      <c r="G21" s="377"/>
      <c r="H21" s="377"/>
      <c r="I21" s="377"/>
      <c r="J21" s="378"/>
      <c r="K21" s="379"/>
    </row>
    <row r="22" spans="1:11" ht="19.5" customHeight="1">
      <c r="A22" s="371"/>
      <c r="B22" s="376"/>
      <c r="C22" s="376" t="s">
        <v>247</v>
      </c>
      <c r="D22" s="377"/>
      <c r="E22" s="377">
        <v>32000</v>
      </c>
      <c r="F22" s="377">
        <v>32000</v>
      </c>
      <c r="G22" s="377"/>
      <c r="H22" s="377"/>
      <c r="I22" s="377"/>
      <c r="J22" s="378"/>
      <c r="K22" s="379"/>
    </row>
    <row r="23" spans="1:11" ht="19.5" customHeight="1">
      <c r="A23" s="371"/>
      <c r="B23" s="376"/>
      <c r="C23" s="376" t="s">
        <v>251</v>
      </c>
      <c r="D23" s="377"/>
      <c r="E23" s="377">
        <v>5200</v>
      </c>
      <c r="F23" s="377">
        <v>5200</v>
      </c>
      <c r="G23" s="377"/>
      <c r="H23" s="377"/>
      <c r="I23" s="377"/>
      <c r="J23" s="378"/>
      <c r="K23" s="379"/>
    </row>
    <row r="24" spans="1:11" ht="19.5" customHeight="1">
      <c r="A24" s="371"/>
      <c r="B24" s="376"/>
      <c r="C24" s="376" t="s">
        <v>252</v>
      </c>
      <c r="D24" s="377"/>
      <c r="E24" s="377">
        <v>2000</v>
      </c>
      <c r="F24" s="377">
        <v>2000</v>
      </c>
      <c r="G24" s="377"/>
      <c r="H24" s="377"/>
      <c r="I24" s="377"/>
      <c r="J24" s="378"/>
      <c r="K24" s="379"/>
    </row>
    <row r="25" spans="1:11" ht="19.5" customHeight="1">
      <c r="A25" s="385"/>
      <c r="B25" s="386"/>
      <c r="C25" s="386"/>
      <c r="D25" s="387"/>
      <c r="E25" s="387"/>
      <c r="F25" s="387"/>
      <c r="G25" s="387"/>
      <c r="H25" s="387"/>
      <c r="I25" s="387"/>
      <c r="J25" s="388"/>
      <c r="K25" s="389"/>
    </row>
    <row r="26" spans="1:11" ht="19.5" customHeight="1" thickBot="1">
      <c r="A26" s="380" t="s">
        <v>253</v>
      </c>
      <c r="B26" s="381"/>
      <c r="C26" s="381"/>
      <c r="D26" s="382">
        <f aca="true" t="shared" si="4" ref="D26:K26">D27+D32+D36</f>
        <v>355230</v>
      </c>
      <c r="E26" s="382">
        <f t="shared" si="4"/>
        <v>355230</v>
      </c>
      <c r="F26" s="382">
        <f t="shared" si="4"/>
        <v>355230</v>
      </c>
      <c r="G26" s="382">
        <f t="shared" si="4"/>
        <v>225345</v>
      </c>
      <c r="H26" s="382">
        <f t="shared" si="4"/>
        <v>38286</v>
      </c>
      <c r="I26" s="382">
        <f t="shared" si="4"/>
        <v>0</v>
      </c>
      <c r="J26" s="383">
        <f t="shared" si="4"/>
        <v>0</v>
      </c>
      <c r="K26" s="384">
        <f t="shared" si="4"/>
        <v>0</v>
      </c>
    </row>
    <row r="27" spans="1:11" ht="19.5" customHeight="1">
      <c r="A27" s="367"/>
      <c r="B27" s="368" t="s">
        <v>254</v>
      </c>
      <c r="C27" s="368"/>
      <c r="D27" s="369">
        <f>SUM(D28)</f>
        <v>47000</v>
      </c>
      <c r="E27" s="369">
        <f>SUM(E29:E30)</f>
        <v>47000</v>
      </c>
      <c r="F27" s="369">
        <f>SUM(F29:F30)</f>
        <v>47000</v>
      </c>
      <c r="G27" s="369"/>
      <c r="H27" s="369"/>
      <c r="I27" s="369"/>
      <c r="J27" s="390"/>
      <c r="K27" s="370"/>
    </row>
    <row r="28" spans="1:11" ht="19.5" customHeight="1">
      <c r="A28" s="371"/>
      <c r="B28" s="372"/>
      <c r="C28" s="372" t="s">
        <v>246</v>
      </c>
      <c r="D28" s="373">
        <v>47000</v>
      </c>
      <c r="E28" s="373"/>
      <c r="F28" s="373"/>
      <c r="G28" s="373"/>
      <c r="H28" s="373"/>
      <c r="I28" s="373"/>
      <c r="J28" s="374"/>
      <c r="K28" s="375"/>
    </row>
    <row r="29" spans="1:11" ht="19.5" customHeight="1">
      <c r="A29" s="371"/>
      <c r="B29" s="376"/>
      <c r="C29" s="376" t="s">
        <v>247</v>
      </c>
      <c r="D29" s="377"/>
      <c r="E29" s="377">
        <v>44000</v>
      </c>
      <c r="F29" s="377">
        <v>44000</v>
      </c>
      <c r="G29" s="377"/>
      <c r="H29" s="377"/>
      <c r="I29" s="377"/>
      <c r="J29" s="378"/>
      <c r="K29" s="379"/>
    </row>
    <row r="30" spans="1:11" ht="19.5" customHeight="1">
      <c r="A30" s="371"/>
      <c r="B30" s="376"/>
      <c r="C30" s="376" t="s">
        <v>252</v>
      </c>
      <c r="D30" s="377"/>
      <c r="E30" s="377">
        <v>3000</v>
      </c>
      <c r="F30" s="377">
        <v>3000</v>
      </c>
      <c r="G30" s="377"/>
      <c r="H30" s="377"/>
      <c r="I30" s="377"/>
      <c r="J30" s="378"/>
      <c r="K30" s="379"/>
    </row>
    <row r="31" spans="1:11" ht="19.5" customHeight="1">
      <c r="A31" s="371"/>
      <c r="B31" s="376"/>
      <c r="C31" s="376"/>
      <c r="D31" s="377"/>
      <c r="E31" s="377"/>
      <c r="F31" s="377"/>
      <c r="G31" s="377"/>
      <c r="H31" s="377"/>
      <c r="I31" s="377"/>
      <c r="J31" s="378"/>
      <c r="K31" s="379"/>
    </row>
    <row r="32" spans="1:11" ht="19.5" customHeight="1">
      <c r="A32" s="371"/>
      <c r="B32" s="391" t="s">
        <v>255</v>
      </c>
      <c r="C32" s="391"/>
      <c r="D32" s="392">
        <f>SUM(D33)</f>
        <v>7000</v>
      </c>
      <c r="E32" s="392">
        <f>SUM(E34)</f>
        <v>7000</v>
      </c>
      <c r="F32" s="392">
        <f>SUM(F34)</f>
        <v>7000</v>
      </c>
      <c r="G32" s="392"/>
      <c r="H32" s="392"/>
      <c r="I32" s="392"/>
      <c r="J32" s="393"/>
      <c r="K32" s="394"/>
    </row>
    <row r="33" spans="1:11" ht="19.5" customHeight="1">
      <c r="A33" s="371"/>
      <c r="B33" s="372"/>
      <c r="C33" s="372" t="s">
        <v>246</v>
      </c>
      <c r="D33" s="373">
        <v>7000</v>
      </c>
      <c r="E33" s="373"/>
      <c r="F33" s="373"/>
      <c r="G33" s="373"/>
      <c r="H33" s="373"/>
      <c r="I33" s="373"/>
      <c r="J33" s="374"/>
      <c r="K33" s="375"/>
    </row>
    <row r="34" spans="1:11" ht="19.5" customHeight="1">
      <c r="A34" s="371"/>
      <c r="B34" s="376"/>
      <c r="C34" s="376" t="s">
        <v>247</v>
      </c>
      <c r="D34" s="377"/>
      <c r="E34" s="377">
        <v>7000</v>
      </c>
      <c r="F34" s="377">
        <v>7000</v>
      </c>
      <c r="G34" s="377"/>
      <c r="H34" s="377"/>
      <c r="I34" s="377"/>
      <c r="J34" s="378"/>
      <c r="K34" s="379"/>
    </row>
    <row r="35" spans="1:11" ht="19.5" customHeight="1">
      <c r="A35" s="371"/>
      <c r="B35" s="376"/>
      <c r="C35" s="376"/>
      <c r="D35" s="377"/>
      <c r="E35" s="377"/>
      <c r="F35" s="377"/>
      <c r="G35" s="377"/>
      <c r="H35" s="377"/>
      <c r="I35" s="377"/>
      <c r="J35" s="378"/>
      <c r="K35" s="379"/>
    </row>
    <row r="36" spans="1:11" ht="19.5" customHeight="1">
      <c r="A36" s="371"/>
      <c r="B36" s="391" t="s">
        <v>256</v>
      </c>
      <c r="C36" s="391"/>
      <c r="D36" s="392">
        <f>SUM(D37)</f>
        <v>301230</v>
      </c>
      <c r="E36" s="392">
        <f>SUM(E38:E53)</f>
        <v>301230</v>
      </c>
      <c r="F36" s="392">
        <f>SUM(F38:F53)</f>
        <v>301230</v>
      </c>
      <c r="G36" s="392">
        <f>SUM(G38:G52)</f>
        <v>225345</v>
      </c>
      <c r="H36" s="392">
        <f>SUM(H38:H52)</f>
        <v>38286</v>
      </c>
      <c r="I36" s="392"/>
      <c r="J36" s="393"/>
      <c r="K36" s="394"/>
    </row>
    <row r="37" spans="1:11" ht="19.5" customHeight="1">
      <c r="A37" s="371"/>
      <c r="B37" s="372"/>
      <c r="C37" s="372" t="s">
        <v>246</v>
      </c>
      <c r="D37" s="373">
        <v>301230</v>
      </c>
      <c r="E37" s="373"/>
      <c r="F37" s="373"/>
      <c r="G37" s="373"/>
      <c r="H37" s="373"/>
      <c r="I37" s="373"/>
      <c r="J37" s="374"/>
      <c r="K37" s="375"/>
    </row>
    <row r="38" spans="1:11" ht="19.5" customHeight="1">
      <c r="A38" s="371"/>
      <c r="B38" s="376"/>
      <c r="C38" s="376" t="s">
        <v>257</v>
      </c>
      <c r="D38" s="377"/>
      <c r="E38" s="377">
        <v>63924</v>
      </c>
      <c r="F38" s="377">
        <v>63924</v>
      </c>
      <c r="G38" s="377">
        <v>63924</v>
      </c>
      <c r="H38" s="377"/>
      <c r="I38" s="377"/>
      <c r="J38" s="378"/>
      <c r="K38" s="379"/>
    </row>
    <row r="39" spans="1:11" ht="19.5" customHeight="1">
      <c r="A39" s="371"/>
      <c r="B39" s="376"/>
      <c r="C39" s="376" t="s">
        <v>258</v>
      </c>
      <c r="D39" s="377"/>
      <c r="E39" s="377">
        <v>144280</v>
      </c>
      <c r="F39" s="377">
        <v>144280</v>
      </c>
      <c r="G39" s="377">
        <v>144280</v>
      </c>
      <c r="H39" s="377"/>
      <c r="I39" s="377"/>
      <c r="J39" s="378"/>
      <c r="K39" s="379"/>
    </row>
    <row r="40" spans="1:11" ht="19.5" customHeight="1">
      <c r="A40" s="371"/>
      <c r="B40" s="376"/>
      <c r="C40" s="376" t="s">
        <v>259</v>
      </c>
      <c r="D40" s="377"/>
      <c r="E40" s="377">
        <v>17141</v>
      </c>
      <c r="F40" s="377">
        <v>17141</v>
      </c>
      <c r="G40" s="377">
        <v>17141</v>
      </c>
      <c r="H40" s="377"/>
      <c r="I40" s="377"/>
      <c r="J40" s="378"/>
      <c r="K40" s="379"/>
    </row>
    <row r="41" spans="1:11" ht="19.5" customHeight="1">
      <c r="A41" s="371"/>
      <c r="B41" s="376"/>
      <c r="C41" s="376" t="s">
        <v>260</v>
      </c>
      <c r="D41" s="377"/>
      <c r="E41" s="377">
        <v>35898</v>
      </c>
      <c r="F41" s="377">
        <v>35898</v>
      </c>
      <c r="G41" s="377"/>
      <c r="H41" s="377">
        <v>35898</v>
      </c>
      <c r="I41" s="377"/>
      <c r="J41" s="378"/>
      <c r="K41" s="379"/>
    </row>
    <row r="42" spans="1:11" ht="19.5" customHeight="1">
      <c r="A42" s="371"/>
      <c r="B42" s="376"/>
      <c r="C42" s="376" t="s">
        <v>261</v>
      </c>
      <c r="D42" s="377"/>
      <c r="E42" s="377">
        <v>2388</v>
      </c>
      <c r="F42" s="377">
        <v>2388</v>
      </c>
      <c r="G42" s="377"/>
      <c r="H42" s="377">
        <v>2388</v>
      </c>
      <c r="I42" s="377"/>
      <c r="J42" s="378"/>
      <c r="K42" s="379"/>
    </row>
    <row r="43" spans="1:11" ht="19.5" customHeight="1">
      <c r="A43" s="371"/>
      <c r="B43" s="376"/>
      <c r="C43" s="376" t="s">
        <v>262</v>
      </c>
      <c r="D43" s="377"/>
      <c r="E43" s="377">
        <v>5809</v>
      </c>
      <c r="F43" s="377">
        <v>5809</v>
      </c>
      <c r="G43" s="377"/>
      <c r="H43" s="377"/>
      <c r="I43" s="377"/>
      <c r="J43" s="378"/>
      <c r="K43" s="379"/>
    </row>
    <row r="44" spans="1:11" ht="19.5" customHeight="1">
      <c r="A44" s="371"/>
      <c r="B44" s="376"/>
      <c r="C44" s="376" t="s">
        <v>283</v>
      </c>
      <c r="D44" s="377"/>
      <c r="E44" s="377">
        <v>7000</v>
      </c>
      <c r="F44" s="377">
        <v>7000</v>
      </c>
      <c r="G44" s="377"/>
      <c r="H44" s="377"/>
      <c r="I44" s="377"/>
      <c r="J44" s="378"/>
      <c r="K44" s="379"/>
    </row>
    <row r="45" spans="1:11" ht="19.5" customHeight="1">
      <c r="A45" s="371"/>
      <c r="B45" s="376"/>
      <c r="C45" s="376" t="s">
        <v>263</v>
      </c>
      <c r="D45" s="377"/>
      <c r="E45" s="377">
        <v>330</v>
      </c>
      <c r="F45" s="377">
        <v>330</v>
      </c>
      <c r="G45" s="377"/>
      <c r="H45" s="377"/>
      <c r="I45" s="377"/>
      <c r="J45" s="378"/>
      <c r="K45" s="379"/>
    </row>
    <row r="46" spans="1:11" ht="19.5" customHeight="1">
      <c r="A46" s="371"/>
      <c r="B46" s="376"/>
      <c r="C46" s="376" t="s">
        <v>247</v>
      </c>
      <c r="D46" s="377"/>
      <c r="E46" s="377">
        <v>8000</v>
      </c>
      <c r="F46" s="377">
        <v>8000</v>
      </c>
      <c r="G46" s="377"/>
      <c r="H46" s="377"/>
      <c r="I46" s="377"/>
      <c r="J46" s="378"/>
      <c r="K46" s="379"/>
    </row>
    <row r="47" spans="1:11" ht="19.5" customHeight="1">
      <c r="A47" s="371"/>
      <c r="B47" s="376"/>
      <c r="C47" s="376" t="s">
        <v>264</v>
      </c>
      <c r="D47" s="377"/>
      <c r="E47" s="377">
        <v>2400</v>
      </c>
      <c r="F47" s="377">
        <v>2400</v>
      </c>
      <c r="G47" s="377"/>
      <c r="H47" s="377"/>
      <c r="I47" s="377"/>
      <c r="J47" s="378"/>
      <c r="K47" s="379"/>
    </row>
    <row r="48" spans="1:11" ht="19.5" customHeight="1">
      <c r="A48" s="371"/>
      <c r="B48" s="376"/>
      <c r="C48" s="376" t="s">
        <v>265</v>
      </c>
      <c r="D48" s="377"/>
      <c r="E48" s="377">
        <v>360</v>
      </c>
      <c r="F48" s="377">
        <v>360</v>
      </c>
      <c r="G48" s="377"/>
      <c r="H48" s="377"/>
      <c r="I48" s="377"/>
      <c r="J48" s="378"/>
      <c r="K48" s="379"/>
    </row>
    <row r="49" spans="1:11" ht="19.5" customHeight="1">
      <c r="A49" s="371"/>
      <c r="B49" s="376"/>
      <c r="C49" s="376" t="s">
        <v>266</v>
      </c>
      <c r="D49" s="377"/>
      <c r="E49" s="377">
        <v>3600</v>
      </c>
      <c r="F49" s="377">
        <v>3600</v>
      </c>
      <c r="G49" s="377"/>
      <c r="H49" s="377"/>
      <c r="I49" s="377"/>
      <c r="J49" s="378"/>
      <c r="K49" s="379"/>
    </row>
    <row r="50" spans="1:11" ht="19.5" customHeight="1">
      <c r="A50" s="371"/>
      <c r="B50" s="376"/>
      <c r="C50" s="376" t="s">
        <v>267</v>
      </c>
      <c r="D50" s="377"/>
      <c r="E50" s="377">
        <v>1800</v>
      </c>
      <c r="F50" s="377">
        <v>1800</v>
      </c>
      <c r="G50" s="377"/>
      <c r="H50" s="377"/>
      <c r="I50" s="377"/>
      <c r="J50" s="378"/>
      <c r="K50" s="379"/>
    </row>
    <row r="51" spans="1:11" ht="19.5" customHeight="1">
      <c r="A51" s="371"/>
      <c r="B51" s="376"/>
      <c r="C51" s="376" t="s">
        <v>268</v>
      </c>
      <c r="D51" s="377"/>
      <c r="E51" s="377">
        <v>2300</v>
      </c>
      <c r="F51" s="377">
        <v>2300</v>
      </c>
      <c r="G51" s="377"/>
      <c r="H51" s="377"/>
      <c r="I51" s="377"/>
      <c r="J51" s="378"/>
      <c r="K51" s="379"/>
    </row>
    <row r="52" spans="1:11" ht="19.5" customHeight="1">
      <c r="A52" s="371"/>
      <c r="B52" s="376"/>
      <c r="C52" s="376" t="s">
        <v>269</v>
      </c>
      <c r="D52" s="377"/>
      <c r="E52" s="377">
        <v>5000</v>
      </c>
      <c r="F52" s="377">
        <v>5000</v>
      </c>
      <c r="G52" s="377"/>
      <c r="H52" s="377"/>
      <c r="I52" s="377"/>
      <c r="J52" s="378"/>
      <c r="K52" s="379"/>
    </row>
    <row r="53" spans="1:11" ht="19.5" customHeight="1">
      <c r="A53" s="371"/>
      <c r="B53" s="376"/>
      <c r="C53" s="376" t="s">
        <v>251</v>
      </c>
      <c r="D53" s="377"/>
      <c r="E53" s="377">
        <v>1000</v>
      </c>
      <c r="F53" s="377">
        <v>1000</v>
      </c>
      <c r="G53" s="377"/>
      <c r="H53" s="377"/>
      <c r="I53" s="377"/>
      <c r="J53" s="378"/>
      <c r="K53" s="379"/>
    </row>
    <row r="54" spans="1:11" ht="19.5" customHeight="1">
      <c r="A54" s="371"/>
      <c r="B54" s="376"/>
      <c r="C54" s="376"/>
      <c r="D54" s="377"/>
      <c r="E54" s="377"/>
      <c r="F54" s="377"/>
      <c r="G54" s="377"/>
      <c r="H54" s="377"/>
      <c r="I54" s="377"/>
      <c r="J54" s="378"/>
      <c r="K54" s="379"/>
    </row>
    <row r="55" spans="1:11" ht="19.5" customHeight="1" thickBot="1">
      <c r="A55" s="380" t="s">
        <v>270</v>
      </c>
      <c r="B55" s="381"/>
      <c r="C55" s="381"/>
      <c r="D55" s="382">
        <f>D56+D67</f>
        <v>184170</v>
      </c>
      <c r="E55" s="382">
        <f aca="true" t="shared" si="5" ref="E55:K55">E56+E67</f>
        <v>184170</v>
      </c>
      <c r="F55" s="382">
        <f t="shared" si="5"/>
        <v>184170</v>
      </c>
      <c r="G55" s="382">
        <f t="shared" si="5"/>
        <v>137866</v>
      </c>
      <c r="H55" s="382">
        <f t="shared" si="5"/>
        <v>23086</v>
      </c>
      <c r="I55" s="382">
        <f t="shared" si="5"/>
        <v>1710</v>
      </c>
      <c r="J55" s="383">
        <f t="shared" si="5"/>
        <v>0</v>
      </c>
      <c r="K55" s="384">
        <f t="shared" si="5"/>
        <v>0</v>
      </c>
    </row>
    <row r="56" spans="1:11" ht="19.5" customHeight="1">
      <c r="A56" s="367"/>
      <c r="B56" s="368" t="s">
        <v>271</v>
      </c>
      <c r="C56" s="368"/>
      <c r="D56" s="369">
        <f>SUM(D57)</f>
        <v>165170</v>
      </c>
      <c r="E56" s="369">
        <f aca="true" t="shared" si="6" ref="E56:K56">SUM(E58:E65)</f>
        <v>165170</v>
      </c>
      <c r="F56" s="369">
        <f t="shared" si="6"/>
        <v>165170</v>
      </c>
      <c r="G56" s="369">
        <f t="shared" si="6"/>
        <v>129866</v>
      </c>
      <c r="H56" s="369">
        <f t="shared" si="6"/>
        <v>22196</v>
      </c>
      <c r="I56" s="369">
        <f t="shared" si="6"/>
        <v>0</v>
      </c>
      <c r="J56" s="390">
        <f t="shared" si="6"/>
        <v>0</v>
      </c>
      <c r="K56" s="370">
        <f t="shared" si="6"/>
        <v>0</v>
      </c>
    </row>
    <row r="57" spans="1:11" ht="19.5" customHeight="1">
      <c r="A57" s="371"/>
      <c r="B57" s="372"/>
      <c r="C57" s="372" t="s">
        <v>246</v>
      </c>
      <c r="D57" s="373">
        <v>165170</v>
      </c>
      <c r="E57" s="373"/>
      <c r="F57" s="373"/>
      <c r="G57" s="373"/>
      <c r="H57" s="373"/>
      <c r="I57" s="373"/>
      <c r="J57" s="374"/>
      <c r="K57" s="375"/>
    </row>
    <row r="58" spans="1:11" ht="19.5" customHeight="1">
      <c r="A58" s="371"/>
      <c r="B58" s="376"/>
      <c r="C58" s="376" t="s">
        <v>257</v>
      </c>
      <c r="D58" s="377"/>
      <c r="E58" s="377">
        <v>111633</v>
      </c>
      <c r="F58" s="377">
        <v>111633</v>
      </c>
      <c r="G58" s="377">
        <v>111633</v>
      </c>
      <c r="H58" s="377"/>
      <c r="I58" s="377"/>
      <c r="J58" s="378"/>
      <c r="K58" s="379"/>
    </row>
    <row r="59" spans="1:11" ht="19.5" customHeight="1">
      <c r="A59" s="371"/>
      <c r="B59" s="376"/>
      <c r="C59" s="376" t="s">
        <v>259</v>
      </c>
      <c r="D59" s="377"/>
      <c r="E59" s="377">
        <v>18233</v>
      </c>
      <c r="F59" s="377">
        <v>18233</v>
      </c>
      <c r="G59" s="377">
        <v>18233</v>
      </c>
      <c r="H59" s="377"/>
      <c r="I59" s="377"/>
      <c r="J59" s="378"/>
      <c r="K59" s="379"/>
    </row>
    <row r="60" spans="1:11" ht="19.5" customHeight="1">
      <c r="A60" s="371"/>
      <c r="B60" s="376"/>
      <c r="C60" s="376" t="s">
        <v>260</v>
      </c>
      <c r="D60" s="377"/>
      <c r="E60" s="377">
        <v>19182</v>
      </c>
      <c r="F60" s="377">
        <v>19182</v>
      </c>
      <c r="G60" s="377"/>
      <c r="H60" s="377">
        <v>19182</v>
      </c>
      <c r="I60" s="377"/>
      <c r="J60" s="378"/>
      <c r="K60" s="379"/>
    </row>
    <row r="61" spans="1:11" ht="19.5" customHeight="1">
      <c r="A61" s="371"/>
      <c r="B61" s="376"/>
      <c r="C61" s="376" t="s">
        <v>261</v>
      </c>
      <c r="D61" s="377"/>
      <c r="E61" s="377">
        <v>3014</v>
      </c>
      <c r="F61" s="377">
        <v>3014</v>
      </c>
      <c r="G61" s="377"/>
      <c r="H61" s="377">
        <v>3014</v>
      </c>
      <c r="I61" s="377"/>
      <c r="J61" s="378"/>
      <c r="K61" s="379"/>
    </row>
    <row r="62" spans="1:11" ht="19.5" customHeight="1">
      <c r="A62" s="371"/>
      <c r="B62" s="376"/>
      <c r="C62" s="376" t="s">
        <v>262</v>
      </c>
      <c r="D62" s="377"/>
      <c r="E62" s="377">
        <v>2961</v>
      </c>
      <c r="F62" s="377">
        <v>2961</v>
      </c>
      <c r="G62" s="377"/>
      <c r="H62" s="377"/>
      <c r="I62" s="377"/>
      <c r="J62" s="378"/>
      <c r="K62" s="379"/>
    </row>
    <row r="63" spans="1:11" ht="19.5" customHeight="1">
      <c r="A63" s="385"/>
      <c r="B63" s="386"/>
      <c r="C63" s="386" t="s">
        <v>263</v>
      </c>
      <c r="D63" s="387"/>
      <c r="E63" s="387">
        <v>220</v>
      </c>
      <c r="F63" s="387">
        <v>220</v>
      </c>
      <c r="G63" s="387"/>
      <c r="H63" s="387"/>
      <c r="I63" s="387"/>
      <c r="J63" s="388"/>
      <c r="K63" s="389"/>
    </row>
    <row r="64" spans="1:11" ht="19.5" customHeight="1">
      <c r="A64" s="385"/>
      <c r="B64" s="386"/>
      <c r="C64" s="386" t="s">
        <v>247</v>
      </c>
      <c r="D64" s="387"/>
      <c r="E64" s="387">
        <v>2927</v>
      </c>
      <c r="F64" s="387">
        <v>2927</v>
      </c>
      <c r="G64" s="387"/>
      <c r="H64" s="387"/>
      <c r="I64" s="387"/>
      <c r="J64" s="388"/>
      <c r="K64" s="389"/>
    </row>
    <row r="65" spans="1:11" ht="19.5" customHeight="1">
      <c r="A65" s="385"/>
      <c r="B65" s="386"/>
      <c r="C65" s="386" t="s">
        <v>269</v>
      </c>
      <c r="D65" s="387"/>
      <c r="E65" s="387">
        <v>7000</v>
      </c>
      <c r="F65" s="387">
        <v>7000</v>
      </c>
      <c r="G65" s="387"/>
      <c r="H65" s="387"/>
      <c r="I65" s="387"/>
      <c r="J65" s="388"/>
      <c r="K65" s="389"/>
    </row>
    <row r="66" spans="1:11" ht="19.5" customHeight="1">
      <c r="A66" s="385"/>
      <c r="B66" s="386"/>
      <c r="C66" s="386"/>
      <c r="D66" s="387"/>
      <c r="E66" s="387"/>
      <c r="F66" s="387"/>
      <c r="G66" s="387"/>
      <c r="H66" s="387"/>
      <c r="I66" s="387"/>
      <c r="J66" s="388"/>
      <c r="K66" s="389"/>
    </row>
    <row r="67" spans="1:11" ht="19.5" customHeight="1">
      <c r="A67" s="385"/>
      <c r="B67" s="391" t="s">
        <v>273</v>
      </c>
      <c r="C67" s="391"/>
      <c r="D67" s="392">
        <f>SUM(D68)</f>
        <v>19000</v>
      </c>
      <c r="E67" s="392">
        <f aca="true" t="shared" si="7" ref="E67:K67">SUM(E69:E76)</f>
        <v>19000</v>
      </c>
      <c r="F67" s="392">
        <f t="shared" si="7"/>
        <v>19000</v>
      </c>
      <c r="G67" s="392">
        <f t="shared" si="7"/>
        <v>8000</v>
      </c>
      <c r="H67" s="392">
        <f t="shared" si="7"/>
        <v>890</v>
      </c>
      <c r="I67" s="392">
        <f t="shared" si="7"/>
        <v>1710</v>
      </c>
      <c r="J67" s="393">
        <f t="shared" si="7"/>
        <v>0</v>
      </c>
      <c r="K67" s="394">
        <f t="shared" si="7"/>
        <v>0</v>
      </c>
    </row>
    <row r="68" spans="1:11" ht="19.5" customHeight="1">
      <c r="A68" s="385"/>
      <c r="B68" s="395"/>
      <c r="C68" s="395" t="s">
        <v>246</v>
      </c>
      <c r="D68" s="396">
        <v>19000</v>
      </c>
      <c r="E68" s="396"/>
      <c r="F68" s="396"/>
      <c r="G68" s="396"/>
      <c r="H68" s="396"/>
      <c r="I68" s="396"/>
      <c r="J68" s="397"/>
      <c r="K68" s="398"/>
    </row>
    <row r="69" spans="1:11" ht="19.5" customHeight="1">
      <c r="A69" s="385"/>
      <c r="B69" s="386"/>
      <c r="C69" s="386" t="s">
        <v>274</v>
      </c>
      <c r="D69" s="387"/>
      <c r="E69" s="387">
        <v>1710</v>
      </c>
      <c r="F69" s="387">
        <v>1710</v>
      </c>
      <c r="G69" s="387"/>
      <c r="H69" s="387"/>
      <c r="I69" s="387">
        <v>1710</v>
      </c>
      <c r="J69" s="388"/>
      <c r="K69" s="389"/>
    </row>
    <row r="70" spans="1:11" ht="19.5" customHeight="1">
      <c r="A70" s="385"/>
      <c r="B70" s="386"/>
      <c r="C70" s="386" t="s">
        <v>260</v>
      </c>
      <c r="D70" s="387"/>
      <c r="E70" s="387">
        <v>850</v>
      </c>
      <c r="F70" s="387">
        <v>850</v>
      </c>
      <c r="G70" s="387"/>
      <c r="H70" s="387">
        <v>850</v>
      </c>
      <c r="I70" s="387"/>
      <c r="J70" s="388"/>
      <c r="K70" s="389"/>
    </row>
    <row r="71" spans="1:11" ht="19.5" customHeight="1">
      <c r="A71" s="385"/>
      <c r="B71" s="386"/>
      <c r="C71" s="386" t="s">
        <v>261</v>
      </c>
      <c r="D71" s="387"/>
      <c r="E71" s="387">
        <v>40</v>
      </c>
      <c r="F71" s="387">
        <v>40</v>
      </c>
      <c r="G71" s="387"/>
      <c r="H71" s="387">
        <v>40</v>
      </c>
      <c r="I71" s="387"/>
      <c r="J71" s="388"/>
      <c r="K71" s="389"/>
    </row>
    <row r="72" spans="1:11" ht="19.5" customHeight="1">
      <c r="A72" s="385"/>
      <c r="B72" s="386"/>
      <c r="C72" s="386" t="s">
        <v>272</v>
      </c>
      <c r="D72" s="387"/>
      <c r="E72" s="387">
        <v>8000</v>
      </c>
      <c r="F72" s="387">
        <v>8000</v>
      </c>
      <c r="G72" s="387">
        <v>8000</v>
      </c>
      <c r="H72" s="387"/>
      <c r="I72" s="387"/>
      <c r="J72" s="388"/>
      <c r="K72" s="389"/>
    </row>
    <row r="73" spans="1:11" ht="19.5" customHeight="1">
      <c r="A73" s="385"/>
      <c r="B73" s="386"/>
      <c r="C73" s="386" t="s">
        <v>262</v>
      </c>
      <c r="D73" s="387"/>
      <c r="E73" s="387">
        <v>1900</v>
      </c>
      <c r="F73" s="387">
        <v>1900</v>
      </c>
      <c r="G73" s="387"/>
      <c r="H73" s="387"/>
      <c r="I73" s="387"/>
      <c r="J73" s="388"/>
      <c r="K73" s="389"/>
    </row>
    <row r="74" spans="1:11" ht="19.5" customHeight="1">
      <c r="A74" s="385"/>
      <c r="B74" s="386"/>
      <c r="C74" s="386" t="s">
        <v>247</v>
      </c>
      <c r="D74" s="387"/>
      <c r="E74" s="387">
        <v>3630</v>
      </c>
      <c r="F74" s="387">
        <v>3630</v>
      </c>
      <c r="G74" s="387"/>
      <c r="H74" s="387"/>
      <c r="I74" s="387"/>
      <c r="J74" s="388"/>
      <c r="K74" s="389"/>
    </row>
    <row r="75" spans="1:11" ht="19.5" customHeight="1">
      <c r="A75" s="385"/>
      <c r="B75" s="386"/>
      <c r="C75" s="386" t="s">
        <v>266</v>
      </c>
      <c r="D75" s="387"/>
      <c r="E75" s="387">
        <v>70</v>
      </c>
      <c r="F75" s="387">
        <v>70</v>
      </c>
      <c r="G75" s="387"/>
      <c r="H75" s="387"/>
      <c r="I75" s="387"/>
      <c r="J75" s="388"/>
      <c r="K75" s="389"/>
    </row>
    <row r="76" spans="1:11" ht="19.5" customHeight="1">
      <c r="A76" s="385"/>
      <c r="B76" s="386"/>
      <c r="C76" s="386" t="s">
        <v>267</v>
      </c>
      <c r="D76" s="387"/>
      <c r="E76" s="387">
        <v>2800</v>
      </c>
      <c r="F76" s="387">
        <v>2800</v>
      </c>
      <c r="G76" s="387"/>
      <c r="H76" s="387"/>
      <c r="I76" s="387"/>
      <c r="J76" s="388"/>
      <c r="K76" s="389"/>
    </row>
    <row r="77" spans="1:11" ht="19.5" customHeight="1">
      <c r="A77" s="385"/>
      <c r="B77" s="386"/>
      <c r="C77" s="386"/>
      <c r="D77" s="387"/>
      <c r="E77" s="387"/>
      <c r="F77" s="387"/>
      <c r="G77" s="387"/>
      <c r="H77" s="387"/>
      <c r="I77" s="387"/>
      <c r="J77" s="388"/>
      <c r="K77" s="389"/>
    </row>
    <row r="78" spans="1:11" ht="19.5" customHeight="1" thickBot="1">
      <c r="A78" s="380" t="s">
        <v>275</v>
      </c>
      <c r="B78" s="381"/>
      <c r="C78" s="381"/>
      <c r="D78" s="382">
        <f>D79</f>
        <v>89455</v>
      </c>
      <c r="E78" s="382">
        <f aca="true" t="shared" si="8" ref="E78:K78">E79</f>
        <v>89455</v>
      </c>
      <c r="F78" s="382">
        <f t="shared" si="8"/>
        <v>89455</v>
      </c>
      <c r="G78" s="382">
        <f t="shared" si="8"/>
        <v>0</v>
      </c>
      <c r="H78" s="382">
        <f t="shared" si="8"/>
        <v>0</v>
      </c>
      <c r="I78" s="382">
        <f t="shared" si="8"/>
        <v>0</v>
      </c>
      <c r="J78" s="383">
        <f t="shared" si="8"/>
        <v>0</v>
      </c>
      <c r="K78" s="384">
        <f t="shared" si="8"/>
        <v>0</v>
      </c>
    </row>
    <row r="79" spans="1:11" ht="19.5" customHeight="1">
      <c r="A79" s="399"/>
      <c r="B79" s="368" t="s">
        <v>276</v>
      </c>
      <c r="C79" s="368"/>
      <c r="D79" s="369">
        <f>SUM(D80)</f>
        <v>89455</v>
      </c>
      <c r="E79" s="369">
        <f>SUM(E81)</f>
        <v>89455</v>
      </c>
      <c r="F79" s="369">
        <f>SUM(F81)</f>
        <v>89455</v>
      </c>
      <c r="G79" s="369"/>
      <c r="H79" s="369"/>
      <c r="I79" s="369"/>
      <c r="J79" s="390"/>
      <c r="K79" s="370"/>
    </row>
    <row r="80" spans="1:11" ht="19.5" customHeight="1">
      <c r="A80" s="385"/>
      <c r="B80" s="395"/>
      <c r="C80" s="395" t="s">
        <v>246</v>
      </c>
      <c r="D80" s="396">
        <v>89455</v>
      </c>
      <c r="E80" s="396"/>
      <c r="F80" s="396"/>
      <c r="G80" s="396"/>
      <c r="H80" s="396"/>
      <c r="I80" s="396"/>
      <c r="J80" s="397"/>
      <c r="K80" s="398"/>
    </row>
    <row r="81" spans="1:11" ht="19.5" customHeight="1">
      <c r="A81" s="385"/>
      <c r="B81" s="386"/>
      <c r="C81" s="386" t="s">
        <v>277</v>
      </c>
      <c r="D81" s="387"/>
      <c r="E81" s="387">
        <v>89455</v>
      </c>
      <c r="F81" s="387">
        <v>89455</v>
      </c>
      <c r="G81" s="387"/>
      <c r="H81" s="387"/>
      <c r="I81" s="387"/>
      <c r="J81" s="388"/>
      <c r="K81" s="389"/>
    </row>
    <row r="82" spans="1:11" ht="19.5" customHeight="1">
      <c r="A82" s="385"/>
      <c r="B82" s="386"/>
      <c r="C82" s="386"/>
      <c r="D82" s="387"/>
      <c r="E82" s="387"/>
      <c r="F82" s="387"/>
      <c r="G82" s="387"/>
      <c r="H82" s="387"/>
      <c r="I82" s="387"/>
      <c r="J82" s="388"/>
      <c r="K82" s="389"/>
    </row>
    <row r="83" spans="1:11" ht="19.5" customHeight="1" thickBot="1">
      <c r="A83" s="380" t="s">
        <v>278</v>
      </c>
      <c r="B83" s="381"/>
      <c r="C83" s="381"/>
      <c r="D83" s="382">
        <f aca="true" t="shared" si="9" ref="D83:K83">D84+D108</f>
        <v>369000</v>
      </c>
      <c r="E83" s="382">
        <f t="shared" si="9"/>
        <v>369000</v>
      </c>
      <c r="F83" s="382">
        <f t="shared" si="9"/>
        <v>369000</v>
      </c>
      <c r="G83" s="382">
        <f t="shared" si="9"/>
        <v>190222</v>
      </c>
      <c r="H83" s="382">
        <f t="shared" si="9"/>
        <v>34135</v>
      </c>
      <c r="I83" s="382">
        <f t="shared" si="9"/>
        <v>1500</v>
      </c>
      <c r="J83" s="383">
        <f t="shared" si="9"/>
        <v>0</v>
      </c>
      <c r="K83" s="384">
        <f t="shared" si="9"/>
        <v>6484</v>
      </c>
    </row>
    <row r="84" spans="1:11" ht="19.5" customHeight="1">
      <c r="A84" s="400"/>
      <c r="B84" s="368" t="s">
        <v>279</v>
      </c>
      <c r="C84" s="368"/>
      <c r="D84" s="401">
        <f>SUM(D85)</f>
        <v>360000</v>
      </c>
      <c r="E84" s="401">
        <f aca="true" t="shared" si="10" ref="E84:J84">SUM(E87:E106)</f>
        <v>360000</v>
      </c>
      <c r="F84" s="401">
        <f t="shared" si="10"/>
        <v>360000</v>
      </c>
      <c r="G84" s="401">
        <f t="shared" si="10"/>
        <v>190222</v>
      </c>
      <c r="H84" s="401">
        <f t="shared" si="10"/>
        <v>34135</v>
      </c>
      <c r="I84" s="401">
        <f t="shared" si="10"/>
        <v>1500</v>
      </c>
      <c r="J84" s="402">
        <f t="shared" si="10"/>
        <v>0</v>
      </c>
      <c r="K84" s="370">
        <f>SUM(K86:K106)</f>
        <v>6484</v>
      </c>
    </row>
    <row r="85" spans="1:11" ht="19.5" customHeight="1">
      <c r="A85" s="385"/>
      <c r="B85" s="395"/>
      <c r="C85" s="395" t="s">
        <v>246</v>
      </c>
      <c r="D85" s="403">
        <v>360000</v>
      </c>
      <c r="E85" s="403"/>
      <c r="F85" s="403"/>
      <c r="G85" s="403"/>
      <c r="H85" s="403"/>
      <c r="I85" s="403"/>
      <c r="J85" s="404"/>
      <c r="K85" s="398"/>
    </row>
    <row r="86" spans="1:11" ht="19.5" customHeight="1">
      <c r="A86" s="371"/>
      <c r="B86" s="376"/>
      <c r="C86" s="376" t="s">
        <v>289</v>
      </c>
      <c r="D86" s="405"/>
      <c r="E86" s="405"/>
      <c r="F86" s="405"/>
      <c r="G86" s="405"/>
      <c r="H86" s="405"/>
      <c r="I86" s="405"/>
      <c r="J86" s="406"/>
      <c r="K86" s="398">
        <v>6484</v>
      </c>
    </row>
    <row r="87" spans="1:11" ht="19.5" customHeight="1">
      <c r="A87" s="385"/>
      <c r="B87" s="386"/>
      <c r="C87" s="386" t="s">
        <v>280</v>
      </c>
      <c r="D87" s="407"/>
      <c r="E87" s="407">
        <v>1500</v>
      </c>
      <c r="F87" s="407">
        <v>1500</v>
      </c>
      <c r="G87" s="407"/>
      <c r="H87" s="407"/>
      <c r="I87" s="407">
        <v>1500</v>
      </c>
      <c r="J87" s="408"/>
      <c r="K87" s="389"/>
    </row>
    <row r="88" spans="1:11" ht="19.5" customHeight="1">
      <c r="A88" s="385"/>
      <c r="B88" s="386"/>
      <c r="C88" s="386" t="s">
        <v>257</v>
      </c>
      <c r="D88" s="387"/>
      <c r="E88" s="387">
        <v>174258</v>
      </c>
      <c r="F88" s="387">
        <v>174258</v>
      </c>
      <c r="G88" s="387">
        <v>174258</v>
      </c>
      <c r="H88" s="387"/>
      <c r="I88" s="387"/>
      <c r="J88" s="388"/>
      <c r="K88" s="389"/>
    </row>
    <row r="89" spans="1:11" ht="19.5" customHeight="1">
      <c r="A89" s="385"/>
      <c r="B89" s="386"/>
      <c r="C89" s="386" t="s">
        <v>259</v>
      </c>
      <c r="D89" s="387"/>
      <c r="E89" s="387">
        <v>14464</v>
      </c>
      <c r="F89" s="387">
        <v>14464</v>
      </c>
      <c r="G89" s="387">
        <v>14464</v>
      </c>
      <c r="H89" s="387"/>
      <c r="I89" s="387"/>
      <c r="J89" s="388"/>
      <c r="K89" s="389"/>
    </row>
    <row r="90" spans="1:11" ht="19.5" customHeight="1">
      <c r="A90" s="385"/>
      <c r="B90" s="386"/>
      <c r="C90" s="386" t="s">
        <v>260</v>
      </c>
      <c r="D90" s="387"/>
      <c r="E90" s="387">
        <v>29497</v>
      </c>
      <c r="F90" s="387">
        <v>29497</v>
      </c>
      <c r="G90" s="387"/>
      <c r="H90" s="387">
        <v>29497</v>
      </c>
      <c r="I90" s="387"/>
      <c r="J90" s="388"/>
      <c r="K90" s="389"/>
    </row>
    <row r="91" spans="1:11" ht="19.5" customHeight="1">
      <c r="A91" s="385"/>
      <c r="B91" s="386"/>
      <c r="C91" s="386" t="s">
        <v>261</v>
      </c>
      <c r="D91" s="387"/>
      <c r="E91" s="387">
        <v>4638</v>
      </c>
      <c r="F91" s="387">
        <v>4638</v>
      </c>
      <c r="G91" s="387"/>
      <c r="H91" s="387">
        <v>4638</v>
      </c>
      <c r="I91" s="387"/>
      <c r="J91" s="388"/>
      <c r="K91" s="389"/>
    </row>
    <row r="92" spans="1:11" ht="19.5" customHeight="1">
      <c r="A92" s="385"/>
      <c r="B92" s="386"/>
      <c r="C92" s="386" t="s">
        <v>272</v>
      </c>
      <c r="D92" s="387"/>
      <c r="E92" s="387">
        <v>1500</v>
      </c>
      <c r="F92" s="387">
        <v>1500</v>
      </c>
      <c r="G92" s="387">
        <v>1500</v>
      </c>
      <c r="H92" s="387"/>
      <c r="I92" s="387"/>
      <c r="J92" s="388"/>
      <c r="K92" s="389"/>
    </row>
    <row r="93" spans="1:11" ht="19.5" customHeight="1">
      <c r="A93" s="385"/>
      <c r="B93" s="386"/>
      <c r="C93" s="386" t="s">
        <v>262</v>
      </c>
      <c r="D93" s="387"/>
      <c r="E93" s="387">
        <v>69102</v>
      </c>
      <c r="F93" s="387">
        <v>69102</v>
      </c>
      <c r="G93" s="387"/>
      <c r="H93" s="387"/>
      <c r="I93" s="387"/>
      <c r="J93" s="388"/>
      <c r="K93" s="389"/>
    </row>
    <row r="94" spans="1:11" ht="19.5" customHeight="1">
      <c r="A94" s="385"/>
      <c r="B94" s="386"/>
      <c r="C94" s="386" t="s">
        <v>281</v>
      </c>
      <c r="D94" s="387"/>
      <c r="E94" s="387">
        <v>23340</v>
      </c>
      <c r="F94" s="387">
        <v>23340</v>
      </c>
      <c r="G94" s="387"/>
      <c r="H94" s="387"/>
      <c r="I94" s="387"/>
      <c r="J94" s="388"/>
      <c r="K94" s="389"/>
    </row>
    <row r="95" spans="1:11" ht="19.5" customHeight="1">
      <c r="A95" s="385"/>
      <c r="B95" s="386"/>
      <c r="C95" s="386" t="s">
        <v>282</v>
      </c>
      <c r="D95" s="387"/>
      <c r="E95" s="387">
        <v>250</v>
      </c>
      <c r="F95" s="387">
        <v>250</v>
      </c>
      <c r="G95" s="387"/>
      <c r="H95" s="387"/>
      <c r="I95" s="387"/>
      <c r="J95" s="388"/>
      <c r="K95" s="389"/>
    </row>
    <row r="96" spans="1:11" ht="19.5" customHeight="1">
      <c r="A96" s="385"/>
      <c r="B96" s="386"/>
      <c r="C96" s="386" t="s">
        <v>283</v>
      </c>
      <c r="D96" s="387"/>
      <c r="E96" s="387">
        <v>4650</v>
      </c>
      <c r="F96" s="387">
        <v>4650</v>
      </c>
      <c r="G96" s="387"/>
      <c r="H96" s="387"/>
      <c r="I96" s="387"/>
      <c r="J96" s="388"/>
      <c r="K96" s="389"/>
    </row>
    <row r="97" spans="1:11" ht="19.5" customHeight="1">
      <c r="A97" s="385"/>
      <c r="B97" s="386"/>
      <c r="C97" s="386" t="s">
        <v>250</v>
      </c>
      <c r="D97" s="387"/>
      <c r="E97" s="387">
        <v>10500</v>
      </c>
      <c r="F97" s="387">
        <v>10500</v>
      </c>
      <c r="G97" s="387"/>
      <c r="H97" s="387"/>
      <c r="I97" s="387"/>
      <c r="J97" s="388"/>
      <c r="K97" s="389"/>
    </row>
    <row r="98" spans="1:11" ht="19.5" customHeight="1">
      <c r="A98" s="385"/>
      <c r="B98" s="386"/>
      <c r="C98" s="386" t="s">
        <v>263</v>
      </c>
      <c r="D98" s="387"/>
      <c r="E98" s="387">
        <v>600</v>
      </c>
      <c r="F98" s="387">
        <v>600</v>
      </c>
      <c r="G98" s="387"/>
      <c r="H98" s="387"/>
      <c r="I98" s="387"/>
      <c r="J98" s="388"/>
      <c r="K98" s="389"/>
    </row>
    <row r="99" spans="1:11" ht="19.5" customHeight="1">
      <c r="A99" s="385"/>
      <c r="B99" s="386"/>
      <c r="C99" s="386" t="s">
        <v>247</v>
      </c>
      <c r="D99" s="387"/>
      <c r="E99" s="387">
        <v>8190</v>
      </c>
      <c r="F99" s="387">
        <v>8190</v>
      </c>
      <c r="G99" s="387"/>
      <c r="H99" s="387"/>
      <c r="I99" s="387"/>
      <c r="J99" s="388"/>
      <c r="K99" s="389"/>
    </row>
    <row r="100" spans="1:11" ht="19.5" customHeight="1">
      <c r="A100" s="385"/>
      <c r="B100" s="386"/>
      <c r="C100" s="386" t="s">
        <v>264</v>
      </c>
      <c r="D100" s="387"/>
      <c r="E100" s="387">
        <v>660</v>
      </c>
      <c r="F100" s="387">
        <v>660</v>
      </c>
      <c r="G100" s="387"/>
      <c r="H100" s="387"/>
      <c r="I100" s="387"/>
      <c r="J100" s="388"/>
      <c r="K100" s="389"/>
    </row>
    <row r="101" spans="1:11" ht="19.5" customHeight="1">
      <c r="A101" s="385"/>
      <c r="B101" s="386"/>
      <c r="C101" s="386" t="s">
        <v>265</v>
      </c>
      <c r="D101" s="387"/>
      <c r="E101" s="387">
        <v>440</v>
      </c>
      <c r="F101" s="387">
        <v>440</v>
      </c>
      <c r="G101" s="387"/>
      <c r="H101" s="387"/>
      <c r="I101" s="387"/>
      <c r="J101" s="388"/>
      <c r="K101" s="389"/>
    </row>
    <row r="102" spans="1:11" ht="19.5" customHeight="1">
      <c r="A102" s="385"/>
      <c r="B102" s="386"/>
      <c r="C102" s="386" t="s">
        <v>266</v>
      </c>
      <c r="D102" s="387"/>
      <c r="E102" s="387">
        <v>1530</v>
      </c>
      <c r="F102" s="387">
        <v>1530</v>
      </c>
      <c r="G102" s="387"/>
      <c r="H102" s="387"/>
      <c r="I102" s="387"/>
      <c r="J102" s="388"/>
      <c r="K102" s="389"/>
    </row>
    <row r="103" spans="1:11" ht="19.5" customHeight="1">
      <c r="A103" s="385"/>
      <c r="B103" s="386"/>
      <c r="C103" s="386" t="s">
        <v>284</v>
      </c>
      <c r="D103" s="387"/>
      <c r="E103" s="387">
        <v>350</v>
      </c>
      <c r="F103" s="387">
        <v>350</v>
      </c>
      <c r="G103" s="387"/>
      <c r="H103" s="387"/>
      <c r="I103" s="387"/>
      <c r="J103" s="388"/>
      <c r="K103" s="389"/>
    </row>
    <row r="104" spans="1:11" ht="19.5" customHeight="1">
      <c r="A104" s="385"/>
      <c r="B104" s="386"/>
      <c r="C104" s="386" t="s">
        <v>268</v>
      </c>
      <c r="D104" s="387"/>
      <c r="E104" s="387">
        <v>4580</v>
      </c>
      <c r="F104" s="387">
        <v>4580</v>
      </c>
      <c r="G104" s="387"/>
      <c r="H104" s="387"/>
      <c r="I104" s="387"/>
      <c r="J104" s="388"/>
      <c r="K104" s="389"/>
    </row>
    <row r="105" spans="1:11" ht="19.5" customHeight="1">
      <c r="A105" s="385"/>
      <c r="B105" s="386"/>
      <c r="C105" s="386" t="s">
        <v>269</v>
      </c>
      <c r="D105" s="387"/>
      <c r="E105" s="387">
        <v>8751</v>
      </c>
      <c r="F105" s="387">
        <v>8751</v>
      </c>
      <c r="G105" s="387"/>
      <c r="H105" s="387"/>
      <c r="I105" s="387"/>
      <c r="J105" s="388"/>
      <c r="K105" s="389"/>
    </row>
    <row r="106" spans="1:11" ht="19.5" customHeight="1">
      <c r="A106" s="385"/>
      <c r="B106" s="386"/>
      <c r="C106" s="386" t="s">
        <v>252</v>
      </c>
      <c r="D106" s="387"/>
      <c r="E106" s="387">
        <v>1200</v>
      </c>
      <c r="F106" s="387">
        <v>1200</v>
      </c>
      <c r="G106" s="387"/>
      <c r="H106" s="387"/>
      <c r="I106" s="387"/>
      <c r="J106" s="388"/>
      <c r="K106" s="389"/>
    </row>
    <row r="107" spans="1:11" ht="19.5" customHeight="1">
      <c r="A107" s="385"/>
      <c r="B107" s="386"/>
      <c r="C107" s="386"/>
      <c r="D107" s="387"/>
      <c r="E107" s="387"/>
      <c r="F107" s="387"/>
      <c r="G107" s="387"/>
      <c r="H107" s="387"/>
      <c r="I107" s="387"/>
      <c r="J107" s="388"/>
      <c r="K107" s="389"/>
    </row>
    <row r="108" spans="1:11" ht="19.5" customHeight="1">
      <c r="A108" s="385"/>
      <c r="B108" s="391" t="s">
        <v>285</v>
      </c>
      <c r="C108" s="391"/>
      <c r="D108" s="392">
        <f>SUM(D109)</f>
        <v>9000</v>
      </c>
      <c r="E108" s="392">
        <f aca="true" t="shared" si="11" ref="E108:K108">SUM(E110:E111)</f>
        <v>9000</v>
      </c>
      <c r="F108" s="392">
        <f t="shared" si="11"/>
        <v>9000</v>
      </c>
      <c r="G108" s="392">
        <f t="shared" si="11"/>
        <v>0</v>
      </c>
      <c r="H108" s="392">
        <f t="shared" si="11"/>
        <v>0</v>
      </c>
      <c r="I108" s="392">
        <f t="shared" si="11"/>
        <v>0</v>
      </c>
      <c r="J108" s="393">
        <f t="shared" si="11"/>
        <v>0</v>
      </c>
      <c r="K108" s="394">
        <f t="shared" si="11"/>
        <v>0</v>
      </c>
    </row>
    <row r="109" spans="1:11" ht="19.5" customHeight="1">
      <c r="A109" s="385"/>
      <c r="B109" s="395"/>
      <c r="C109" s="395" t="s">
        <v>246</v>
      </c>
      <c r="D109" s="396">
        <v>9000</v>
      </c>
      <c r="E109" s="396"/>
      <c r="F109" s="396"/>
      <c r="G109" s="396"/>
      <c r="H109" s="396"/>
      <c r="I109" s="396"/>
      <c r="J109" s="397"/>
      <c r="K109" s="398"/>
    </row>
    <row r="110" spans="1:11" ht="19.5" customHeight="1">
      <c r="A110" s="385"/>
      <c r="B110" s="386"/>
      <c r="C110" s="386" t="s">
        <v>262</v>
      </c>
      <c r="D110" s="387"/>
      <c r="E110" s="387">
        <v>2000</v>
      </c>
      <c r="F110" s="387">
        <v>2000</v>
      </c>
      <c r="G110" s="387"/>
      <c r="H110" s="387"/>
      <c r="I110" s="387"/>
      <c r="J110" s="388"/>
      <c r="K110" s="389"/>
    </row>
    <row r="111" spans="1:11" ht="19.5" customHeight="1">
      <c r="A111" s="385"/>
      <c r="B111" s="386"/>
      <c r="C111" s="386" t="s">
        <v>247</v>
      </c>
      <c r="D111" s="387"/>
      <c r="E111" s="387">
        <v>7000</v>
      </c>
      <c r="F111" s="387">
        <v>7000</v>
      </c>
      <c r="G111" s="387"/>
      <c r="H111" s="387"/>
      <c r="I111" s="387"/>
      <c r="J111" s="388"/>
      <c r="K111" s="389"/>
    </row>
    <row r="112" spans="1:11" ht="19.5" customHeight="1">
      <c r="A112" s="385"/>
      <c r="B112" s="386"/>
      <c r="C112" s="386"/>
      <c r="D112" s="387"/>
      <c r="E112" s="387"/>
      <c r="F112" s="387"/>
      <c r="G112" s="387"/>
      <c r="H112" s="387"/>
      <c r="I112" s="387"/>
      <c r="J112" s="388"/>
      <c r="K112" s="389"/>
    </row>
    <row r="113" spans="1:11" ht="19.5" customHeight="1" thickBot="1">
      <c r="A113" s="380" t="s">
        <v>286</v>
      </c>
      <c r="B113" s="381"/>
      <c r="C113" s="381"/>
      <c r="D113" s="382">
        <f>D114</f>
        <v>255332</v>
      </c>
      <c r="E113" s="382">
        <f aca="true" t="shared" si="12" ref="E113:K113">E114</f>
        <v>255332</v>
      </c>
      <c r="F113" s="382">
        <f t="shared" si="12"/>
        <v>255332</v>
      </c>
      <c r="G113" s="382">
        <f t="shared" si="12"/>
        <v>141191</v>
      </c>
      <c r="H113" s="382">
        <f t="shared" si="12"/>
        <v>18042</v>
      </c>
      <c r="I113" s="382">
        <f t="shared" si="12"/>
        <v>0</v>
      </c>
      <c r="J113" s="383">
        <f t="shared" si="12"/>
        <v>0</v>
      </c>
      <c r="K113" s="384">
        <f t="shared" si="12"/>
        <v>0</v>
      </c>
    </row>
    <row r="114" spans="1:11" ht="19.5" customHeight="1">
      <c r="A114" s="399"/>
      <c r="B114" s="368" t="s">
        <v>287</v>
      </c>
      <c r="C114" s="368"/>
      <c r="D114" s="369">
        <f>SUM(D115)</f>
        <v>255332</v>
      </c>
      <c r="E114" s="369">
        <f aca="true" t="shared" si="13" ref="E114:K114">SUM(E116:E132)</f>
        <v>255332</v>
      </c>
      <c r="F114" s="369">
        <f t="shared" si="13"/>
        <v>255332</v>
      </c>
      <c r="G114" s="369">
        <f t="shared" si="13"/>
        <v>141191</v>
      </c>
      <c r="H114" s="369">
        <f t="shared" si="13"/>
        <v>18042</v>
      </c>
      <c r="I114" s="369">
        <f t="shared" si="13"/>
        <v>0</v>
      </c>
      <c r="J114" s="390">
        <f t="shared" si="13"/>
        <v>0</v>
      </c>
      <c r="K114" s="370">
        <f t="shared" si="13"/>
        <v>0</v>
      </c>
    </row>
    <row r="115" spans="1:11" ht="19.5" customHeight="1">
      <c r="A115" s="385"/>
      <c r="B115" s="395"/>
      <c r="C115" s="395" t="s">
        <v>246</v>
      </c>
      <c r="D115" s="396">
        <v>255332</v>
      </c>
      <c r="E115" s="396"/>
      <c r="F115" s="396"/>
      <c r="G115" s="396"/>
      <c r="H115" s="396"/>
      <c r="I115" s="396"/>
      <c r="J115" s="397"/>
      <c r="K115" s="398"/>
    </row>
    <row r="116" spans="1:11" ht="19.5" customHeight="1">
      <c r="A116" s="385"/>
      <c r="B116" s="386"/>
      <c r="C116" s="386" t="s">
        <v>257</v>
      </c>
      <c r="D116" s="387"/>
      <c r="E116" s="387">
        <v>105248</v>
      </c>
      <c r="F116" s="387">
        <v>105248</v>
      </c>
      <c r="G116" s="387">
        <v>105248</v>
      </c>
      <c r="H116" s="387"/>
      <c r="I116" s="387"/>
      <c r="J116" s="388"/>
      <c r="K116" s="389"/>
    </row>
    <row r="117" spans="1:11" ht="19.5" customHeight="1">
      <c r="A117" s="385"/>
      <c r="B117" s="386"/>
      <c r="C117" s="386" t="s">
        <v>259</v>
      </c>
      <c r="D117" s="387"/>
      <c r="E117" s="387">
        <v>9213</v>
      </c>
      <c r="F117" s="387">
        <v>9213</v>
      </c>
      <c r="G117" s="387">
        <v>9213</v>
      </c>
      <c r="H117" s="387"/>
      <c r="I117" s="387"/>
      <c r="J117" s="388"/>
      <c r="K117" s="389"/>
    </row>
    <row r="118" spans="1:11" ht="19.5" customHeight="1">
      <c r="A118" s="385"/>
      <c r="B118" s="386"/>
      <c r="C118" s="386" t="s">
        <v>260</v>
      </c>
      <c r="D118" s="387"/>
      <c r="E118" s="387">
        <v>16200</v>
      </c>
      <c r="F118" s="387">
        <v>16200</v>
      </c>
      <c r="G118" s="387"/>
      <c r="H118" s="387">
        <v>16200</v>
      </c>
      <c r="I118" s="387"/>
      <c r="J118" s="388"/>
      <c r="K118" s="389"/>
    </row>
    <row r="119" spans="1:11" ht="19.5" customHeight="1">
      <c r="A119" s="385"/>
      <c r="B119" s="386"/>
      <c r="C119" s="386" t="s">
        <v>261</v>
      </c>
      <c r="D119" s="387"/>
      <c r="E119" s="387">
        <v>1842</v>
      </c>
      <c r="F119" s="387">
        <v>1842</v>
      </c>
      <c r="G119" s="387"/>
      <c r="H119" s="387">
        <v>1842</v>
      </c>
      <c r="I119" s="387"/>
      <c r="J119" s="388"/>
      <c r="K119" s="389"/>
    </row>
    <row r="120" spans="1:11" ht="19.5" customHeight="1">
      <c r="A120" s="385"/>
      <c r="B120" s="386"/>
      <c r="C120" s="386" t="s">
        <v>272</v>
      </c>
      <c r="D120" s="387"/>
      <c r="E120" s="387">
        <v>26730</v>
      </c>
      <c r="F120" s="387">
        <v>26730</v>
      </c>
      <c r="G120" s="387">
        <v>26730</v>
      </c>
      <c r="H120" s="387"/>
      <c r="I120" s="387"/>
      <c r="J120" s="388"/>
      <c r="K120" s="389"/>
    </row>
    <row r="121" spans="1:11" ht="19.5" customHeight="1">
      <c r="A121" s="385"/>
      <c r="B121" s="386"/>
      <c r="C121" s="386" t="s">
        <v>262</v>
      </c>
      <c r="D121" s="387"/>
      <c r="E121" s="387">
        <v>5000</v>
      </c>
      <c r="F121" s="387">
        <v>5000</v>
      </c>
      <c r="G121" s="387"/>
      <c r="H121" s="387"/>
      <c r="I121" s="387"/>
      <c r="J121" s="388"/>
      <c r="K121" s="389"/>
    </row>
    <row r="122" spans="1:11" ht="19.5" customHeight="1">
      <c r="A122" s="385"/>
      <c r="B122" s="386"/>
      <c r="C122" s="386" t="s">
        <v>282</v>
      </c>
      <c r="D122" s="387"/>
      <c r="E122" s="387">
        <v>200</v>
      </c>
      <c r="F122" s="387">
        <v>200</v>
      </c>
      <c r="G122" s="387"/>
      <c r="H122" s="387"/>
      <c r="I122" s="387"/>
      <c r="J122" s="388"/>
      <c r="K122" s="389"/>
    </row>
    <row r="123" spans="1:11" ht="19.5" customHeight="1">
      <c r="A123" s="385"/>
      <c r="B123" s="386"/>
      <c r="C123" s="386" t="s">
        <v>283</v>
      </c>
      <c r="D123" s="387"/>
      <c r="E123" s="387">
        <v>18000</v>
      </c>
      <c r="F123" s="387">
        <v>18000</v>
      </c>
      <c r="G123" s="387"/>
      <c r="H123" s="387"/>
      <c r="I123" s="387"/>
      <c r="J123" s="388"/>
      <c r="K123" s="389"/>
    </row>
    <row r="124" spans="1:11" ht="19.5" customHeight="1">
      <c r="A124" s="385"/>
      <c r="B124" s="386"/>
      <c r="C124" s="386" t="s">
        <v>250</v>
      </c>
      <c r="D124" s="387"/>
      <c r="E124" s="387">
        <v>500</v>
      </c>
      <c r="F124" s="387">
        <v>500</v>
      </c>
      <c r="G124" s="387"/>
      <c r="H124" s="387"/>
      <c r="I124" s="387"/>
      <c r="J124" s="388"/>
      <c r="K124" s="389"/>
    </row>
    <row r="125" spans="1:11" ht="19.5" customHeight="1">
      <c r="A125" s="385"/>
      <c r="B125" s="386"/>
      <c r="C125" s="386" t="s">
        <v>263</v>
      </c>
      <c r="D125" s="387"/>
      <c r="E125" s="387">
        <v>500</v>
      </c>
      <c r="F125" s="387">
        <v>500</v>
      </c>
      <c r="G125" s="387"/>
      <c r="H125" s="387"/>
      <c r="I125" s="387"/>
      <c r="J125" s="388"/>
      <c r="K125" s="389"/>
    </row>
    <row r="126" spans="1:11" ht="19.5" customHeight="1">
      <c r="A126" s="385"/>
      <c r="B126" s="386"/>
      <c r="C126" s="386" t="s">
        <v>247</v>
      </c>
      <c r="D126" s="387"/>
      <c r="E126" s="387">
        <v>60861</v>
      </c>
      <c r="F126" s="387">
        <v>60861</v>
      </c>
      <c r="G126" s="387"/>
      <c r="H126" s="387"/>
      <c r="I126" s="387"/>
      <c r="J126" s="388"/>
      <c r="K126" s="389"/>
    </row>
    <row r="127" spans="1:11" ht="19.5" customHeight="1">
      <c r="A127" s="385"/>
      <c r="B127" s="386"/>
      <c r="C127" s="386" t="s">
        <v>264</v>
      </c>
      <c r="D127" s="387"/>
      <c r="E127" s="387">
        <v>3400</v>
      </c>
      <c r="F127" s="387">
        <v>3400</v>
      </c>
      <c r="G127" s="387"/>
      <c r="H127" s="387"/>
      <c r="I127" s="387"/>
      <c r="J127" s="388"/>
      <c r="K127" s="389"/>
    </row>
    <row r="128" spans="1:11" ht="19.5" customHeight="1">
      <c r="A128" s="385"/>
      <c r="B128" s="386"/>
      <c r="C128" s="386" t="s">
        <v>266</v>
      </c>
      <c r="D128" s="387"/>
      <c r="E128" s="387">
        <v>2400</v>
      </c>
      <c r="F128" s="387">
        <v>2400</v>
      </c>
      <c r="G128" s="387"/>
      <c r="H128" s="387"/>
      <c r="I128" s="387"/>
      <c r="J128" s="388"/>
      <c r="K128" s="389"/>
    </row>
    <row r="129" spans="1:11" ht="19.5" customHeight="1">
      <c r="A129" s="385"/>
      <c r="B129" s="386"/>
      <c r="C129" s="386" t="s">
        <v>284</v>
      </c>
      <c r="D129" s="387"/>
      <c r="E129" s="387">
        <v>500</v>
      </c>
      <c r="F129" s="387">
        <v>500</v>
      </c>
      <c r="G129" s="387"/>
      <c r="H129" s="387"/>
      <c r="I129" s="387"/>
      <c r="J129" s="388"/>
      <c r="K129" s="389"/>
    </row>
    <row r="130" spans="1:11" ht="19.5" customHeight="1">
      <c r="A130" s="385"/>
      <c r="B130" s="386"/>
      <c r="C130" s="386" t="s">
        <v>268</v>
      </c>
      <c r="D130" s="387"/>
      <c r="E130" s="387">
        <v>300</v>
      </c>
      <c r="F130" s="387">
        <v>300</v>
      </c>
      <c r="G130" s="387"/>
      <c r="H130" s="387"/>
      <c r="I130" s="387"/>
      <c r="J130" s="388"/>
      <c r="K130" s="389"/>
    </row>
    <row r="131" spans="1:11" ht="19.5" customHeight="1">
      <c r="A131" s="385"/>
      <c r="B131" s="386"/>
      <c r="C131" s="386" t="s">
        <v>269</v>
      </c>
      <c r="D131" s="387"/>
      <c r="E131" s="387">
        <v>3938</v>
      </c>
      <c r="F131" s="387">
        <v>3938</v>
      </c>
      <c r="G131" s="387"/>
      <c r="H131" s="387"/>
      <c r="I131" s="387"/>
      <c r="J131" s="388"/>
      <c r="K131" s="389"/>
    </row>
    <row r="132" spans="1:11" ht="19.5" customHeight="1">
      <c r="A132" s="409"/>
      <c r="B132" s="391"/>
      <c r="C132" s="391" t="s">
        <v>252</v>
      </c>
      <c r="D132" s="392"/>
      <c r="E132" s="392">
        <v>500</v>
      </c>
      <c r="F132" s="392">
        <v>500</v>
      </c>
      <c r="G132" s="392"/>
      <c r="H132" s="392"/>
      <c r="I132" s="392"/>
      <c r="J132" s="393"/>
      <c r="K132" s="394"/>
    </row>
    <row r="133" spans="1:11" ht="19.5" customHeight="1" thickBot="1">
      <c r="A133" s="333" t="s">
        <v>99</v>
      </c>
      <c r="B133" s="334"/>
      <c r="C133" s="335"/>
      <c r="D133" s="410">
        <f aca="true" t="shared" si="14" ref="D133:K133">D113+D83+D78+D55+D26+D17+D13</f>
        <v>1372187</v>
      </c>
      <c r="E133" s="410">
        <f t="shared" si="14"/>
        <v>1372187</v>
      </c>
      <c r="F133" s="410">
        <f t="shared" si="14"/>
        <v>1372187</v>
      </c>
      <c r="G133" s="410">
        <f t="shared" si="14"/>
        <v>694624</v>
      </c>
      <c r="H133" s="410">
        <f t="shared" si="14"/>
        <v>113549</v>
      </c>
      <c r="I133" s="410">
        <f t="shared" si="14"/>
        <v>3210</v>
      </c>
      <c r="J133" s="411">
        <f t="shared" si="14"/>
        <v>0</v>
      </c>
      <c r="K133" s="412">
        <f t="shared" si="14"/>
        <v>372484</v>
      </c>
    </row>
    <row r="134" spans="1:11" ht="12.75">
      <c r="A134" s="26"/>
      <c r="B134" s="26"/>
      <c r="C134" s="26"/>
      <c r="D134" s="26"/>
      <c r="E134" s="26"/>
      <c r="F134" s="26"/>
      <c r="G134" s="32"/>
      <c r="H134" s="32"/>
      <c r="I134" s="32"/>
      <c r="J134" s="32"/>
      <c r="K134" s="32"/>
    </row>
    <row r="135" spans="1:11" ht="12.75">
      <c r="A135" s="26"/>
      <c r="B135" s="26"/>
      <c r="C135" s="26"/>
      <c r="D135" s="26"/>
      <c r="E135" s="26"/>
      <c r="F135" s="26"/>
      <c r="G135" s="32"/>
      <c r="H135" s="32"/>
      <c r="I135" s="32"/>
      <c r="J135" s="32"/>
      <c r="K135" s="32"/>
    </row>
    <row r="136" ht="14.25">
      <c r="A136" s="47" t="s">
        <v>124</v>
      </c>
    </row>
  </sheetData>
  <sheetProtection/>
  <mergeCells count="11">
    <mergeCell ref="A7:J7"/>
    <mergeCell ref="F10:F11"/>
    <mergeCell ref="D9:D11"/>
    <mergeCell ref="E9:E11"/>
    <mergeCell ref="A9:A11"/>
    <mergeCell ref="B9:B11"/>
    <mergeCell ref="K9:K11"/>
    <mergeCell ref="C9:C11"/>
    <mergeCell ref="G10:I10"/>
    <mergeCell ref="J10:J11"/>
    <mergeCell ref="F9:J9"/>
  </mergeCells>
  <printOptions horizontalCentered="1"/>
  <pageMargins left="0.19" right="0.19" top="0.25" bottom="0.3937007874015748" header="0.23" footer="0.36"/>
  <pageSetup fitToHeight="2" fitToWidth="2" horizontalDpi="300" verticalDpi="300" orientation="portrait" paperSize="9" scale="60" r:id="rId1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K2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5.37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1" customWidth="1"/>
  </cols>
  <sheetData>
    <row r="1" spans="1:10" ht="45" customHeight="1">
      <c r="A1" s="512" t="s">
        <v>215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6" ht="15.75">
      <c r="A2" s="10"/>
      <c r="B2" s="10"/>
      <c r="C2" s="10"/>
      <c r="D2" s="10"/>
      <c r="E2" s="10"/>
      <c r="F2" s="10"/>
    </row>
    <row r="3" spans="1:10" ht="13.5" customHeight="1">
      <c r="A3" s="5"/>
      <c r="B3" s="5"/>
      <c r="C3" s="5"/>
      <c r="D3" s="5"/>
      <c r="E3" s="5"/>
      <c r="F3" s="5"/>
      <c r="J3" s="42" t="s">
        <v>40</v>
      </c>
    </row>
    <row r="4" spans="1:11" ht="20.25" customHeight="1">
      <c r="A4" s="531" t="s">
        <v>2</v>
      </c>
      <c r="B4" s="528" t="s">
        <v>3</v>
      </c>
      <c r="C4" s="528" t="s">
        <v>100</v>
      </c>
      <c r="D4" s="523" t="s">
        <v>181</v>
      </c>
      <c r="E4" s="523" t="s">
        <v>125</v>
      </c>
      <c r="F4" s="523" t="s">
        <v>67</v>
      </c>
      <c r="G4" s="523"/>
      <c r="H4" s="523"/>
      <c r="I4" s="523"/>
      <c r="J4" s="523"/>
      <c r="K4" s="32"/>
    </row>
    <row r="5" spans="1:11" ht="18" customHeight="1">
      <c r="A5" s="531"/>
      <c r="B5" s="529"/>
      <c r="C5" s="529"/>
      <c r="D5" s="531"/>
      <c r="E5" s="523"/>
      <c r="F5" s="523" t="s">
        <v>89</v>
      </c>
      <c r="G5" s="523" t="s">
        <v>6</v>
      </c>
      <c r="H5" s="523"/>
      <c r="I5" s="523"/>
      <c r="J5" s="523" t="s">
        <v>90</v>
      </c>
      <c r="K5" s="32"/>
    </row>
    <row r="6" spans="1:11" ht="69" customHeight="1">
      <c r="A6" s="531"/>
      <c r="B6" s="530"/>
      <c r="C6" s="530"/>
      <c r="D6" s="531"/>
      <c r="E6" s="523"/>
      <c r="F6" s="523"/>
      <c r="G6" s="41" t="s">
        <v>86</v>
      </c>
      <c r="H6" s="41" t="s">
        <v>87</v>
      </c>
      <c r="I6" s="41" t="s">
        <v>126</v>
      </c>
      <c r="J6" s="523"/>
      <c r="K6" s="32"/>
    </row>
    <row r="7" spans="1:11" ht="8.25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32"/>
    </row>
    <row r="8" spans="1:11" ht="19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32"/>
    </row>
    <row r="9" spans="1:11" ht="19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32"/>
    </row>
    <row r="10" spans="1:11" ht="19.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32"/>
    </row>
    <row r="11" spans="1:11" ht="19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32"/>
    </row>
    <row r="12" spans="1:11" ht="19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32"/>
    </row>
    <row r="13" spans="1:11" ht="19.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32"/>
    </row>
    <row r="14" spans="1:11" ht="19.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32"/>
    </row>
    <row r="15" spans="1:11" ht="19.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32"/>
    </row>
    <row r="16" spans="1:11" ht="19.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32"/>
    </row>
    <row r="17" spans="1:11" ht="19.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32"/>
    </row>
    <row r="18" spans="1:11" ht="19.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32"/>
    </row>
    <row r="19" spans="1:11" ht="19.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32"/>
    </row>
    <row r="20" spans="1:11" ht="19.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32"/>
    </row>
    <row r="21" spans="1:11" ht="24.75" customHeight="1">
      <c r="A21" s="590" t="s">
        <v>99</v>
      </c>
      <c r="B21" s="590"/>
      <c r="C21" s="590"/>
      <c r="D21" s="590"/>
      <c r="E21" s="81"/>
      <c r="F21" s="81"/>
      <c r="G21" s="81"/>
      <c r="H21" s="81"/>
      <c r="I21" s="81"/>
      <c r="J21" s="81"/>
      <c r="K21" s="32"/>
    </row>
    <row r="22" spans="1:11" ht="12.75">
      <c r="A22" s="26"/>
      <c r="B22" s="26"/>
      <c r="C22" s="26"/>
      <c r="D22" s="26"/>
      <c r="E22" s="26"/>
      <c r="F22" s="26"/>
      <c r="G22" s="26"/>
      <c r="H22" s="32"/>
      <c r="I22" s="32"/>
      <c r="J22" s="32"/>
      <c r="K22" s="32"/>
    </row>
    <row r="25" ht="14.25">
      <c r="A25" s="47" t="s">
        <v>124</v>
      </c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2"/>
  <sheetViews>
    <sheetView view="pageBreakPreview" zoomScaleSheetLayoutView="100" zoomScalePageLayoutView="0" workbookViewId="0" topLeftCell="A1">
      <selection activeCell="I2" sqref="I2:J4"/>
    </sheetView>
  </sheetViews>
  <sheetFormatPr defaultColWidth="9.00390625" defaultRowHeight="12.75"/>
  <cols>
    <col min="1" max="1" width="5.00390625" style="1" customWidth="1"/>
    <col min="2" max="2" width="6.875" style="1" customWidth="1"/>
    <col min="3" max="3" width="6.125" style="1" customWidth="1"/>
    <col min="4" max="4" width="10.625" style="1" customWidth="1"/>
    <col min="5" max="5" width="14.125" style="1" customWidth="1"/>
    <col min="6" max="6" width="14.375" style="1" customWidth="1"/>
    <col min="7" max="7" width="11.375" style="1" customWidth="1"/>
    <col min="8" max="8" width="10.75390625" style="0" customWidth="1"/>
    <col min="9" max="9" width="12.75390625" style="0" customWidth="1"/>
    <col min="10" max="10" width="10.75390625" style="0" customWidth="1"/>
    <col min="80" max="16384" width="9.125" style="1" customWidth="1"/>
  </cols>
  <sheetData>
    <row r="1" spans="1:10" ht="12.75">
      <c r="A1" s="5"/>
      <c r="B1" s="5"/>
      <c r="C1" s="5"/>
      <c r="D1" s="5"/>
      <c r="E1" s="5"/>
      <c r="F1" s="5"/>
      <c r="G1" s="5"/>
      <c r="H1" s="336"/>
      <c r="I1" s="336" t="s">
        <v>388</v>
      </c>
      <c r="J1" s="336"/>
    </row>
    <row r="2" spans="1:10" ht="12.75">
      <c r="A2" s="5"/>
      <c r="B2" s="5"/>
      <c r="C2" s="5"/>
      <c r="D2" s="5"/>
      <c r="E2" s="5"/>
      <c r="F2" s="5"/>
      <c r="G2" s="5"/>
      <c r="H2" s="336"/>
      <c r="I2" s="336"/>
      <c r="J2" s="336"/>
    </row>
    <row r="3" spans="1:10" ht="12.75">
      <c r="A3" s="5"/>
      <c r="B3" s="5"/>
      <c r="C3" s="5"/>
      <c r="D3" s="5"/>
      <c r="E3" s="5"/>
      <c r="F3" s="5"/>
      <c r="G3" s="5"/>
      <c r="H3" s="336"/>
      <c r="I3" s="336"/>
      <c r="J3" s="336"/>
    </row>
    <row r="4" spans="1:10" ht="12.75">
      <c r="A4" s="5"/>
      <c r="B4" s="5"/>
      <c r="C4" s="5"/>
      <c r="D4" s="5"/>
      <c r="E4" s="5"/>
      <c r="F4" s="5"/>
      <c r="G4" s="5"/>
      <c r="H4" s="336"/>
      <c r="I4" s="336"/>
      <c r="J4" s="336"/>
    </row>
    <row r="5" spans="1:10" ht="12.75">
      <c r="A5" s="5"/>
      <c r="B5" s="5"/>
      <c r="C5" s="5"/>
      <c r="D5" s="5"/>
      <c r="E5" s="5"/>
      <c r="F5" s="5"/>
      <c r="G5" s="5"/>
      <c r="H5" s="336"/>
      <c r="I5" s="336"/>
      <c r="J5" s="336"/>
    </row>
    <row r="6" spans="1:10" ht="45" customHeight="1">
      <c r="A6" s="591" t="s">
        <v>216</v>
      </c>
      <c r="B6" s="591"/>
      <c r="C6" s="591"/>
      <c r="D6" s="591"/>
      <c r="E6" s="591"/>
      <c r="F6" s="591"/>
      <c r="G6" s="591"/>
      <c r="H6" s="591"/>
      <c r="I6" s="591"/>
      <c r="J6" s="591"/>
    </row>
    <row r="7" spans="1:10" ht="12.75">
      <c r="A7" s="5"/>
      <c r="B7" s="5"/>
      <c r="C7" s="5"/>
      <c r="D7" s="5"/>
      <c r="E7" s="5"/>
      <c r="F7" s="5"/>
      <c r="G7" s="5"/>
      <c r="H7" s="336"/>
      <c r="I7" s="336"/>
      <c r="J7" s="336"/>
    </row>
    <row r="8" spans="1:10" ht="13.5" thickBot="1">
      <c r="A8" s="5"/>
      <c r="B8" s="5"/>
      <c r="C8" s="5"/>
      <c r="D8" s="5"/>
      <c r="E8" s="5"/>
      <c r="F8" s="5"/>
      <c r="G8" s="5"/>
      <c r="H8" s="336"/>
      <c r="I8" s="336"/>
      <c r="J8" s="419" t="s">
        <v>40</v>
      </c>
    </row>
    <row r="9" spans="1:79" ht="20.25" customHeight="1">
      <c r="A9" s="592" t="s">
        <v>2</v>
      </c>
      <c r="B9" s="594" t="s">
        <v>3</v>
      </c>
      <c r="C9" s="594" t="s">
        <v>100</v>
      </c>
      <c r="D9" s="595" t="s">
        <v>181</v>
      </c>
      <c r="E9" s="595" t="s">
        <v>125</v>
      </c>
      <c r="F9" s="595" t="s">
        <v>67</v>
      </c>
      <c r="G9" s="595"/>
      <c r="H9" s="595"/>
      <c r="I9" s="595"/>
      <c r="J9" s="596"/>
      <c r="BX9" s="1"/>
      <c r="BY9" s="1"/>
      <c r="BZ9" s="1"/>
      <c r="CA9" s="1"/>
    </row>
    <row r="10" spans="1:79" ht="18" customHeight="1">
      <c r="A10" s="593"/>
      <c r="B10" s="529"/>
      <c r="C10" s="529"/>
      <c r="D10" s="531"/>
      <c r="E10" s="523"/>
      <c r="F10" s="523" t="s">
        <v>89</v>
      </c>
      <c r="G10" s="523" t="s">
        <v>6</v>
      </c>
      <c r="H10" s="523"/>
      <c r="I10" s="523"/>
      <c r="J10" s="599" t="s">
        <v>90</v>
      </c>
      <c r="BX10" s="1"/>
      <c r="BY10" s="1"/>
      <c r="BZ10" s="1"/>
      <c r="CA10" s="1"/>
    </row>
    <row r="11" spans="1:79" ht="69" customHeight="1">
      <c r="A11" s="593"/>
      <c r="B11" s="530"/>
      <c r="C11" s="530"/>
      <c r="D11" s="531"/>
      <c r="E11" s="523"/>
      <c r="F11" s="523"/>
      <c r="G11" s="41" t="s">
        <v>86</v>
      </c>
      <c r="H11" s="41" t="s">
        <v>87</v>
      </c>
      <c r="I11" s="41" t="s">
        <v>88</v>
      </c>
      <c r="J11" s="599"/>
      <c r="BX11" s="1"/>
      <c r="BY11" s="1"/>
      <c r="BZ11" s="1"/>
      <c r="CA11" s="1"/>
    </row>
    <row r="12" spans="1:79" ht="8.25" customHeight="1">
      <c r="A12" s="420">
        <v>1</v>
      </c>
      <c r="B12" s="77">
        <v>2</v>
      </c>
      <c r="C12" s="77">
        <v>3</v>
      </c>
      <c r="D12" s="77">
        <v>4</v>
      </c>
      <c r="E12" s="77">
        <v>5</v>
      </c>
      <c r="F12" s="77">
        <v>6</v>
      </c>
      <c r="G12" s="77">
        <v>7</v>
      </c>
      <c r="H12" s="77">
        <v>8</v>
      </c>
      <c r="I12" s="77">
        <v>9</v>
      </c>
      <c r="J12" s="421">
        <v>10</v>
      </c>
      <c r="BX12" s="1"/>
      <c r="BY12" s="1"/>
      <c r="BZ12" s="1"/>
      <c r="CA12" s="1"/>
    </row>
    <row r="13" spans="1:79" ht="15" customHeight="1" thickBot="1">
      <c r="A13" s="422">
        <v>600</v>
      </c>
      <c r="B13" s="237"/>
      <c r="C13" s="237"/>
      <c r="D13" s="238">
        <f aca="true" t="shared" si="0" ref="D13:J13">D14</f>
        <v>1550000</v>
      </c>
      <c r="E13" s="238">
        <f t="shared" si="0"/>
        <v>1550000</v>
      </c>
      <c r="F13" s="238">
        <f t="shared" si="0"/>
        <v>1550000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423">
        <f t="shared" si="0"/>
        <v>0</v>
      </c>
      <c r="BX13" s="1"/>
      <c r="BY13" s="1"/>
      <c r="BZ13" s="1"/>
      <c r="CA13" s="1"/>
    </row>
    <row r="14" spans="1:79" ht="15" customHeight="1">
      <c r="A14" s="442"/>
      <c r="B14" s="443">
        <v>60014</v>
      </c>
      <c r="C14" s="443"/>
      <c r="D14" s="444">
        <f>SUM(D15)</f>
        <v>1550000</v>
      </c>
      <c r="E14" s="444">
        <f aca="true" t="shared" si="1" ref="E14:J14">SUM(E15:E16)</f>
        <v>1550000</v>
      </c>
      <c r="F14" s="444">
        <f t="shared" si="1"/>
        <v>1550000</v>
      </c>
      <c r="G14" s="444">
        <f t="shared" si="1"/>
        <v>0</v>
      </c>
      <c r="H14" s="444">
        <f t="shared" si="1"/>
        <v>0</v>
      </c>
      <c r="I14" s="444">
        <f t="shared" si="1"/>
        <v>0</v>
      </c>
      <c r="J14" s="445">
        <f t="shared" si="1"/>
        <v>0</v>
      </c>
      <c r="BX14" s="1"/>
      <c r="BY14" s="1"/>
      <c r="BZ14" s="1"/>
      <c r="CA14" s="1"/>
    </row>
    <row r="15" spans="1:79" ht="15" customHeight="1">
      <c r="A15" s="446"/>
      <c r="B15" s="93"/>
      <c r="C15" s="93">
        <v>2310</v>
      </c>
      <c r="D15" s="447">
        <v>1550000</v>
      </c>
      <c r="E15" s="447">
        <v>0</v>
      </c>
      <c r="F15" s="447"/>
      <c r="G15" s="447"/>
      <c r="H15" s="447"/>
      <c r="I15" s="447"/>
      <c r="J15" s="448"/>
      <c r="BX15" s="1"/>
      <c r="BY15" s="1"/>
      <c r="BZ15" s="1"/>
      <c r="CA15" s="1"/>
    </row>
    <row r="16" spans="1:79" ht="15" customHeight="1">
      <c r="A16" s="457"/>
      <c r="B16" s="458"/>
      <c r="C16" s="458">
        <v>4270</v>
      </c>
      <c r="D16" s="459"/>
      <c r="E16" s="459">
        <f>F16+J16</f>
        <v>1550000</v>
      </c>
      <c r="F16" s="459">
        <v>1550000</v>
      </c>
      <c r="G16" s="459"/>
      <c r="H16" s="459"/>
      <c r="I16" s="459"/>
      <c r="J16" s="460">
        <v>0</v>
      </c>
      <c r="BX16" s="1"/>
      <c r="BY16" s="1"/>
      <c r="BZ16" s="1"/>
      <c r="CA16" s="1"/>
    </row>
    <row r="17" spans="1:79" ht="15" customHeight="1">
      <c r="A17" s="453"/>
      <c r="B17" s="454"/>
      <c r="C17" s="454"/>
      <c r="D17" s="455"/>
      <c r="E17" s="455"/>
      <c r="F17" s="455"/>
      <c r="G17" s="455"/>
      <c r="H17" s="455"/>
      <c r="I17" s="455"/>
      <c r="J17" s="456"/>
      <c r="BX17" s="1"/>
      <c r="BY17" s="1"/>
      <c r="BZ17" s="1"/>
      <c r="CA17" s="1"/>
    </row>
    <row r="18" spans="1:79" ht="17.25" customHeight="1" thickBot="1">
      <c r="A18" s="449">
        <v>630</v>
      </c>
      <c r="B18" s="450"/>
      <c r="C18" s="450"/>
      <c r="D18" s="451">
        <f>D19</f>
        <v>0</v>
      </c>
      <c r="E18" s="451">
        <f aca="true" t="shared" si="2" ref="E18:J18">E19</f>
        <v>59801</v>
      </c>
      <c r="F18" s="451">
        <f t="shared" si="2"/>
        <v>59801</v>
      </c>
      <c r="G18" s="451">
        <f t="shared" si="2"/>
        <v>0</v>
      </c>
      <c r="H18" s="451">
        <f t="shared" si="2"/>
        <v>0</v>
      </c>
      <c r="I18" s="451">
        <f t="shared" si="2"/>
        <v>59801</v>
      </c>
      <c r="J18" s="452">
        <f t="shared" si="2"/>
        <v>0</v>
      </c>
      <c r="BX18" s="1"/>
      <c r="BY18" s="1"/>
      <c r="BZ18" s="1"/>
      <c r="CA18" s="1"/>
    </row>
    <row r="19" spans="1:79" ht="18" customHeight="1">
      <c r="A19" s="424"/>
      <c r="B19" s="200">
        <v>63003</v>
      </c>
      <c r="C19" s="200"/>
      <c r="D19" s="147">
        <f>SUM(D20)</f>
        <v>0</v>
      </c>
      <c r="E19" s="147">
        <f aca="true" t="shared" si="3" ref="E19:J19">SUM(E20)</f>
        <v>59801</v>
      </c>
      <c r="F19" s="147">
        <f>F20</f>
        <v>59801</v>
      </c>
      <c r="G19" s="147">
        <f t="shared" si="3"/>
        <v>0</v>
      </c>
      <c r="H19" s="147">
        <f t="shared" si="3"/>
        <v>0</v>
      </c>
      <c r="I19" s="147">
        <f t="shared" si="3"/>
        <v>59801</v>
      </c>
      <c r="J19" s="425">
        <f t="shared" si="3"/>
        <v>0</v>
      </c>
      <c r="BX19" s="1"/>
      <c r="BY19" s="1"/>
      <c r="BZ19" s="1"/>
      <c r="CA19" s="1"/>
    </row>
    <row r="20" spans="1:79" ht="15.75" customHeight="1">
      <c r="A20" s="426"/>
      <c r="B20" s="198"/>
      <c r="C20" s="198">
        <v>2339</v>
      </c>
      <c r="D20" s="146"/>
      <c r="E20" s="146">
        <v>59801</v>
      </c>
      <c r="F20" s="150">
        <v>59801</v>
      </c>
      <c r="G20" s="146"/>
      <c r="H20" s="146"/>
      <c r="I20" s="146">
        <v>59801</v>
      </c>
      <c r="J20" s="427"/>
      <c r="BX20" s="1"/>
      <c r="BY20" s="1"/>
      <c r="BZ20" s="1"/>
      <c r="CA20" s="1"/>
    </row>
    <row r="21" spans="1:79" ht="16.5" customHeight="1">
      <c r="A21" s="428"/>
      <c r="B21" s="84"/>
      <c r="C21" s="84"/>
      <c r="D21" s="146"/>
      <c r="E21" s="143"/>
      <c r="F21" s="143"/>
      <c r="G21" s="143"/>
      <c r="H21" s="143"/>
      <c r="I21" s="143"/>
      <c r="J21" s="429"/>
      <c r="BX21" s="1"/>
      <c r="BY21" s="1"/>
      <c r="BZ21" s="1"/>
      <c r="CA21" s="1"/>
    </row>
    <row r="22" spans="1:79" ht="18.75" customHeight="1" thickBot="1">
      <c r="A22" s="430">
        <v>750</v>
      </c>
      <c r="B22" s="201"/>
      <c r="C22" s="201"/>
      <c r="D22" s="149">
        <f>D23</f>
        <v>0</v>
      </c>
      <c r="E22" s="149">
        <f aca="true" t="shared" si="4" ref="E22:J22">E23</f>
        <v>4557</v>
      </c>
      <c r="F22" s="149">
        <f t="shared" si="4"/>
        <v>4557</v>
      </c>
      <c r="G22" s="149">
        <f t="shared" si="4"/>
        <v>0</v>
      </c>
      <c r="H22" s="149">
        <f t="shared" si="4"/>
        <v>0</v>
      </c>
      <c r="I22" s="149">
        <f t="shared" si="4"/>
        <v>4557</v>
      </c>
      <c r="J22" s="431">
        <f t="shared" si="4"/>
        <v>0</v>
      </c>
      <c r="BX22" s="1"/>
      <c r="BY22" s="1"/>
      <c r="BZ22" s="1"/>
      <c r="CA22" s="1"/>
    </row>
    <row r="23" spans="1:79" ht="18" customHeight="1">
      <c r="A23" s="428"/>
      <c r="B23" s="200">
        <v>75020</v>
      </c>
      <c r="C23" s="200"/>
      <c r="D23" s="147">
        <f>SUM(D24)</f>
        <v>0</v>
      </c>
      <c r="E23" s="147">
        <f aca="true" t="shared" si="5" ref="E23:J23">SUM(E24)</f>
        <v>4557</v>
      </c>
      <c r="F23" s="147">
        <f t="shared" si="5"/>
        <v>4557</v>
      </c>
      <c r="G23" s="147">
        <f t="shared" si="5"/>
        <v>0</v>
      </c>
      <c r="H23" s="147">
        <f t="shared" si="5"/>
        <v>0</v>
      </c>
      <c r="I23" s="147">
        <f t="shared" si="5"/>
        <v>4557</v>
      </c>
      <c r="J23" s="425">
        <f t="shared" si="5"/>
        <v>0</v>
      </c>
      <c r="BX23" s="1"/>
      <c r="BY23" s="1"/>
      <c r="BZ23" s="1"/>
      <c r="CA23" s="1"/>
    </row>
    <row r="24" spans="1:79" ht="18" customHeight="1">
      <c r="A24" s="432"/>
      <c r="B24" s="198"/>
      <c r="C24" s="198">
        <v>2339</v>
      </c>
      <c r="D24" s="146"/>
      <c r="E24" s="146">
        <v>4557</v>
      </c>
      <c r="F24" s="146">
        <v>4557</v>
      </c>
      <c r="G24" s="146"/>
      <c r="H24" s="146"/>
      <c r="I24" s="146">
        <v>4557</v>
      </c>
      <c r="J24" s="427"/>
      <c r="BX24" s="1"/>
      <c r="BY24" s="1"/>
      <c r="BZ24" s="1"/>
      <c r="CA24" s="1"/>
    </row>
    <row r="25" spans="1:79" ht="18" customHeight="1">
      <c r="A25" s="432"/>
      <c r="B25" s="84"/>
      <c r="C25" s="84"/>
      <c r="D25" s="146"/>
      <c r="E25" s="143"/>
      <c r="F25" s="143"/>
      <c r="G25" s="143"/>
      <c r="H25" s="143"/>
      <c r="I25" s="143"/>
      <c r="J25" s="429"/>
      <c r="BX25" s="1"/>
      <c r="BY25" s="1"/>
      <c r="BZ25" s="1"/>
      <c r="CA25" s="1"/>
    </row>
    <row r="26" spans="1:79" ht="18" customHeight="1" thickBot="1">
      <c r="A26" s="430">
        <v>754</v>
      </c>
      <c r="B26" s="201"/>
      <c r="C26" s="201"/>
      <c r="D26" s="149">
        <f>D27</f>
        <v>0</v>
      </c>
      <c r="E26" s="149">
        <f aca="true" t="shared" si="6" ref="E26:J26">E27</f>
        <v>10000</v>
      </c>
      <c r="F26" s="149">
        <f t="shared" si="6"/>
        <v>10000</v>
      </c>
      <c r="G26" s="149">
        <f t="shared" si="6"/>
        <v>0</v>
      </c>
      <c r="H26" s="149">
        <f t="shared" si="6"/>
        <v>0</v>
      </c>
      <c r="I26" s="149">
        <f t="shared" si="6"/>
        <v>10000</v>
      </c>
      <c r="J26" s="149">
        <f t="shared" si="6"/>
        <v>0</v>
      </c>
      <c r="BX26" s="1"/>
      <c r="BY26" s="1"/>
      <c r="BZ26" s="1"/>
      <c r="CA26" s="1"/>
    </row>
    <row r="27" spans="1:79" ht="18" customHeight="1">
      <c r="A27" s="426"/>
      <c r="B27" s="200">
        <v>75421</v>
      </c>
      <c r="C27" s="200"/>
      <c r="D27" s="147">
        <f>SUM(D28)</f>
        <v>0</v>
      </c>
      <c r="E27" s="147">
        <f aca="true" t="shared" si="7" ref="E27:J27">SUM(E28)</f>
        <v>10000</v>
      </c>
      <c r="F27" s="147">
        <f t="shared" si="7"/>
        <v>10000</v>
      </c>
      <c r="G27" s="147">
        <f t="shared" si="7"/>
        <v>0</v>
      </c>
      <c r="H27" s="147">
        <f t="shared" si="7"/>
        <v>0</v>
      </c>
      <c r="I27" s="147">
        <f t="shared" si="7"/>
        <v>10000</v>
      </c>
      <c r="J27" s="147">
        <f t="shared" si="7"/>
        <v>0</v>
      </c>
      <c r="BX27" s="1"/>
      <c r="BY27" s="1"/>
      <c r="BZ27" s="1"/>
      <c r="CA27" s="1"/>
    </row>
    <row r="28" spans="1:79" ht="18" customHeight="1">
      <c r="A28" s="426"/>
      <c r="B28" s="204"/>
      <c r="C28" s="204">
        <v>2310</v>
      </c>
      <c r="D28" s="150"/>
      <c r="E28" s="150">
        <v>10000</v>
      </c>
      <c r="F28" s="150">
        <f>SUM(G28:I28)</f>
        <v>10000</v>
      </c>
      <c r="G28" s="150"/>
      <c r="H28" s="150"/>
      <c r="I28" s="150">
        <v>10000</v>
      </c>
      <c r="J28" s="437"/>
      <c r="BX28" s="1"/>
      <c r="BY28" s="1"/>
      <c r="BZ28" s="1"/>
      <c r="CA28" s="1"/>
    </row>
    <row r="29" spans="1:79" ht="18" customHeight="1">
      <c r="A29" s="426"/>
      <c r="B29" s="204"/>
      <c r="C29" s="204"/>
      <c r="D29" s="150"/>
      <c r="E29" s="150"/>
      <c r="F29" s="150"/>
      <c r="G29" s="150"/>
      <c r="H29" s="150"/>
      <c r="I29" s="150"/>
      <c r="J29" s="437"/>
      <c r="BX29" s="1"/>
      <c r="BY29" s="1"/>
      <c r="BZ29" s="1"/>
      <c r="CA29" s="1"/>
    </row>
    <row r="30" spans="1:79" ht="19.5" customHeight="1" thickBot="1">
      <c r="A30" s="433">
        <v>852</v>
      </c>
      <c r="B30" s="199"/>
      <c r="C30" s="199"/>
      <c r="D30" s="148">
        <f>D31+D34</f>
        <v>227351</v>
      </c>
      <c r="E30" s="148">
        <f aca="true" t="shared" si="8" ref="E30:J30">E31+E34</f>
        <v>637277</v>
      </c>
      <c r="F30" s="148">
        <f t="shared" si="8"/>
        <v>637277</v>
      </c>
      <c r="G30" s="148">
        <f t="shared" si="8"/>
        <v>0</v>
      </c>
      <c r="H30" s="148">
        <f t="shared" si="8"/>
        <v>0</v>
      </c>
      <c r="I30" s="148">
        <f t="shared" si="8"/>
        <v>571278</v>
      </c>
      <c r="J30" s="434">
        <f t="shared" si="8"/>
        <v>0</v>
      </c>
      <c r="BX30" s="1"/>
      <c r="BY30" s="1"/>
      <c r="BZ30" s="1"/>
      <c r="CA30" s="1"/>
    </row>
    <row r="31" spans="1:79" ht="19.5" customHeight="1">
      <c r="A31" s="428"/>
      <c r="B31" s="200">
        <v>85201</v>
      </c>
      <c r="C31" s="200"/>
      <c r="D31" s="147">
        <f>D32</f>
        <v>161352</v>
      </c>
      <c r="E31" s="147">
        <f aca="true" t="shared" si="9" ref="E31:J31">E32</f>
        <v>248880</v>
      </c>
      <c r="F31" s="147">
        <f t="shared" si="9"/>
        <v>248880</v>
      </c>
      <c r="G31" s="147">
        <f t="shared" si="9"/>
        <v>0</v>
      </c>
      <c r="H31" s="147">
        <f t="shared" si="9"/>
        <v>0</v>
      </c>
      <c r="I31" s="147">
        <f t="shared" si="9"/>
        <v>248880</v>
      </c>
      <c r="J31" s="425">
        <f t="shared" si="9"/>
        <v>0</v>
      </c>
      <c r="BX31" s="1"/>
      <c r="BY31" s="1"/>
      <c r="BZ31" s="1"/>
      <c r="CA31" s="1"/>
    </row>
    <row r="32" spans="1:79" ht="19.5" customHeight="1">
      <c r="A32" s="432"/>
      <c r="B32" s="198"/>
      <c r="C32" s="198">
        <v>2310</v>
      </c>
      <c r="D32" s="146">
        <v>161352</v>
      </c>
      <c r="E32" s="146">
        <f>72000+176880</f>
        <v>248880</v>
      </c>
      <c r="F32" s="146">
        <f>72000+176880</f>
        <v>248880</v>
      </c>
      <c r="G32" s="146"/>
      <c r="H32" s="146"/>
      <c r="I32" s="146">
        <f>72000+176880</f>
        <v>248880</v>
      </c>
      <c r="J32" s="427"/>
      <c r="BX32" s="1"/>
      <c r="BY32" s="1"/>
      <c r="BZ32" s="1"/>
      <c r="CA32" s="1"/>
    </row>
    <row r="33" spans="1:79" ht="19.5" customHeight="1">
      <c r="A33" s="432"/>
      <c r="B33" s="84"/>
      <c r="C33" s="84"/>
      <c r="D33" s="146"/>
      <c r="E33" s="143"/>
      <c r="F33" s="143"/>
      <c r="G33" s="143"/>
      <c r="H33" s="143"/>
      <c r="I33" s="143"/>
      <c r="J33" s="429"/>
      <c r="BX33" s="1"/>
      <c r="BY33" s="1"/>
      <c r="BZ33" s="1"/>
      <c r="CA33" s="1"/>
    </row>
    <row r="34" spans="1:79" ht="19.5" customHeight="1">
      <c r="A34" s="432"/>
      <c r="B34" s="88">
        <v>85204</v>
      </c>
      <c r="C34" s="88"/>
      <c r="D34" s="144">
        <f>D35</f>
        <v>65999</v>
      </c>
      <c r="E34" s="144">
        <f aca="true" t="shared" si="10" ref="E34:J34">SUM(E35:E37)</f>
        <v>388397</v>
      </c>
      <c r="F34" s="144">
        <f t="shared" si="10"/>
        <v>388397</v>
      </c>
      <c r="G34" s="144">
        <f t="shared" si="10"/>
        <v>0</v>
      </c>
      <c r="H34" s="144">
        <f t="shared" si="10"/>
        <v>0</v>
      </c>
      <c r="I34" s="144">
        <f t="shared" si="10"/>
        <v>322398</v>
      </c>
      <c r="J34" s="435">
        <f t="shared" si="10"/>
        <v>0</v>
      </c>
      <c r="BX34" s="1"/>
      <c r="BY34" s="1"/>
      <c r="BZ34" s="1"/>
      <c r="CA34" s="1"/>
    </row>
    <row r="35" spans="1:79" ht="19.5" customHeight="1">
      <c r="A35" s="432"/>
      <c r="B35" s="198"/>
      <c r="C35" s="198">
        <v>2310</v>
      </c>
      <c r="D35" s="146">
        <v>65999</v>
      </c>
      <c r="E35" s="146"/>
      <c r="F35" s="146"/>
      <c r="G35" s="146"/>
      <c r="H35" s="146"/>
      <c r="I35" s="146"/>
      <c r="J35" s="427"/>
      <c r="BX35" s="1"/>
      <c r="BY35" s="1"/>
      <c r="BZ35" s="1"/>
      <c r="CA35" s="1"/>
    </row>
    <row r="36" spans="1:79" ht="19.5" customHeight="1">
      <c r="A36" s="436"/>
      <c r="B36" s="198"/>
      <c r="C36" s="198">
        <v>2310</v>
      </c>
      <c r="D36" s="146"/>
      <c r="E36" s="146">
        <v>322398</v>
      </c>
      <c r="F36" s="146">
        <v>322398</v>
      </c>
      <c r="G36" s="146"/>
      <c r="H36" s="146"/>
      <c r="I36" s="146">
        <v>322398</v>
      </c>
      <c r="J36" s="427"/>
      <c r="BX36" s="1"/>
      <c r="BY36" s="1"/>
      <c r="BZ36" s="1"/>
      <c r="CA36" s="1"/>
    </row>
    <row r="37" spans="1:79" ht="19.5" customHeight="1">
      <c r="A37" s="436"/>
      <c r="B37" s="198"/>
      <c r="C37" s="198">
        <v>3110</v>
      </c>
      <c r="D37" s="146"/>
      <c r="E37" s="146">
        <v>65999</v>
      </c>
      <c r="F37" s="146">
        <v>65999</v>
      </c>
      <c r="G37" s="146"/>
      <c r="H37" s="146"/>
      <c r="I37" s="146"/>
      <c r="J37" s="427"/>
      <c r="BX37" s="1"/>
      <c r="BY37" s="1"/>
      <c r="BZ37" s="1"/>
      <c r="CA37" s="1"/>
    </row>
    <row r="38" spans="1:79" ht="19.5" customHeight="1">
      <c r="A38" s="436"/>
      <c r="B38" s="204"/>
      <c r="C38" s="204"/>
      <c r="D38" s="150"/>
      <c r="E38" s="150"/>
      <c r="F38" s="150"/>
      <c r="G38" s="150"/>
      <c r="H38" s="150"/>
      <c r="I38" s="150"/>
      <c r="J38" s="437"/>
      <c r="BX38" s="1"/>
      <c r="BY38" s="1"/>
      <c r="BZ38" s="1"/>
      <c r="CA38" s="1"/>
    </row>
    <row r="39" spans="1:79" ht="19.5" customHeight="1" thickBot="1">
      <c r="A39" s="430">
        <v>853</v>
      </c>
      <c r="B39" s="201"/>
      <c r="C39" s="201"/>
      <c r="D39" s="149">
        <f>D40</f>
        <v>0</v>
      </c>
      <c r="E39" s="149">
        <f aca="true" t="shared" si="11" ref="E39:J39">E40</f>
        <v>637539</v>
      </c>
      <c r="F39" s="149">
        <f t="shared" si="11"/>
        <v>637539</v>
      </c>
      <c r="G39" s="149">
        <f t="shared" si="11"/>
        <v>0</v>
      </c>
      <c r="H39" s="149">
        <f t="shared" si="11"/>
        <v>0</v>
      </c>
      <c r="I39" s="149">
        <f t="shared" si="11"/>
        <v>637539</v>
      </c>
      <c r="J39" s="431">
        <f t="shared" si="11"/>
        <v>0</v>
      </c>
      <c r="BX39" s="1"/>
      <c r="BY39" s="1"/>
      <c r="BZ39" s="1"/>
      <c r="CA39" s="1"/>
    </row>
    <row r="40" spans="1:79" ht="19.5" customHeight="1">
      <c r="A40" s="428"/>
      <c r="B40" s="200">
        <v>85333</v>
      </c>
      <c r="C40" s="200"/>
      <c r="D40" s="147">
        <f>D41</f>
        <v>0</v>
      </c>
      <c r="E40" s="147">
        <f aca="true" t="shared" si="12" ref="E40:J40">E41</f>
        <v>637539</v>
      </c>
      <c r="F40" s="147">
        <f t="shared" si="12"/>
        <v>637539</v>
      </c>
      <c r="G40" s="147">
        <f t="shared" si="12"/>
        <v>0</v>
      </c>
      <c r="H40" s="147">
        <f t="shared" si="12"/>
        <v>0</v>
      </c>
      <c r="I40" s="147">
        <f t="shared" si="12"/>
        <v>637539</v>
      </c>
      <c r="J40" s="425">
        <f t="shared" si="12"/>
        <v>0</v>
      </c>
      <c r="BX40" s="1"/>
      <c r="BY40" s="1"/>
      <c r="BZ40" s="1"/>
      <c r="CA40" s="1"/>
    </row>
    <row r="41" spans="1:79" ht="19.5" customHeight="1">
      <c r="A41" s="432"/>
      <c r="B41" s="198"/>
      <c r="C41" s="198">
        <v>2310</v>
      </c>
      <c r="D41" s="146"/>
      <c r="E41" s="146">
        <v>637539</v>
      </c>
      <c r="F41" s="146">
        <v>637539</v>
      </c>
      <c r="G41" s="146"/>
      <c r="H41" s="146"/>
      <c r="I41" s="146">
        <v>637539</v>
      </c>
      <c r="J41" s="427"/>
      <c r="BX41" s="1"/>
      <c r="BY41" s="1"/>
      <c r="BZ41" s="1"/>
      <c r="CA41" s="1"/>
    </row>
    <row r="42" spans="1:79" ht="19.5" customHeight="1">
      <c r="A42" s="432"/>
      <c r="B42" s="84"/>
      <c r="C42" s="84"/>
      <c r="D42" s="143"/>
      <c r="E42" s="143"/>
      <c r="F42" s="143"/>
      <c r="G42" s="143"/>
      <c r="H42" s="143"/>
      <c r="I42" s="143"/>
      <c r="J42" s="429"/>
      <c r="BX42" s="1"/>
      <c r="BY42" s="1"/>
      <c r="BZ42" s="1"/>
      <c r="CA42" s="1"/>
    </row>
    <row r="43" spans="1:79" ht="19.5" customHeight="1" thickBot="1">
      <c r="A43" s="430">
        <v>854</v>
      </c>
      <c r="B43" s="201"/>
      <c r="C43" s="201"/>
      <c r="D43" s="149">
        <f>D44</f>
        <v>0</v>
      </c>
      <c r="E43" s="149">
        <f aca="true" t="shared" si="13" ref="E43:J43">E44</f>
        <v>132000</v>
      </c>
      <c r="F43" s="149">
        <f t="shared" si="13"/>
        <v>132000</v>
      </c>
      <c r="G43" s="149">
        <f t="shared" si="13"/>
        <v>0</v>
      </c>
      <c r="H43" s="149">
        <f t="shared" si="13"/>
        <v>0</v>
      </c>
      <c r="I43" s="149">
        <f t="shared" si="13"/>
        <v>132000</v>
      </c>
      <c r="J43" s="431">
        <f t="shared" si="13"/>
        <v>0</v>
      </c>
      <c r="BX43" s="1"/>
      <c r="BY43" s="1"/>
      <c r="BZ43" s="1"/>
      <c r="CA43" s="1"/>
    </row>
    <row r="44" spans="1:79" ht="19.5" customHeight="1">
      <c r="A44" s="428"/>
      <c r="B44" s="200">
        <v>85406</v>
      </c>
      <c r="C44" s="200"/>
      <c r="D44" s="147">
        <f>SUM(D45:D46)</f>
        <v>0</v>
      </c>
      <c r="E44" s="147">
        <f>SUM(E45:E46)</f>
        <v>132000</v>
      </c>
      <c r="F44" s="147">
        <f>F45</f>
        <v>132000</v>
      </c>
      <c r="G44" s="147">
        <f>G45</f>
        <v>0</v>
      </c>
      <c r="H44" s="147">
        <f>H45</f>
        <v>0</v>
      </c>
      <c r="I44" s="147">
        <f>I45</f>
        <v>132000</v>
      </c>
      <c r="J44" s="425">
        <f>SUM(J45:J46)</f>
        <v>0</v>
      </c>
      <c r="BX44" s="1"/>
      <c r="BY44" s="1"/>
      <c r="BZ44" s="1"/>
      <c r="CA44" s="1"/>
    </row>
    <row r="45" spans="1:79" ht="19.5" customHeight="1">
      <c r="A45" s="432"/>
      <c r="B45" s="198"/>
      <c r="C45" s="198">
        <v>2310</v>
      </c>
      <c r="D45" s="146"/>
      <c r="E45" s="146">
        <v>132000</v>
      </c>
      <c r="F45" s="146">
        <v>132000</v>
      </c>
      <c r="G45" s="146"/>
      <c r="H45" s="146"/>
      <c r="I45" s="146">
        <v>132000</v>
      </c>
      <c r="J45" s="427"/>
      <c r="BX45" s="1"/>
      <c r="BY45" s="1"/>
      <c r="BZ45" s="1"/>
      <c r="CA45" s="1"/>
    </row>
    <row r="46" spans="1:79" ht="19.5" customHeight="1">
      <c r="A46" s="432"/>
      <c r="B46" s="84"/>
      <c r="C46" s="84"/>
      <c r="D46" s="143"/>
      <c r="E46" s="143"/>
      <c r="F46" s="143"/>
      <c r="G46" s="143"/>
      <c r="H46" s="143"/>
      <c r="I46" s="143"/>
      <c r="J46" s="429"/>
      <c r="BX46" s="1"/>
      <c r="BY46" s="1"/>
      <c r="BZ46" s="1"/>
      <c r="CA46" s="1"/>
    </row>
    <row r="47" spans="1:79" ht="19.5" customHeight="1" thickBot="1">
      <c r="A47" s="430">
        <v>900</v>
      </c>
      <c r="B47" s="201"/>
      <c r="C47" s="201"/>
      <c r="D47" s="149">
        <f>D48</f>
        <v>0</v>
      </c>
      <c r="E47" s="149">
        <f aca="true" t="shared" si="14" ref="E47:J47">E48</f>
        <v>100000</v>
      </c>
      <c r="F47" s="149">
        <f t="shared" si="14"/>
        <v>0</v>
      </c>
      <c r="G47" s="149">
        <f t="shared" si="14"/>
        <v>0</v>
      </c>
      <c r="H47" s="149">
        <f t="shared" si="14"/>
        <v>0</v>
      </c>
      <c r="I47" s="149">
        <f t="shared" si="14"/>
        <v>0</v>
      </c>
      <c r="J47" s="431">
        <f t="shared" si="14"/>
        <v>100000</v>
      </c>
      <c r="BX47" s="1"/>
      <c r="BY47" s="1"/>
      <c r="BZ47" s="1"/>
      <c r="CA47" s="1"/>
    </row>
    <row r="48" spans="1:79" ht="19.5" customHeight="1">
      <c r="A48" s="426"/>
      <c r="B48" s="200">
        <v>90095</v>
      </c>
      <c r="C48" s="200"/>
      <c r="D48" s="147">
        <f>SUM(D49)</f>
        <v>0</v>
      </c>
      <c r="E48" s="147">
        <f aca="true" t="shared" si="15" ref="E48:J48">SUM(E49)</f>
        <v>100000</v>
      </c>
      <c r="F48" s="147">
        <f t="shared" si="15"/>
        <v>0</v>
      </c>
      <c r="G48" s="147">
        <f t="shared" si="15"/>
        <v>0</v>
      </c>
      <c r="H48" s="147">
        <f t="shared" si="15"/>
        <v>0</v>
      </c>
      <c r="I48" s="147">
        <f t="shared" si="15"/>
        <v>0</v>
      </c>
      <c r="J48" s="425">
        <f t="shared" si="15"/>
        <v>100000</v>
      </c>
      <c r="BX48" s="1"/>
      <c r="BY48" s="1"/>
      <c r="BZ48" s="1"/>
      <c r="CA48" s="1"/>
    </row>
    <row r="49" spans="1:79" ht="19.5" customHeight="1">
      <c r="A49" s="436"/>
      <c r="B49" s="204"/>
      <c r="C49" s="204">
        <v>6610</v>
      </c>
      <c r="D49" s="150"/>
      <c r="E49" s="150">
        <v>100000</v>
      </c>
      <c r="F49" s="150"/>
      <c r="G49" s="150"/>
      <c r="H49" s="150"/>
      <c r="I49" s="150"/>
      <c r="J49" s="437">
        <v>100000</v>
      </c>
      <c r="BX49" s="1"/>
      <c r="BY49" s="1"/>
      <c r="BZ49" s="1"/>
      <c r="CA49" s="1"/>
    </row>
    <row r="50" spans="1:79" ht="19.5" customHeight="1">
      <c r="A50" s="436"/>
      <c r="B50" s="86"/>
      <c r="C50" s="86"/>
      <c r="D50" s="145"/>
      <c r="E50" s="145"/>
      <c r="F50" s="145"/>
      <c r="G50" s="145"/>
      <c r="H50" s="145"/>
      <c r="I50" s="145"/>
      <c r="J50" s="438"/>
      <c r="BX50" s="1"/>
      <c r="BY50" s="1"/>
      <c r="BZ50" s="1"/>
      <c r="CA50" s="1"/>
    </row>
    <row r="51" spans="1:79" ht="19.5" customHeight="1" thickBot="1">
      <c r="A51" s="430">
        <v>921</v>
      </c>
      <c r="B51" s="201"/>
      <c r="C51" s="201"/>
      <c r="D51" s="149">
        <f>D52</f>
        <v>0</v>
      </c>
      <c r="E51" s="149">
        <f aca="true" t="shared" si="16" ref="E51:J51">E52</f>
        <v>35000</v>
      </c>
      <c r="F51" s="149">
        <f t="shared" si="16"/>
        <v>35000</v>
      </c>
      <c r="G51" s="149">
        <f t="shared" si="16"/>
        <v>0</v>
      </c>
      <c r="H51" s="149">
        <f t="shared" si="16"/>
        <v>0</v>
      </c>
      <c r="I51" s="149">
        <f t="shared" si="16"/>
        <v>35000</v>
      </c>
      <c r="J51" s="431">
        <f t="shared" si="16"/>
        <v>0</v>
      </c>
      <c r="BX51" s="1"/>
      <c r="BY51" s="1"/>
      <c r="BZ51" s="1"/>
      <c r="CA51" s="1"/>
    </row>
    <row r="52" spans="1:79" ht="19.5" customHeight="1">
      <c r="A52" s="428"/>
      <c r="B52" s="200">
        <v>92116</v>
      </c>
      <c r="C52" s="200"/>
      <c r="D52" s="147">
        <f>D53</f>
        <v>0</v>
      </c>
      <c r="E52" s="147">
        <f aca="true" t="shared" si="17" ref="E52:J52">E53</f>
        <v>35000</v>
      </c>
      <c r="F52" s="147">
        <f t="shared" si="17"/>
        <v>35000</v>
      </c>
      <c r="G52" s="147">
        <f t="shared" si="17"/>
        <v>0</v>
      </c>
      <c r="H52" s="147">
        <f t="shared" si="17"/>
        <v>0</v>
      </c>
      <c r="I52" s="147">
        <f t="shared" si="17"/>
        <v>35000</v>
      </c>
      <c r="J52" s="425">
        <f t="shared" si="17"/>
        <v>0</v>
      </c>
      <c r="BX52" s="1"/>
      <c r="BY52" s="1"/>
      <c r="BZ52" s="1"/>
      <c r="CA52" s="1"/>
    </row>
    <row r="53" spans="1:79" ht="19.5" customHeight="1">
      <c r="A53" s="439"/>
      <c r="B53" s="202"/>
      <c r="C53" s="202">
        <v>2310</v>
      </c>
      <c r="D53" s="203"/>
      <c r="E53" s="203">
        <v>35000</v>
      </c>
      <c r="F53" s="203">
        <v>35000</v>
      </c>
      <c r="G53" s="203"/>
      <c r="H53" s="203"/>
      <c r="I53" s="203">
        <v>35000</v>
      </c>
      <c r="J53" s="440"/>
      <c r="BX53" s="1"/>
      <c r="BY53" s="1"/>
      <c r="BZ53" s="1"/>
      <c r="CA53" s="1"/>
    </row>
    <row r="54" spans="1:79" ht="19.5" customHeight="1">
      <c r="A54" s="501"/>
      <c r="B54" s="80"/>
      <c r="C54" s="80"/>
      <c r="D54" s="331"/>
      <c r="E54" s="331"/>
      <c r="F54" s="331"/>
      <c r="G54" s="331"/>
      <c r="H54" s="331"/>
      <c r="I54" s="331"/>
      <c r="J54" s="502"/>
      <c r="BX54" s="1"/>
      <c r="BY54" s="1"/>
      <c r="BZ54" s="1"/>
      <c r="CA54" s="1"/>
    </row>
    <row r="55" spans="1:79" ht="19.5" customHeight="1" thickBot="1">
      <c r="A55" s="430">
        <v>926</v>
      </c>
      <c r="B55" s="201"/>
      <c r="C55" s="201"/>
      <c r="D55" s="149">
        <f>D56</f>
        <v>200000</v>
      </c>
      <c r="E55" s="149"/>
      <c r="F55" s="149"/>
      <c r="G55" s="149"/>
      <c r="H55" s="149"/>
      <c r="I55" s="149"/>
      <c r="J55" s="431">
        <f>J56</f>
        <v>200000</v>
      </c>
      <c r="BX55" s="1"/>
      <c r="BY55" s="1"/>
      <c r="BZ55" s="1"/>
      <c r="CA55" s="1"/>
    </row>
    <row r="56" spans="1:79" ht="19.5" customHeight="1">
      <c r="A56" s="428"/>
      <c r="B56" s="200">
        <v>92601</v>
      </c>
      <c r="C56" s="200"/>
      <c r="D56" s="147">
        <f>D57</f>
        <v>200000</v>
      </c>
      <c r="E56" s="147"/>
      <c r="F56" s="147"/>
      <c r="G56" s="147"/>
      <c r="H56" s="147"/>
      <c r="I56" s="147"/>
      <c r="J56" s="425">
        <f>J58</f>
        <v>200000</v>
      </c>
      <c r="BX56" s="1"/>
      <c r="BY56" s="1"/>
      <c r="BZ56" s="1"/>
      <c r="CA56" s="1"/>
    </row>
    <row r="57" spans="1:79" ht="19.5" customHeight="1">
      <c r="A57" s="432"/>
      <c r="B57" s="198"/>
      <c r="C57" s="198">
        <v>6610</v>
      </c>
      <c r="D57" s="146">
        <v>200000</v>
      </c>
      <c r="E57" s="146"/>
      <c r="F57" s="146"/>
      <c r="G57" s="146"/>
      <c r="H57" s="146"/>
      <c r="I57" s="146"/>
      <c r="J57" s="427"/>
      <c r="BX57" s="1"/>
      <c r="BY57" s="1"/>
      <c r="BZ57" s="1"/>
      <c r="CA57" s="1"/>
    </row>
    <row r="58" spans="1:79" ht="19.5" customHeight="1">
      <c r="A58" s="439"/>
      <c r="B58" s="88"/>
      <c r="C58" s="88">
        <v>6050</v>
      </c>
      <c r="D58" s="144"/>
      <c r="E58" s="144"/>
      <c r="F58" s="144"/>
      <c r="G58" s="144"/>
      <c r="H58" s="144"/>
      <c r="I58" s="144"/>
      <c r="J58" s="435">
        <v>200000</v>
      </c>
      <c r="BX58" s="1"/>
      <c r="BY58" s="1"/>
      <c r="BZ58" s="1"/>
      <c r="CA58" s="1"/>
    </row>
    <row r="59" spans="1:79" ht="24.75" customHeight="1" thickBot="1">
      <c r="A59" s="597" t="s">
        <v>99</v>
      </c>
      <c r="B59" s="598"/>
      <c r="C59" s="598"/>
      <c r="D59" s="441">
        <f>D51+D43+D39+D30+D47+D22+D18+D13+D26+D55</f>
        <v>1977351</v>
      </c>
      <c r="E59" s="441">
        <f>E51+E43+E39+E30+E47+E22+E18+E13+E26</f>
        <v>3166174</v>
      </c>
      <c r="F59" s="441">
        <f>F51+F43+F39+F30+F47+F22+F18+F13+F26</f>
        <v>3066174</v>
      </c>
      <c r="G59" s="441">
        <f>G51+G43+G39+G30+G47+G22+G18+G13+G26</f>
        <v>0</v>
      </c>
      <c r="H59" s="441">
        <f>H51+H43+H39+H30+H47+H22+H18+H13+H26</f>
        <v>0</v>
      </c>
      <c r="I59" s="441">
        <f>I51+I43+I39+I30+I47+I22+I18+I13+I26</f>
        <v>1450175</v>
      </c>
      <c r="J59" s="441">
        <f>J51+J43+J39+J30+J47+J22+J18+J13+J26+J55</f>
        <v>300000</v>
      </c>
      <c r="BX59" s="1"/>
      <c r="BY59" s="1"/>
      <c r="BZ59" s="1"/>
      <c r="CA59" s="1"/>
    </row>
    <row r="62" ht="14.25">
      <c r="A62" s="47" t="s">
        <v>124</v>
      </c>
    </row>
  </sheetData>
  <sheetProtection/>
  <mergeCells count="11">
    <mergeCell ref="A59:C59"/>
    <mergeCell ref="G10:I10"/>
    <mergeCell ref="J10:J11"/>
    <mergeCell ref="A6:J6"/>
    <mergeCell ref="A9:A11"/>
    <mergeCell ref="B9:B11"/>
    <mergeCell ref="C9:C11"/>
    <mergeCell ref="D9:D11"/>
    <mergeCell ref="E9:E11"/>
    <mergeCell ref="F9:J9"/>
    <mergeCell ref="F10:F11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D3" sqref="D3:E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3.75390625" style="1" customWidth="1"/>
    <col min="5" max="16384" width="9.125" style="1" customWidth="1"/>
  </cols>
  <sheetData>
    <row r="1" spans="1:4" ht="15" customHeight="1">
      <c r="A1" s="600"/>
      <c r="B1" s="600"/>
      <c r="C1" s="600"/>
      <c r="D1" s="600"/>
    </row>
    <row r="2" spans="1:4" ht="15" customHeight="1">
      <c r="A2" s="329"/>
      <c r="B2" s="329"/>
      <c r="C2" s="329"/>
      <c r="D2" s="336" t="s">
        <v>444</v>
      </c>
    </row>
    <row r="3" spans="1:4" ht="15" customHeight="1">
      <c r="A3" s="329"/>
      <c r="B3" s="329"/>
      <c r="C3" s="329"/>
      <c r="D3" s="336"/>
    </row>
    <row r="4" spans="1:4" ht="15" customHeight="1">
      <c r="A4" s="329"/>
      <c r="B4" s="329"/>
      <c r="C4" s="329"/>
      <c r="D4" s="336"/>
    </row>
    <row r="5" spans="1:4" ht="15" customHeight="1">
      <c r="A5" s="329"/>
      <c r="B5" s="329"/>
      <c r="C5" s="329"/>
      <c r="D5" s="336"/>
    </row>
    <row r="6" spans="1:4" ht="15" customHeight="1">
      <c r="A6" s="329"/>
      <c r="B6" s="329"/>
      <c r="C6" s="329"/>
      <c r="D6" s="329"/>
    </row>
    <row r="7" spans="1:4" ht="15" customHeight="1">
      <c r="A7" s="524" t="s">
        <v>217</v>
      </c>
      <c r="B7" s="524"/>
      <c r="C7" s="524"/>
      <c r="D7" s="524"/>
    </row>
    <row r="9" ht="13.5" thickBot="1">
      <c r="D9" s="121" t="s">
        <v>40</v>
      </c>
    </row>
    <row r="10" spans="1:4" ht="13.5" thickBot="1">
      <c r="A10" s="100" t="s">
        <v>108</v>
      </c>
      <c r="B10" s="100" t="s">
        <v>5</v>
      </c>
      <c r="C10" s="100" t="s">
        <v>109</v>
      </c>
      <c r="D10" s="464"/>
    </row>
    <row r="11" spans="1:4" ht="12.75">
      <c r="A11" s="101"/>
      <c r="B11" s="101"/>
      <c r="C11" s="101" t="s">
        <v>4</v>
      </c>
      <c r="D11" s="100" t="s">
        <v>111</v>
      </c>
    </row>
    <row r="12" spans="1:4" ht="13.5" thickBot="1">
      <c r="A12" s="101"/>
      <c r="B12" s="101"/>
      <c r="C12" s="101"/>
      <c r="D12" s="102" t="s">
        <v>173</v>
      </c>
    </row>
    <row r="13" spans="1:4" ht="9" customHeight="1" thickBot="1">
      <c r="A13" s="103">
        <v>1</v>
      </c>
      <c r="B13" s="103">
        <v>2</v>
      </c>
      <c r="C13" s="103">
        <v>3</v>
      </c>
      <c r="D13" s="103">
        <v>4</v>
      </c>
    </row>
    <row r="14" spans="1:4" ht="19.5" customHeight="1">
      <c r="A14" s="104" t="s">
        <v>9</v>
      </c>
      <c r="B14" s="105" t="s">
        <v>112</v>
      </c>
      <c r="C14" s="104"/>
      <c r="D14" s="205">
        <v>52157520</v>
      </c>
    </row>
    <row r="15" spans="1:4" ht="19.5" customHeight="1">
      <c r="A15" s="106" t="s">
        <v>10</v>
      </c>
      <c r="B15" s="107" t="s">
        <v>62</v>
      </c>
      <c r="C15" s="106"/>
      <c r="D15" s="206">
        <v>53171370</v>
      </c>
    </row>
    <row r="16" spans="1:4" ht="19.5" customHeight="1">
      <c r="A16" s="106"/>
      <c r="B16" s="107" t="s">
        <v>113</v>
      </c>
      <c r="C16" s="106"/>
      <c r="D16" s="206"/>
    </row>
    <row r="17" spans="1:4" ht="19.5" customHeight="1" thickBot="1">
      <c r="A17" s="108"/>
      <c r="B17" s="109" t="s">
        <v>114</v>
      </c>
      <c r="C17" s="108"/>
      <c r="D17" s="207">
        <f>D14-D15</f>
        <v>-1013850</v>
      </c>
    </row>
    <row r="18" spans="1:4" ht="19.5" customHeight="1" thickBot="1">
      <c r="A18" s="100" t="s">
        <v>8</v>
      </c>
      <c r="B18" s="110" t="s">
        <v>115</v>
      </c>
      <c r="C18" s="111"/>
      <c r="D18" s="208">
        <f>D19-D29</f>
        <v>1013850</v>
      </c>
    </row>
    <row r="19" spans="1:4" ht="19.5" customHeight="1" thickBot="1">
      <c r="A19" s="601" t="s">
        <v>23</v>
      </c>
      <c r="B19" s="602"/>
      <c r="C19" s="103"/>
      <c r="D19" s="209">
        <f>SUM(D20:D28)</f>
        <v>1949721</v>
      </c>
    </row>
    <row r="20" spans="1:4" ht="19.5" customHeight="1">
      <c r="A20" s="112" t="s">
        <v>9</v>
      </c>
      <c r="B20" s="113" t="s">
        <v>17</v>
      </c>
      <c r="C20" s="112" t="s">
        <v>24</v>
      </c>
      <c r="D20" s="210">
        <v>0</v>
      </c>
    </row>
    <row r="21" spans="1:4" ht="19.5" customHeight="1">
      <c r="A21" s="106" t="s">
        <v>10</v>
      </c>
      <c r="B21" s="107" t="s">
        <v>18</v>
      </c>
      <c r="C21" s="106" t="s">
        <v>24</v>
      </c>
      <c r="D21" s="206">
        <v>0</v>
      </c>
    </row>
    <row r="22" spans="1:4" ht="49.5" customHeight="1">
      <c r="A22" s="106" t="s">
        <v>11</v>
      </c>
      <c r="B22" s="114" t="s">
        <v>116</v>
      </c>
      <c r="C22" s="106" t="s">
        <v>46</v>
      </c>
      <c r="D22" s="206">
        <v>0</v>
      </c>
    </row>
    <row r="23" spans="1:4" ht="19.5" customHeight="1">
      <c r="A23" s="106" t="s">
        <v>1</v>
      </c>
      <c r="B23" s="107" t="s">
        <v>26</v>
      </c>
      <c r="C23" s="106" t="s">
        <v>47</v>
      </c>
      <c r="D23" s="206">
        <v>30000</v>
      </c>
    </row>
    <row r="24" spans="1:4" ht="19.5" customHeight="1">
      <c r="A24" s="106" t="s">
        <v>16</v>
      </c>
      <c r="B24" s="107" t="s">
        <v>117</v>
      </c>
      <c r="C24" s="106" t="s">
        <v>48</v>
      </c>
      <c r="D24" s="206">
        <v>0</v>
      </c>
    </row>
    <row r="25" spans="1:4" ht="19.5" customHeight="1">
      <c r="A25" s="106" t="s">
        <v>19</v>
      </c>
      <c r="B25" s="107" t="s">
        <v>20</v>
      </c>
      <c r="C25" s="106" t="s">
        <v>25</v>
      </c>
      <c r="D25" s="206">
        <v>0</v>
      </c>
    </row>
    <row r="26" spans="1:4" ht="19.5" customHeight="1">
      <c r="A26" s="106" t="s">
        <v>22</v>
      </c>
      <c r="B26" s="107" t="s">
        <v>118</v>
      </c>
      <c r="C26" s="106" t="s">
        <v>29</v>
      </c>
      <c r="D26" s="206">
        <v>0</v>
      </c>
    </row>
    <row r="27" spans="1:4" ht="19.5" customHeight="1">
      <c r="A27" s="106" t="s">
        <v>28</v>
      </c>
      <c r="B27" s="107" t="s">
        <v>45</v>
      </c>
      <c r="C27" s="106" t="s">
        <v>119</v>
      </c>
      <c r="D27" s="206">
        <v>0</v>
      </c>
    </row>
    <row r="28" spans="1:4" ht="19.5" customHeight="1" thickBot="1">
      <c r="A28" s="104" t="s">
        <v>43</v>
      </c>
      <c r="B28" s="105" t="s">
        <v>44</v>
      </c>
      <c r="C28" s="104" t="s">
        <v>27</v>
      </c>
      <c r="D28" s="205">
        <v>1919721</v>
      </c>
    </row>
    <row r="29" spans="1:4" ht="19.5" customHeight="1" thickBot="1">
      <c r="A29" s="601" t="s">
        <v>120</v>
      </c>
      <c r="B29" s="602"/>
      <c r="C29" s="103"/>
      <c r="D29" s="209">
        <f>SUM(D30:D37)</f>
        <v>935871</v>
      </c>
    </row>
    <row r="30" spans="1:4" ht="19.5" customHeight="1">
      <c r="A30" s="115" t="s">
        <v>9</v>
      </c>
      <c r="B30" s="116" t="s">
        <v>49</v>
      </c>
      <c r="C30" s="115" t="s">
        <v>31</v>
      </c>
      <c r="D30" s="211">
        <v>620039</v>
      </c>
    </row>
    <row r="31" spans="1:4" ht="19.5" customHeight="1">
      <c r="A31" s="106" t="s">
        <v>10</v>
      </c>
      <c r="B31" s="107" t="s">
        <v>30</v>
      </c>
      <c r="C31" s="106" t="s">
        <v>31</v>
      </c>
      <c r="D31" s="206"/>
    </row>
    <row r="32" spans="1:4" ht="49.5" customHeight="1">
      <c r="A32" s="106" t="s">
        <v>11</v>
      </c>
      <c r="B32" s="114" t="s">
        <v>123</v>
      </c>
      <c r="C32" s="106" t="s">
        <v>53</v>
      </c>
      <c r="D32" s="206"/>
    </row>
    <row r="33" spans="1:4" ht="19.5" customHeight="1">
      <c r="A33" s="106" t="s">
        <v>1</v>
      </c>
      <c r="B33" s="107" t="s">
        <v>50</v>
      </c>
      <c r="C33" s="106" t="s">
        <v>41</v>
      </c>
      <c r="D33" s="206">
        <v>50000</v>
      </c>
    </row>
    <row r="34" spans="1:4" ht="19.5" customHeight="1">
      <c r="A34" s="106" t="s">
        <v>16</v>
      </c>
      <c r="B34" s="107" t="s">
        <v>51</v>
      </c>
      <c r="C34" s="106" t="s">
        <v>33</v>
      </c>
      <c r="D34" s="206">
        <f>2550000-1791156-116239-123011-238000-155891+605744-465615</f>
        <v>265832</v>
      </c>
    </row>
    <row r="35" spans="1:4" ht="19.5" customHeight="1">
      <c r="A35" s="106" t="s">
        <v>19</v>
      </c>
      <c r="B35" s="107" t="s">
        <v>21</v>
      </c>
      <c r="C35" s="106" t="s">
        <v>34</v>
      </c>
      <c r="D35" s="206"/>
    </row>
    <row r="36" spans="1:4" ht="19.5" customHeight="1">
      <c r="A36" s="106" t="s">
        <v>22</v>
      </c>
      <c r="B36" s="117" t="s">
        <v>52</v>
      </c>
      <c r="C36" s="118" t="s">
        <v>35</v>
      </c>
      <c r="D36" s="212"/>
    </row>
    <row r="37" spans="1:4" ht="19.5" customHeight="1" thickBot="1">
      <c r="A37" s="119" t="s">
        <v>28</v>
      </c>
      <c r="B37" s="120" t="s">
        <v>36</v>
      </c>
      <c r="C37" s="119" t="s">
        <v>32</v>
      </c>
      <c r="D37" s="213"/>
    </row>
    <row r="38" spans="1:4" ht="19.5" customHeight="1">
      <c r="A38" s="4"/>
      <c r="B38" s="5"/>
      <c r="C38" s="5"/>
      <c r="D38" s="5"/>
    </row>
    <row r="39" ht="12.75">
      <c r="A39" s="3"/>
    </row>
    <row r="40" spans="1:2" ht="14.25">
      <c r="A40" s="3" t="s">
        <v>122</v>
      </c>
      <c r="B40" s="1" t="s">
        <v>121</v>
      </c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</sheetData>
  <sheetProtection/>
  <mergeCells count="4">
    <mergeCell ref="A1:D1"/>
    <mergeCell ref="A19:B19"/>
    <mergeCell ref="A29:B29"/>
    <mergeCell ref="A7:D7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Łukasz Wiśniewski</cp:lastModifiedBy>
  <cp:lastPrinted>2011-04-29T05:47:53Z</cp:lastPrinted>
  <dcterms:created xsi:type="dcterms:W3CDTF">1998-12-09T13:02:10Z</dcterms:created>
  <dcterms:modified xsi:type="dcterms:W3CDTF">2011-07-15T05:57:55Z</dcterms:modified>
  <cp:category/>
  <cp:version/>
  <cp:contentType/>
  <cp:contentStatus/>
</cp:coreProperties>
</file>