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5" activeTab="11"/>
  </bookViews>
  <sheets>
    <sheet name="i.wieloletnie" sheetId="1" state="hidden" r:id="rId1"/>
    <sheet name="i.jednoroczne" sheetId="2" state="hidden" r:id="rId2"/>
    <sheet name="unijne" sheetId="3" state="hidden" r:id="rId3"/>
    <sheet name="d.zlecone" sheetId="4" state="hidden" r:id="rId4"/>
    <sheet name="d. porozumienia" sheetId="5" state="hidden" r:id="rId5"/>
    <sheet name="wynik finansowy" sheetId="6" r:id="rId6"/>
    <sheet name="dotacje udzielone" sheetId="7" state="hidden" r:id="rId7"/>
    <sheet name="gospodarstwa pom." sheetId="8" state="hidden" r:id="rId8"/>
    <sheet name="fudusz OŚ" sheetId="9" state="hidden" r:id="rId9"/>
    <sheet name="fundusz GZGiK" sheetId="10" state="hidden" r:id="rId10"/>
    <sheet name="prognoza długu" sheetId="11" r:id="rId11"/>
    <sheet name="syt. finans.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<sst xmlns="http://schemas.openxmlformats.org/spreadsheetml/2006/main" count="988" uniqueCount="500">
  <si>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</si>
  <si>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</si>
  <si>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</si>
  <si>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</si>
  <si>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</si>
  <si>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</si>
  <si>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</si>
  <si>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</si>
  <si>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</si>
  <si>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</si>
  <si>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</si>
  <si>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</si>
  <si>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</si>
  <si>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</si>
  <si>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</si>
  <si>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</si>
  <si>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</si>
  <si>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</si>
  <si>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</si>
  <si>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</si>
  <si>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</si>
  <si>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</si>
  <si>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</si>
  <si>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</si>
  <si>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</si>
  <si>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</si>
  <si>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</si>
  <si>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</si>
  <si>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</si>
  <si>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</si>
  <si>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</si>
  <si>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</si>
  <si>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</si>
  <si>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</si>
  <si>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</si>
  <si>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</si>
  <si>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</si>
  <si>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</si>
  <si>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</si>
  <si>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</si>
  <si>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</si>
  <si>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</si>
  <si>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</si>
  <si>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</si>
  <si>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</si>
  <si>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</si>
  <si>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</si>
  <si>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</si>
  <si>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</si>
  <si>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</si>
  <si>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</si>
  <si>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</si>
  <si>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</si>
  <si>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</si>
  <si>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</si>
  <si>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</si>
  <si>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</si>
  <si>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</si>
  <si>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</si>
  <si>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</si>
  <si>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</si>
  <si>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</si>
  <si>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</si>
  <si>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</si>
  <si>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</si>
  <si>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</si>
  <si>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</si>
  <si>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</si>
  <si>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</si>
  <si>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</si>
  <si>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</si>
  <si>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</si>
  <si>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</si>
  <si>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</si>
  <si>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</si>
  <si>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</si>
  <si>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</si>
  <si>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</si>
  <si>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</si>
  <si>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</si>
  <si>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</si>
  <si>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</si>
  <si>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</si>
  <si>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</si>
  <si>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</si>
  <si>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</si>
  <si>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</si>
  <si>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</si>
  <si>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</si>
  <si>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</si>
  <si>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</si>
  <si>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</si>
  <si>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</si>
  <si>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</si>
  <si>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* wydatki obejmują wydatki bieżące i majątkowe (dotyczące inwestycji rocznych i ujętych w wieloletnim programie inwestycyjnym)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</si>
  <si>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</si>
  <si>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</si>
  <si>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</si>
  <si>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</si>
  <si>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</si>
  <si>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</si>
  <si>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</si>
  <si>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</si>
  <si>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</si>
  <si>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</si>
  <si>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</si>
  <si>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</si>
  <si>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</si>
  <si>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</si>
  <si>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</si>
  <si>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</si>
  <si>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</si>
  <si>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</si>
  <si>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</si>
  <si>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</si>
  <si>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</si>
  <si>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</si>
  <si>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</si>
  <si>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</si>
  <si>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</si>
  <si>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</si>
  <si>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</si>
  <si>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</si>
  <si>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</si>
  <si>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</si>
  <si>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</si>
  <si>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</si>
  <si>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</si>
  <si>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</si>
  <si>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</si>
  <si>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</si>
  <si>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</si>
  <si>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</si>
  <si>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</si>
  <si>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</si>
  <si>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</si>
  <si>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</si>
  <si>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</si>
  <si>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</si>
  <si>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2010 r.</t>
  </si>
  <si>
    <t>2011 r.</t>
  </si>
  <si>
    <t>Plan na 2010 r.</t>
  </si>
  <si>
    <t xml:space="preserve"> oraz dochodów i wydatków rachunków dochodów własnych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</si>
  <si>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</si>
  <si>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</si>
  <si>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</si>
  <si>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</si>
  <si>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</si>
  <si>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</si>
  <si>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</si>
  <si>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</si>
  <si>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</si>
  <si>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</si>
  <si>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</si>
  <si>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</si>
  <si>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</si>
  <si>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</si>
  <si>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Plan przychodów i wydatków Powiatowego Funduszu</t>
  </si>
  <si>
    <t>Gospodarki Zasobem Geodezyjnym i Kartograficznym</t>
  </si>
  <si>
    <t>Plan na 2009 r.</t>
  </si>
  <si>
    <t>z tego: 2009 r.</t>
  </si>
  <si>
    <t>2012 r.***</t>
  </si>
  <si>
    <t>Nazwa zadania/podmiotu</t>
  </si>
  <si>
    <t>Zarząd Dróg Powiatowych Elbląg</t>
  </si>
  <si>
    <t>Zakup zestawów komputerowych</t>
  </si>
  <si>
    <t>Budowa garażu i pomieszczenia gospodarczego</t>
  </si>
  <si>
    <t>Modernizacja kotłowni węglowej</t>
  </si>
  <si>
    <t>Zakup samochodu ciężarowego oraz pługu</t>
  </si>
  <si>
    <t>Starostwo Powiatowe</t>
  </si>
  <si>
    <t>Zespół Szkół w Gronowie Górnym</t>
  </si>
  <si>
    <t xml:space="preserve">A.       172 070     
B.
C.
... </t>
  </si>
  <si>
    <t>Przebudowa mostu na kanale melioracyjnym w miejscowości Brudzędy, droga powiatowa nr 1103N                  (realizacja 2010-2011)</t>
  </si>
  <si>
    <t>Przebudowa drogi powiatowej Nr 1103N Bielnik II-Jegłownik-Gronowo Elbląskie-Stare Dolno-Powodowo- Wysoka od km 21+048 do km 23+248 o dł. 2,2 km     (realizacja 2009-20012)</t>
  </si>
  <si>
    <t>Przebudowa drogi powiatowej Nr 1103N Kazimierzowo-Wikrowo od km 3+643 do km 5+543 i odnowa nawierzchni na odc. Gronowo Elbąskie-Stare Dolno od km 0+000 do km 11+418                      (realizacja 2009-2011)</t>
  </si>
  <si>
    <t>Załącznik nr 3</t>
  </si>
  <si>
    <t>do uchwały Nr …………</t>
  </si>
  <si>
    <t>Rady Powiatu w Elblągu</t>
  </si>
  <si>
    <t>z dnia ……………….</t>
  </si>
  <si>
    <t>Załącznik nr 3a</t>
  </si>
  <si>
    <t>Załącznik nr 9</t>
  </si>
  <si>
    <t>do uchwały Nr ………..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</si>
  <si>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</si>
  <si>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</si>
  <si>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</si>
  <si>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</si>
  <si>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Zlot ekologiczny "Powitanie wiosny"</t>
  </si>
  <si>
    <t>Aktywizowanie społeczności lokalnej powiatu elbląskiego poprzez wspieranie organizacji pozarządowych z terenu powiatu</t>
  </si>
  <si>
    <t>Walka z patologiami realizacja programu "Bezpieczna szkoła"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</si>
  <si>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</si>
  <si>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</si>
  <si>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</si>
  <si>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</si>
  <si>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</si>
  <si>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</si>
  <si>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</si>
  <si>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</si>
  <si>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</si>
  <si>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</si>
  <si>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</si>
  <si>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</si>
  <si>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</si>
  <si>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</si>
  <si>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</si>
  <si>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</si>
  <si>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15.</t>
  </si>
  <si>
    <t>Przygotowanie i udział reprezentacji powiatu elbląskiego w zawodach sportowych osób niepełnosprawnych</t>
  </si>
  <si>
    <t>do uchwały Nr ………….</t>
  </si>
  <si>
    <t>z dnia …………………….</t>
  </si>
  <si>
    <t>1.Zakład Obsługi Powiatowego Zasobu Geodezyjnego i Kartograficznego w Elblągu</t>
  </si>
  <si>
    <t>2. Gospodarstwo pomocnicze "Pólko" przy Zespole Szkół Ekonomicznych i Technicznych w Pasłęku</t>
  </si>
  <si>
    <t>do uchwały Nr………</t>
  </si>
  <si>
    <t>z dnia …………………</t>
  </si>
  <si>
    <t>§ 2960  Przelewy redystrybucyjne</t>
  </si>
  <si>
    <t>§ 4210 - Zakup materiałów i wyposażenia</t>
  </si>
  <si>
    <t>§ 4300 - Zakup usług pozostałych</t>
  </si>
  <si>
    <t>§ 4410 - Podróże służbowe krajowe</t>
  </si>
  <si>
    <t>§ 4700 - Szkolenia pracowników niebędących członkami korpusy służby cywilnej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</si>
  <si>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</si>
  <si>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</si>
  <si>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</si>
  <si>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</si>
  <si>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</si>
  <si>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</si>
  <si>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453 - Podatek od towarów i usług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</si>
  <si>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</si>
  <si>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</si>
  <si>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</si>
  <si>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</si>
  <si>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Załącznik nr 4</t>
  </si>
  <si>
    <t>do uchwały Nr …………..</t>
  </si>
  <si>
    <t>z dnia ………………………</t>
  </si>
  <si>
    <t>Wydatki* na programy i projekty realizowane ze środków pochodzących z funduszy strukturalnych i Funduszu Spójności  oraz pozostałe środki pochodzące ze źródeł zagranicznych nie podlegające zwrotowi.</t>
  </si>
  <si>
    <t>pożyczki na prefinansowanie z budżetu państwa</t>
  </si>
  <si>
    <t>Kapitał ludzki</t>
  </si>
  <si>
    <t>IX - Rozwój wykształcenia i kompetencji w regionach</t>
  </si>
  <si>
    <t>Wyrównywanie szans edukacyjnych uczniów i zapewnienie wysokiej jakości usług edukacyjnych świadczonych w systemie oświaty.</t>
  </si>
  <si>
    <t>Od gimnazjalisty do maturzysty</t>
  </si>
  <si>
    <t>z tego: 2010 r.</t>
  </si>
  <si>
    <t>9.2. - Podniesienie atrakcyjności i jakości szkolnictwa zawodowego</t>
  </si>
  <si>
    <t>Do sukcesu na kółkach - podniesienie kwalifikacji zaw. Uczniów szkół zawodowych kończących się maturą w ZSEiT w Pasłęku</t>
  </si>
  <si>
    <t>Dodatkowe umiejętności w wykształceniu zawodowym perspektywą  na lepszą przyszłość</t>
  </si>
  <si>
    <t>1.4</t>
  </si>
  <si>
    <t>Poddziałanie:</t>
  </si>
  <si>
    <t>Matematyka w szkole i w pracy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</si>
  <si>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</si>
  <si>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</si>
  <si>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</si>
  <si>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</si>
  <si>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</si>
  <si>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</si>
  <si>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</si>
  <si>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</si>
  <si>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</si>
  <si>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</si>
  <si>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</si>
  <si>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</si>
  <si>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</si>
  <si>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</si>
  <si>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</si>
  <si>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</si>
  <si>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</si>
  <si>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</si>
  <si>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</si>
  <si>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</si>
  <si>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</si>
  <si>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</si>
  <si>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</si>
  <si>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</si>
  <si>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</si>
  <si>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</si>
  <si>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</si>
  <si>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</si>
  <si>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*** rok 2012 do wykorzystania fakultatywnego</t>
  </si>
  <si>
    <t>Dom Pomocy Społecznej Władysławowo</t>
  </si>
  <si>
    <t xml:space="preserve">Załącznik nr 7 </t>
  </si>
  <si>
    <t>do uchwały nr………</t>
  </si>
  <si>
    <t>z dnia…………………</t>
  </si>
  <si>
    <t>Załącznik nr 8</t>
  </si>
  <si>
    <t>Załącznik nr 10</t>
  </si>
  <si>
    <t>Załącznik nr 10a</t>
  </si>
  <si>
    <t>Załącznik nr 5</t>
  </si>
  <si>
    <t>do uchwały Nr ................</t>
  </si>
  <si>
    <t>z dnia ........................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</si>
  <si>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</si>
  <si>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</si>
  <si>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</si>
  <si>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</si>
  <si>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</si>
  <si>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W y s z c z e g ó l n i e n i e</t>
  </si>
  <si>
    <t>Dotacje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</si>
  <si>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</si>
  <si>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</si>
  <si>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</si>
  <si>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</si>
  <si>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</si>
  <si>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</si>
  <si>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</si>
  <si>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</si>
  <si>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</si>
  <si>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</si>
  <si>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</si>
  <si>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</si>
  <si>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</si>
  <si>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</si>
  <si>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</si>
  <si>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</si>
  <si>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</si>
  <si>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</si>
  <si>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</si>
  <si>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</si>
  <si>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</si>
  <si>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</si>
  <si>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</si>
  <si>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</si>
  <si>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</si>
  <si>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</si>
  <si>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</si>
  <si>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</si>
  <si>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</si>
  <si>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</si>
  <si>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</si>
  <si>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</si>
  <si>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</si>
  <si>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materiałów i wyposażenia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</si>
  <si>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</si>
  <si>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</si>
  <si>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</si>
  <si>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</si>
  <si>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</si>
  <si>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</si>
  <si>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</si>
  <si>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</si>
  <si>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</si>
  <si>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</si>
  <si>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</si>
  <si>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</si>
  <si>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</si>
  <si>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</si>
  <si>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</si>
  <si>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</si>
  <si>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</si>
  <si>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</si>
  <si>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Zakup usług zdrowotnych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</si>
  <si>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</si>
  <si>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</si>
  <si>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</si>
  <si>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</si>
  <si>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</si>
  <si>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</si>
  <si>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</si>
  <si>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</si>
  <si>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</si>
  <si>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</si>
  <si>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</si>
  <si>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</si>
  <si>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</si>
  <si>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</si>
  <si>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</si>
  <si>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</si>
  <si>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</si>
  <si>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</si>
  <si>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</si>
  <si>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</si>
  <si>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</si>
  <si>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</si>
  <si>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</si>
  <si>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</si>
  <si>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</si>
  <si>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</si>
  <si>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</si>
  <si>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</si>
  <si>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</si>
  <si>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</si>
  <si>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</si>
  <si>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</si>
  <si>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</si>
  <si>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</si>
  <si>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</si>
  <si>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</si>
  <si>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</si>
  <si>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</si>
  <si>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 uchwały Nr .............</t>
  </si>
  <si>
    <t>z dnia ...........................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</si>
  <si>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</si>
  <si>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</si>
  <si>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</si>
  <si>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</si>
  <si>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</si>
  <si>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</si>
  <si>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</si>
  <si>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</si>
  <si>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</si>
  <si>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 xml:space="preserve">Dotacje celowe przekazane do samorządu województwa na </t>
  </si>
  <si>
    <t>inwestycje i zakupy inwestycyjne realizowane na podstawie</t>
  </si>
  <si>
    <t>umów/porozumień między j.s.t.</t>
  </si>
  <si>
    <t>Wydatki inwestycyjne jednostek budżetowych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</si>
  <si>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</si>
  <si>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</si>
  <si>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</si>
  <si>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</si>
  <si>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</si>
  <si>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</si>
  <si>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</si>
  <si>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</si>
  <si>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</si>
  <si>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</si>
  <si>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</si>
  <si>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</si>
  <si>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</si>
  <si>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</si>
  <si>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Kultura i ochrona dziedzictwa narodowego</t>
  </si>
  <si>
    <t>Biblioteki</t>
  </si>
  <si>
    <t xml:space="preserve"> - dotacje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</si>
  <si>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</si>
  <si>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</si>
  <si>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</si>
  <si>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</si>
  <si>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</si>
  <si>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</si>
  <si>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</si>
  <si>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</si>
  <si>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</si>
  <si>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</si>
  <si>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</si>
  <si>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</si>
  <si>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</si>
  <si>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</si>
  <si>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</si>
  <si>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</si>
  <si>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</si>
  <si>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</si>
  <si>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</si>
  <si>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</si>
  <si>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</si>
  <si>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</si>
  <si>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</si>
  <si>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</si>
  <si>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</si>
  <si>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</si>
  <si>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</si>
  <si>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</si>
  <si>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</si>
  <si>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</si>
  <si>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</si>
  <si>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</si>
  <si>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</si>
  <si>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</si>
  <si>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</si>
  <si>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</si>
  <si>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</si>
  <si>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</si>
  <si>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</si>
  <si>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</si>
  <si>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</si>
  <si>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</si>
  <si>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</si>
  <si>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</si>
  <si>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</si>
  <si>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</si>
  <si>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</si>
  <si>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</si>
  <si>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</si>
  <si>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</si>
  <si>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</si>
  <si>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</si>
  <si>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</si>
  <si>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</si>
  <si>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</si>
  <si>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</si>
  <si>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</si>
  <si>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</si>
  <si>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</si>
  <si>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</si>
  <si>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</si>
  <si>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</si>
  <si>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</si>
  <si>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</si>
  <si>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</si>
  <si>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</si>
  <si>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</si>
  <si>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</si>
  <si>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</si>
  <si>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</si>
  <si>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</si>
  <si>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</si>
  <si>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</si>
  <si>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</si>
  <si>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</si>
  <si>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</si>
  <si>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</si>
  <si>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</si>
  <si>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</si>
  <si>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</si>
  <si>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</si>
  <si>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</si>
  <si>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</si>
  <si>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</si>
  <si>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</si>
  <si>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do Uchwały Nr XXVIII/1/10</t>
  </si>
  <si>
    <t>z dnia 5 lutego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</si>
</sst>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6" fillId="20" borderId="15" xfId="0" applyFont="1" applyFill="1" applyBorder="1" applyAlignment="1">
      <alignment horizontal="center"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7" xfId="0" applyFont="1" applyFill="1" applyBorder="1" applyAlignment="1">
      <alignment horizontal="center" vertical="center"/>
    </xf>
    <xf numFmtId="0" fontId="16" fillId="2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6" fillId="20" borderId="15" xfId="0" applyFont="1" applyFill="1" applyBorder="1" applyAlignment="1">
      <alignment vertical="center"/>
    </xf>
    <xf numFmtId="0" fontId="14" fillId="20" borderId="1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2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2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" fillId="2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2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2"/>
    </xf>
    <xf numFmtId="3" fontId="0" fillId="0" borderId="31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0" fillId="0" borderId="0" xfId="52" applyFont="1">
      <alignment/>
      <protection/>
    </xf>
    <xf numFmtId="0" fontId="20" fillId="0" borderId="0" xfId="52" applyFont="1">
      <alignment/>
      <protection/>
    </xf>
    <xf numFmtId="0" fontId="14" fillId="0" borderId="0" xfId="52" applyFont="1">
      <alignment/>
      <protection/>
    </xf>
    <xf numFmtId="0" fontId="9" fillId="20" borderId="10" xfId="52" applyFont="1" applyFill="1" applyBorder="1" applyAlignment="1">
      <alignment horizontal="center" vertical="center" wrapText="1"/>
      <protection/>
    </xf>
    <xf numFmtId="0" fontId="9" fillId="20" borderId="25" xfId="52" applyFont="1" applyFill="1" applyBorder="1" applyAlignment="1">
      <alignment horizontal="center" vertical="center" wrapText="1"/>
      <protection/>
    </xf>
    <xf numFmtId="0" fontId="11" fillId="0" borderId="26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0" fontId="9" fillId="0" borderId="37" xfId="52" applyFont="1" applyBorder="1" applyAlignment="1">
      <alignment horizontal="left" vertical="center"/>
      <protection/>
    </xf>
    <xf numFmtId="3" fontId="9" fillId="0" borderId="33" xfId="52" applyNumberFormat="1" applyFont="1" applyBorder="1" applyAlignment="1">
      <alignment horizontal="right" vertical="center"/>
      <protection/>
    </xf>
    <xf numFmtId="3" fontId="9" fillId="0" borderId="34" xfId="52" applyNumberFormat="1" applyFont="1" applyBorder="1" applyAlignment="1">
      <alignment horizontal="right" vertical="center"/>
      <protection/>
    </xf>
    <xf numFmtId="0" fontId="10" fillId="0" borderId="14" xfId="52" applyFont="1" applyFill="1" applyBorder="1">
      <alignment/>
      <protection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39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40" xfId="52" applyFont="1" applyFill="1" applyBorder="1" applyAlignment="1">
      <alignment horizontal="center" vertical="center"/>
      <protection/>
    </xf>
    <xf numFmtId="0" fontId="10" fillId="0" borderId="41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3" fontId="10" fillId="0" borderId="10" xfId="52" applyNumberFormat="1" applyFont="1" applyFill="1" applyBorder="1">
      <alignment/>
      <protection/>
    </xf>
    <xf numFmtId="3" fontId="10" fillId="0" borderId="25" xfId="52" applyNumberFormat="1" applyFont="1" applyFill="1" applyBorder="1">
      <alignment/>
      <protection/>
    </xf>
    <xf numFmtId="3" fontId="10" fillId="0" borderId="14" xfId="52" applyNumberFormat="1" applyFont="1" applyFill="1" applyBorder="1">
      <alignment/>
      <protection/>
    </xf>
    <xf numFmtId="3" fontId="10" fillId="0" borderId="14" xfId="52" applyNumberFormat="1" applyFont="1" applyFill="1" applyBorder="1" applyAlignment="1">
      <alignment/>
      <protection/>
    </xf>
    <xf numFmtId="3" fontId="10" fillId="0" borderId="42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/>
      <protection/>
    </xf>
    <xf numFmtId="3" fontId="10" fillId="0" borderId="43" xfId="52" applyNumberFormat="1" applyFont="1" applyFill="1" applyBorder="1" applyAlignment="1">
      <alignment/>
      <protection/>
    </xf>
    <xf numFmtId="0" fontId="10" fillId="0" borderId="44" xfId="52" applyFont="1" applyFill="1" applyBorder="1">
      <alignment/>
      <protection/>
    </xf>
    <xf numFmtId="0" fontId="10" fillId="0" borderId="45" xfId="52" applyFont="1" applyFill="1" applyBorder="1" applyAlignment="1">
      <alignment vertical="center"/>
      <protection/>
    </xf>
    <xf numFmtId="0" fontId="10" fillId="0" borderId="46" xfId="52" applyFont="1" applyFill="1" applyBorder="1" applyAlignment="1">
      <alignment vertical="center"/>
      <protection/>
    </xf>
    <xf numFmtId="0" fontId="10" fillId="0" borderId="47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3" fontId="10" fillId="0" borderId="44" xfId="52" applyNumberFormat="1" applyFont="1" applyFill="1" applyBorder="1">
      <alignment/>
      <protection/>
    </xf>
    <xf numFmtId="3" fontId="10" fillId="0" borderId="44" xfId="52" applyNumberFormat="1" applyFont="1" applyFill="1" applyBorder="1" applyAlignment="1">
      <alignment/>
      <protection/>
    </xf>
    <xf numFmtId="3" fontId="10" fillId="0" borderId="48" xfId="52" applyNumberFormat="1" applyFont="1" applyFill="1" applyBorder="1" applyAlignment="1">
      <alignment/>
      <protection/>
    </xf>
    <xf numFmtId="0" fontId="10" fillId="0" borderId="49" xfId="52" applyFont="1" applyFill="1" applyBorder="1">
      <alignment/>
      <protection/>
    </xf>
    <xf numFmtId="0" fontId="10" fillId="0" borderId="40" xfId="52" applyFont="1" applyFill="1" applyBorder="1" applyAlignment="1">
      <alignment horizontal="left" vertical="center"/>
      <protection/>
    </xf>
    <xf numFmtId="0" fontId="10" fillId="0" borderId="11" xfId="52" applyFont="1" applyFill="1" applyBorder="1">
      <alignment/>
      <protection/>
    </xf>
    <xf numFmtId="3" fontId="10" fillId="0" borderId="11" xfId="52" applyNumberFormat="1" applyFont="1" applyFill="1" applyBorder="1">
      <alignment/>
      <protection/>
    </xf>
    <xf numFmtId="3" fontId="10" fillId="0" borderId="11" xfId="52" applyNumberFormat="1" applyFont="1" applyFill="1" applyBorder="1" applyAlignment="1">
      <alignment/>
      <protection/>
    </xf>
    <xf numFmtId="3" fontId="10" fillId="0" borderId="50" xfId="52" applyNumberFormat="1" applyFont="1" applyFill="1" applyBorder="1" applyAlignment="1">
      <alignment/>
      <protection/>
    </xf>
    <xf numFmtId="0" fontId="10" fillId="0" borderId="5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39" xfId="52" applyFont="1" applyFill="1" applyBorder="1" applyAlignment="1">
      <alignment horizontal="left" vertical="center"/>
      <protection/>
    </xf>
    <xf numFmtId="0" fontId="10" fillId="0" borderId="52" xfId="52" applyFont="1" applyFill="1" applyBorder="1" applyAlignment="1">
      <alignment horizontal="center" vertical="center"/>
      <protection/>
    </xf>
    <xf numFmtId="0" fontId="10" fillId="0" borderId="53" xfId="52" applyFont="1" applyFill="1" applyBorder="1">
      <alignment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3" xfId="52" applyFont="1" applyFill="1" applyBorder="1" applyAlignment="1">
      <alignment horizontal="left" vertical="center"/>
      <protection/>
    </xf>
    <xf numFmtId="3" fontId="10" fillId="0" borderId="55" xfId="52" applyNumberFormat="1" applyFont="1" applyFill="1" applyBorder="1">
      <alignment/>
      <protection/>
    </xf>
    <xf numFmtId="3" fontId="10" fillId="0" borderId="55" xfId="52" applyNumberFormat="1" applyFont="1" applyFill="1" applyBorder="1" applyAlignment="1">
      <alignment/>
      <protection/>
    </xf>
    <xf numFmtId="3" fontId="10" fillId="0" borderId="56" xfId="52" applyNumberFormat="1" applyFont="1" applyFill="1" applyBorder="1" applyAlignment="1">
      <alignment/>
      <protection/>
    </xf>
    <xf numFmtId="0" fontId="9" fillId="0" borderId="19" xfId="52" applyFont="1" applyBorder="1" applyAlignment="1">
      <alignment horizontal="center"/>
      <protection/>
    </xf>
    <xf numFmtId="0" fontId="9" fillId="0" borderId="57" xfId="52" applyFont="1" applyFill="1" applyBorder="1">
      <alignment/>
      <protection/>
    </xf>
    <xf numFmtId="3" fontId="9" fillId="0" borderId="58" xfId="52" applyNumberFormat="1" applyFont="1" applyFill="1" applyBorder="1">
      <alignment/>
      <protection/>
    </xf>
    <xf numFmtId="3" fontId="9" fillId="0" borderId="59" xfId="52" applyNumberFormat="1" applyFont="1" applyFill="1" applyBorder="1">
      <alignment/>
      <protection/>
    </xf>
    <xf numFmtId="0" fontId="7" fillId="0" borderId="40" xfId="0" applyFont="1" applyBorder="1" applyAlignment="1">
      <alignment/>
    </xf>
    <xf numFmtId="3" fontId="10" fillId="0" borderId="10" xfId="52" applyNumberFormat="1" applyFont="1" applyFill="1" applyBorder="1" applyAlignment="1">
      <alignment/>
      <protection/>
    </xf>
    <xf numFmtId="3" fontId="10" fillId="0" borderId="41" xfId="52" applyNumberFormat="1" applyFont="1" applyFill="1" applyBorder="1">
      <alignment/>
      <protection/>
    </xf>
    <xf numFmtId="3" fontId="10" fillId="0" borderId="41" xfId="52" applyNumberFormat="1" applyFont="1" applyFill="1" applyBorder="1" applyAlignment="1">
      <alignment/>
      <protection/>
    </xf>
    <xf numFmtId="3" fontId="10" fillId="0" borderId="60" xfId="52" applyNumberFormat="1" applyFont="1" applyFill="1" applyBorder="1" applyAlignment="1">
      <alignment/>
      <protection/>
    </xf>
    <xf numFmtId="3" fontId="9" fillId="0" borderId="58" xfId="52" applyNumberFormat="1" applyFont="1" applyBorder="1">
      <alignment/>
      <protection/>
    </xf>
    <xf numFmtId="3" fontId="9" fillId="0" borderId="59" xfId="52" applyNumberFormat="1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40" xfId="52" applyFont="1" applyBorder="1">
      <alignment/>
      <protection/>
    </xf>
    <xf numFmtId="0" fontId="21" fillId="0" borderId="61" xfId="52" applyFont="1" applyBorder="1">
      <alignment/>
      <protection/>
    </xf>
    <xf numFmtId="0" fontId="21" fillId="0" borderId="0" xfId="52" applyFont="1" applyBorder="1">
      <alignment/>
      <protection/>
    </xf>
    <xf numFmtId="0" fontId="21" fillId="0" borderId="52" xfId="52" applyFont="1" applyBorder="1">
      <alignment/>
      <protection/>
    </xf>
    <xf numFmtId="0" fontId="21" fillId="0" borderId="62" xfId="52" applyFont="1" applyBorder="1">
      <alignment/>
      <protection/>
    </xf>
    <xf numFmtId="0" fontId="10" fillId="0" borderId="62" xfId="52" applyFont="1" applyBorder="1">
      <alignment/>
      <protection/>
    </xf>
    <xf numFmtId="0" fontId="10" fillId="0" borderId="63" xfId="52" applyFont="1" applyBorder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62" xfId="0" applyFont="1" applyFill="1" applyBorder="1" applyAlignment="1">
      <alignment/>
    </xf>
    <xf numFmtId="0" fontId="7" fillId="20" borderId="64" xfId="0" applyFont="1" applyFill="1" applyBorder="1" applyAlignment="1">
      <alignment/>
    </xf>
    <xf numFmtId="0" fontId="7" fillId="20" borderId="65" xfId="0" applyFont="1" applyFill="1" applyBorder="1" applyAlignment="1">
      <alignment/>
    </xf>
    <xf numFmtId="0" fontId="7" fillId="20" borderId="66" xfId="0" applyFont="1" applyFill="1" applyBorder="1" applyAlignment="1">
      <alignment/>
    </xf>
    <xf numFmtId="0" fontId="7" fillId="20" borderId="51" xfId="0" applyFont="1" applyFill="1" applyBorder="1" applyAlignment="1">
      <alignment horizontal="center"/>
    </xf>
    <xf numFmtId="0" fontId="7" fillId="20" borderId="67" xfId="0" applyFont="1" applyFill="1" applyBorder="1" applyAlignment="1">
      <alignment horizontal="center"/>
    </xf>
    <xf numFmtId="0" fontId="7" fillId="20" borderId="68" xfId="0" applyFont="1" applyFill="1" applyBorder="1" applyAlignment="1">
      <alignment horizontal="center"/>
    </xf>
    <xf numFmtId="0" fontId="7" fillId="20" borderId="69" xfId="0" applyFont="1" applyFill="1" applyBorder="1" applyAlignment="1">
      <alignment horizontal="center"/>
    </xf>
    <xf numFmtId="0" fontId="7" fillId="20" borderId="47" xfId="0" applyFont="1" applyFill="1" applyBorder="1" applyAlignment="1">
      <alignment horizontal="center"/>
    </xf>
    <xf numFmtId="0" fontId="7" fillId="20" borderId="70" xfId="0" applyFont="1" applyFill="1" applyBorder="1" applyAlignment="1">
      <alignment horizontal="center"/>
    </xf>
    <xf numFmtId="0" fontId="7" fillId="20" borderId="71" xfId="0" applyFont="1" applyFill="1" applyBorder="1" applyAlignment="1">
      <alignment horizontal="center"/>
    </xf>
    <xf numFmtId="0" fontId="7" fillId="20" borderId="72" xfId="0" applyFont="1" applyFill="1" applyBorder="1" applyAlignment="1">
      <alignment/>
    </xf>
    <xf numFmtId="0" fontId="7" fillId="20" borderId="53" xfId="0" applyFont="1" applyFill="1" applyBorder="1" applyAlignment="1">
      <alignment/>
    </xf>
    <xf numFmtId="0" fontId="7" fillId="20" borderId="53" xfId="0" applyFont="1" applyFill="1" applyBorder="1" applyAlignment="1">
      <alignment horizontal="center"/>
    </xf>
    <xf numFmtId="0" fontId="7" fillId="20" borderId="55" xfId="0" applyFont="1" applyFill="1" applyBorder="1" applyAlignment="1">
      <alignment horizontal="center"/>
    </xf>
    <xf numFmtId="0" fontId="7" fillId="20" borderId="54" xfId="0" applyFont="1" applyFill="1" applyBorder="1" applyAlignment="1">
      <alignment horizontal="center"/>
    </xf>
    <xf numFmtId="0" fontId="7" fillId="20" borderId="56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73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59" xfId="0" applyFont="1" applyFill="1" applyBorder="1" applyAlignment="1">
      <alignment horizontal="center" vertical="center" shrinkToFit="1"/>
    </xf>
    <xf numFmtId="49" fontId="4" fillId="0" borderId="7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3" fontId="4" fillId="0" borderId="55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left"/>
    </xf>
    <xf numFmtId="3" fontId="0" fillId="0" borderId="28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49" fontId="0" fillId="0" borderId="69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/>
    </xf>
    <xf numFmtId="49" fontId="0" fillId="0" borderId="75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3" fontId="0" fillId="0" borderId="75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/>
    </xf>
    <xf numFmtId="0" fontId="0" fillId="0" borderId="6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3" fontId="4" fillId="0" borderId="54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47" xfId="0" applyNumberFormat="1" applyFill="1" applyBorder="1" applyAlignment="1">
      <alignment vertical="center"/>
    </xf>
    <xf numFmtId="0" fontId="22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3" fontId="0" fillId="0" borderId="71" xfId="0" applyNumberFormat="1" applyFont="1" applyFill="1" applyBorder="1" applyAlignment="1">
      <alignment horizontal="right"/>
    </xf>
    <xf numFmtId="0" fontId="4" fillId="0" borderId="7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3" fontId="4" fillId="0" borderId="54" xfId="0" applyNumberFormat="1" applyFont="1" applyFill="1" applyBorder="1" applyAlignment="1">
      <alignment horizontal="right"/>
    </xf>
    <xf numFmtId="0" fontId="24" fillId="0" borderId="5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5" xfId="0" applyFont="1" applyFill="1" applyBorder="1" applyAlignment="1">
      <alignment/>
    </xf>
    <xf numFmtId="3" fontId="4" fillId="0" borderId="5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3" fontId="0" fillId="0" borderId="53" xfId="0" applyNumberFormat="1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0" fontId="22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21" borderId="57" xfId="0" applyFont="1" applyFill="1" applyBorder="1" applyAlignment="1">
      <alignment/>
    </xf>
    <xf numFmtId="3" fontId="4" fillId="21" borderId="58" xfId="0" applyNumberFormat="1" applyFont="1" applyFill="1" applyBorder="1" applyAlignment="1">
      <alignment/>
    </xf>
    <xf numFmtId="0" fontId="0" fillId="21" borderId="30" xfId="0" applyFont="1" applyFill="1" applyBorder="1" applyAlignment="1">
      <alignment/>
    </xf>
    <xf numFmtId="0" fontId="0" fillId="21" borderId="31" xfId="0" applyFont="1" applyFill="1" applyBorder="1" applyAlignment="1">
      <alignment/>
    </xf>
    <xf numFmtId="3" fontId="0" fillId="21" borderId="32" xfId="0" applyNumberFormat="1" applyFont="1" applyFill="1" applyBorder="1" applyAlignment="1">
      <alignment/>
    </xf>
    <xf numFmtId="49" fontId="0" fillId="21" borderId="68" xfId="0" applyNumberFormat="1" applyFont="1" applyFill="1" applyBorder="1" applyAlignment="1">
      <alignment/>
    </xf>
    <xf numFmtId="0" fontId="0" fillId="21" borderId="71" xfId="0" applyFont="1" applyFill="1" applyBorder="1" applyAlignment="1">
      <alignment/>
    </xf>
    <xf numFmtId="3" fontId="0" fillId="21" borderId="70" xfId="0" applyNumberFormat="1" applyFont="1" applyFill="1" applyBorder="1" applyAlignment="1">
      <alignment/>
    </xf>
    <xf numFmtId="49" fontId="0" fillId="21" borderId="27" xfId="0" applyNumberFormat="1" applyFont="1" applyFill="1" applyBorder="1" applyAlignment="1">
      <alignment/>
    </xf>
    <xf numFmtId="0" fontId="0" fillId="21" borderId="28" xfId="0" applyFont="1" applyFill="1" applyBorder="1" applyAlignment="1">
      <alignment/>
    </xf>
    <xf numFmtId="0" fontId="0" fillId="21" borderId="29" xfId="0" applyFont="1" applyFill="1" applyBorder="1" applyAlignment="1">
      <alignment/>
    </xf>
    <xf numFmtId="49" fontId="0" fillId="21" borderId="72" xfId="0" applyNumberFormat="1" applyFont="1" applyFill="1" applyBorder="1" applyAlignment="1">
      <alignment/>
    </xf>
    <xf numFmtId="0" fontId="0" fillId="21" borderId="55" xfId="0" applyFont="1" applyFill="1" applyBorder="1" applyAlignment="1">
      <alignment/>
    </xf>
    <xf numFmtId="3" fontId="0" fillId="21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20" borderId="78" xfId="0" applyFont="1" applyFill="1" applyBorder="1" applyAlignment="1">
      <alignment horizontal="center"/>
    </xf>
    <xf numFmtId="0" fontId="23" fillId="20" borderId="76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3" fontId="25" fillId="0" borderId="58" xfId="0" applyNumberFormat="1" applyFont="1" applyBorder="1" applyAlignment="1">
      <alignment horizontal="right" vertical="center"/>
    </xf>
    <xf numFmtId="3" fontId="25" fillId="0" borderId="59" xfId="0" applyNumberFormat="1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3" fontId="23" fillId="0" borderId="31" xfId="0" applyNumberFormat="1" applyFont="1" applyBorder="1" applyAlignment="1">
      <alignment horizontal="right" vertical="center"/>
    </xf>
    <xf numFmtId="3" fontId="23" fillId="0" borderId="32" xfId="0" applyNumberFormat="1" applyFont="1" applyBorder="1" applyAlignment="1">
      <alignment horizontal="right" vertical="center"/>
    </xf>
    <xf numFmtId="0" fontId="23" fillId="0" borderId="71" xfId="0" applyFont="1" applyBorder="1" applyAlignment="1">
      <alignment horizontal="center" vertical="center"/>
    </xf>
    <xf numFmtId="0" fontId="23" fillId="0" borderId="71" xfId="0" applyFont="1" applyFill="1" applyBorder="1" applyAlignment="1">
      <alignment/>
    </xf>
    <xf numFmtId="3" fontId="23" fillId="0" borderId="71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3" fontId="23" fillId="0" borderId="71" xfId="0" applyNumberFormat="1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3" fontId="23" fillId="0" borderId="69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right" vertical="center"/>
    </xf>
    <xf numFmtId="3" fontId="23" fillId="0" borderId="69" xfId="0" applyNumberFormat="1" applyFont="1" applyFill="1" applyBorder="1" applyAlignment="1">
      <alignment horizontal="right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5" xfId="0" applyFont="1" applyFill="1" applyBorder="1" applyAlignment="1">
      <alignment/>
    </xf>
    <xf numFmtId="0" fontId="25" fillId="0" borderId="53" xfId="0" applyFont="1" applyFill="1" applyBorder="1" applyAlignment="1">
      <alignment horizontal="right" vertical="center"/>
    </xf>
    <xf numFmtId="3" fontId="25" fillId="0" borderId="63" xfId="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75" xfId="0" applyFont="1" applyFill="1" applyBorder="1" applyAlignment="1">
      <alignment horizontal="right" vertical="center"/>
    </xf>
    <xf numFmtId="3" fontId="23" fillId="0" borderId="80" xfId="0" applyNumberFormat="1" applyFont="1" applyFill="1" applyBorder="1" applyAlignment="1">
      <alignment horizontal="right" vertical="center"/>
    </xf>
    <xf numFmtId="0" fontId="23" fillId="0" borderId="69" xfId="0" applyFont="1" applyFill="1" applyBorder="1" applyAlignment="1">
      <alignment/>
    </xf>
    <xf numFmtId="0" fontId="23" fillId="0" borderId="69" xfId="0" applyFont="1" applyFill="1" applyBorder="1" applyAlignment="1">
      <alignment horizontal="right" vertical="center"/>
    </xf>
    <xf numFmtId="49" fontId="23" fillId="0" borderId="69" xfId="0" applyNumberFormat="1" applyFont="1" applyFill="1" applyBorder="1" applyAlignment="1">
      <alignment horizontal="center"/>
    </xf>
    <xf numFmtId="49" fontId="25" fillId="0" borderId="53" xfId="0" applyNumberFormat="1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 vertical="center"/>
    </xf>
    <xf numFmtId="49" fontId="23" fillId="0" borderId="76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/>
    </xf>
    <xf numFmtId="0" fontId="23" fillId="0" borderId="76" xfId="0" applyFont="1" applyFill="1" applyBorder="1" applyAlignment="1">
      <alignment horizontal="center" vertical="center"/>
    </xf>
    <xf numFmtId="3" fontId="23" fillId="0" borderId="81" xfId="0" applyNumberFormat="1" applyFont="1" applyFill="1" applyBorder="1" applyAlignment="1">
      <alignment horizontal="right" vertical="center"/>
    </xf>
    <xf numFmtId="0" fontId="25" fillId="0" borderId="57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73" xfId="0" applyFont="1" applyBorder="1" applyAlignment="1">
      <alignment/>
    </xf>
    <xf numFmtId="0" fontId="25" fillId="0" borderId="58" xfId="0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5" fillId="0" borderId="79" xfId="0" applyNumberFormat="1" applyFont="1" applyFill="1" applyBorder="1" applyAlignment="1">
      <alignment/>
    </xf>
    <xf numFmtId="0" fontId="25" fillId="0" borderId="68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76" xfId="0" applyFont="1" applyBorder="1" applyAlignment="1">
      <alignment/>
    </xf>
    <xf numFmtId="0" fontId="23" fillId="0" borderId="76" xfId="0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0" fontId="25" fillId="0" borderId="71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3" fontId="23" fillId="0" borderId="71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0" fontId="23" fillId="0" borderId="6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75" xfId="0" applyFont="1" applyBorder="1" applyAlignment="1">
      <alignment/>
    </xf>
    <xf numFmtId="0" fontId="23" fillId="0" borderId="75" xfId="0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80" xfId="0" applyNumberFormat="1" applyFont="1" applyFill="1" applyBorder="1" applyAlignment="1">
      <alignment/>
    </xf>
    <xf numFmtId="0" fontId="23" fillId="0" borderId="68" xfId="0" applyFont="1" applyBorder="1" applyAlignment="1">
      <alignment/>
    </xf>
    <xf numFmtId="0" fontId="23" fillId="0" borderId="71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4" fillId="0" borderId="82" xfId="0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0" fontId="23" fillId="0" borderId="31" xfId="0" applyFont="1" applyBorder="1" applyAlignment="1">
      <alignment/>
    </xf>
    <xf numFmtId="0" fontId="23" fillId="0" borderId="76" xfId="0" applyFont="1" applyBorder="1" applyAlignment="1">
      <alignment horizontal="center"/>
    </xf>
    <xf numFmtId="0" fontId="23" fillId="0" borderId="7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75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23" fillId="0" borderId="27" xfId="0" applyFont="1" applyBorder="1" applyAlignment="1">
      <alignment/>
    </xf>
    <xf numFmtId="0" fontId="4" fillId="20" borderId="72" xfId="0" applyFont="1" applyFill="1" applyBorder="1" applyAlignment="1">
      <alignment/>
    </xf>
    <xf numFmtId="3" fontId="4" fillId="20" borderId="56" xfId="0" applyNumberFormat="1" applyFont="1" applyFill="1" applyBorder="1" applyAlignment="1">
      <alignment/>
    </xf>
    <xf numFmtId="0" fontId="0" fillId="20" borderId="30" xfId="0" applyFont="1" applyFill="1" applyBorder="1" applyAlignment="1">
      <alignment/>
    </xf>
    <xf numFmtId="0" fontId="0" fillId="20" borderId="31" xfId="0" applyFont="1" applyFill="1" applyBorder="1" applyAlignment="1">
      <alignment/>
    </xf>
    <xf numFmtId="3" fontId="0" fillId="20" borderId="32" xfId="0" applyNumberFormat="1" applyFont="1" applyFill="1" applyBorder="1" applyAlignment="1">
      <alignment/>
    </xf>
    <xf numFmtId="49" fontId="0" fillId="20" borderId="68" xfId="0" applyNumberFormat="1" applyFont="1" applyFill="1" applyBorder="1" applyAlignment="1">
      <alignment/>
    </xf>
    <xf numFmtId="0" fontId="0" fillId="20" borderId="71" xfId="0" applyFont="1" applyFill="1" applyBorder="1" applyAlignment="1">
      <alignment/>
    </xf>
    <xf numFmtId="3" fontId="0" fillId="20" borderId="70" xfId="0" applyNumberFormat="1" applyFont="1" applyFill="1" applyBorder="1" applyAlignment="1">
      <alignment/>
    </xf>
    <xf numFmtId="49" fontId="0" fillId="20" borderId="27" xfId="0" applyNumberFormat="1" applyFont="1" applyFill="1" applyBorder="1" applyAlignment="1">
      <alignment/>
    </xf>
    <xf numFmtId="0" fontId="0" fillId="20" borderId="28" xfId="0" applyFont="1" applyFill="1" applyBorder="1" applyAlignment="1">
      <alignment/>
    </xf>
    <xf numFmtId="3" fontId="0" fillId="20" borderId="29" xfId="0" applyNumberFormat="1" applyFont="1" applyFill="1" applyBorder="1" applyAlignment="1">
      <alignment/>
    </xf>
    <xf numFmtId="49" fontId="0" fillId="20" borderId="72" xfId="0" applyNumberFormat="1" applyFont="1" applyFill="1" applyBorder="1" applyAlignment="1">
      <alignment/>
    </xf>
    <xf numFmtId="0" fontId="0" fillId="20" borderId="55" xfId="0" applyFont="1" applyFill="1" applyBorder="1" applyAlignment="1">
      <alignment/>
    </xf>
    <xf numFmtId="3" fontId="0" fillId="20" borderId="56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20" borderId="64" xfId="0" applyFont="1" applyFill="1" applyBorder="1" applyAlignment="1">
      <alignment/>
    </xf>
    <xf numFmtId="0" fontId="23" fillId="20" borderId="51" xfId="0" applyFont="1" applyFill="1" applyBorder="1" applyAlignment="1">
      <alignment/>
    </xf>
    <xf numFmtId="0" fontId="23" fillId="20" borderId="31" xfId="0" applyFont="1" applyFill="1" applyBorder="1" applyAlignment="1">
      <alignment horizontal="center"/>
    </xf>
    <xf numFmtId="0" fontId="23" fillId="20" borderId="68" xfId="0" applyFont="1" applyFill="1" applyBorder="1" applyAlignment="1">
      <alignment/>
    </xf>
    <xf numFmtId="0" fontId="23" fillId="20" borderId="47" xfId="0" applyFont="1" applyFill="1" applyBorder="1" applyAlignment="1">
      <alignment horizontal="centerContinuous"/>
    </xf>
    <xf numFmtId="0" fontId="23" fillId="20" borderId="47" xfId="0" applyFont="1" applyFill="1" applyBorder="1" applyAlignment="1">
      <alignment/>
    </xf>
    <xf numFmtId="0" fontId="23" fillId="20" borderId="35" xfId="0" applyFont="1" applyFill="1" applyBorder="1" applyAlignment="1">
      <alignment horizontal="center"/>
    </xf>
    <xf numFmtId="0" fontId="23" fillId="20" borderId="35" xfId="0" applyFont="1" applyFill="1" applyBorder="1" applyAlignment="1">
      <alignment/>
    </xf>
    <xf numFmtId="0" fontId="23" fillId="20" borderId="83" xfId="0" applyFont="1" applyFill="1" applyBorder="1" applyAlignment="1">
      <alignment/>
    </xf>
    <xf numFmtId="0" fontId="23" fillId="20" borderId="84" xfId="0" applyFont="1" applyFill="1" applyBorder="1" applyAlignment="1">
      <alignment/>
    </xf>
    <xf numFmtId="0" fontId="23" fillId="20" borderId="68" xfId="0" applyFont="1" applyFill="1" applyBorder="1" applyAlignment="1">
      <alignment horizontal="center"/>
    </xf>
    <xf numFmtId="0" fontId="23" fillId="20" borderId="71" xfId="0" applyFont="1" applyFill="1" applyBorder="1" applyAlignment="1">
      <alignment horizontal="centerContinuous"/>
    </xf>
    <xf numFmtId="0" fontId="23" fillId="20" borderId="0" xfId="0" applyFont="1" applyFill="1" applyBorder="1" applyAlignment="1">
      <alignment horizontal="centerContinuous"/>
    </xf>
    <xf numFmtId="0" fontId="23" fillId="20" borderId="69" xfId="0" applyFont="1" applyFill="1" applyBorder="1" applyAlignment="1">
      <alignment horizontal="centerContinuous"/>
    </xf>
    <xf numFmtId="0" fontId="23" fillId="20" borderId="71" xfId="0" applyFont="1" applyFill="1" applyBorder="1" applyAlignment="1">
      <alignment horizontal="center"/>
    </xf>
    <xf numFmtId="0" fontId="23" fillId="20" borderId="71" xfId="0" applyFont="1" applyFill="1" applyBorder="1" applyAlignment="1">
      <alignment/>
    </xf>
    <xf numFmtId="0" fontId="23" fillId="20" borderId="0" xfId="0" applyFont="1" applyFill="1" applyBorder="1" applyAlignment="1">
      <alignment/>
    </xf>
    <xf numFmtId="0" fontId="23" fillId="20" borderId="69" xfId="0" applyFont="1" applyFill="1" applyBorder="1" applyAlignment="1">
      <alignment/>
    </xf>
    <xf numFmtId="0" fontId="23" fillId="20" borderId="72" xfId="0" applyFont="1" applyFill="1" applyBorder="1" applyAlignment="1">
      <alignment/>
    </xf>
    <xf numFmtId="0" fontId="23" fillId="20" borderId="54" xfId="0" applyFont="1" applyFill="1" applyBorder="1" applyAlignment="1">
      <alignment/>
    </xf>
    <xf numFmtId="0" fontId="23" fillId="20" borderId="54" xfId="0" applyFont="1" applyFill="1" applyBorder="1" applyAlignment="1">
      <alignment horizontal="centerContinuous"/>
    </xf>
    <xf numFmtId="0" fontId="23" fillId="20" borderId="54" xfId="0" applyFont="1" applyFill="1" applyBorder="1" applyAlignment="1">
      <alignment horizontal="center"/>
    </xf>
    <xf numFmtId="0" fontId="23" fillId="20" borderId="55" xfId="0" applyFont="1" applyFill="1" applyBorder="1" applyAlignment="1">
      <alignment/>
    </xf>
    <xf numFmtId="0" fontId="23" fillId="20" borderId="62" xfId="0" applyFont="1" applyFill="1" applyBorder="1" applyAlignment="1">
      <alignment/>
    </xf>
    <xf numFmtId="0" fontId="23" fillId="20" borderId="53" xfId="0" applyFont="1" applyFill="1" applyBorder="1" applyAlignment="1">
      <alignment/>
    </xf>
    <xf numFmtId="0" fontId="7" fillId="0" borderId="57" xfId="0" applyFont="1" applyBorder="1" applyAlignment="1">
      <alignment horizontal="centerContinuous"/>
    </xf>
    <xf numFmtId="0" fontId="7" fillId="0" borderId="74" xfId="0" applyFont="1" applyBorder="1" applyAlignment="1">
      <alignment horizontal="centerContinuous"/>
    </xf>
    <xf numFmtId="0" fontId="7" fillId="0" borderId="58" xfId="0" applyFont="1" applyBorder="1" applyAlignment="1">
      <alignment horizontal="centerContinuous"/>
    </xf>
    <xf numFmtId="0" fontId="0" fillId="0" borderId="64" xfId="0" applyFont="1" applyBorder="1" applyAlignment="1">
      <alignment horizontal="centerContinuous"/>
    </xf>
    <xf numFmtId="0" fontId="23" fillId="0" borderId="47" xfId="0" applyFont="1" applyBorder="1" applyAlignment="1">
      <alignment/>
    </xf>
    <xf numFmtId="3" fontId="23" fillId="0" borderId="47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23" fillId="0" borderId="85" xfId="0" applyFont="1" applyBorder="1" applyAlignment="1">
      <alignment/>
    </xf>
    <xf numFmtId="3" fontId="23" fillId="0" borderId="85" xfId="0" applyNumberFormat="1" applyFont="1" applyFill="1" applyBorder="1" applyAlignment="1">
      <alignment/>
    </xf>
    <xf numFmtId="3" fontId="23" fillId="0" borderId="8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68" xfId="0" applyFont="1" applyBorder="1" applyAlignment="1">
      <alignment horizontal="centerContinuous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/>
    </xf>
    <xf numFmtId="3" fontId="23" fillId="0" borderId="85" xfId="0" applyNumberFormat="1" applyFont="1" applyFill="1" applyBorder="1" applyAlignment="1">
      <alignment horizontal="right"/>
    </xf>
    <xf numFmtId="0" fontId="23" fillId="0" borderId="45" xfId="0" applyFont="1" applyBorder="1" applyAlignment="1">
      <alignment/>
    </xf>
    <xf numFmtId="3" fontId="23" fillId="0" borderId="45" xfId="0" applyNumberFormat="1" applyFont="1" applyFill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0" fontId="0" fillId="0" borderId="87" xfId="0" applyFont="1" applyBorder="1" applyAlignment="1">
      <alignment horizontal="centerContinuous"/>
    </xf>
    <xf numFmtId="0" fontId="23" fillId="0" borderId="88" xfId="0" applyFont="1" applyBorder="1" applyAlignment="1">
      <alignment/>
    </xf>
    <xf numFmtId="3" fontId="23" fillId="0" borderId="88" xfId="0" applyNumberFormat="1" applyFont="1" applyFill="1" applyBorder="1" applyAlignment="1">
      <alignment/>
    </xf>
    <xf numFmtId="3" fontId="23" fillId="0" borderId="88" xfId="0" applyNumberFormat="1" applyFont="1" applyFill="1" applyBorder="1" applyAlignment="1">
      <alignment horizontal="right"/>
    </xf>
    <xf numFmtId="3" fontId="23" fillId="0" borderId="88" xfId="0" applyNumberFormat="1" applyFont="1" applyBorder="1" applyAlignment="1">
      <alignment horizontal="right"/>
    </xf>
    <xf numFmtId="0" fontId="0" fillId="0" borderId="57" xfId="0" applyFont="1" applyBorder="1" applyAlignment="1">
      <alignment horizontal="centerContinuous"/>
    </xf>
    <xf numFmtId="0" fontId="23" fillId="0" borderId="58" xfId="0" applyFont="1" applyBorder="1" applyAlignment="1">
      <alignment/>
    </xf>
    <xf numFmtId="164" fontId="23" fillId="0" borderId="58" xfId="0" applyNumberFormat="1" applyFont="1" applyFill="1" applyBorder="1" applyAlignment="1">
      <alignment horizontal="center"/>
    </xf>
    <xf numFmtId="164" fontId="23" fillId="0" borderId="58" xfId="0" applyNumberFormat="1" applyFont="1" applyBorder="1" applyAlignment="1">
      <alignment horizontal="center"/>
    </xf>
    <xf numFmtId="164" fontId="23" fillId="0" borderId="82" xfId="0" applyNumberFormat="1" applyFont="1" applyBorder="1" applyAlignment="1">
      <alignment horizontal="center"/>
    </xf>
    <xf numFmtId="164" fontId="23" fillId="0" borderId="74" xfId="0" applyNumberFormat="1" applyFont="1" applyBorder="1" applyAlignment="1">
      <alignment horizontal="center"/>
    </xf>
    <xf numFmtId="164" fontId="23" fillId="0" borderId="59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2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164" fontId="4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/>
    </xf>
    <xf numFmtId="0" fontId="26" fillId="0" borderId="18" xfId="0" applyFont="1" applyBorder="1" applyAlignment="1">
      <alignment vertical="center" wrapText="1"/>
    </xf>
    <xf numFmtId="0" fontId="10" fillId="0" borderId="64" xfId="52" applyFont="1" applyFill="1" applyBorder="1" applyAlignment="1">
      <alignment horizontal="center" vertical="center"/>
      <protection/>
    </xf>
    <xf numFmtId="0" fontId="11" fillId="0" borderId="68" xfId="52" applyFont="1" applyFill="1" applyBorder="1" applyAlignment="1">
      <alignment horizontal="center" vertical="center"/>
      <protection/>
    </xf>
    <xf numFmtId="0" fontId="10" fillId="0" borderId="5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47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9" fillId="20" borderId="10" xfId="52" applyFont="1" applyFill="1" applyBorder="1" applyAlignment="1">
      <alignment horizontal="center" vertical="center" wrapText="1"/>
      <protection/>
    </xf>
    <xf numFmtId="0" fontId="9" fillId="20" borderId="10" xfId="52" applyFont="1" applyFill="1" applyBorder="1" applyAlignment="1">
      <alignment horizontal="center" vertical="center"/>
      <protection/>
    </xf>
    <xf numFmtId="0" fontId="9" fillId="20" borderId="25" xfId="52" applyFont="1" applyFill="1" applyBorder="1" applyAlignment="1">
      <alignment horizontal="center" vertical="center"/>
      <protection/>
    </xf>
    <xf numFmtId="0" fontId="9" fillId="20" borderId="25" xfId="52" applyFont="1" applyFill="1" applyBorder="1" applyAlignment="1">
      <alignment horizontal="center" vertical="center" wrapText="1"/>
      <protection/>
    </xf>
    <xf numFmtId="0" fontId="9" fillId="20" borderId="31" xfId="52" applyFont="1" applyFill="1" applyBorder="1" applyAlignment="1">
      <alignment horizontal="center" vertical="center"/>
      <protection/>
    </xf>
    <xf numFmtId="0" fontId="9" fillId="20" borderId="32" xfId="5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20" borderId="35" xfId="0" applyFont="1" applyFill="1" applyBorder="1" applyAlignment="1">
      <alignment horizontal="center" vertical="center"/>
    </xf>
    <xf numFmtId="0" fontId="16" fillId="20" borderId="71" xfId="0" applyFont="1" applyFill="1" applyBorder="1" applyAlignment="1">
      <alignment horizontal="center" vertical="center"/>
    </xf>
    <xf numFmtId="0" fontId="16" fillId="20" borderId="28" xfId="0" applyFont="1" applyFill="1" applyBorder="1" applyAlignment="1">
      <alignment horizontal="center" vertical="center"/>
    </xf>
    <xf numFmtId="0" fontId="19" fillId="0" borderId="0" xfId="52" applyFont="1" applyAlignment="1">
      <alignment horizontal="center" wrapText="1"/>
      <protection/>
    </xf>
    <xf numFmtId="0" fontId="9" fillId="20" borderId="64" xfId="52" applyFont="1" applyFill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0" borderId="65" xfId="5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0" borderId="65" xfId="52" applyFont="1" applyFill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45" xfId="52" applyFont="1" applyFill="1" applyBorder="1" applyAlignment="1">
      <alignment horizontal="left" vertical="center"/>
      <protection/>
    </xf>
    <xf numFmtId="0" fontId="10" fillId="0" borderId="46" xfId="52" applyFont="1" applyFill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10" fillId="0" borderId="85" xfId="52" applyFont="1" applyFill="1" applyBorder="1" applyAlignment="1">
      <alignment horizontal="center"/>
      <protection/>
    </xf>
    <xf numFmtId="0" fontId="10" fillId="0" borderId="89" xfId="52" applyFont="1" applyFill="1" applyBorder="1" applyAlignment="1">
      <alignment horizontal="center"/>
      <protection/>
    </xf>
    <xf numFmtId="0" fontId="10" fillId="0" borderId="88" xfId="52" applyFont="1" applyFill="1" applyBorder="1" applyAlignment="1">
      <alignment horizontal="left" vertical="center"/>
      <protection/>
    </xf>
    <xf numFmtId="0" fontId="10" fillId="0" borderId="84" xfId="52" applyFont="1" applyFill="1" applyBorder="1" applyAlignment="1">
      <alignment horizontal="left" vertical="center"/>
      <protection/>
    </xf>
    <xf numFmtId="0" fontId="10" fillId="0" borderId="69" xfId="52" applyFont="1" applyFill="1" applyBorder="1" applyAlignment="1">
      <alignment horizontal="left" vertical="center"/>
      <protection/>
    </xf>
    <xf numFmtId="0" fontId="9" fillId="0" borderId="90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10" fillId="0" borderId="68" xfId="52" applyFont="1" applyFill="1" applyBorder="1" applyAlignment="1">
      <alignment horizontal="center" vertical="center"/>
      <protection/>
    </xf>
    <xf numFmtId="0" fontId="10" fillId="0" borderId="72" xfId="52" applyFont="1" applyFill="1" applyBorder="1" applyAlignment="1">
      <alignment horizontal="center" vertical="center"/>
      <protection/>
    </xf>
    <xf numFmtId="0" fontId="10" fillId="0" borderId="54" xfId="52" applyFont="1" applyFill="1" applyBorder="1" applyAlignment="1">
      <alignment horizontal="left" vertical="center"/>
      <protection/>
    </xf>
    <xf numFmtId="0" fontId="10" fillId="0" borderId="53" xfId="52" applyFont="1" applyFill="1" applyBorder="1" applyAlignment="1">
      <alignment horizontal="left" vertical="center"/>
      <protection/>
    </xf>
    <xf numFmtId="0" fontId="10" fillId="0" borderId="91" xfId="52" applyFont="1" applyFill="1" applyBorder="1" applyAlignment="1">
      <alignment horizontal="center" vertical="center"/>
      <protection/>
    </xf>
    <xf numFmtId="0" fontId="10" fillId="0" borderId="92" xfId="52" applyFont="1" applyFill="1" applyBorder="1" applyAlignment="1">
      <alignment horizontal="center" vertical="center"/>
      <protection/>
    </xf>
    <xf numFmtId="0" fontId="10" fillId="0" borderId="93" xfId="52" applyFont="1" applyFill="1" applyBorder="1" applyAlignment="1">
      <alignment horizontal="center" vertical="center"/>
      <protection/>
    </xf>
    <xf numFmtId="0" fontId="10" fillId="0" borderId="86" xfId="52" applyFont="1" applyFill="1" applyBorder="1" applyAlignment="1">
      <alignment horizontal="center"/>
      <protection/>
    </xf>
    <xf numFmtId="0" fontId="9" fillId="0" borderId="58" xfId="52" applyFont="1" applyFill="1" applyBorder="1" applyAlignment="1">
      <alignment horizontal="center"/>
      <protection/>
    </xf>
    <xf numFmtId="0" fontId="10" fillId="0" borderId="91" xfId="52" applyFont="1" applyBorder="1" applyAlignment="1">
      <alignment horizontal="center" vertical="center"/>
      <protection/>
    </xf>
    <xf numFmtId="0" fontId="10" fillId="0" borderId="92" xfId="52" applyFont="1" applyBorder="1" applyAlignment="1">
      <alignment horizontal="center" vertical="center"/>
      <protection/>
    </xf>
    <xf numFmtId="0" fontId="10" fillId="0" borderId="93" xfId="52" applyFont="1" applyBorder="1" applyAlignment="1">
      <alignment horizontal="center" vertical="center"/>
      <protection/>
    </xf>
    <xf numFmtId="0" fontId="9" fillId="0" borderId="94" xfId="52" applyFont="1" applyBorder="1" applyAlignment="1">
      <alignment horizontal="center"/>
      <protection/>
    </xf>
    <xf numFmtId="0" fontId="9" fillId="0" borderId="82" xfId="52" applyFont="1" applyBorder="1" applyAlignment="1">
      <alignment horizontal="center"/>
      <protection/>
    </xf>
    <xf numFmtId="0" fontId="9" fillId="0" borderId="73" xfId="52" applyFont="1" applyBorder="1" applyAlignment="1">
      <alignment horizontal="center"/>
      <protection/>
    </xf>
    <xf numFmtId="0" fontId="21" fillId="0" borderId="61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3" fillId="20" borderId="95" xfId="0" applyFont="1" applyFill="1" applyBorder="1" applyAlignment="1">
      <alignment horizontal="center"/>
    </xf>
    <xf numFmtId="0" fontId="23" fillId="20" borderId="78" xfId="0" applyFont="1" applyFill="1" applyBorder="1" applyAlignment="1">
      <alignment horizontal="center"/>
    </xf>
    <xf numFmtId="0" fontId="23" fillId="20" borderId="76" xfId="0" applyFont="1" applyFill="1" applyBorder="1" applyAlignment="1">
      <alignment horizontal="center"/>
    </xf>
    <xf numFmtId="0" fontId="23" fillId="20" borderId="65" xfId="0" applyFont="1" applyFill="1" applyBorder="1" applyAlignment="1">
      <alignment horizontal="center" vertical="center"/>
    </xf>
    <xf numFmtId="0" fontId="23" fillId="20" borderId="71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23" fillId="20" borderId="67" xfId="0" applyFont="1" applyFill="1" applyBorder="1" applyAlignment="1">
      <alignment horizontal="center" vertical="center"/>
    </xf>
    <xf numFmtId="0" fontId="23" fillId="20" borderId="70" xfId="0" applyFont="1" applyFill="1" applyBorder="1" applyAlignment="1">
      <alignment horizontal="center" vertical="center"/>
    </xf>
    <xf numFmtId="0" fontId="23" fillId="20" borderId="56" xfId="0" applyFont="1" applyFill="1" applyBorder="1" applyAlignment="1">
      <alignment horizontal="center" vertical="center"/>
    </xf>
    <xf numFmtId="0" fontId="23" fillId="20" borderId="87" xfId="0" applyFont="1" applyFill="1" applyBorder="1" applyAlignment="1">
      <alignment horizontal="center" vertical="center"/>
    </xf>
    <xf numFmtId="0" fontId="23" fillId="20" borderId="72" xfId="0" applyFont="1" applyFill="1" applyBorder="1" applyAlignment="1">
      <alignment horizontal="center" vertical="center"/>
    </xf>
    <xf numFmtId="0" fontId="23" fillId="20" borderId="35" xfId="0" applyFont="1" applyFill="1" applyBorder="1" applyAlignment="1">
      <alignment horizontal="center" vertical="center"/>
    </xf>
    <xf numFmtId="0" fontId="16" fillId="20" borderId="94" xfId="0" applyFont="1" applyFill="1" applyBorder="1" applyAlignment="1">
      <alignment horizontal="center" vertical="center"/>
    </xf>
    <xf numFmtId="0" fontId="16" fillId="20" borderId="79" xfId="0" applyFont="1" applyFill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0" borderId="64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65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" fillId="20" borderId="77" xfId="0" applyFont="1" applyFill="1" applyBorder="1" applyAlignment="1">
      <alignment horizontal="center" vertical="center"/>
    </xf>
    <xf numFmtId="0" fontId="4" fillId="20" borderId="78" xfId="0" applyFont="1" applyFill="1" applyBorder="1" applyAlignment="1">
      <alignment horizontal="center" vertical="center"/>
    </xf>
    <xf numFmtId="0" fontId="4" fillId="20" borderId="8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85" xfId="0" applyFont="1" applyFill="1" applyBorder="1" applyAlignment="1">
      <alignment horizontal="center" vertical="center" wrapText="1"/>
    </xf>
    <xf numFmtId="0" fontId="4" fillId="20" borderId="86" xfId="0" applyFont="1" applyFill="1" applyBorder="1" applyAlignment="1">
      <alignment horizontal="center" vertical="center" wrapText="1"/>
    </xf>
    <xf numFmtId="0" fontId="4" fillId="20" borderId="89" xfId="0" applyFont="1" applyFill="1" applyBorder="1" applyAlignment="1">
      <alignment horizontal="center" vertical="center" wrapText="1"/>
    </xf>
    <xf numFmtId="0" fontId="4" fillId="20" borderId="71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3" fillId="20" borderId="77" xfId="0" applyFont="1" applyFill="1" applyBorder="1" applyAlignment="1">
      <alignment horizontal="center"/>
    </xf>
    <xf numFmtId="0" fontId="23" fillId="20" borderId="35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20" borderId="94" xfId="0" applyFont="1" applyFill="1" applyBorder="1" applyAlignment="1">
      <alignment horizontal="center" vertical="center"/>
    </xf>
    <xf numFmtId="0" fontId="4" fillId="20" borderId="82" xfId="0" applyFont="1" applyFill="1" applyBorder="1" applyAlignment="1">
      <alignment horizontal="center" vertical="center"/>
    </xf>
    <xf numFmtId="0" fontId="4" fillId="20" borderId="79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&#322;%205%20i%206%20do%20dru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Uchwa&#322;y%202009\Uch.%20RP%2023.10.09%20-%20zmien\za&#3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zosta&#322;e%20za&#322;aczniki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Doch.i wyd..zlec.zał.5"/>
      <sheetName val="Wspolne 6"/>
    </sheetNames>
    <sheetDataSet>
      <sheetData sheetId="0">
        <row r="60">
          <cell r="F60">
            <v>15000</v>
          </cell>
        </row>
        <row r="193">
          <cell r="F193">
            <v>6000</v>
          </cell>
        </row>
      </sheetData>
      <sheetData sheetId="2">
        <row r="95">
          <cell r="F95">
            <v>15000</v>
          </cell>
        </row>
        <row r="417">
          <cell r="F417">
            <v>1000</v>
          </cell>
        </row>
        <row r="430">
          <cell r="F430">
            <v>660</v>
          </cell>
        </row>
        <row r="503">
          <cell r="F503">
            <v>500</v>
          </cell>
        </row>
        <row r="506">
          <cell r="F506">
            <v>300</v>
          </cell>
        </row>
        <row r="509">
          <cell r="F509">
            <v>4200</v>
          </cell>
        </row>
        <row r="511">
          <cell r="F511">
            <v>500</v>
          </cell>
        </row>
        <row r="514">
          <cell r="F514">
            <v>150</v>
          </cell>
        </row>
        <row r="653">
          <cell r="F653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  <sheetDataSet>
      <sheetData sheetId="6">
        <row r="27">
          <cell r="D27">
            <v>428767</v>
          </cell>
          <cell r="E27">
            <v>511338</v>
          </cell>
        </row>
        <row r="28">
          <cell r="D28">
            <v>10000</v>
          </cell>
        </row>
      </sheetData>
      <sheetData sheetId="16">
        <row r="32">
          <cell r="E32">
            <v>11488903</v>
          </cell>
          <cell r="F32">
            <v>11050136</v>
          </cell>
          <cell r="G32">
            <v>15920079</v>
          </cell>
        </row>
      </sheetData>
      <sheetData sheetId="17">
        <row r="11">
          <cell r="D11">
            <v>38635998</v>
          </cell>
        </row>
        <row r="29">
          <cell r="J29">
            <v>400000</v>
          </cell>
          <cell r="K29">
            <v>400000</v>
          </cell>
          <cell r="L29">
            <v>610000</v>
          </cell>
          <cell r="M29">
            <v>610000</v>
          </cell>
          <cell r="N29">
            <v>610000</v>
          </cell>
          <cell r="O29">
            <v>610000</v>
          </cell>
          <cell r="P29">
            <v>610000</v>
          </cell>
          <cell r="Q29">
            <v>610000</v>
          </cell>
          <cell r="R29">
            <v>610000</v>
          </cell>
          <cell r="S29">
            <v>610000</v>
          </cell>
          <cell r="T29">
            <v>210000</v>
          </cell>
          <cell r="U29">
            <v>210000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  <sheetDataSet>
      <sheetData sheetId="8">
        <row r="32">
          <cell r="G32">
            <v>14933847</v>
          </cell>
          <cell r="H32">
            <v>15408741</v>
          </cell>
          <cell r="I32">
            <v>14966863</v>
          </cell>
          <cell r="J32">
            <v>14470998</v>
          </cell>
          <cell r="K32">
            <v>13512608</v>
          </cell>
          <cell r="L32">
            <v>12517807</v>
          </cell>
          <cell r="M32">
            <v>11170439</v>
          </cell>
          <cell r="N32">
            <v>9723069</v>
          </cell>
          <cell r="O32">
            <v>8344508</v>
          </cell>
          <cell r="P32">
            <v>7062276</v>
          </cell>
          <cell r="Q32">
            <v>5780044</v>
          </cell>
          <cell r="R32">
            <v>4561534</v>
          </cell>
          <cell r="S32">
            <v>3406706</v>
          </cell>
          <cell r="T32">
            <v>2251878</v>
          </cell>
          <cell r="U32">
            <v>1694279</v>
          </cell>
          <cell r="V32">
            <v>1218431</v>
          </cell>
          <cell r="W32">
            <v>952583</v>
          </cell>
          <cell r="X32">
            <v>686735</v>
          </cell>
          <cell r="Y32">
            <v>420887</v>
          </cell>
          <cell r="Z32">
            <v>155039</v>
          </cell>
          <cell r="AA32">
            <v>0</v>
          </cell>
        </row>
      </sheetData>
      <sheetData sheetId="9">
        <row r="11">
          <cell r="F11">
            <v>48874566</v>
          </cell>
        </row>
        <row r="21">
          <cell r="F21">
            <v>511338</v>
          </cell>
          <cell r="G21">
            <v>511338</v>
          </cell>
          <cell r="H21">
            <v>441878</v>
          </cell>
          <cell r="I21">
            <v>495865</v>
          </cell>
          <cell r="J21">
            <v>558390</v>
          </cell>
          <cell r="K21">
            <v>594801</v>
          </cell>
          <cell r="L21">
            <v>737368</v>
          </cell>
          <cell r="M21">
            <v>837370</v>
          </cell>
          <cell r="N21">
            <v>768561</v>
          </cell>
          <cell r="O21">
            <v>672232</v>
          </cell>
          <cell r="P21">
            <v>672232</v>
          </cell>
          <cell r="Q21">
            <v>608510</v>
          </cell>
          <cell r="R21">
            <v>544828</v>
          </cell>
          <cell r="S21">
            <v>544828</v>
          </cell>
          <cell r="T21">
            <v>347599</v>
          </cell>
          <cell r="U21">
            <v>265848</v>
          </cell>
          <cell r="V21">
            <v>265848</v>
          </cell>
          <cell r="W21">
            <v>265848</v>
          </cell>
          <cell r="X21">
            <v>265848</v>
          </cell>
          <cell r="Y21">
            <v>265848</v>
          </cell>
          <cell r="Z21">
            <v>155039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F1">
      <selection activeCell="H18" sqref="H18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00390625" style="1" customWidth="1"/>
    <col min="4" max="4" width="6.375" style="1" customWidth="1"/>
    <col min="5" max="5" width="35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ht="12.75">
      <c r="K1" s="1" t="s">
        <v>174</v>
      </c>
    </row>
    <row r="2" ht="12.75">
      <c r="K2" s="1" t="s">
        <v>175</v>
      </c>
    </row>
    <row r="3" ht="12.75">
      <c r="K3" s="1" t="s">
        <v>176</v>
      </c>
    </row>
    <row r="4" ht="12.75">
      <c r="K4" s="1" t="s">
        <v>177</v>
      </c>
    </row>
    <row r="7" spans="1:14" ht="18">
      <c r="A7" s="524" t="s">
        <v>148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</row>
    <row r="8" spans="1:14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 t="s">
        <v>44</v>
      </c>
    </row>
    <row r="9" spans="1:14" s="26" customFormat="1" ht="19.5" customHeight="1">
      <c r="A9" s="525" t="s">
        <v>60</v>
      </c>
      <c r="B9" s="525" t="s">
        <v>2</v>
      </c>
      <c r="C9" s="525" t="s">
        <v>43</v>
      </c>
      <c r="D9" s="528" t="s">
        <v>109</v>
      </c>
      <c r="E9" s="526" t="s">
        <v>97</v>
      </c>
      <c r="F9" s="526" t="s">
        <v>105</v>
      </c>
      <c r="G9" s="526" t="s">
        <v>70</v>
      </c>
      <c r="H9" s="526"/>
      <c r="I9" s="526"/>
      <c r="J9" s="526"/>
      <c r="K9" s="526"/>
      <c r="L9" s="526"/>
      <c r="M9" s="526"/>
      <c r="N9" s="526" t="s">
        <v>108</v>
      </c>
    </row>
    <row r="10" spans="1:14" s="26" customFormat="1" ht="19.5" customHeight="1">
      <c r="A10" s="525"/>
      <c r="B10" s="525"/>
      <c r="C10" s="525"/>
      <c r="D10" s="529"/>
      <c r="E10" s="526"/>
      <c r="F10" s="526"/>
      <c r="G10" s="526" t="s">
        <v>147</v>
      </c>
      <c r="H10" s="526" t="s">
        <v>18</v>
      </c>
      <c r="I10" s="526"/>
      <c r="J10" s="526"/>
      <c r="K10" s="526"/>
      <c r="L10" s="526" t="s">
        <v>140</v>
      </c>
      <c r="M10" s="526" t="s">
        <v>145</v>
      </c>
      <c r="N10" s="526"/>
    </row>
    <row r="11" spans="1:14" s="26" customFormat="1" ht="29.25" customHeight="1">
      <c r="A11" s="525"/>
      <c r="B11" s="525"/>
      <c r="C11" s="525"/>
      <c r="D11" s="529"/>
      <c r="E11" s="526"/>
      <c r="F11" s="526"/>
      <c r="G11" s="526"/>
      <c r="H11" s="526" t="s">
        <v>106</v>
      </c>
      <c r="I11" s="526" t="s">
        <v>95</v>
      </c>
      <c r="J11" s="526" t="s">
        <v>64</v>
      </c>
      <c r="K11" s="526" t="s">
        <v>96</v>
      </c>
      <c r="L11" s="526"/>
      <c r="M11" s="526"/>
      <c r="N11" s="526"/>
    </row>
    <row r="12" spans="1:14" s="26" customFormat="1" ht="19.5" customHeight="1">
      <c r="A12" s="525"/>
      <c r="B12" s="525"/>
      <c r="C12" s="525"/>
      <c r="D12" s="529"/>
      <c r="E12" s="526"/>
      <c r="F12" s="526"/>
      <c r="G12" s="526"/>
      <c r="H12" s="526"/>
      <c r="I12" s="526"/>
      <c r="J12" s="526"/>
      <c r="K12" s="526"/>
      <c r="L12" s="526"/>
      <c r="M12" s="526"/>
      <c r="N12" s="526"/>
    </row>
    <row r="13" spans="1:14" s="26" customFormat="1" ht="19.5" customHeight="1">
      <c r="A13" s="525"/>
      <c r="B13" s="525"/>
      <c r="C13" s="525"/>
      <c r="D13" s="530"/>
      <c r="E13" s="526"/>
      <c r="F13" s="526"/>
      <c r="G13" s="526"/>
      <c r="H13" s="526"/>
      <c r="I13" s="526"/>
      <c r="J13" s="526"/>
      <c r="K13" s="526"/>
      <c r="L13" s="526"/>
      <c r="M13" s="526"/>
      <c r="N13" s="526"/>
    </row>
    <row r="14" spans="1:14" ht="7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</row>
    <row r="15" spans="1:14" ht="78.75" customHeight="1">
      <c r="A15" s="37" t="s">
        <v>12</v>
      </c>
      <c r="B15" s="35">
        <v>600</v>
      </c>
      <c r="C15" s="35">
        <v>60014</v>
      </c>
      <c r="D15" s="35">
        <v>6050</v>
      </c>
      <c r="E15" s="81" t="s">
        <v>173</v>
      </c>
      <c r="F15" s="66">
        <v>5521850</v>
      </c>
      <c r="G15" s="66">
        <v>1331051</v>
      </c>
      <c r="H15" s="66">
        <v>407552</v>
      </c>
      <c r="I15" s="66"/>
      <c r="J15" s="82" t="s">
        <v>107</v>
      </c>
      <c r="K15" s="66">
        <v>923499</v>
      </c>
      <c r="L15" s="66">
        <v>0</v>
      </c>
      <c r="M15" s="66">
        <v>0</v>
      </c>
      <c r="N15" s="81" t="s">
        <v>163</v>
      </c>
    </row>
    <row r="16" spans="1:14" ht="63.75">
      <c r="A16" s="38" t="s">
        <v>13</v>
      </c>
      <c r="B16" s="35">
        <v>600</v>
      </c>
      <c r="C16" s="35">
        <v>60014</v>
      </c>
      <c r="D16" s="35">
        <v>6050</v>
      </c>
      <c r="E16" s="81" t="s">
        <v>172</v>
      </c>
      <c r="F16" s="66">
        <v>8359294</v>
      </c>
      <c r="G16" s="66">
        <v>1671859</v>
      </c>
      <c r="H16" s="66">
        <v>1671859</v>
      </c>
      <c r="I16" s="66"/>
      <c r="J16" s="82" t="s">
        <v>107</v>
      </c>
      <c r="K16" s="66"/>
      <c r="L16" s="66">
        <f>6687435-6303</f>
        <v>6681132</v>
      </c>
      <c r="M16" s="66">
        <v>0</v>
      </c>
      <c r="N16" s="65" t="s">
        <v>163</v>
      </c>
    </row>
    <row r="17" spans="1:14" ht="51">
      <c r="A17" s="38" t="s">
        <v>14</v>
      </c>
      <c r="B17" s="35">
        <v>600</v>
      </c>
      <c r="C17" s="35">
        <v>60014</v>
      </c>
      <c r="D17" s="35">
        <v>6050</v>
      </c>
      <c r="E17" s="80" t="s">
        <v>171</v>
      </c>
      <c r="F17" s="66">
        <v>430000</v>
      </c>
      <c r="G17" s="66">
        <v>215000</v>
      </c>
      <c r="H17" s="66">
        <v>215000</v>
      </c>
      <c r="I17" s="66"/>
      <c r="J17" s="67" t="s">
        <v>107</v>
      </c>
      <c r="K17" s="66"/>
      <c r="L17" s="66">
        <v>215000</v>
      </c>
      <c r="M17" s="66"/>
      <c r="N17" s="65" t="s">
        <v>163</v>
      </c>
    </row>
    <row r="18" spans="1:14" ht="22.5" customHeight="1">
      <c r="A18" s="527" t="s">
        <v>103</v>
      </c>
      <c r="B18" s="527"/>
      <c r="C18" s="527"/>
      <c r="D18" s="527"/>
      <c r="E18" s="527"/>
      <c r="F18" s="69">
        <f>SUM(F15:F17)</f>
        <v>14311144</v>
      </c>
      <c r="G18" s="69">
        <f>SUM(G15:G17)</f>
        <v>3217910</v>
      </c>
      <c r="H18" s="69">
        <f>SUM(H15:H17)</f>
        <v>2294411</v>
      </c>
      <c r="I18" s="69">
        <f>SUM(I15:I17)</f>
        <v>0</v>
      </c>
      <c r="J18" s="36"/>
      <c r="K18" s="69">
        <f>SUM(K15:K17)</f>
        <v>923499</v>
      </c>
      <c r="L18" s="69">
        <f>SUM(L15:L17)</f>
        <v>6896132</v>
      </c>
      <c r="M18" s="69">
        <f>SUM(M15:M17)</f>
        <v>0</v>
      </c>
      <c r="N18" s="40" t="s">
        <v>47</v>
      </c>
    </row>
    <row r="19" spans="1:14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ht="12.75">
      <c r="A20" s="1" t="s">
        <v>68</v>
      </c>
    </row>
    <row r="21" ht="12.75">
      <c r="A21" s="1" t="s">
        <v>65</v>
      </c>
    </row>
    <row r="22" ht="12.75">
      <c r="A22" s="1" t="s">
        <v>66</v>
      </c>
    </row>
    <row r="23" ht="12.75">
      <c r="A23" s="1" t="s">
        <v>67</v>
      </c>
    </row>
    <row r="25" ht="14.25">
      <c r="A25" s="30" t="s">
        <v>110</v>
      </c>
    </row>
  </sheetData>
  <sheetProtection/>
  <mergeCells count="18">
    <mergeCell ref="L10:L13"/>
    <mergeCell ref="A18:E18"/>
    <mergeCell ref="H10:K10"/>
    <mergeCell ref="H11:H13"/>
    <mergeCell ref="I11:I13"/>
    <mergeCell ref="J11:J13"/>
    <mergeCell ref="K11:K13"/>
    <mergeCell ref="D9:D13"/>
    <mergeCell ref="A7:N7"/>
    <mergeCell ref="A9:A13"/>
    <mergeCell ref="B9:B13"/>
    <mergeCell ref="C9:C13"/>
    <mergeCell ref="E9:E13"/>
    <mergeCell ref="G9:M9"/>
    <mergeCell ref="N9:N13"/>
    <mergeCell ref="G10:G13"/>
    <mergeCell ref="F9:F13"/>
    <mergeCell ref="M10:M13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279</v>
      </c>
    </row>
    <row r="3" ht="12.75">
      <c r="C3" s="1" t="s">
        <v>210</v>
      </c>
    </row>
    <row r="4" ht="12.75">
      <c r="C4" s="1" t="s">
        <v>176</v>
      </c>
    </row>
    <row r="5" ht="12.75">
      <c r="C5" s="1" t="s">
        <v>211</v>
      </c>
    </row>
    <row r="7" spans="1:10" ht="19.5" customHeight="1">
      <c r="A7" s="613" t="s">
        <v>157</v>
      </c>
      <c r="B7" s="613"/>
      <c r="C7" s="613"/>
      <c r="D7" s="5"/>
      <c r="E7" s="5"/>
      <c r="F7" s="5"/>
      <c r="G7" s="5"/>
      <c r="H7" s="5"/>
      <c r="I7" s="5"/>
      <c r="J7" s="5"/>
    </row>
    <row r="8" spans="1:7" ht="19.5" customHeight="1">
      <c r="A8" s="613" t="s">
        <v>158</v>
      </c>
      <c r="B8" s="613"/>
      <c r="C8" s="613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159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31">
        <v>10643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31">
        <f>SUM(C14:C16)</f>
        <v>500000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217</v>
      </c>
      <c r="C14" s="132">
        <v>490000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5" t="s">
        <v>13</v>
      </c>
      <c r="B15" s="20" t="s">
        <v>218</v>
      </c>
      <c r="C15" s="134">
        <v>10000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6" t="s">
        <v>14</v>
      </c>
      <c r="B16" s="21"/>
      <c r="C16" s="135"/>
      <c r="D16" s="6"/>
      <c r="E16" s="6"/>
      <c r="F16" s="6"/>
      <c r="G16" s="6"/>
      <c r="H16" s="6"/>
      <c r="I16" s="7"/>
      <c r="J16" s="7"/>
    </row>
    <row r="17" spans="1:10" ht="19.5" customHeight="1">
      <c r="A17" s="13" t="s">
        <v>17</v>
      </c>
      <c r="B17" s="17" t="s">
        <v>9</v>
      </c>
      <c r="C17" s="131">
        <f>C18+C28</f>
        <v>500000</v>
      </c>
      <c r="D17" s="6"/>
      <c r="E17" s="6"/>
      <c r="F17" s="6"/>
      <c r="G17" s="6"/>
      <c r="H17" s="6"/>
      <c r="I17" s="7"/>
      <c r="J17" s="7"/>
    </row>
    <row r="18" spans="1:10" ht="19.5" customHeight="1">
      <c r="A18" s="14" t="s">
        <v>12</v>
      </c>
      <c r="B18" s="22" t="s">
        <v>40</v>
      </c>
      <c r="C18" s="133">
        <f>SUM(C19:C27)</f>
        <v>470000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219</v>
      </c>
      <c r="C19" s="134">
        <v>100000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213</v>
      </c>
      <c r="C20" s="134">
        <v>8000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220</v>
      </c>
      <c r="C21" s="134">
        <v>1500</v>
      </c>
      <c r="D21" s="6"/>
      <c r="E21" s="6"/>
      <c r="F21" s="6"/>
      <c r="G21" s="6"/>
      <c r="H21" s="6"/>
      <c r="I21" s="7"/>
      <c r="J21" s="7"/>
    </row>
    <row r="22" spans="1:10" ht="15" customHeight="1">
      <c r="A22" s="15"/>
      <c r="B22" s="20" t="s">
        <v>221</v>
      </c>
      <c r="C22" s="134">
        <v>314000</v>
      </c>
      <c r="D22" s="6"/>
      <c r="E22" s="6"/>
      <c r="F22" s="6"/>
      <c r="G22" s="6"/>
      <c r="H22" s="6"/>
      <c r="I22" s="7"/>
      <c r="J22" s="7"/>
    </row>
    <row r="23" spans="1:10" ht="15" customHeight="1">
      <c r="A23" s="15"/>
      <c r="B23" s="20" t="s">
        <v>222</v>
      </c>
      <c r="C23" s="134">
        <v>12500</v>
      </c>
      <c r="D23" s="6"/>
      <c r="E23" s="6"/>
      <c r="F23" s="6"/>
      <c r="G23" s="6"/>
      <c r="H23" s="6"/>
      <c r="I23" s="7"/>
      <c r="J23" s="7"/>
    </row>
    <row r="24" spans="1:10" ht="15" customHeight="1">
      <c r="A24" s="15"/>
      <c r="B24" s="20" t="s">
        <v>223</v>
      </c>
      <c r="C24" s="134">
        <v>5000</v>
      </c>
      <c r="D24" s="6"/>
      <c r="E24" s="6"/>
      <c r="F24" s="6"/>
      <c r="G24" s="6"/>
      <c r="H24" s="6"/>
      <c r="I24" s="7"/>
      <c r="J24" s="7"/>
    </row>
    <row r="25" spans="1:10" ht="15" customHeight="1">
      <c r="A25" s="15"/>
      <c r="B25" s="20" t="s">
        <v>224</v>
      </c>
      <c r="C25" s="134">
        <v>3000</v>
      </c>
      <c r="D25" s="6"/>
      <c r="E25" s="6"/>
      <c r="F25" s="6"/>
      <c r="G25" s="6"/>
      <c r="H25" s="6"/>
      <c r="I25" s="7"/>
      <c r="J25" s="7"/>
    </row>
    <row r="26" spans="1:10" ht="15" customHeight="1">
      <c r="A26" s="15"/>
      <c r="B26" s="20" t="s">
        <v>225</v>
      </c>
      <c r="C26" s="134">
        <v>6000</v>
      </c>
      <c r="D26" s="6"/>
      <c r="E26" s="6"/>
      <c r="F26" s="6"/>
      <c r="G26" s="6"/>
      <c r="H26" s="6"/>
      <c r="I26" s="7"/>
      <c r="J26" s="7"/>
    </row>
    <row r="27" spans="1:10" ht="15" customHeight="1">
      <c r="A27" s="15"/>
      <c r="B27" s="20" t="s">
        <v>226</v>
      </c>
      <c r="C27" s="134">
        <v>20000</v>
      </c>
      <c r="D27" s="6"/>
      <c r="E27" s="6"/>
      <c r="F27" s="6"/>
      <c r="G27" s="6"/>
      <c r="H27" s="6"/>
      <c r="I27" s="7"/>
      <c r="J27" s="7"/>
    </row>
    <row r="28" spans="1:10" ht="19.5" customHeight="1">
      <c r="A28" s="15" t="s">
        <v>13</v>
      </c>
      <c r="B28" s="20" t="s">
        <v>42</v>
      </c>
      <c r="C28" s="134">
        <f>SUM(C29:C30)</f>
        <v>30000</v>
      </c>
      <c r="D28" s="6"/>
      <c r="E28" s="6"/>
      <c r="F28" s="6"/>
      <c r="G28" s="6"/>
      <c r="H28" s="6"/>
      <c r="I28" s="7"/>
      <c r="J28" s="7"/>
    </row>
    <row r="29" spans="1:10" ht="15">
      <c r="A29" s="15"/>
      <c r="B29" s="23" t="s">
        <v>227</v>
      </c>
      <c r="C29" s="134">
        <v>30000</v>
      </c>
      <c r="D29" s="6"/>
      <c r="E29" s="6"/>
      <c r="F29" s="6"/>
      <c r="G29" s="6"/>
      <c r="H29" s="6"/>
      <c r="I29" s="7"/>
      <c r="J29" s="7"/>
    </row>
    <row r="30" spans="1:10" ht="15" customHeight="1">
      <c r="A30" s="16"/>
      <c r="B30" s="24"/>
      <c r="C30" s="135"/>
      <c r="D30" s="6"/>
      <c r="E30" s="6"/>
      <c r="F30" s="6"/>
      <c r="G30" s="6"/>
      <c r="H30" s="6"/>
      <c r="I30" s="7"/>
      <c r="J30" s="7"/>
    </row>
    <row r="31" spans="1:10" ht="19.5" customHeight="1">
      <c r="A31" s="13" t="s">
        <v>41</v>
      </c>
      <c r="B31" s="17" t="s">
        <v>63</v>
      </c>
      <c r="C31" s="131">
        <f>C12+C13-C17</f>
        <v>10643</v>
      </c>
      <c r="D31" s="6"/>
      <c r="E31" s="6"/>
      <c r="F31" s="6"/>
      <c r="G31" s="6"/>
      <c r="H31" s="6"/>
      <c r="I31" s="7"/>
      <c r="J31" s="7"/>
    </row>
    <row r="32" spans="1:10" ht="15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 ht="15">
      <c r="A33" s="6"/>
      <c r="B33" s="6"/>
      <c r="C33" s="6"/>
      <c r="D33" s="6"/>
      <c r="E33" s="6"/>
      <c r="F33" s="6"/>
      <c r="G33" s="6"/>
      <c r="H33" s="6"/>
      <c r="I33" s="7"/>
      <c r="J33" s="7"/>
    </row>
    <row r="34" spans="1:10" ht="15">
      <c r="A34" s="614"/>
      <c r="B34" s="614"/>
      <c r="C34" s="614"/>
      <c r="D34" s="6"/>
      <c r="E34" s="6"/>
      <c r="F34" s="6"/>
      <c r="G34" s="6"/>
      <c r="H34" s="6"/>
      <c r="I34" s="7"/>
      <c r="J34" s="7"/>
    </row>
    <row r="35" spans="1:10" ht="15">
      <c r="A35" s="6"/>
      <c r="B35" s="6"/>
      <c r="C35" s="6"/>
      <c r="D35" s="6"/>
      <c r="E35" s="6"/>
      <c r="F35" s="6"/>
      <c r="G35" s="6"/>
      <c r="H35" s="6"/>
      <c r="I35" s="7"/>
      <c r="J35" s="7"/>
    </row>
    <row r="36" spans="1:10" ht="15">
      <c r="A36" s="6"/>
      <c r="B36" s="6"/>
      <c r="C36" s="6"/>
      <c r="D36" s="6"/>
      <c r="E36" s="6"/>
      <c r="F36" s="6"/>
      <c r="G36" s="6"/>
      <c r="H36" s="6"/>
      <c r="I36" s="7"/>
      <c r="J36" s="7"/>
    </row>
    <row r="37" spans="1:10" ht="15">
      <c r="A37" s="6"/>
      <c r="B37" s="6"/>
      <c r="C37" s="6"/>
      <c r="D37" s="6"/>
      <c r="E37" s="6"/>
      <c r="F37" s="6"/>
      <c r="G37" s="6"/>
      <c r="H37" s="6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/>
  <mergeCells count="3">
    <mergeCell ref="A7:C7"/>
    <mergeCell ref="A8:C8"/>
    <mergeCell ref="A34:C34"/>
  </mergeCells>
  <printOptions horizontalCentered="1"/>
  <pageMargins left="0.5905511811023623" right="0.5905511811023623" top="0.51" bottom="0.5905511811023623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SheetLayoutView="100" zoomScalePageLayoutView="0" workbookViewId="0" topLeftCell="A3">
      <selection activeCell="K7" sqref="K7"/>
    </sheetView>
  </sheetViews>
  <sheetFormatPr defaultColWidth="9.00390625" defaultRowHeight="12.75"/>
  <cols>
    <col min="2" max="2" width="30.00390625" style="0" customWidth="1"/>
    <col min="3" max="3" width="11.25390625" style="0" hidden="1" customWidth="1"/>
    <col min="4" max="4" width="9.875" style="0" hidden="1" customWidth="1"/>
    <col min="5" max="5" width="15.875" style="0" hidden="1" customWidth="1"/>
    <col min="6" max="6" width="9.875" style="0" hidden="1" customWidth="1"/>
    <col min="7" max="10" width="9.875" style="0" bestFit="1" customWidth="1"/>
    <col min="11" max="11" width="10.125" style="0" customWidth="1"/>
    <col min="12" max="19" width="9.875" style="0" bestFit="1" customWidth="1"/>
    <col min="20" max="20" width="9.875" style="0" customWidth="1"/>
    <col min="21" max="24" width="9.875" style="0" bestFit="1" customWidth="1"/>
    <col min="25" max="25" width="9.75390625" style="0" customWidth="1"/>
    <col min="26" max="27" width="9.875" style="0" bestFit="1" customWidth="1"/>
  </cols>
  <sheetData>
    <row r="1" spans="1:27" ht="12.75">
      <c r="A1" s="317"/>
      <c r="B1" s="317"/>
      <c r="C1" s="317"/>
      <c r="D1" s="320"/>
      <c r="E1" s="317"/>
      <c r="F1" s="319"/>
      <c r="G1" s="317"/>
      <c r="H1" s="317"/>
      <c r="I1" s="317"/>
      <c r="J1" s="317"/>
      <c r="K1" s="318" t="s">
        <v>413</v>
      </c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8" t="s">
        <v>413</v>
      </c>
      <c r="Z1" s="317"/>
      <c r="AA1" s="317"/>
    </row>
    <row r="2" spans="1:27" ht="12.75">
      <c r="A2" s="420"/>
      <c r="B2" s="421"/>
      <c r="C2" s="420"/>
      <c r="D2" s="320"/>
      <c r="E2" s="317"/>
      <c r="F2" s="319"/>
      <c r="G2" s="317"/>
      <c r="H2" s="317"/>
      <c r="I2" s="317"/>
      <c r="J2" s="317"/>
      <c r="K2" s="318" t="s">
        <v>498</v>
      </c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8" t="s">
        <v>414</v>
      </c>
      <c r="Z2" s="317"/>
      <c r="AA2" s="317"/>
    </row>
    <row r="3" spans="1:27" ht="12.75">
      <c r="A3" s="420"/>
      <c r="B3" s="421"/>
      <c r="C3" s="317"/>
      <c r="D3" s="320"/>
      <c r="E3" s="317"/>
      <c r="F3" s="319"/>
      <c r="G3" s="317"/>
      <c r="H3" s="317"/>
      <c r="I3" s="317"/>
      <c r="J3" s="317"/>
      <c r="K3" s="318" t="s">
        <v>176</v>
      </c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8" t="s">
        <v>176</v>
      </c>
      <c r="Z3" s="317"/>
      <c r="AA3" s="317"/>
    </row>
    <row r="4" spans="1:27" ht="12.75">
      <c r="A4" s="420"/>
      <c r="B4" s="421"/>
      <c r="C4" s="317"/>
      <c r="D4" s="320"/>
      <c r="E4" s="317"/>
      <c r="F4" s="319"/>
      <c r="G4" s="317"/>
      <c r="H4" s="317"/>
      <c r="I4" s="317"/>
      <c r="J4" s="317"/>
      <c r="K4" s="318" t="s">
        <v>499</v>
      </c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8" t="s">
        <v>415</v>
      </c>
      <c r="Z4" s="317"/>
      <c r="AA4" s="317"/>
    </row>
    <row r="5" spans="1:27" ht="12.75">
      <c r="A5" s="420"/>
      <c r="B5" s="421"/>
      <c r="C5" s="317"/>
      <c r="D5" s="320"/>
      <c r="E5" s="318"/>
      <c r="F5" s="319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</row>
    <row r="6" spans="1:27" ht="12.75">
      <c r="A6" s="420"/>
      <c r="B6" s="421"/>
      <c r="C6" s="317"/>
      <c r="D6" s="320"/>
      <c r="E6" s="320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</row>
    <row r="7" spans="1:27" ht="12.75">
      <c r="A7" s="420"/>
      <c r="B7" s="421"/>
      <c r="C7" s="317"/>
      <c r="D7" s="320"/>
      <c r="E7" s="320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</row>
    <row r="8" spans="1:27" ht="12.75">
      <c r="A8" s="420"/>
      <c r="B8" s="421"/>
      <c r="C8" s="317"/>
      <c r="D8" s="320"/>
      <c r="E8" s="320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</row>
    <row r="9" spans="1:27" ht="12.75">
      <c r="A9" s="420"/>
      <c r="B9" s="421"/>
      <c r="C9" s="317"/>
      <c r="D9" s="422"/>
      <c r="E9" s="420"/>
      <c r="F9" s="420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</row>
    <row r="10" spans="1:27" ht="12.75">
      <c r="A10" s="317"/>
      <c r="B10" s="615" t="s">
        <v>416</v>
      </c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 t="s">
        <v>416</v>
      </c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</row>
    <row r="11" spans="1:27" ht="12.75">
      <c r="A11" s="420"/>
      <c r="B11" s="423"/>
      <c r="C11" s="420"/>
      <c r="D11" s="420"/>
      <c r="E11" s="420"/>
      <c r="F11" s="420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</row>
    <row r="12" spans="1:27" ht="12.75">
      <c r="A12" s="420"/>
      <c r="B12" s="423"/>
      <c r="C12" s="420"/>
      <c r="D12" s="420"/>
      <c r="E12" s="420"/>
      <c r="F12" s="420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</row>
    <row r="13" spans="1:27" ht="12.75">
      <c r="A13" s="420"/>
      <c r="B13" s="421"/>
      <c r="C13" s="420"/>
      <c r="D13" s="420"/>
      <c r="E13" s="420"/>
      <c r="F13" s="420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</row>
    <row r="14" spans="1:27" ht="13.5" thickBo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21" t="s">
        <v>417</v>
      </c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21" t="s">
        <v>417</v>
      </c>
    </row>
    <row r="15" spans="1:27" ht="12.75">
      <c r="A15" s="424"/>
      <c r="B15" s="425"/>
      <c r="C15" s="425"/>
      <c r="D15" s="616" t="s">
        <v>418</v>
      </c>
      <c r="E15" s="571"/>
      <c r="F15" s="571"/>
      <c r="G15" s="571"/>
      <c r="H15" s="571"/>
      <c r="I15" s="571"/>
      <c r="J15" s="571"/>
      <c r="K15" s="571"/>
      <c r="L15" s="571"/>
      <c r="M15" s="572"/>
      <c r="N15" s="426"/>
      <c r="O15" s="322"/>
      <c r="P15" s="322"/>
      <c r="Q15" s="322"/>
      <c r="R15" s="322"/>
      <c r="S15" s="322"/>
      <c r="T15" s="322" t="s">
        <v>418</v>
      </c>
      <c r="U15" s="322"/>
      <c r="V15" s="322"/>
      <c r="W15" s="322"/>
      <c r="X15" s="322"/>
      <c r="Y15" s="322"/>
      <c r="Z15" s="322"/>
      <c r="AA15" s="323"/>
    </row>
    <row r="16" spans="1:27" ht="12.75">
      <c r="A16" s="427"/>
      <c r="B16" s="428" t="s">
        <v>419</v>
      </c>
      <c r="C16" s="428" t="s">
        <v>420</v>
      </c>
      <c r="D16" s="429"/>
      <c r="E16" s="617" t="s">
        <v>421</v>
      </c>
      <c r="F16" s="430" t="s">
        <v>420</v>
      </c>
      <c r="G16" s="430" t="s">
        <v>422</v>
      </c>
      <c r="H16" s="431"/>
      <c r="I16" s="432"/>
      <c r="J16" s="431"/>
      <c r="K16" s="432"/>
      <c r="L16" s="431"/>
      <c r="M16" s="431"/>
      <c r="N16" s="431"/>
      <c r="O16" s="432"/>
      <c r="P16" s="431"/>
      <c r="Q16" s="432"/>
      <c r="R16" s="431"/>
      <c r="S16" s="432"/>
      <c r="T16" s="431"/>
      <c r="U16" s="432"/>
      <c r="V16" s="431"/>
      <c r="W16" s="432"/>
      <c r="X16" s="431"/>
      <c r="Y16" s="432"/>
      <c r="Z16" s="431"/>
      <c r="AA16" s="433"/>
    </row>
    <row r="17" spans="1:27" ht="12.75">
      <c r="A17" s="434" t="s">
        <v>114</v>
      </c>
      <c r="B17" s="428" t="s">
        <v>423</v>
      </c>
      <c r="C17" s="428" t="s">
        <v>424</v>
      </c>
      <c r="D17" s="428" t="s">
        <v>420</v>
      </c>
      <c r="E17" s="539"/>
      <c r="F17" s="435">
        <v>2008</v>
      </c>
      <c r="G17" s="435">
        <v>2009</v>
      </c>
      <c r="H17" s="435">
        <v>2010</v>
      </c>
      <c r="I17" s="436">
        <v>2011</v>
      </c>
      <c r="J17" s="435">
        <v>2012</v>
      </c>
      <c r="K17" s="436">
        <v>2013</v>
      </c>
      <c r="L17" s="435">
        <v>2014</v>
      </c>
      <c r="M17" s="435">
        <v>2015</v>
      </c>
      <c r="N17" s="435">
        <v>2016</v>
      </c>
      <c r="O17" s="436">
        <v>2017</v>
      </c>
      <c r="P17" s="435">
        <v>2018</v>
      </c>
      <c r="Q17" s="436">
        <v>2019</v>
      </c>
      <c r="R17" s="435">
        <v>2020</v>
      </c>
      <c r="S17" s="436">
        <v>2021</v>
      </c>
      <c r="T17" s="435">
        <v>2022</v>
      </c>
      <c r="U17" s="436">
        <v>2023</v>
      </c>
      <c r="V17" s="435">
        <v>2024</v>
      </c>
      <c r="W17" s="436">
        <v>2025</v>
      </c>
      <c r="X17" s="435">
        <v>2026</v>
      </c>
      <c r="Y17" s="436">
        <v>2027</v>
      </c>
      <c r="Z17" s="435">
        <v>2028</v>
      </c>
      <c r="AA17" s="437">
        <v>2029</v>
      </c>
    </row>
    <row r="18" spans="1:27" ht="12.75">
      <c r="A18" s="427"/>
      <c r="B18" s="429"/>
      <c r="C18" s="428" t="s">
        <v>425</v>
      </c>
      <c r="D18" s="438" t="s">
        <v>426</v>
      </c>
      <c r="E18" s="539"/>
      <c r="F18" s="439"/>
      <c r="G18" s="439"/>
      <c r="H18" s="439"/>
      <c r="I18" s="440"/>
      <c r="J18" s="439"/>
      <c r="K18" s="440"/>
      <c r="L18" s="439"/>
      <c r="M18" s="439"/>
      <c r="N18" s="439"/>
      <c r="O18" s="440"/>
      <c r="P18" s="439"/>
      <c r="Q18" s="440"/>
      <c r="R18" s="439"/>
      <c r="S18" s="440"/>
      <c r="T18" s="439"/>
      <c r="U18" s="440"/>
      <c r="V18" s="439"/>
      <c r="W18" s="440"/>
      <c r="X18" s="439"/>
      <c r="Y18" s="440"/>
      <c r="Z18" s="439"/>
      <c r="AA18" s="441"/>
    </row>
    <row r="19" spans="1:27" ht="13.5" thickBot="1">
      <c r="A19" s="442"/>
      <c r="B19" s="443"/>
      <c r="C19" s="444"/>
      <c r="D19" s="445"/>
      <c r="E19" s="618"/>
      <c r="F19" s="446"/>
      <c r="G19" s="446"/>
      <c r="H19" s="446"/>
      <c r="I19" s="447"/>
      <c r="J19" s="446"/>
      <c r="K19" s="447"/>
      <c r="L19" s="446"/>
      <c r="M19" s="446"/>
      <c r="N19" s="446"/>
      <c r="O19" s="447"/>
      <c r="P19" s="446"/>
      <c r="Q19" s="447"/>
      <c r="R19" s="446"/>
      <c r="S19" s="447"/>
      <c r="T19" s="446"/>
      <c r="U19" s="447"/>
      <c r="V19" s="446"/>
      <c r="W19" s="447"/>
      <c r="X19" s="446"/>
      <c r="Y19" s="447"/>
      <c r="Z19" s="446"/>
      <c r="AA19" s="448"/>
    </row>
    <row r="20" spans="1:27" ht="13.5" thickBot="1">
      <c r="A20" s="449">
        <v>1</v>
      </c>
      <c r="B20" s="450">
        <v>2</v>
      </c>
      <c r="C20" s="450">
        <v>3</v>
      </c>
      <c r="D20" s="450">
        <v>4</v>
      </c>
      <c r="E20" s="450">
        <v>5</v>
      </c>
      <c r="F20" s="451">
        <v>6</v>
      </c>
      <c r="G20" s="450">
        <v>7</v>
      </c>
      <c r="H20" s="451">
        <v>8</v>
      </c>
      <c r="I20" s="450">
        <v>9</v>
      </c>
      <c r="J20" s="451">
        <v>10</v>
      </c>
      <c r="K20" s="450">
        <v>11</v>
      </c>
      <c r="L20" s="451">
        <v>12</v>
      </c>
      <c r="M20" s="451">
        <v>13</v>
      </c>
      <c r="N20" s="451">
        <v>14</v>
      </c>
      <c r="O20" s="450">
        <v>15</v>
      </c>
      <c r="P20" s="451">
        <v>16</v>
      </c>
      <c r="Q20" s="450">
        <v>17</v>
      </c>
      <c r="R20" s="451">
        <v>18</v>
      </c>
      <c r="S20" s="450">
        <v>19</v>
      </c>
      <c r="T20" s="451">
        <v>20</v>
      </c>
      <c r="U20" s="450">
        <v>21</v>
      </c>
      <c r="V20" s="451">
        <v>22</v>
      </c>
      <c r="W20" s="450">
        <v>23</v>
      </c>
      <c r="X20" s="451">
        <v>24</v>
      </c>
      <c r="Y20" s="450">
        <v>25</v>
      </c>
      <c r="Z20" s="451">
        <v>26</v>
      </c>
      <c r="AA20" s="451">
        <v>27</v>
      </c>
    </row>
    <row r="21" spans="1:27" ht="12.75">
      <c r="A21" s="452" t="s">
        <v>12</v>
      </c>
      <c r="B21" s="453" t="s">
        <v>427</v>
      </c>
      <c r="C21" s="454">
        <v>0</v>
      </c>
      <c r="D21" s="455">
        <v>0</v>
      </c>
      <c r="E21" s="455">
        <v>4000000</v>
      </c>
      <c r="F21" s="456">
        <v>4000000</v>
      </c>
      <c r="G21" s="457">
        <v>6100000</v>
      </c>
      <c r="H21" s="457">
        <v>6100000</v>
      </c>
      <c r="I21" s="457">
        <v>6100000</v>
      </c>
      <c r="J21" s="458">
        <v>6100000</v>
      </c>
      <c r="K21" s="457">
        <f>J21-'[2]Sytuacja finans.'!J29</f>
        <v>5700000</v>
      </c>
      <c r="L21" s="457">
        <f>K21-'[2]Sytuacja finans.'!K29</f>
        <v>5300000</v>
      </c>
      <c r="M21" s="457">
        <f>L21-'[2]Sytuacja finans.'!L29</f>
        <v>4690000</v>
      </c>
      <c r="N21" s="457">
        <f>M21-'[2]Sytuacja finans.'!M29</f>
        <v>4080000</v>
      </c>
      <c r="O21" s="457">
        <f>N21-'[2]Sytuacja finans.'!N29</f>
        <v>3470000</v>
      </c>
      <c r="P21" s="457">
        <f>O21-'[2]Sytuacja finans.'!O29</f>
        <v>2860000</v>
      </c>
      <c r="Q21" s="457">
        <f>P21-'[2]Sytuacja finans.'!P29</f>
        <v>2250000</v>
      </c>
      <c r="R21" s="457">
        <f>Q21-'[2]Sytuacja finans.'!Q29</f>
        <v>1640000</v>
      </c>
      <c r="S21" s="457">
        <f>R21-'[2]Sytuacja finans.'!R29</f>
        <v>1030000</v>
      </c>
      <c r="T21" s="457">
        <f>S21-'[2]Sytuacja finans.'!S29</f>
        <v>420000</v>
      </c>
      <c r="U21" s="457">
        <f>T21-'[2]Sytuacja finans.'!T29</f>
        <v>210000</v>
      </c>
      <c r="V21" s="457">
        <f>U21-'[2]Sytuacja finans.'!U29</f>
        <v>0</v>
      </c>
      <c r="W21" s="456">
        <v>0</v>
      </c>
      <c r="X21" s="456">
        <v>0</v>
      </c>
      <c r="Y21" s="456">
        <v>0</v>
      </c>
      <c r="Z21" s="456">
        <v>0</v>
      </c>
      <c r="AA21" s="456">
        <v>0</v>
      </c>
    </row>
    <row r="22" spans="1:27" ht="12.75">
      <c r="A22" s="459" t="s">
        <v>13</v>
      </c>
      <c r="B22" s="460" t="s">
        <v>20</v>
      </c>
      <c r="C22" s="461">
        <v>11018970</v>
      </c>
      <c r="D22" s="462">
        <v>11468903</v>
      </c>
      <c r="E22" s="462">
        <v>7478903</v>
      </c>
      <c r="F22" s="463">
        <f>E22-'[2]Żródła finans.'!D27</f>
        <v>7050136</v>
      </c>
      <c r="G22" s="463">
        <f>F22+2295049-'[3]11a'!F21</f>
        <v>8833847</v>
      </c>
      <c r="H22" s="463">
        <f>G22+986232-'[3]11a'!G21</f>
        <v>9308741</v>
      </c>
      <c r="I22" s="463">
        <f>H22-'[3]11a'!H21</f>
        <v>8866863</v>
      </c>
      <c r="J22" s="463">
        <f>I22-'[3]11a'!I21</f>
        <v>8370998</v>
      </c>
      <c r="K22" s="463">
        <f>J22-'[3]11a'!J21</f>
        <v>7812608</v>
      </c>
      <c r="L22" s="463">
        <f>K22-'[3]11a'!K21</f>
        <v>7217807</v>
      </c>
      <c r="M22" s="463">
        <f>L22-'[3]11a'!L21</f>
        <v>6480439</v>
      </c>
      <c r="N22" s="463">
        <f>M22-'[3]11a'!M21</f>
        <v>5643069</v>
      </c>
      <c r="O22" s="463">
        <f>N22-'[3]11a'!N21</f>
        <v>4874508</v>
      </c>
      <c r="P22" s="463">
        <f>O22-'[3]11a'!O21</f>
        <v>4202276</v>
      </c>
      <c r="Q22" s="463">
        <f>P22-'[3]11a'!P21</f>
        <v>3530044</v>
      </c>
      <c r="R22" s="463">
        <f>Q22-'[3]11a'!Q21</f>
        <v>2921534</v>
      </c>
      <c r="S22" s="463">
        <f>R22-'[3]11a'!R21</f>
        <v>2376706</v>
      </c>
      <c r="T22" s="463">
        <f>S22-'[3]11a'!S21</f>
        <v>1831878</v>
      </c>
      <c r="U22" s="463">
        <f>T22-'[3]11a'!T21</f>
        <v>1484279</v>
      </c>
      <c r="V22" s="463">
        <f>U22-'[3]11a'!U21</f>
        <v>1218431</v>
      </c>
      <c r="W22" s="463">
        <f>V22-'[3]11a'!V21</f>
        <v>952583</v>
      </c>
      <c r="X22" s="463">
        <f>W22-'[3]11a'!W21</f>
        <v>686735</v>
      </c>
      <c r="Y22" s="463">
        <f>X22-'[3]11a'!X21</f>
        <v>420887</v>
      </c>
      <c r="Z22" s="463">
        <f>Y22-'[3]11a'!Y21</f>
        <v>155039</v>
      </c>
      <c r="AA22" s="463">
        <f>Z22-'[3]11a'!Z21</f>
        <v>0</v>
      </c>
    </row>
    <row r="23" spans="1:27" ht="12.75">
      <c r="A23" s="464" t="s">
        <v>14</v>
      </c>
      <c r="B23" s="453" t="s">
        <v>21</v>
      </c>
      <c r="C23" s="454">
        <v>171248</v>
      </c>
      <c r="D23" s="455">
        <v>20000</v>
      </c>
      <c r="E23" s="455">
        <v>10000</v>
      </c>
      <c r="F23" s="456">
        <v>0</v>
      </c>
      <c r="G23" s="465">
        <v>0</v>
      </c>
      <c r="H23" s="465">
        <v>0</v>
      </c>
      <c r="I23" s="465">
        <v>0</v>
      </c>
      <c r="J23" s="465">
        <v>0</v>
      </c>
      <c r="K23" s="465">
        <v>0</v>
      </c>
      <c r="L23" s="382">
        <v>0</v>
      </c>
      <c r="M23" s="382">
        <v>0</v>
      </c>
      <c r="N23" s="382">
        <v>0</v>
      </c>
      <c r="O23" s="466">
        <v>0</v>
      </c>
      <c r="P23" s="382">
        <v>0</v>
      </c>
      <c r="Q23" s="466">
        <v>0</v>
      </c>
      <c r="R23" s="382">
        <v>0</v>
      </c>
      <c r="S23" s="466">
        <v>0</v>
      </c>
      <c r="T23" s="382">
        <v>0</v>
      </c>
      <c r="U23" s="382">
        <v>0</v>
      </c>
      <c r="V23" s="382">
        <v>0</v>
      </c>
      <c r="W23" s="382">
        <v>0</v>
      </c>
      <c r="X23" s="382">
        <v>0</v>
      </c>
      <c r="Y23" s="382">
        <v>0</v>
      </c>
      <c r="Z23" s="382">
        <v>0</v>
      </c>
      <c r="AA23" s="382">
        <v>0</v>
      </c>
    </row>
    <row r="24" spans="1:27" ht="12.75">
      <c r="A24" s="459" t="s">
        <v>1</v>
      </c>
      <c r="B24" s="460" t="s">
        <v>428</v>
      </c>
      <c r="C24" s="461"/>
      <c r="D24" s="462"/>
      <c r="E24" s="462"/>
      <c r="F24" s="463"/>
      <c r="G24" s="465"/>
      <c r="H24" s="465"/>
      <c r="I24" s="467"/>
      <c r="J24" s="465"/>
      <c r="K24" s="467"/>
      <c r="L24" s="465"/>
      <c r="M24" s="465"/>
      <c r="N24" s="465"/>
      <c r="O24" s="467"/>
      <c r="P24" s="465"/>
      <c r="Q24" s="467"/>
      <c r="R24" s="465"/>
      <c r="S24" s="467"/>
      <c r="T24" s="465"/>
      <c r="U24" s="465"/>
      <c r="V24" s="465"/>
      <c r="W24" s="465"/>
      <c r="X24" s="465"/>
      <c r="Y24" s="465"/>
      <c r="Z24" s="465"/>
      <c r="AA24" s="465"/>
    </row>
    <row r="25" spans="1:27" ht="12.75">
      <c r="A25" s="464" t="s">
        <v>19</v>
      </c>
      <c r="B25" s="453" t="s">
        <v>429</v>
      </c>
      <c r="C25" s="454">
        <v>0</v>
      </c>
      <c r="D25" s="455">
        <f aca="true" t="shared" si="0" ref="D25:AA25">D30</f>
        <v>0</v>
      </c>
      <c r="E25" s="455">
        <f t="shared" si="0"/>
        <v>0</v>
      </c>
      <c r="F25" s="456">
        <f t="shared" si="0"/>
        <v>0</v>
      </c>
      <c r="G25" s="382">
        <f t="shared" si="0"/>
        <v>0</v>
      </c>
      <c r="H25" s="382">
        <f t="shared" si="0"/>
        <v>0</v>
      </c>
      <c r="I25" s="466">
        <f t="shared" si="0"/>
        <v>0</v>
      </c>
      <c r="J25" s="382">
        <f t="shared" si="0"/>
        <v>0</v>
      </c>
      <c r="K25" s="466">
        <f t="shared" si="0"/>
        <v>0</v>
      </c>
      <c r="L25" s="382">
        <f t="shared" si="0"/>
        <v>0</v>
      </c>
      <c r="M25" s="382">
        <f t="shared" si="0"/>
        <v>0</v>
      </c>
      <c r="N25" s="382">
        <f t="shared" si="0"/>
        <v>0</v>
      </c>
      <c r="O25" s="466">
        <f t="shared" si="0"/>
        <v>0</v>
      </c>
      <c r="P25" s="382">
        <f t="shared" si="0"/>
        <v>0</v>
      </c>
      <c r="Q25" s="466">
        <f t="shared" si="0"/>
        <v>0</v>
      </c>
      <c r="R25" s="382">
        <f t="shared" si="0"/>
        <v>0</v>
      </c>
      <c r="S25" s="466">
        <f t="shared" si="0"/>
        <v>0</v>
      </c>
      <c r="T25" s="382">
        <f t="shared" si="0"/>
        <v>0</v>
      </c>
      <c r="U25" s="382">
        <f t="shared" si="0"/>
        <v>0</v>
      </c>
      <c r="V25" s="382">
        <f t="shared" si="0"/>
        <v>0</v>
      </c>
      <c r="W25" s="382">
        <f t="shared" si="0"/>
        <v>0</v>
      </c>
      <c r="X25" s="382">
        <f t="shared" si="0"/>
        <v>0</v>
      </c>
      <c r="Y25" s="382">
        <f t="shared" si="0"/>
        <v>0</v>
      </c>
      <c r="Z25" s="382">
        <f t="shared" si="0"/>
        <v>0</v>
      </c>
      <c r="AA25" s="382">
        <f t="shared" si="0"/>
        <v>0</v>
      </c>
    </row>
    <row r="26" spans="1:27" ht="12.75">
      <c r="A26" s="464"/>
      <c r="B26" s="453" t="s">
        <v>430</v>
      </c>
      <c r="C26" s="454"/>
      <c r="D26" s="455"/>
      <c r="E26" s="455"/>
      <c r="F26" s="456"/>
      <c r="G26" s="382"/>
      <c r="H26" s="382"/>
      <c r="I26" s="466"/>
      <c r="J26" s="382"/>
      <c r="K26" s="466"/>
      <c r="L26" s="382"/>
      <c r="M26" s="382"/>
      <c r="N26" s="382"/>
      <c r="O26" s="466"/>
      <c r="P26" s="382"/>
      <c r="Q26" s="466"/>
      <c r="R26" s="382"/>
      <c r="S26" s="466"/>
      <c r="T26" s="382"/>
      <c r="U26" s="382"/>
      <c r="V26" s="382"/>
      <c r="W26" s="382"/>
      <c r="X26" s="382"/>
      <c r="Y26" s="382"/>
      <c r="Z26" s="382"/>
      <c r="AA26" s="382"/>
    </row>
    <row r="27" spans="1:27" ht="12.75">
      <c r="A27" s="464"/>
      <c r="B27" s="453" t="s">
        <v>431</v>
      </c>
      <c r="C27" s="454"/>
      <c r="D27" s="455"/>
      <c r="E27" s="455"/>
      <c r="F27" s="456"/>
      <c r="G27" s="382"/>
      <c r="H27" s="382"/>
      <c r="I27" s="466"/>
      <c r="J27" s="382"/>
      <c r="K27" s="466"/>
      <c r="L27" s="382"/>
      <c r="M27" s="382"/>
      <c r="N27" s="382"/>
      <c r="O27" s="466"/>
      <c r="P27" s="382"/>
      <c r="Q27" s="466"/>
      <c r="R27" s="382"/>
      <c r="S27" s="466"/>
      <c r="T27" s="382"/>
      <c r="U27" s="382"/>
      <c r="V27" s="382"/>
      <c r="W27" s="382"/>
      <c r="X27" s="382"/>
      <c r="Y27" s="382"/>
      <c r="Z27" s="382"/>
      <c r="AA27" s="382"/>
    </row>
    <row r="28" spans="1:27" ht="12.75">
      <c r="A28" s="464"/>
      <c r="B28" s="460" t="s">
        <v>432</v>
      </c>
      <c r="C28" s="461"/>
      <c r="D28" s="462"/>
      <c r="E28" s="462"/>
      <c r="F28" s="463"/>
      <c r="G28" s="465"/>
      <c r="H28" s="465"/>
      <c r="I28" s="467"/>
      <c r="J28" s="465"/>
      <c r="K28" s="467"/>
      <c r="L28" s="465"/>
      <c r="M28" s="465"/>
      <c r="N28" s="465"/>
      <c r="O28" s="467"/>
      <c r="P28" s="465"/>
      <c r="Q28" s="467"/>
      <c r="R28" s="465"/>
      <c r="S28" s="467"/>
      <c r="T28" s="465"/>
      <c r="U28" s="465"/>
      <c r="V28" s="465"/>
      <c r="W28" s="465"/>
      <c r="X28" s="465"/>
      <c r="Y28" s="465"/>
      <c r="Z28" s="465"/>
      <c r="AA28" s="465"/>
    </row>
    <row r="29" spans="1:27" ht="12.75">
      <c r="A29" s="464"/>
      <c r="B29" s="453" t="s">
        <v>433</v>
      </c>
      <c r="C29" s="454"/>
      <c r="D29" s="455"/>
      <c r="E29" s="455"/>
      <c r="F29" s="456"/>
      <c r="G29" s="382"/>
      <c r="H29" s="382"/>
      <c r="I29" s="466"/>
      <c r="J29" s="382"/>
      <c r="K29" s="466"/>
      <c r="L29" s="382"/>
      <c r="M29" s="382"/>
      <c r="N29" s="382"/>
      <c r="O29" s="466"/>
      <c r="P29" s="382"/>
      <c r="Q29" s="466"/>
      <c r="R29" s="382"/>
      <c r="S29" s="466"/>
      <c r="T29" s="382"/>
      <c r="U29" s="382"/>
      <c r="V29" s="382"/>
      <c r="W29" s="382"/>
      <c r="X29" s="382"/>
      <c r="Y29" s="382"/>
      <c r="Z29" s="382"/>
      <c r="AA29" s="382"/>
    </row>
    <row r="30" spans="1:27" ht="12.75">
      <c r="A30" s="464"/>
      <c r="B30" s="460" t="s">
        <v>434</v>
      </c>
      <c r="C30" s="468"/>
      <c r="D30" s="462"/>
      <c r="E30" s="462"/>
      <c r="F30" s="463"/>
      <c r="G30" s="465"/>
      <c r="H30" s="465"/>
      <c r="I30" s="467"/>
      <c r="J30" s="465"/>
      <c r="K30" s="467"/>
      <c r="L30" s="465"/>
      <c r="M30" s="465"/>
      <c r="N30" s="465"/>
      <c r="O30" s="467"/>
      <c r="P30" s="465"/>
      <c r="Q30" s="467"/>
      <c r="R30" s="465"/>
      <c r="S30" s="467"/>
      <c r="T30" s="465"/>
      <c r="U30" s="465"/>
      <c r="V30" s="465"/>
      <c r="W30" s="465"/>
      <c r="X30" s="465"/>
      <c r="Y30" s="465"/>
      <c r="Z30" s="465"/>
      <c r="AA30" s="465"/>
    </row>
    <row r="31" spans="1:27" ht="12.75">
      <c r="A31" s="464"/>
      <c r="B31" s="469" t="s">
        <v>435</v>
      </c>
      <c r="C31" s="470"/>
      <c r="D31" s="471"/>
      <c r="E31" s="471"/>
      <c r="F31" s="472"/>
      <c r="G31" s="389"/>
      <c r="H31" s="389"/>
      <c r="I31" s="473"/>
      <c r="J31" s="389"/>
      <c r="K31" s="473"/>
      <c r="L31" s="389"/>
      <c r="M31" s="389"/>
      <c r="N31" s="389"/>
      <c r="O31" s="473"/>
      <c r="P31" s="389"/>
      <c r="Q31" s="473"/>
      <c r="R31" s="389"/>
      <c r="S31" s="473"/>
      <c r="T31" s="389"/>
      <c r="U31" s="389"/>
      <c r="V31" s="389"/>
      <c r="W31" s="389"/>
      <c r="X31" s="389"/>
      <c r="Y31" s="389"/>
      <c r="Z31" s="389"/>
      <c r="AA31" s="389"/>
    </row>
    <row r="32" spans="1:27" ht="12.75">
      <c r="A32" s="459" t="s">
        <v>22</v>
      </c>
      <c r="B32" s="469" t="s">
        <v>436</v>
      </c>
      <c r="C32" s="474">
        <f aca="true" t="shared" si="1" ref="C32:AA32">SUM(C21:C25)</f>
        <v>11190218</v>
      </c>
      <c r="D32" s="475">
        <f t="shared" si="1"/>
        <v>11488903</v>
      </c>
      <c r="E32" s="475">
        <f t="shared" si="1"/>
        <v>11488903</v>
      </c>
      <c r="F32" s="476">
        <f>SUM(F21:F25)</f>
        <v>11050136</v>
      </c>
      <c r="G32" s="477">
        <f>SUM(G21:G25)</f>
        <v>14933847</v>
      </c>
      <c r="H32" s="477">
        <f t="shared" si="1"/>
        <v>15408741</v>
      </c>
      <c r="I32" s="478">
        <f t="shared" si="1"/>
        <v>14966863</v>
      </c>
      <c r="J32" s="477">
        <f t="shared" si="1"/>
        <v>14470998</v>
      </c>
      <c r="K32" s="478">
        <f t="shared" si="1"/>
        <v>13512608</v>
      </c>
      <c r="L32" s="477">
        <f t="shared" si="1"/>
        <v>12517807</v>
      </c>
      <c r="M32" s="477">
        <f t="shared" si="1"/>
        <v>11170439</v>
      </c>
      <c r="N32" s="477">
        <f t="shared" si="1"/>
        <v>9723069</v>
      </c>
      <c r="O32" s="478">
        <f t="shared" si="1"/>
        <v>8344508</v>
      </c>
      <c r="P32" s="477">
        <f t="shared" si="1"/>
        <v>7062276</v>
      </c>
      <c r="Q32" s="478">
        <f t="shared" si="1"/>
        <v>5780044</v>
      </c>
      <c r="R32" s="477">
        <f t="shared" si="1"/>
        <v>4561534</v>
      </c>
      <c r="S32" s="478">
        <f t="shared" si="1"/>
        <v>3406706</v>
      </c>
      <c r="T32" s="477">
        <f t="shared" si="1"/>
        <v>2251878</v>
      </c>
      <c r="U32" s="477">
        <f t="shared" si="1"/>
        <v>1694279</v>
      </c>
      <c r="V32" s="477">
        <f t="shared" si="1"/>
        <v>1218431</v>
      </c>
      <c r="W32" s="477">
        <f t="shared" si="1"/>
        <v>952583</v>
      </c>
      <c r="X32" s="477">
        <f t="shared" si="1"/>
        <v>686735</v>
      </c>
      <c r="Y32" s="477">
        <f t="shared" si="1"/>
        <v>420887</v>
      </c>
      <c r="Z32" s="477">
        <f t="shared" si="1"/>
        <v>155039</v>
      </c>
      <c r="AA32" s="477">
        <f t="shared" si="1"/>
        <v>0</v>
      </c>
    </row>
    <row r="33" spans="1:27" ht="13.5" thickBot="1">
      <c r="A33" s="479" t="s">
        <v>25</v>
      </c>
      <c r="B33" s="480" t="s">
        <v>437</v>
      </c>
      <c r="C33" s="481">
        <v>32826290</v>
      </c>
      <c r="D33" s="482">
        <v>37952654</v>
      </c>
      <c r="E33" s="483" t="e">
        <f>#REF!</f>
        <v>#REF!</v>
      </c>
      <c r="F33" s="482">
        <f>'[2]Sytuacja finans.'!D11</f>
        <v>38635998</v>
      </c>
      <c r="G33" s="482">
        <f>'[3]11a'!F11</f>
        <v>48874566</v>
      </c>
      <c r="H33" s="482">
        <f>'syt. finans.'!G11</f>
        <v>43126150</v>
      </c>
      <c r="I33" s="482">
        <f>'syt. finans.'!H11</f>
        <v>43367779.30499999</v>
      </c>
      <c r="J33" s="482">
        <f>'syt. finans.'!I11</f>
        <v>43632660.90182499</v>
      </c>
      <c r="K33" s="482">
        <f>'syt. finans.'!J11</f>
        <v>43899347.60726211</v>
      </c>
      <c r="L33" s="482">
        <f>'syt. finans.'!K11</f>
        <v>44167852.703874454</v>
      </c>
      <c r="M33" s="482">
        <f>'syt. finans.'!L11</f>
        <v>44438190.40955561</v>
      </c>
      <c r="N33" s="482">
        <f>'syt. finans.'!M11</f>
        <v>44710374.788186796</v>
      </c>
      <c r="O33" s="482">
        <f>'syt. finans.'!N11</f>
        <v>44984420.02524901</v>
      </c>
      <c r="P33" s="482">
        <f>'syt. finans.'!O11</f>
        <v>45260340.419832975</v>
      </c>
      <c r="Q33" s="482">
        <f>'syt. finans.'!P11</f>
        <v>45538150.39933446</v>
      </c>
      <c r="R33" s="482">
        <f>'syt. finans.'!Q11</f>
        <v>45817864.51150746</v>
      </c>
      <c r="S33" s="482">
        <f>'syt. finans.'!R11</f>
        <v>46099497.42784309</v>
      </c>
      <c r="T33" s="482">
        <f>'syt. finans.'!S11</f>
        <v>46383063.944698185</v>
      </c>
      <c r="U33" s="482">
        <f>'syt. finans.'!T11</f>
        <v>46668578.98443471</v>
      </c>
      <c r="V33" s="482">
        <f>'syt. finans.'!U11</f>
        <v>46956057.596570045</v>
      </c>
      <c r="W33" s="482">
        <f>'syt. finans.'!V11</f>
        <v>47245514.9589382</v>
      </c>
      <c r="X33" s="482">
        <f>'syt. finans.'!W11</f>
        <v>47536966.37886203</v>
      </c>
      <c r="Y33" s="482">
        <f>'syt. finans.'!X11</f>
        <v>47830427.29433679</v>
      </c>
      <c r="Z33" s="482">
        <f>'syt. finans.'!Y11</f>
        <v>48125913.27522472</v>
      </c>
      <c r="AA33" s="482">
        <f>'syt. finans.'!Z11</f>
        <v>48423439.85086724</v>
      </c>
    </row>
    <row r="34" spans="1:27" ht="13.5" thickBot="1">
      <c r="A34" s="484" t="s">
        <v>31</v>
      </c>
      <c r="B34" s="485" t="s">
        <v>438</v>
      </c>
      <c r="C34" s="486">
        <f aca="true" t="shared" si="2" ref="C34:AA34">C32/C33*100</f>
        <v>34.08919497146952</v>
      </c>
      <c r="D34" s="487">
        <f t="shared" si="2"/>
        <v>30.271672173440095</v>
      </c>
      <c r="E34" s="487" t="e">
        <f t="shared" si="2"/>
        <v>#REF!</v>
      </c>
      <c r="F34" s="487">
        <f t="shared" si="2"/>
        <v>28.600622662833764</v>
      </c>
      <c r="G34" s="488">
        <f t="shared" si="2"/>
        <v>30.555457003955798</v>
      </c>
      <c r="H34" s="487">
        <f t="shared" si="2"/>
        <v>35.729461127413416</v>
      </c>
      <c r="I34" s="488">
        <f t="shared" si="2"/>
        <v>34.51148119607413</v>
      </c>
      <c r="J34" s="487">
        <f t="shared" si="2"/>
        <v>33.16551798791335</v>
      </c>
      <c r="K34" s="488">
        <f t="shared" si="2"/>
        <v>30.780885677136254</v>
      </c>
      <c r="L34" s="487">
        <f t="shared" si="2"/>
        <v>28.341443456457473</v>
      </c>
      <c r="M34" s="487">
        <f t="shared" si="2"/>
        <v>25.13702492619502</v>
      </c>
      <c r="N34" s="487">
        <f t="shared" si="2"/>
        <v>21.746784825809584</v>
      </c>
      <c r="O34" s="488">
        <f t="shared" si="2"/>
        <v>18.549773444486704</v>
      </c>
      <c r="P34" s="487">
        <f t="shared" si="2"/>
        <v>15.60367406539728</v>
      </c>
      <c r="Q34" s="488">
        <f t="shared" si="2"/>
        <v>12.69275091173768</v>
      </c>
      <c r="R34" s="487">
        <f t="shared" si="2"/>
        <v>9.955797915580158</v>
      </c>
      <c r="S34" s="489">
        <f t="shared" si="2"/>
        <v>7.38989835048055</v>
      </c>
      <c r="T34" s="487">
        <f t="shared" si="2"/>
        <v>4.854957410068639</v>
      </c>
      <c r="U34" s="487">
        <f t="shared" si="2"/>
        <v>3.6304490877365043</v>
      </c>
      <c r="V34" s="487">
        <f t="shared" si="2"/>
        <v>2.5948324079255785</v>
      </c>
      <c r="W34" s="487">
        <f t="shared" si="2"/>
        <v>2.0162400617876735</v>
      </c>
      <c r="X34" s="487">
        <f t="shared" si="2"/>
        <v>1.4446336237084034</v>
      </c>
      <c r="Y34" s="487">
        <f t="shared" si="2"/>
        <v>0.8799565962686556</v>
      </c>
      <c r="Z34" s="487">
        <f t="shared" si="2"/>
        <v>0.32215284749684797</v>
      </c>
      <c r="AA34" s="490">
        <f t="shared" si="2"/>
        <v>0</v>
      </c>
    </row>
  </sheetData>
  <sheetProtection/>
  <mergeCells count="4">
    <mergeCell ref="B10:M10"/>
    <mergeCell ref="N10:AA10"/>
    <mergeCell ref="D15:M15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2" max="2" width="37.25390625" style="0" bestFit="1" customWidth="1"/>
    <col min="3" max="5" width="0" style="0" hidden="1" customWidth="1"/>
    <col min="6" max="10" width="10.125" style="0" bestFit="1" customWidth="1"/>
    <col min="11" max="11" width="11.00390625" style="0" customWidth="1"/>
    <col min="12" max="24" width="10.125" style="0" bestFit="1" customWidth="1"/>
    <col min="25" max="25" width="10.125" style="0" customWidth="1"/>
    <col min="26" max="26" width="10.125" style="0" bestFit="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439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439</v>
      </c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440</v>
      </c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176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176</v>
      </c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441</v>
      </c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524" t="s">
        <v>442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1"/>
      <c r="B7" s="1"/>
      <c r="C7" s="1"/>
      <c r="D7" s="1"/>
      <c r="E7" s="1"/>
      <c r="F7" s="1"/>
      <c r="G7" s="8"/>
      <c r="H7" s="1"/>
      <c r="I7" s="1"/>
      <c r="J7" s="1"/>
      <c r="K7" s="1"/>
      <c r="L7" s="8" t="s">
        <v>44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91" t="s">
        <v>44</v>
      </c>
    </row>
    <row r="8" spans="1:26" ht="13.5" thickBot="1">
      <c r="A8" s="622" t="s">
        <v>114</v>
      </c>
      <c r="B8" s="622" t="s">
        <v>0</v>
      </c>
      <c r="C8" s="624" t="s">
        <v>443</v>
      </c>
      <c r="D8" s="624" t="s">
        <v>444</v>
      </c>
      <c r="E8" s="619" t="s">
        <v>445</v>
      </c>
      <c r="F8" s="620"/>
      <c r="G8" s="620"/>
      <c r="H8" s="620"/>
      <c r="I8" s="620"/>
      <c r="J8" s="620"/>
      <c r="K8" s="620"/>
      <c r="L8" s="621"/>
      <c r="M8" s="619" t="s">
        <v>445</v>
      </c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1"/>
    </row>
    <row r="9" spans="1:26" ht="13.5" thickBot="1">
      <c r="A9" s="623"/>
      <c r="B9" s="623"/>
      <c r="C9" s="625"/>
      <c r="D9" s="625"/>
      <c r="E9" s="492" t="s">
        <v>446</v>
      </c>
      <c r="F9" s="492" t="s">
        <v>447</v>
      </c>
      <c r="G9" s="492" t="s">
        <v>139</v>
      </c>
      <c r="H9" s="492" t="s">
        <v>140</v>
      </c>
      <c r="I9" s="492" t="s">
        <v>145</v>
      </c>
      <c r="J9" s="492" t="s">
        <v>448</v>
      </c>
      <c r="K9" s="492" t="s">
        <v>449</v>
      </c>
      <c r="L9" s="492" t="s">
        <v>450</v>
      </c>
      <c r="M9" s="492" t="s">
        <v>451</v>
      </c>
      <c r="N9" s="492" t="s">
        <v>452</v>
      </c>
      <c r="O9" s="492" t="s">
        <v>453</v>
      </c>
      <c r="P9" s="492" t="s">
        <v>454</v>
      </c>
      <c r="Q9" s="492" t="s">
        <v>455</v>
      </c>
      <c r="R9" s="492" t="s">
        <v>456</v>
      </c>
      <c r="S9" s="492" t="s">
        <v>457</v>
      </c>
      <c r="T9" s="492" t="s">
        <v>458</v>
      </c>
      <c r="U9" s="492" t="s">
        <v>459</v>
      </c>
      <c r="V9" s="492" t="s">
        <v>460</v>
      </c>
      <c r="W9" s="492" t="s">
        <v>461</v>
      </c>
      <c r="X9" s="492" t="s">
        <v>462</v>
      </c>
      <c r="Y9" s="492" t="s">
        <v>463</v>
      </c>
      <c r="Z9" s="492" t="s">
        <v>464</v>
      </c>
    </row>
    <row r="10" spans="1:26" ht="13.5" thickBot="1">
      <c r="A10" s="493">
        <v>1</v>
      </c>
      <c r="B10" s="493">
        <v>2</v>
      </c>
      <c r="C10" s="493">
        <v>3</v>
      </c>
      <c r="D10" s="493">
        <v>4</v>
      </c>
      <c r="E10" s="493">
        <v>5</v>
      </c>
      <c r="F10" s="493">
        <v>6</v>
      </c>
      <c r="G10" s="493">
        <v>7</v>
      </c>
      <c r="H10" s="493">
        <v>8</v>
      </c>
      <c r="I10" s="493">
        <v>9</v>
      </c>
      <c r="J10" s="493">
        <v>10</v>
      </c>
      <c r="K10" s="493">
        <v>11</v>
      </c>
      <c r="L10" s="493">
        <v>12</v>
      </c>
      <c r="M10" s="493">
        <v>13</v>
      </c>
      <c r="N10" s="493">
        <v>14</v>
      </c>
      <c r="O10" s="493">
        <v>15</v>
      </c>
      <c r="P10" s="493">
        <v>16</v>
      </c>
      <c r="Q10" s="493">
        <v>17</v>
      </c>
      <c r="R10" s="493">
        <v>18</v>
      </c>
      <c r="S10" s="493">
        <v>19</v>
      </c>
      <c r="T10" s="493">
        <v>20</v>
      </c>
      <c r="U10" s="493">
        <v>21</v>
      </c>
      <c r="V10" s="493">
        <v>22</v>
      </c>
      <c r="W10" s="493">
        <v>23</v>
      </c>
      <c r="X10" s="493">
        <v>24</v>
      </c>
      <c r="Y10" s="493">
        <v>25</v>
      </c>
      <c r="Z10" s="493">
        <v>26</v>
      </c>
    </row>
    <row r="11" spans="1:26" ht="12.75">
      <c r="A11" s="494" t="s">
        <v>11</v>
      </c>
      <c r="B11" s="495" t="s">
        <v>465</v>
      </c>
      <c r="C11" s="496">
        <f aca="true" t="shared" si="0" ref="C11:Z11">C12+C16+C17</f>
        <v>36867168</v>
      </c>
      <c r="D11" s="496">
        <f t="shared" si="0"/>
        <v>38635998</v>
      </c>
      <c r="E11" s="496">
        <f t="shared" si="0"/>
        <v>34348535</v>
      </c>
      <c r="F11" s="496">
        <f t="shared" si="0"/>
        <v>48874566</v>
      </c>
      <c r="G11" s="496">
        <f t="shared" si="0"/>
        <v>43126150</v>
      </c>
      <c r="H11" s="496">
        <f t="shared" si="0"/>
        <v>43367779.30499999</v>
      </c>
      <c r="I11" s="496">
        <f t="shared" si="0"/>
        <v>43632660.90182499</v>
      </c>
      <c r="J11" s="496">
        <f t="shared" si="0"/>
        <v>43899347.60726211</v>
      </c>
      <c r="K11" s="496">
        <f t="shared" si="0"/>
        <v>44167852.703874454</v>
      </c>
      <c r="L11" s="496">
        <f t="shared" si="0"/>
        <v>44438190.40955561</v>
      </c>
      <c r="M11" s="496">
        <f t="shared" si="0"/>
        <v>44710374.788186796</v>
      </c>
      <c r="N11" s="496">
        <f t="shared" si="0"/>
        <v>44984420.02524901</v>
      </c>
      <c r="O11" s="496">
        <f t="shared" si="0"/>
        <v>45260340.419832975</v>
      </c>
      <c r="P11" s="496">
        <f t="shared" si="0"/>
        <v>45538150.39933446</v>
      </c>
      <c r="Q11" s="496">
        <f t="shared" si="0"/>
        <v>45817864.51150746</v>
      </c>
      <c r="R11" s="496">
        <f t="shared" si="0"/>
        <v>46099497.42784309</v>
      </c>
      <c r="S11" s="496">
        <f t="shared" si="0"/>
        <v>46383063.944698185</v>
      </c>
      <c r="T11" s="496">
        <f t="shared" si="0"/>
        <v>46668578.98443471</v>
      </c>
      <c r="U11" s="496">
        <f t="shared" si="0"/>
        <v>46956057.596570045</v>
      </c>
      <c r="V11" s="496">
        <f t="shared" si="0"/>
        <v>47245514.9589382</v>
      </c>
      <c r="W11" s="496">
        <f t="shared" si="0"/>
        <v>47536966.37886203</v>
      </c>
      <c r="X11" s="496">
        <f t="shared" si="0"/>
        <v>47830427.29433679</v>
      </c>
      <c r="Y11" s="496">
        <f t="shared" si="0"/>
        <v>48125913.27522472</v>
      </c>
      <c r="Z11" s="496">
        <f t="shared" si="0"/>
        <v>48423439.85086724</v>
      </c>
    </row>
    <row r="12" spans="1:26" ht="12.75">
      <c r="A12" s="497" t="s">
        <v>466</v>
      </c>
      <c r="B12" s="498" t="s">
        <v>467</v>
      </c>
      <c r="C12" s="499">
        <f>SUM(C13:C15)</f>
        <v>10099876</v>
      </c>
      <c r="D12" s="500">
        <f>SUM(D13:D15)</f>
        <v>11134947</v>
      </c>
      <c r="E12" s="499">
        <f>SUM(E13:E15)</f>
        <v>9462991</v>
      </c>
      <c r="F12" s="499">
        <f>SUM(F13:F15)</f>
        <v>10884845</v>
      </c>
      <c r="G12" s="499">
        <f>SUM(G13:G15)</f>
        <v>10099101</v>
      </c>
      <c r="H12" s="499">
        <f>H13+H14+H15</f>
        <v>10175595.059999999</v>
      </c>
      <c r="I12" s="499">
        <f aca="true" t="shared" si="1" ref="I12:Z12">SUM(I13:I15)</f>
        <v>10274515.735599998</v>
      </c>
      <c r="J12" s="499">
        <f t="shared" si="1"/>
        <v>10374411.715206001</v>
      </c>
      <c r="K12" s="499">
        <f t="shared" si="1"/>
        <v>10475292.13235806</v>
      </c>
      <c r="L12" s="499">
        <f t="shared" si="1"/>
        <v>10577167.03518164</v>
      </c>
      <c r="M12" s="499">
        <f t="shared" si="1"/>
        <v>10680046.296940956</v>
      </c>
      <c r="N12" s="499">
        <f t="shared" si="1"/>
        <v>10783939.891546942</v>
      </c>
      <c r="O12" s="499">
        <f t="shared" si="1"/>
        <v>10888857.88546241</v>
      </c>
      <c r="P12" s="499">
        <f t="shared" si="1"/>
        <v>10994810.452292036</v>
      </c>
      <c r="Q12" s="499">
        <f t="shared" si="1"/>
        <v>11101807.86472983</v>
      </c>
      <c r="R12" s="499">
        <f t="shared" si="1"/>
        <v>11209860.497831577</v>
      </c>
      <c r="S12" s="499">
        <f t="shared" si="1"/>
        <v>11318978.830036616</v>
      </c>
      <c r="T12" s="499">
        <f t="shared" si="1"/>
        <v>11429173.444199838</v>
      </c>
      <c r="U12" s="499">
        <f t="shared" si="1"/>
        <v>11540455.028634004</v>
      </c>
      <c r="V12" s="499">
        <f t="shared" si="1"/>
        <v>11652834.378162477</v>
      </c>
      <c r="W12" s="499">
        <f t="shared" si="1"/>
        <v>11766322.395182442</v>
      </c>
      <c r="X12" s="499">
        <f t="shared" si="1"/>
        <v>11880930.0907388</v>
      </c>
      <c r="Y12" s="499">
        <f t="shared" si="1"/>
        <v>11996668.585608743</v>
      </c>
      <c r="Z12" s="499">
        <f t="shared" si="1"/>
        <v>12113548.937803198</v>
      </c>
    </row>
    <row r="13" spans="1:26" ht="12.75">
      <c r="A13" s="497" t="s">
        <v>12</v>
      </c>
      <c r="B13" s="498" t="s">
        <v>468</v>
      </c>
      <c r="C13" s="499">
        <v>5049604</v>
      </c>
      <c r="D13" s="499">
        <v>6058731</v>
      </c>
      <c r="E13" s="499">
        <v>4501339</v>
      </c>
      <c r="F13" s="499">
        <v>6506735</v>
      </c>
      <c r="G13" s="499">
        <v>5495651</v>
      </c>
      <c r="H13" s="499">
        <f aca="true" t="shared" si="2" ref="H13:Z13">G13*1.01</f>
        <v>5550607.51</v>
      </c>
      <c r="I13" s="499">
        <f t="shared" si="2"/>
        <v>5606113.5851</v>
      </c>
      <c r="J13" s="499">
        <f t="shared" si="2"/>
        <v>5662174.720951</v>
      </c>
      <c r="K13" s="499">
        <f t="shared" si="2"/>
        <v>5718796.46816051</v>
      </c>
      <c r="L13" s="499">
        <f t="shared" si="2"/>
        <v>5775984.432842115</v>
      </c>
      <c r="M13" s="499">
        <f t="shared" si="2"/>
        <v>5833744.277170536</v>
      </c>
      <c r="N13" s="499">
        <f t="shared" si="2"/>
        <v>5892081.719942242</v>
      </c>
      <c r="O13" s="499">
        <f t="shared" si="2"/>
        <v>5951002.537141664</v>
      </c>
      <c r="P13" s="499">
        <f t="shared" si="2"/>
        <v>6010512.56251308</v>
      </c>
      <c r="Q13" s="499">
        <f t="shared" si="2"/>
        <v>6070617.688138211</v>
      </c>
      <c r="R13" s="499">
        <f t="shared" si="2"/>
        <v>6131323.865019593</v>
      </c>
      <c r="S13" s="499">
        <f t="shared" si="2"/>
        <v>6192637.10366979</v>
      </c>
      <c r="T13" s="499">
        <f t="shared" si="2"/>
        <v>6254563.474706488</v>
      </c>
      <c r="U13" s="499">
        <f t="shared" si="2"/>
        <v>6317109.109453552</v>
      </c>
      <c r="V13" s="499">
        <f t="shared" si="2"/>
        <v>6380280.200548088</v>
      </c>
      <c r="W13" s="499">
        <f t="shared" si="2"/>
        <v>6444083.002553569</v>
      </c>
      <c r="X13" s="499">
        <f t="shared" si="2"/>
        <v>6508523.832579105</v>
      </c>
      <c r="Y13" s="499">
        <f t="shared" si="2"/>
        <v>6573609.070904897</v>
      </c>
      <c r="Z13" s="499">
        <f t="shared" si="2"/>
        <v>6639345.161613946</v>
      </c>
    </row>
    <row r="14" spans="1:26" ht="12.75">
      <c r="A14" s="497" t="s">
        <v>13</v>
      </c>
      <c r="B14" s="498" t="s">
        <v>469</v>
      </c>
      <c r="C14" s="499">
        <v>1181586</v>
      </c>
      <c r="D14" s="499">
        <v>582661</v>
      </c>
      <c r="E14" s="499">
        <v>1367300</v>
      </c>
      <c r="F14" s="499">
        <v>527300</v>
      </c>
      <c r="G14" s="499">
        <v>585695</v>
      </c>
      <c r="H14" s="499">
        <v>567055</v>
      </c>
      <c r="I14" s="499">
        <f aca="true" t="shared" si="3" ref="I14:Y14">H14*1.005</f>
        <v>569890.2749999999</v>
      </c>
      <c r="J14" s="499">
        <v>572740</v>
      </c>
      <c r="K14" s="499">
        <f t="shared" si="3"/>
        <v>575603.7</v>
      </c>
      <c r="L14" s="499">
        <f t="shared" si="3"/>
        <v>578481.7184999998</v>
      </c>
      <c r="M14" s="499">
        <f t="shared" si="3"/>
        <v>581374.1270924998</v>
      </c>
      <c r="N14" s="499">
        <f>ROUND(M14*1.005,0)</f>
        <v>584281</v>
      </c>
      <c r="O14" s="499">
        <f>(N14*1.005)</f>
        <v>587202.4049999999</v>
      </c>
      <c r="P14" s="499">
        <f t="shared" si="3"/>
        <v>590138.4170249999</v>
      </c>
      <c r="Q14" s="499">
        <f t="shared" si="3"/>
        <v>593089.1091101248</v>
      </c>
      <c r="R14" s="499">
        <f t="shared" si="3"/>
        <v>596054.5546556753</v>
      </c>
      <c r="S14" s="499">
        <f t="shared" si="3"/>
        <v>599034.8274289536</v>
      </c>
      <c r="T14" s="499">
        <f t="shared" si="3"/>
        <v>602030.0015660983</v>
      </c>
      <c r="U14" s="499">
        <f t="shared" si="3"/>
        <v>605040.1515739288</v>
      </c>
      <c r="V14" s="499">
        <f t="shared" si="3"/>
        <v>608065.3523317984</v>
      </c>
      <c r="W14" s="499">
        <f t="shared" si="3"/>
        <v>611105.6790934573</v>
      </c>
      <c r="X14" s="499">
        <f t="shared" si="3"/>
        <v>614161.2074889245</v>
      </c>
      <c r="Y14" s="499">
        <f t="shared" si="3"/>
        <v>617232.013526369</v>
      </c>
      <c r="Z14" s="499">
        <f>ROUND(Y14*1.005,0)</f>
        <v>620318</v>
      </c>
    </row>
    <row r="15" spans="1:26" ht="12.75">
      <c r="A15" s="497" t="s">
        <v>14</v>
      </c>
      <c r="B15" s="501" t="s">
        <v>470</v>
      </c>
      <c r="C15" s="502">
        <v>3868686</v>
      </c>
      <c r="D15" s="502">
        <v>4493555</v>
      </c>
      <c r="E15" s="502">
        <v>3594352</v>
      </c>
      <c r="F15" s="502">
        <v>3850810</v>
      </c>
      <c r="G15" s="502">
        <v>4017755</v>
      </c>
      <c r="H15" s="502">
        <f aca="true" t="shared" si="4" ref="H15:Z15">G15*1.01</f>
        <v>4057932.55</v>
      </c>
      <c r="I15" s="502">
        <f t="shared" si="4"/>
        <v>4098511.8754999996</v>
      </c>
      <c r="J15" s="502">
        <f t="shared" si="4"/>
        <v>4139496.994255</v>
      </c>
      <c r="K15" s="502">
        <f t="shared" si="4"/>
        <v>4180891.96419755</v>
      </c>
      <c r="L15" s="502">
        <f t="shared" si="4"/>
        <v>4222700.883839525</v>
      </c>
      <c r="M15" s="502">
        <f t="shared" si="4"/>
        <v>4264927.892677921</v>
      </c>
      <c r="N15" s="502">
        <f t="shared" si="4"/>
        <v>4307577.1716047</v>
      </c>
      <c r="O15" s="502">
        <f t="shared" si="4"/>
        <v>4350652.943320747</v>
      </c>
      <c r="P15" s="502">
        <f t="shared" si="4"/>
        <v>4394159.472753955</v>
      </c>
      <c r="Q15" s="502">
        <f t="shared" si="4"/>
        <v>4438101.0674814945</v>
      </c>
      <c r="R15" s="502">
        <f t="shared" si="4"/>
        <v>4482482.078156309</v>
      </c>
      <c r="S15" s="502">
        <f t="shared" si="4"/>
        <v>4527306.898937873</v>
      </c>
      <c r="T15" s="502">
        <f t="shared" si="4"/>
        <v>4572579.967927251</v>
      </c>
      <c r="U15" s="502">
        <f t="shared" si="4"/>
        <v>4618305.767606524</v>
      </c>
      <c r="V15" s="502">
        <f t="shared" si="4"/>
        <v>4664488.8252825895</v>
      </c>
      <c r="W15" s="502">
        <f t="shared" si="4"/>
        <v>4711133.713535415</v>
      </c>
      <c r="X15" s="502">
        <f t="shared" si="4"/>
        <v>4758245.050670769</v>
      </c>
      <c r="Y15" s="502">
        <f t="shared" si="4"/>
        <v>4805827.501177477</v>
      </c>
      <c r="Z15" s="502">
        <f t="shared" si="4"/>
        <v>4853885.776189252</v>
      </c>
    </row>
    <row r="16" spans="1:26" ht="12.75">
      <c r="A16" s="497" t="s">
        <v>471</v>
      </c>
      <c r="B16" s="503" t="s">
        <v>472</v>
      </c>
      <c r="C16" s="499">
        <v>19893594</v>
      </c>
      <c r="D16" s="499">
        <v>20335029</v>
      </c>
      <c r="E16" s="499">
        <v>19010518</v>
      </c>
      <c r="F16" s="499">
        <v>23519230</v>
      </c>
      <c r="G16" s="499">
        <v>26224627</v>
      </c>
      <c r="H16" s="499">
        <f aca="true" t="shared" si="5" ref="H16:W17">G16*1.005</f>
        <v>26355750.134999998</v>
      </c>
      <c r="I16" s="499">
        <f t="shared" si="5"/>
        <v>26487528.885674994</v>
      </c>
      <c r="J16" s="499">
        <f t="shared" si="5"/>
        <v>26619966.530103367</v>
      </c>
      <c r="K16" s="499">
        <f t="shared" si="5"/>
        <v>26753066.36275388</v>
      </c>
      <c r="L16" s="499">
        <f t="shared" si="5"/>
        <v>26886831.694567647</v>
      </c>
      <c r="M16" s="499">
        <f t="shared" si="5"/>
        <v>27021265.853040483</v>
      </c>
      <c r="N16" s="499">
        <f t="shared" si="5"/>
        <v>27156372.182305682</v>
      </c>
      <c r="O16" s="499">
        <f t="shared" si="5"/>
        <v>27292154.04321721</v>
      </c>
      <c r="P16" s="499">
        <f t="shared" si="5"/>
        <v>27428614.81343329</v>
      </c>
      <c r="Q16" s="499">
        <f t="shared" si="5"/>
        <v>27565757.887500454</v>
      </c>
      <c r="R16" s="499">
        <f t="shared" si="5"/>
        <v>27703586.676937953</v>
      </c>
      <c r="S16" s="499">
        <f t="shared" si="5"/>
        <v>27842104.61032264</v>
      </c>
      <c r="T16" s="499">
        <f t="shared" si="5"/>
        <v>27981315.13337425</v>
      </c>
      <c r="U16" s="499">
        <f t="shared" si="5"/>
        <v>28121221.70904112</v>
      </c>
      <c r="V16" s="499">
        <f t="shared" si="5"/>
        <v>28261827.81758632</v>
      </c>
      <c r="W16" s="499">
        <f t="shared" si="5"/>
        <v>28403136.95667425</v>
      </c>
      <c r="X16" s="499">
        <f aca="true" t="shared" si="6" ref="X16:Z17">W16*1.005</f>
        <v>28545152.64145762</v>
      </c>
      <c r="Y16" s="499">
        <f t="shared" si="6"/>
        <v>28687878.404664908</v>
      </c>
      <c r="Z16" s="499">
        <f t="shared" si="6"/>
        <v>28831317.79668823</v>
      </c>
    </row>
    <row r="17" spans="1:26" ht="12.75">
      <c r="A17" s="497" t="s">
        <v>473</v>
      </c>
      <c r="B17" s="498" t="s">
        <v>474</v>
      </c>
      <c r="C17" s="499">
        <v>6873698</v>
      </c>
      <c r="D17" s="499">
        <v>7166022</v>
      </c>
      <c r="E17" s="499">
        <v>5875026</v>
      </c>
      <c r="F17" s="499">
        <v>14470491</v>
      </c>
      <c r="G17" s="499">
        <v>6802422</v>
      </c>
      <c r="H17" s="499">
        <f>G17*1.005</f>
        <v>6836434.109999999</v>
      </c>
      <c r="I17" s="499">
        <f t="shared" si="5"/>
        <v>6870616.280549998</v>
      </c>
      <c r="J17" s="499">
        <f t="shared" si="5"/>
        <v>6904969.361952747</v>
      </c>
      <c r="K17" s="499">
        <f t="shared" si="5"/>
        <v>6939494.208762511</v>
      </c>
      <c r="L17" s="499">
        <f t="shared" si="5"/>
        <v>6974191.679806323</v>
      </c>
      <c r="M17" s="499">
        <f t="shared" si="5"/>
        <v>7009062.638205354</v>
      </c>
      <c r="N17" s="499">
        <f t="shared" si="5"/>
        <v>7044107.951396381</v>
      </c>
      <c r="O17" s="499">
        <f t="shared" si="5"/>
        <v>7079328.491153361</v>
      </c>
      <c r="P17" s="499">
        <f t="shared" si="5"/>
        <v>7114725.133609127</v>
      </c>
      <c r="Q17" s="499">
        <f t="shared" si="5"/>
        <v>7150298.759277172</v>
      </c>
      <c r="R17" s="499">
        <f t="shared" si="5"/>
        <v>7186050.253073557</v>
      </c>
      <c r="S17" s="499">
        <f t="shared" si="5"/>
        <v>7221980.504338924</v>
      </c>
      <c r="T17" s="499">
        <f t="shared" si="5"/>
        <v>7258090.406860618</v>
      </c>
      <c r="U17" s="499">
        <f t="shared" si="5"/>
        <v>7294380.85889492</v>
      </c>
      <c r="V17" s="499">
        <f t="shared" si="5"/>
        <v>7330852.763189394</v>
      </c>
      <c r="W17" s="499">
        <f t="shared" si="5"/>
        <v>7367507.02700534</v>
      </c>
      <c r="X17" s="499">
        <f t="shared" si="6"/>
        <v>7404344.562140366</v>
      </c>
      <c r="Y17" s="499">
        <f t="shared" si="6"/>
        <v>7441366.2849510675</v>
      </c>
      <c r="Z17" s="499">
        <f t="shared" si="6"/>
        <v>7478573.116375822</v>
      </c>
    </row>
    <row r="18" spans="1:26" ht="12.75">
      <c r="A18" s="497" t="s">
        <v>16</v>
      </c>
      <c r="B18" s="504" t="s">
        <v>475</v>
      </c>
      <c r="C18" s="505">
        <v>33653721</v>
      </c>
      <c r="D18" s="505">
        <v>36182161</v>
      </c>
      <c r="E18" s="505">
        <v>33384525</v>
      </c>
      <c r="F18" s="505">
        <v>52140783</v>
      </c>
      <c r="G18" s="505">
        <v>45961231</v>
      </c>
      <c r="H18" s="505">
        <v>42585770</v>
      </c>
      <c r="I18" s="505">
        <v>43196770</v>
      </c>
      <c r="J18" s="505">
        <v>43592770</v>
      </c>
      <c r="K18" s="505">
        <f aca="true" t="shared" si="7" ref="K18:Z18">J18*1.002</f>
        <v>43679955.54</v>
      </c>
      <c r="L18" s="505">
        <f t="shared" si="7"/>
        <v>43767315.45108</v>
      </c>
      <c r="M18" s="505">
        <f>L18*1.002</f>
        <v>43854850.081982166</v>
      </c>
      <c r="N18" s="505">
        <f t="shared" si="7"/>
        <v>43942559.78214613</v>
      </c>
      <c r="O18" s="505">
        <f t="shared" si="7"/>
        <v>44030444.90171043</v>
      </c>
      <c r="P18" s="505">
        <f t="shared" si="7"/>
        <v>44118505.79151385</v>
      </c>
      <c r="Q18" s="505">
        <f t="shared" si="7"/>
        <v>44206742.80309688</v>
      </c>
      <c r="R18" s="505">
        <f t="shared" si="7"/>
        <v>44295156.28870308</v>
      </c>
      <c r="S18" s="505">
        <f>R18*1.002</f>
        <v>44383746.60128048</v>
      </c>
      <c r="T18" s="505">
        <f t="shared" si="7"/>
        <v>44472514.09448304</v>
      </c>
      <c r="U18" s="505">
        <f t="shared" si="7"/>
        <v>44561459.12267201</v>
      </c>
      <c r="V18" s="505">
        <f t="shared" si="7"/>
        <v>44650582.04091735</v>
      </c>
      <c r="W18" s="505">
        <f t="shared" si="7"/>
        <v>44739883.204999186</v>
      </c>
      <c r="X18" s="505">
        <f t="shared" si="7"/>
        <v>44829362.97140919</v>
      </c>
      <c r="Y18" s="505">
        <f>X18*1.002</f>
        <v>44919021.69735201</v>
      </c>
      <c r="Z18" s="505">
        <f t="shared" si="7"/>
        <v>45008859.740746714</v>
      </c>
    </row>
    <row r="19" spans="1:26" ht="12.75">
      <c r="A19" s="497" t="s">
        <v>17</v>
      </c>
      <c r="B19" s="504" t="s">
        <v>476</v>
      </c>
      <c r="C19" s="505">
        <f aca="true" t="shared" si="8" ref="C19:Z19">C20+C24+C28+C29+C30</f>
        <v>1389131</v>
      </c>
      <c r="D19" s="505">
        <f t="shared" si="8"/>
        <v>1404002</v>
      </c>
      <c r="E19" s="505">
        <f t="shared" si="8"/>
        <v>1228172.661</v>
      </c>
      <c r="F19" s="505">
        <f>F20+F24+F28+F29+F30</f>
        <v>1881419</v>
      </c>
      <c r="G19" s="505">
        <f t="shared" si="8"/>
        <v>2382502</v>
      </c>
      <c r="H19" s="505">
        <f t="shared" si="8"/>
        <v>2205234</v>
      </c>
      <c r="I19" s="505">
        <f t="shared" si="8"/>
        <v>2221522</v>
      </c>
      <c r="J19" s="505">
        <f t="shared" si="8"/>
        <v>2642882</v>
      </c>
      <c r="K19" s="505">
        <f t="shared" si="8"/>
        <v>2634114</v>
      </c>
      <c r="L19" s="505">
        <f t="shared" si="8"/>
        <v>2835173</v>
      </c>
      <c r="M19" s="505">
        <f t="shared" si="8"/>
        <v>2708375</v>
      </c>
      <c r="N19" s="505">
        <f t="shared" si="8"/>
        <v>2487067</v>
      </c>
      <c r="O19" s="505">
        <f t="shared" si="8"/>
        <v>2232339</v>
      </c>
      <c r="P19" s="505">
        <f t="shared" si="8"/>
        <v>2078000</v>
      </c>
      <c r="Q19" s="505">
        <f t="shared" si="8"/>
        <v>1865622</v>
      </c>
      <c r="R19" s="505">
        <f t="shared" si="8"/>
        <v>1657376</v>
      </c>
      <c r="S19" s="505">
        <f t="shared" si="8"/>
        <v>1520660</v>
      </c>
      <c r="T19" s="505">
        <f t="shared" si="8"/>
        <v>824071</v>
      </c>
      <c r="U19" s="505">
        <f t="shared" si="8"/>
        <v>622023</v>
      </c>
      <c r="V19" s="505">
        <f t="shared" si="8"/>
        <v>365810</v>
      </c>
      <c r="W19" s="505">
        <f t="shared" si="8"/>
        <v>337735</v>
      </c>
      <c r="X19" s="505">
        <f t="shared" si="8"/>
        <v>321850</v>
      </c>
      <c r="Y19" s="505">
        <f t="shared" si="8"/>
        <v>306365</v>
      </c>
      <c r="Z19" s="505">
        <f t="shared" si="8"/>
        <v>179871</v>
      </c>
    </row>
    <row r="20" spans="1:26" ht="25.5">
      <c r="A20" s="497" t="s">
        <v>466</v>
      </c>
      <c r="B20" s="506" t="s">
        <v>477</v>
      </c>
      <c r="C20" s="499">
        <f aca="true" t="shared" si="9" ref="C20:Z20">SUM(C21:C23)</f>
        <v>1085243</v>
      </c>
      <c r="D20" s="499">
        <f t="shared" si="9"/>
        <v>1204002</v>
      </c>
      <c r="E20" s="499">
        <f t="shared" si="9"/>
        <v>939284.6610000001</v>
      </c>
      <c r="F20" s="499">
        <f t="shared" si="9"/>
        <v>1600649</v>
      </c>
      <c r="G20" s="499">
        <f t="shared" si="9"/>
        <v>1747338</v>
      </c>
      <c r="H20" s="499">
        <f t="shared" si="9"/>
        <v>2027064</v>
      </c>
      <c r="I20" s="499">
        <f t="shared" si="9"/>
        <v>2043352</v>
      </c>
      <c r="J20" s="499">
        <f t="shared" si="9"/>
        <v>2064712</v>
      </c>
      <c r="K20" s="499">
        <f t="shared" si="9"/>
        <v>2055944</v>
      </c>
      <c r="L20" s="499">
        <f t="shared" si="9"/>
        <v>2150994</v>
      </c>
      <c r="M20" s="499">
        <f t="shared" si="9"/>
        <v>2098375</v>
      </c>
      <c r="N20" s="499">
        <f t="shared" si="9"/>
        <v>1877067</v>
      </c>
      <c r="O20" s="499">
        <f t="shared" si="9"/>
        <v>1622339</v>
      </c>
      <c r="P20" s="499">
        <f t="shared" si="9"/>
        <v>1468000</v>
      </c>
      <c r="Q20" s="499">
        <f t="shared" si="9"/>
        <v>1255622</v>
      </c>
      <c r="R20" s="499">
        <f t="shared" si="9"/>
        <v>1047376</v>
      </c>
      <c r="S20" s="499">
        <f t="shared" si="9"/>
        <v>910660</v>
      </c>
      <c r="T20" s="499">
        <f t="shared" si="9"/>
        <v>614071</v>
      </c>
      <c r="U20" s="499">
        <f t="shared" si="9"/>
        <v>412023</v>
      </c>
      <c r="V20" s="499">
        <f t="shared" si="9"/>
        <v>365810</v>
      </c>
      <c r="W20" s="499">
        <f t="shared" si="9"/>
        <v>337735</v>
      </c>
      <c r="X20" s="499">
        <f t="shared" si="9"/>
        <v>321850</v>
      </c>
      <c r="Y20" s="499">
        <f t="shared" si="9"/>
        <v>306365</v>
      </c>
      <c r="Z20" s="499">
        <f t="shared" si="9"/>
        <v>179871</v>
      </c>
    </row>
    <row r="21" spans="1:26" ht="12.75">
      <c r="A21" s="497" t="s">
        <v>12</v>
      </c>
      <c r="B21" s="498" t="s">
        <v>478</v>
      </c>
      <c r="C21" s="499">
        <f>'[2]Żródła finans.'!D27+'[2]Żródła finans.'!D28</f>
        <v>438767</v>
      </c>
      <c r="D21" s="499">
        <v>438767</v>
      </c>
      <c r="E21" s="499">
        <v>0</v>
      </c>
      <c r="F21" s="499">
        <f>'[2]Żródła finans.'!E27</f>
        <v>511338</v>
      </c>
      <c r="G21" s="499">
        <v>511338</v>
      </c>
      <c r="H21" s="499">
        <v>441878</v>
      </c>
      <c r="I21" s="499">
        <v>495865</v>
      </c>
      <c r="J21" s="499">
        <v>558390</v>
      </c>
      <c r="K21" s="499">
        <v>594801</v>
      </c>
      <c r="L21" s="499">
        <v>737368</v>
      </c>
      <c r="M21" s="499">
        <v>837370</v>
      </c>
      <c r="N21" s="499">
        <v>768561</v>
      </c>
      <c r="O21" s="499">
        <f>265848+406384</f>
        <v>672232</v>
      </c>
      <c r="P21" s="499">
        <f>265848+406384</f>
        <v>672232</v>
      </c>
      <c r="Q21" s="499">
        <f>265848+342662</f>
        <v>608510</v>
      </c>
      <c r="R21" s="499">
        <f>265848+278980</f>
        <v>544828</v>
      </c>
      <c r="S21" s="499">
        <f>265848+278980</f>
        <v>544828</v>
      </c>
      <c r="T21" s="499">
        <f>265848+81751</f>
        <v>347599</v>
      </c>
      <c r="U21" s="499">
        <v>265848</v>
      </c>
      <c r="V21" s="499">
        <v>265848</v>
      </c>
      <c r="W21" s="499">
        <v>265848</v>
      </c>
      <c r="X21" s="499">
        <v>265848</v>
      </c>
      <c r="Y21" s="499">
        <v>265848</v>
      </c>
      <c r="Z21" s="499">
        <v>155039</v>
      </c>
    </row>
    <row r="22" spans="1:26" ht="63.75">
      <c r="A22" s="497" t="s">
        <v>13</v>
      </c>
      <c r="B22" s="506" t="s">
        <v>479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</row>
    <row r="23" spans="1:26" ht="12.75">
      <c r="A23" s="497" t="s">
        <v>14</v>
      </c>
      <c r="B23" s="498" t="s">
        <v>480</v>
      </c>
      <c r="C23" s="499">
        <v>646476</v>
      </c>
      <c r="D23" s="499">
        <v>765235</v>
      </c>
      <c r="E23" s="499">
        <f>E32*5.9%</f>
        <v>939284.6610000001</v>
      </c>
      <c r="F23" s="499">
        <v>1089311</v>
      </c>
      <c r="G23" s="499">
        <v>1236000</v>
      </c>
      <c r="H23" s="499">
        <v>1585186</v>
      </c>
      <c r="I23" s="499">
        <v>1547487</v>
      </c>
      <c r="J23" s="499">
        <v>1506322</v>
      </c>
      <c r="K23" s="499">
        <v>1461143</v>
      </c>
      <c r="L23" s="499">
        <v>1413626</v>
      </c>
      <c r="M23" s="499">
        <v>1261005</v>
      </c>
      <c r="N23" s="499">
        <v>1108506</v>
      </c>
      <c r="O23" s="499">
        <v>950107</v>
      </c>
      <c r="P23" s="499">
        <v>795768</v>
      </c>
      <c r="Q23" s="499">
        <v>647112</v>
      </c>
      <c r="R23" s="499">
        <v>502548</v>
      </c>
      <c r="S23" s="499">
        <v>365832</v>
      </c>
      <c r="T23" s="499">
        <v>266472</v>
      </c>
      <c r="U23" s="499">
        <v>146175</v>
      </c>
      <c r="V23" s="499">
        <v>99962</v>
      </c>
      <c r="W23" s="499">
        <v>71887</v>
      </c>
      <c r="X23" s="499">
        <v>56002</v>
      </c>
      <c r="Y23" s="499">
        <v>40517</v>
      </c>
      <c r="Z23" s="499">
        <v>24832</v>
      </c>
    </row>
    <row r="24" spans="1:26" ht="25.5">
      <c r="A24" s="497" t="s">
        <v>471</v>
      </c>
      <c r="B24" s="506" t="s">
        <v>481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</row>
    <row r="25" spans="1:26" ht="12.75">
      <c r="A25" s="497" t="s">
        <v>12</v>
      </c>
      <c r="B25" s="498" t="s">
        <v>478</v>
      </c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</row>
    <row r="26" spans="1:26" ht="63.75">
      <c r="A26" s="497" t="s">
        <v>13</v>
      </c>
      <c r="B26" s="506" t="s">
        <v>479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</row>
    <row r="27" spans="1:26" ht="12.75">
      <c r="A27" s="497" t="s">
        <v>14</v>
      </c>
      <c r="B27" s="498" t="s">
        <v>480</v>
      </c>
      <c r="C27" s="499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</row>
    <row r="28" spans="1:26" ht="12.75">
      <c r="A28" s="497" t="s">
        <v>473</v>
      </c>
      <c r="B28" s="498" t="s">
        <v>482</v>
      </c>
      <c r="C28" s="499"/>
      <c r="D28" s="499">
        <v>0</v>
      </c>
      <c r="E28" s="499">
        <v>288888</v>
      </c>
      <c r="F28" s="499">
        <v>250770</v>
      </c>
      <c r="G28" s="499">
        <v>235164</v>
      </c>
      <c r="H28" s="499">
        <v>178170</v>
      </c>
      <c r="I28" s="499">
        <v>178170</v>
      </c>
      <c r="J28" s="499">
        <v>178170</v>
      </c>
      <c r="K28" s="499">
        <v>178170</v>
      </c>
      <c r="L28" s="499">
        <v>74179</v>
      </c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</row>
    <row r="29" spans="1:26" ht="12.75">
      <c r="A29" s="497" t="s">
        <v>483</v>
      </c>
      <c r="B29" s="498" t="s">
        <v>24</v>
      </c>
      <c r="C29" s="498"/>
      <c r="D29" s="498"/>
      <c r="E29" s="498"/>
      <c r="F29" s="498"/>
      <c r="G29" s="498"/>
      <c r="H29" s="498"/>
      <c r="I29" s="498"/>
      <c r="J29" s="499">
        <v>400000</v>
      </c>
      <c r="K29" s="499">
        <v>400000</v>
      </c>
      <c r="L29" s="499">
        <v>610000</v>
      </c>
      <c r="M29" s="499">
        <v>610000</v>
      </c>
      <c r="N29" s="499">
        <v>610000</v>
      </c>
      <c r="O29" s="499">
        <v>610000</v>
      </c>
      <c r="P29" s="499">
        <v>610000</v>
      </c>
      <c r="Q29" s="499">
        <v>610000</v>
      </c>
      <c r="R29" s="499">
        <v>610000</v>
      </c>
      <c r="S29" s="499">
        <v>610000</v>
      </c>
      <c r="T29" s="498">
        <v>210000</v>
      </c>
      <c r="U29" s="498">
        <v>210000</v>
      </c>
      <c r="V29" s="498"/>
      <c r="W29" s="498"/>
      <c r="X29" s="498"/>
      <c r="Y29" s="498"/>
      <c r="Z29" s="498"/>
    </row>
    <row r="30" spans="1:26" ht="12.75">
      <c r="A30" s="497" t="s">
        <v>484</v>
      </c>
      <c r="B30" s="498" t="s">
        <v>485</v>
      </c>
      <c r="C30" s="499">
        <v>303888</v>
      </c>
      <c r="D30" s="499">
        <v>200000</v>
      </c>
      <c r="E30" s="498"/>
      <c r="F30" s="499">
        <v>30000</v>
      </c>
      <c r="G30" s="498">
        <v>400000</v>
      </c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</row>
    <row r="31" spans="1:26" ht="12.75">
      <c r="A31" s="497" t="s">
        <v>41</v>
      </c>
      <c r="B31" s="504" t="s">
        <v>486</v>
      </c>
      <c r="C31" s="505">
        <f aca="true" t="shared" si="10" ref="C31:Z31">C11-C18</f>
        <v>3213447</v>
      </c>
      <c r="D31" s="505">
        <f t="shared" si="10"/>
        <v>2453837</v>
      </c>
      <c r="E31" s="505">
        <f t="shared" si="10"/>
        <v>964010</v>
      </c>
      <c r="F31" s="505">
        <f t="shared" si="10"/>
        <v>-3266217</v>
      </c>
      <c r="G31" s="505">
        <f t="shared" si="10"/>
        <v>-2835081</v>
      </c>
      <c r="H31" s="505">
        <f t="shared" si="10"/>
        <v>782009.3049999923</v>
      </c>
      <c r="I31" s="505">
        <f t="shared" si="10"/>
        <v>435890.9018249884</v>
      </c>
      <c r="J31" s="505">
        <f t="shared" si="10"/>
        <v>306577.6072621122</v>
      </c>
      <c r="K31" s="505">
        <f t="shared" si="10"/>
        <v>487897.1638744548</v>
      </c>
      <c r="L31" s="505">
        <f t="shared" si="10"/>
        <v>670874.9584756047</v>
      </c>
      <c r="M31" s="505">
        <f t="shared" si="10"/>
        <v>855524.7062046304</v>
      </c>
      <c r="N31" s="505">
        <f t="shared" si="10"/>
        <v>1041860.2431028783</v>
      </c>
      <c r="O31" s="505">
        <f t="shared" si="10"/>
        <v>1229895.5181225464</v>
      </c>
      <c r="P31" s="505">
        <f t="shared" si="10"/>
        <v>1419644.6078206077</v>
      </c>
      <c r="Q31" s="505">
        <f t="shared" si="10"/>
        <v>1611121.708410576</v>
      </c>
      <c r="R31" s="505">
        <f t="shared" si="10"/>
        <v>1804341.1391400099</v>
      </c>
      <c r="S31" s="505">
        <f t="shared" si="10"/>
        <v>1999317.343417704</v>
      </c>
      <c r="T31" s="505">
        <f t="shared" si="10"/>
        <v>2196064.8899516687</v>
      </c>
      <c r="U31" s="505">
        <f t="shared" si="10"/>
        <v>2394598.4738980383</v>
      </c>
      <c r="V31" s="505">
        <f t="shared" si="10"/>
        <v>2594932.9180208445</v>
      </c>
      <c r="W31" s="505">
        <f t="shared" si="10"/>
        <v>2797083.1738628447</v>
      </c>
      <c r="X31" s="505">
        <f t="shared" si="10"/>
        <v>3001064.3229276016</v>
      </c>
      <c r="Y31" s="505">
        <f t="shared" si="10"/>
        <v>3206891.577872716</v>
      </c>
      <c r="Z31" s="505">
        <f t="shared" si="10"/>
        <v>3414580.1101205274</v>
      </c>
    </row>
    <row r="32" spans="1:26" ht="12.75">
      <c r="A32" s="497" t="s">
        <v>487</v>
      </c>
      <c r="B32" s="504" t="s">
        <v>488</v>
      </c>
      <c r="C32" s="505">
        <f>'[2]Prognoza dł. 8'!E32</f>
        <v>11488903</v>
      </c>
      <c r="D32" s="505">
        <f>'[2]Prognoza dł. 8'!F32</f>
        <v>11050136</v>
      </c>
      <c r="E32" s="505">
        <f>'[2]Prognoza dł. 8'!G32</f>
        <v>15920079</v>
      </c>
      <c r="F32" s="505">
        <f>'[3]11'!G32</f>
        <v>14933847</v>
      </c>
      <c r="G32" s="505">
        <f>'[3]11'!H32</f>
        <v>15408741</v>
      </c>
      <c r="H32" s="505">
        <f>'[3]11'!I32</f>
        <v>14966863</v>
      </c>
      <c r="I32" s="505">
        <f>'[3]11'!J32</f>
        <v>14470998</v>
      </c>
      <c r="J32" s="505">
        <f>'[3]11'!K32</f>
        <v>13512608</v>
      </c>
      <c r="K32" s="505">
        <f>'[3]11'!L32</f>
        <v>12517807</v>
      </c>
      <c r="L32" s="505">
        <f>'[3]11'!M32</f>
        <v>11170439</v>
      </c>
      <c r="M32" s="505">
        <f>'[3]11'!N32</f>
        <v>9723069</v>
      </c>
      <c r="N32" s="505">
        <f>'[3]11'!O32</f>
        <v>8344508</v>
      </c>
      <c r="O32" s="505">
        <f>'[3]11'!P32</f>
        <v>7062276</v>
      </c>
      <c r="P32" s="505">
        <f>'[3]11'!Q32</f>
        <v>5780044</v>
      </c>
      <c r="Q32" s="505">
        <f>'[3]11'!R32</f>
        <v>4561534</v>
      </c>
      <c r="R32" s="505">
        <f>'[3]11'!S32</f>
        <v>3406706</v>
      </c>
      <c r="S32" s="505">
        <f>'[3]11'!T32</f>
        <v>2251878</v>
      </c>
      <c r="T32" s="505">
        <f>'[3]11'!U32</f>
        <v>1694279</v>
      </c>
      <c r="U32" s="505">
        <f>'[3]11'!V32</f>
        <v>1218431</v>
      </c>
      <c r="V32" s="505">
        <f>'[3]11'!W32</f>
        <v>952583</v>
      </c>
      <c r="W32" s="505">
        <f>'[3]11'!X32</f>
        <v>686735</v>
      </c>
      <c r="X32" s="505">
        <f>'[3]11'!Y32</f>
        <v>420887</v>
      </c>
      <c r="Y32" s="505">
        <f>'[3]11'!Z32</f>
        <v>155039</v>
      </c>
      <c r="Z32" s="505">
        <f>'[3]11'!AA32</f>
        <v>0</v>
      </c>
    </row>
    <row r="33" spans="1:26" ht="51">
      <c r="A33" s="497" t="s">
        <v>12</v>
      </c>
      <c r="B33" s="506" t="s">
        <v>489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</row>
    <row r="34" spans="1:26" ht="12.75">
      <c r="A34" s="497" t="s">
        <v>490</v>
      </c>
      <c r="B34" s="504" t="s">
        <v>491</v>
      </c>
      <c r="C34" s="507">
        <f aca="true" t="shared" si="11" ref="C34:Z34">C32/C11*100</f>
        <v>31.162965921331416</v>
      </c>
      <c r="D34" s="507">
        <f t="shared" si="11"/>
        <v>28.600622662833764</v>
      </c>
      <c r="E34" s="507">
        <f t="shared" si="11"/>
        <v>46.348640487869424</v>
      </c>
      <c r="F34" s="507">
        <f t="shared" si="11"/>
        <v>30.555457003955798</v>
      </c>
      <c r="G34" s="507">
        <f t="shared" si="11"/>
        <v>35.729461127413416</v>
      </c>
      <c r="H34" s="507">
        <f t="shared" si="11"/>
        <v>34.51148119607413</v>
      </c>
      <c r="I34" s="507">
        <f t="shared" si="11"/>
        <v>33.16551798791335</v>
      </c>
      <c r="J34" s="507">
        <f t="shared" si="11"/>
        <v>30.780885677136254</v>
      </c>
      <c r="K34" s="507">
        <f t="shared" si="11"/>
        <v>28.341443456457473</v>
      </c>
      <c r="L34" s="507">
        <f t="shared" si="11"/>
        <v>25.13702492619502</v>
      </c>
      <c r="M34" s="507">
        <f t="shared" si="11"/>
        <v>21.746784825809584</v>
      </c>
      <c r="N34" s="507">
        <f t="shared" si="11"/>
        <v>18.549773444486704</v>
      </c>
      <c r="O34" s="507">
        <f t="shared" si="11"/>
        <v>15.60367406539728</v>
      </c>
      <c r="P34" s="507">
        <f t="shared" si="11"/>
        <v>12.69275091173768</v>
      </c>
      <c r="Q34" s="507">
        <f t="shared" si="11"/>
        <v>9.955797915580158</v>
      </c>
      <c r="R34" s="507">
        <f t="shared" si="11"/>
        <v>7.38989835048055</v>
      </c>
      <c r="S34" s="507">
        <f t="shared" si="11"/>
        <v>4.854957410068639</v>
      </c>
      <c r="T34" s="507">
        <f t="shared" si="11"/>
        <v>3.6304490877365043</v>
      </c>
      <c r="U34" s="507">
        <f t="shared" si="11"/>
        <v>2.5948324079255785</v>
      </c>
      <c r="V34" s="507">
        <f t="shared" si="11"/>
        <v>2.0162400617876735</v>
      </c>
      <c r="W34" s="507">
        <f t="shared" si="11"/>
        <v>1.4446336237084034</v>
      </c>
      <c r="X34" s="507">
        <f t="shared" si="11"/>
        <v>0.8799565962686556</v>
      </c>
      <c r="Y34" s="507">
        <f t="shared" si="11"/>
        <v>0.32215284749684797</v>
      </c>
      <c r="Z34" s="507">
        <f t="shared" si="11"/>
        <v>0</v>
      </c>
    </row>
    <row r="35" spans="1:26" ht="25.5">
      <c r="A35" s="497" t="s">
        <v>492</v>
      </c>
      <c r="B35" s="508" t="s">
        <v>493</v>
      </c>
      <c r="C35" s="507">
        <f aca="true" t="shared" si="12" ref="C35:Z35">(C21+C23+C28+C29)/C11*100</f>
        <v>2.943657077212982</v>
      </c>
      <c r="D35" s="507">
        <f t="shared" si="12"/>
        <v>3.116269961500671</v>
      </c>
      <c r="E35" s="507">
        <f t="shared" si="12"/>
        <v>3.5756187592862405</v>
      </c>
      <c r="F35" s="507">
        <f t="shared" si="12"/>
        <v>3.7881032027987724</v>
      </c>
      <c r="G35" s="507">
        <f t="shared" si="12"/>
        <v>4.596983500729836</v>
      </c>
      <c r="H35" s="507">
        <f t="shared" si="12"/>
        <v>5.084959468389825</v>
      </c>
      <c r="I35" s="507">
        <f t="shared" si="12"/>
        <v>5.091419945711086</v>
      </c>
      <c r="J35" s="507">
        <f t="shared" si="12"/>
        <v>6.020321813536011</v>
      </c>
      <c r="K35" s="507">
        <f t="shared" si="12"/>
        <v>5.963871546259102</v>
      </c>
      <c r="L35" s="507">
        <f t="shared" si="12"/>
        <v>6.380037021917861</v>
      </c>
      <c r="M35" s="507">
        <f t="shared" si="12"/>
        <v>6.057598516744253</v>
      </c>
      <c r="N35" s="507">
        <f t="shared" si="12"/>
        <v>5.528729721543704</v>
      </c>
      <c r="O35" s="507">
        <f t="shared" si="12"/>
        <v>4.932218757731204</v>
      </c>
      <c r="P35" s="507">
        <f t="shared" si="12"/>
        <v>4.563206853544869</v>
      </c>
      <c r="Q35" s="507">
        <f t="shared" si="12"/>
        <v>4.071822246389149</v>
      </c>
      <c r="R35" s="507">
        <f t="shared" si="12"/>
        <v>3.5952148992387523</v>
      </c>
      <c r="S35" s="507">
        <f t="shared" si="12"/>
        <v>3.278481132279359</v>
      </c>
      <c r="T35" s="507">
        <f t="shared" si="12"/>
        <v>1.7657940694419922</v>
      </c>
      <c r="U35" s="507">
        <f t="shared" si="12"/>
        <v>1.3246917050494382</v>
      </c>
      <c r="V35" s="507">
        <f t="shared" si="12"/>
        <v>0.7742745535061499</v>
      </c>
      <c r="W35" s="507">
        <f t="shared" si="12"/>
        <v>0.710468138223853</v>
      </c>
      <c r="X35" s="507">
        <f t="shared" si="12"/>
        <v>0.6728980237191141</v>
      </c>
      <c r="Y35" s="507">
        <f t="shared" si="12"/>
        <v>0.6365905167304473</v>
      </c>
      <c r="Z35" s="507">
        <f t="shared" si="12"/>
        <v>0.37145440421820547</v>
      </c>
    </row>
    <row r="36" spans="1:26" ht="25.5">
      <c r="A36" s="497" t="s">
        <v>494</v>
      </c>
      <c r="B36" s="508" t="s">
        <v>495</v>
      </c>
      <c r="C36" s="507">
        <f aca="true" t="shared" si="13" ref="C36:Z36">C32/C11*100</f>
        <v>31.162965921331416</v>
      </c>
      <c r="D36" s="507">
        <f t="shared" si="13"/>
        <v>28.600622662833764</v>
      </c>
      <c r="E36" s="507">
        <f t="shared" si="13"/>
        <v>46.348640487869424</v>
      </c>
      <c r="F36" s="507">
        <f t="shared" si="13"/>
        <v>30.555457003955798</v>
      </c>
      <c r="G36" s="507">
        <f t="shared" si="13"/>
        <v>35.729461127413416</v>
      </c>
      <c r="H36" s="507">
        <f t="shared" si="13"/>
        <v>34.51148119607413</v>
      </c>
      <c r="I36" s="507">
        <f t="shared" si="13"/>
        <v>33.16551798791335</v>
      </c>
      <c r="J36" s="507">
        <f t="shared" si="13"/>
        <v>30.780885677136254</v>
      </c>
      <c r="K36" s="507">
        <f t="shared" si="13"/>
        <v>28.341443456457473</v>
      </c>
      <c r="L36" s="507">
        <f t="shared" si="13"/>
        <v>25.13702492619502</v>
      </c>
      <c r="M36" s="507">
        <f t="shared" si="13"/>
        <v>21.746784825809584</v>
      </c>
      <c r="N36" s="507">
        <f t="shared" si="13"/>
        <v>18.549773444486704</v>
      </c>
      <c r="O36" s="507">
        <f t="shared" si="13"/>
        <v>15.60367406539728</v>
      </c>
      <c r="P36" s="507">
        <f t="shared" si="13"/>
        <v>12.69275091173768</v>
      </c>
      <c r="Q36" s="507">
        <f t="shared" si="13"/>
        <v>9.955797915580158</v>
      </c>
      <c r="R36" s="507">
        <f t="shared" si="13"/>
        <v>7.38989835048055</v>
      </c>
      <c r="S36" s="507">
        <f t="shared" si="13"/>
        <v>4.854957410068639</v>
      </c>
      <c r="T36" s="507">
        <f t="shared" si="13"/>
        <v>3.6304490877365043</v>
      </c>
      <c r="U36" s="507">
        <f t="shared" si="13"/>
        <v>2.5948324079255785</v>
      </c>
      <c r="V36" s="507">
        <f t="shared" si="13"/>
        <v>2.0162400617876735</v>
      </c>
      <c r="W36" s="507">
        <f t="shared" si="13"/>
        <v>1.4446336237084034</v>
      </c>
      <c r="X36" s="507">
        <f t="shared" si="13"/>
        <v>0.8799565962686556</v>
      </c>
      <c r="Y36" s="507">
        <f t="shared" si="13"/>
        <v>0.32215284749684797</v>
      </c>
      <c r="Z36" s="507">
        <f t="shared" si="13"/>
        <v>0</v>
      </c>
    </row>
    <row r="37" spans="1:26" ht="39" thickBot="1">
      <c r="A37" s="509" t="s">
        <v>496</v>
      </c>
      <c r="B37" s="510" t="s">
        <v>497</v>
      </c>
      <c r="C37" s="507">
        <f aca="true" t="shared" si="14" ref="C37:Z37">(C23+C21+C28+C29)/C11*100</f>
        <v>2.943657077212982</v>
      </c>
      <c r="D37" s="507">
        <f t="shared" si="14"/>
        <v>3.116269961500671</v>
      </c>
      <c r="E37" s="507">
        <f t="shared" si="14"/>
        <v>3.5756187592862405</v>
      </c>
      <c r="F37" s="507">
        <f t="shared" si="14"/>
        <v>3.7881032027987724</v>
      </c>
      <c r="G37" s="507">
        <f t="shared" si="14"/>
        <v>4.596983500729836</v>
      </c>
      <c r="H37" s="507">
        <f t="shared" si="14"/>
        <v>5.084959468389825</v>
      </c>
      <c r="I37" s="507">
        <f t="shared" si="14"/>
        <v>5.091419945711086</v>
      </c>
      <c r="J37" s="507">
        <f t="shared" si="14"/>
        <v>6.020321813536011</v>
      </c>
      <c r="K37" s="507">
        <f t="shared" si="14"/>
        <v>5.963871546259102</v>
      </c>
      <c r="L37" s="507">
        <f t="shared" si="14"/>
        <v>6.380037021917861</v>
      </c>
      <c r="M37" s="507">
        <f t="shared" si="14"/>
        <v>6.057598516744253</v>
      </c>
      <c r="N37" s="507">
        <f t="shared" si="14"/>
        <v>5.528729721543704</v>
      </c>
      <c r="O37" s="507">
        <f t="shared" si="14"/>
        <v>4.932218757731204</v>
      </c>
      <c r="P37" s="507">
        <f t="shared" si="14"/>
        <v>4.563206853544869</v>
      </c>
      <c r="Q37" s="507">
        <f t="shared" si="14"/>
        <v>4.071822246389149</v>
      </c>
      <c r="R37" s="507">
        <f t="shared" si="14"/>
        <v>3.5952148992387523</v>
      </c>
      <c r="S37" s="507">
        <f t="shared" si="14"/>
        <v>3.278481132279359</v>
      </c>
      <c r="T37" s="507">
        <f t="shared" si="14"/>
        <v>1.7657940694419922</v>
      </c>
      <c r="U37" s="507">
        <f t="shared" si="14"/>
        <v>1.3246917050494382</v>
      </c>
      <c r="V37" s="507">
        <f t="shared" si="14"/>
        <v>0.7742745535061499</v>
      </c>
      <c r="W37" s="507">
        <f t="shared" si="14"/>
        <v>0.710468138223853</v>
      </c>
      <c r="X37" s="507">
        <f t="shared" si="14"/>
        <v>0.6728980237191141</v>
      </c>
      <c r="Y37" s="507">
        <f t="shared" si="14"/>
        <v>0.6365905167304473</v>
      </c>
      <c r="Z37" s="507">
        <f t="shared" si="14"/>
        <v>0.37145440421820547</v>
      </c>
    </row>
  </sheetData>
  <sheetProtection/>
  <mergeCells count="7">
    <mergeCell ref="M8:Z8"/>
    <mergeCell ref="A6:L6"/>
    <mergeCell ref="A8:A9"/>
    <mergeCell ref="B8:B9"/>
    <mergeCell ref="C8:C9"/>
    <mergeCell ref="D8:D9"/>
    <mergeCell ref="E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PageLayoutView="0" workbookViewId="0" topLeftCell="A13">
      <selection activeCell="E18" sqref="E1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30.87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2" ht="12.75">
      <c r="J2" s="1" t="s">
        <v>178</v>
      </c>
    </row>
    <row r="3" ht="12.75">
      <c r="J3" s="1" t="s">
        <v>175</v>
      </c>
    </row>
    <row r="4" ht="12.75">
      <c r="J4" s="1" t="s">
        <v>176</v>
      </c>
    </row>
    <row r="5" ht="12.75">
      <c r="J5" s="1" t="s">
        <v>177</v>
      </c>
    </row>
    <row r="8" spans="1:11" ht="18">
      <c r="A8" s="524" t="s">
        <v>146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</row>
    <row r="9" spans="1:1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8" t="s">
        <v>44</v>
      </c>
    </row>
    <row r="10" spans="1:12" s="26" customFormat="1" ht="19.5" customHeight="1">
      <c r="A10" s="525" t="s">
        <v>60</v>
      </c>
      <c r="B10" s="525" t="s">
        <v>2</v>
      </c>
      <c r="C10" s="525" t="s">
        <v>43</v>
      </c>
      <c r="D10" s="528" t="s">
        <v>109</v>
      </c>
      <c r="E10" s="526" t="s">
        <v>111</v>
      </c>
      <c r="F10" s="526" t="s">
        <v>70</v>
      </c>
      <c r="G10" s="526"/>
      <c r="H10" s="526"/>
      <c r="I10" s="526"/>
      <c r="J10" s="526"/>
      <c r="K10" s="526" t="s">
        <v>108</v>
      </c>
      <c r="L10" s="25"/>
    </row>
    <row r="11" spans="1:12" s="26" customFormat="1" ht="19.5" customHeight="1">
      <c r="A11" s="525"/>
      <c r="B11" s="525"/>
      <c r="C11" s="525"/>
      <c r="D11" s="529"/>
      <c r="E11" s="526"/>
      <c r="F11" s="526" t="s">
        <v>147</v>
      </c>
      <c r="G11" s="526" t="s">
        <v>18</v>
      </c>
      <c r="H11" s="526"/>
      <c r="I11" s="526"/>
      <c r="J11" s="526"/>
      <c r="K11" s="526"/>
      <c r="L11" s="25"/>
    </row>
    <row r="12" spans="1:12" s="26" customFormat="1" ht="29.25" customHeight="1">
      <c r="A12" s="525"/>
      <c r="B12" s="525"/>
      <c r="C12" s="525"/>
      <c r="D12" s="529"/>
      <c r="E12" s="526"/>
      <c r="F12" s="526"/>
      <c r="G12" s="526" t="s">
        <v>106</v>
      </c>
      <c r="H12" s="526" t="s">
        <v>95</v>
      </c>
      <c r="I12" s="526" t="s">
        <v>112</v>
      </c>
      <c r="J12" s="526" t="s">
        <v>96</v>
      </c>
      <c r="K12" s="526"/>
      <c r="L12" s="25"/>
    </row>
    <row r="13" spans="1:12" s="26" customFormat="1" ht="19.5" customHeight="1">
      <c r="A13" s="525"/>
      <c r="B13" s="525"/>
      <c r="C13" s="525"/>
      <c r="D13" s="529"/>
      <c r="E13" s="526"/>
      <c r="F13" s="526"/>
      <c r="G13" s="526"/>
      <c r="H13" s="526"/>
      <c r="I13" s="526"/>
      <c r="J13" s="526"/>
      <c r="K13" s="526"/>
      <c r="L13" s="25"/>
    </row>
    <row r="14" spans="1:12" s="26" customFormat="1" ht="19.5" customHeight="1">
      <c r="A14" s="525"/>
      <c r="B14" s="525"/>
      <c r="C14" s="525"/>
      <c r="D14" s="530"/>
      <c r="E14" s="526"/>
      <c r="F14" s="526"/>
      <c r="G14" s="526"/>
      <c r="H14" s="526"/>
      <c r="I14" s="526"/>
      <c r="J14" s="526"/>
      <c r="K14" s="526"/>
      <c r="L14" s="25"/>
    </row>
    <row r="15" spans="1:12" ht="7.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7</v>
      </c>
      <c r="G15" s="34">
        <v>8</v>
      </c>
      <c r="H15" s="34">
        <v>9</v>
      </c>
      <c r="I15" s="34">
        <v>10</v>
      </c>
      <c r="J15" s="34">
        <v>11</v>
      </c>
      <c r="K15" s="34">
        <v>12</v>
      </c>
      <c r="L15" s="25"/>
    </row>
    <row r="16" spans="1:12" ht="51" customHeight="1">
      <c r="A16" s="87" t="s">
        <v>12</v>
      </c>
      <c r="B16" s="36">
        <v>600</v>
      </c>
      <c r="C16" s="36">
        <v>60014</v>
      </c>
      <c r="D16" s="36">
        <v>6060</v>
      </c>
      <c r="E16" s="88" t="s">
        <v>167</v>
      </c>
      <c r="F16" s="69">
        <v>60000</v>
      </c>
      <c r="G16" s="69">
        <v>60000</v>
      </c>
      <c r="H16" s="69"/>
      <c r="I16" s="89" t="s">
        <v>107</v>
      </c>
      <c r="J16" s="69"/>
      <c r="K16" s="81" t="s">
        <v>163</v>
      </c>
      <c r="L16" s="25"/>
    </row>
    <row r="17" spans="1:12" ht="51">
      <c r="A17" s="87" t="s">
        <v>13</v>
      </c>
      <c r="B17" s="36">
        <v>750</v>
      </c>
      <c r="C17" s="36">
        <v>75020</v>
      </c>
      <c r="D17" s="36">
        <v>6050</v>
      </c>
      <c r="E17" s="88" t="s">
        <v>164</v>
      </c>
      <c r="F17" s="69">
        <v>6800</v>
      </c>
      <c r="G17" s="69">
        <v>6800</v>
      </c>
      <c r="H17" s="69"/>
      <c r="I17" s="89" t="s">
        <v>107</v>
      </c>
      <c r="J17" s="69"/>
      <c r="K17" s="81" t="s">
        <v>168</v>
      </c>
      <c r="L17" s="25"/>
    </row>
    <row r="18" spans="1:12" ht="51">
      <c r="A18" s="87" t="s">
        <v>14</v>
      </c>
      <c r="B18" s="36">
        <v>801</v>
      </c>
      <c r="C18" s="36">
        <v>80130</v>
      </c>
      <c r="D18" s="36">
        <v>6050</v>
      </c>
      <c r="E18" s="88" t="s">
        <v>165</v>
      </c>
      <c r="F18" s="69">
        <v>60000</v>
      </c>
      <c r="G18" s="69">
        <v>60000</v>
      </c>
      <c r="H18" s="69"/>
      <c r="I18" s="89" t="s">
        <v>107</v>
      </c>
      <c r="J18" s="69"/>
      <c r="K18" s="81" t="s">
        <v>169</v>
      </c>
      <c r="L18" s="25"/>
    </row>
    <row r="19" spans="1:12" ht="63.75">
      <c r="A19" s="83" t="s">
        <v>1</v>
      </c>
      <c r="B19" s="84">
        <v>852</v>
      </c>
      <c r="C19" s="84">
        <v>85202</v>
      </c>
      <c r="D19" s="84">
        <v>6050</v>
      </c>
      <c r="E19" s="85" t="s">
        <v>166</v>
      </c>
      <c r="F19" s="86">
        <v>172070</v>
      </c>
      <c r="G19" s="86"/>
      <c r="H19" s="86"/>
      <c r="I19" s="39" t="s">
        <v>170</v>
      </c>
      <c r="J19" s="86"/>
      <c r="K19" s="80" t="s">
        <v>273</v>
      </c>
      <c r="L19" s="25"/>
    </row>
    <row r="20" spans="1:12" ht="22.5" customHeight="1">
      <c r="A20" s="527" t="s">
        <v>103</v>
      </c>
      <c r="B20" s="527"/>
      <c r="C20" s="527"/>
      <c r="D20" s="527"/>
      <c r="E20" s="527"/>
      <c r="F20" s="68">
        <f>SUM(F16:F19)</f>
        <v>298870</v>
      </c>
      <c r="G20" s="68">
        <f>SUM(G16:G19)</f>
        <v>126800</v>
      </c>
      <c r="H20" s="68">
        <f>SUM(H16:H19)</f>
        <v>0</v>
      </c>
      <c r="I20" s="68">
        <v>172070</v>
      </c>
      <c r="J20" s="68">
        <f>SUM(J16:J19)</f>
        <v>0</v>
      </c>
      <c r="K20" s="40" t="s">
        <v>47</v>
      </c>
      <c r="L20" s="25"/>
    </row>
    <row r="21" spans="1:1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2.75">
      <c r="A22" s="1" t="s">
        <v>68</v>
      </c>
    </row>
    <row r="23" ht="12.75">
      <c r="A23" s="1" t="s">
        <v>65</v>
      </c>
    </row>
    <row r="24" ht="12.75">
      <c r="A24" s="1" t="s">
        <v>66</v>
      </c>
    </row>
    <row r="25" ht="12.75">
      <c r="A25" s="1" t="s">
        <v>67</v>
      </c>
    </row>
    <row r="27" ht="14.25">
      <c r="A27" s="30" t="s">
        <v>110</v>
      </c>
    </row>
  </sheetData>
  <sheetProtection/>
  <mergeCells count="15">
    <mergeCell ref="A20:E20"/>
    <mergeCell ref="G12:G14"/>
    <mergeCell ref="H12:H14"/>
    <mergeCell ref="G11:J11"/>
    <mergeCell ref="J12:J14"/>
    <mergeCell ref="A8:K8"/>
    <mergeCell ref="A10:A14"/>
    <mergeCell ref="B10:B14"/>
    <mergeCell ref="C10:C14"/>
    <mergeCell ref="E10:E14"/>
    <mergeCell ref="F10:J10"/>
    <mergeCell ref="K10:K14"/>
    <mergeCell ref="F11:F14"/>
    <mergeCell ref="I12:I14"/>
    <mergeCell ref="D10:D1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view="pageBreakPreview" zoomScale="85" zoomScaleSheetLayoutView="85" zoomScalePageLayoutView="0" workbookViewId="0" topLeftCell="C1">
      <pane ySplit="16" topLeftCell="BM17" activePane="bottomLeft" state="frozen"/>
      <selection pane="topLeft" activeCell="A1" sqref="A1"/>
      <selection pane="bottomLeft" activeCell="N39" sqref="N39"/>
    </sheetView>
  </sheetViews>
  <sheetFormatPr defaultColWidth="9.00390625" defaultRowHeight="12.75"/>
  <cols>
    <col min="2" max="2" width="21.75390625" style="0" customWidth="1"/>
    <col min="5" max="5" width="18.75390625" style="0" customWidth="1"/>
  </cols>
  <sheetData>
    <row r="1" spans="1:17" ht="12.7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36"/>
    </row>
    <row r="2" spans="1:17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8" t="s">
        <v>228</v>
      </c>
      <c r="O2" s="136"/>
      <c r="P2" s="137"/>
      <c r="Q2" s="136"/>
    </row>
    <row r="3" spans="1:17" ht="12.7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8" t="s">
        <v>229</v>
      </c>
      <c r="O3" s="136"/>
      <c r="P3" s="137"/>
      <c r="Q3" s="136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8" t="s">
        <v>176</v>
      </c>
      <c r="O4" s="136"/>
      <c r="P4" s="137"/>
      <c r="Q4" s="136"/>
    </row>
    <row r="5" spans="1:17" ht="12.7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8" t="s">
        <v>230</v>
      </c>
      <c r="O5" s="136"/>
      <c r="P5" s="137"/>
      <c r="Q5" s="136"/>
    </row>
    <row r="6" spans="1:17" ht="12.7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8"/>
      <c r="O6" s="136"/>
      <c r="P6" s="137"/>
      <c r="Q6" s="136"/>
    </row>
    <row r="7" spans="1:17" ht="2.2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7"/>
      <c r="Q7" s="136"/>
    </row>
    <row r="8" spans="1:17" ht="45.75" customHeight="1">
      <c r="A8" s="531" t="s">
        <v>231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</row>
    <row r="9" spans="1:17" ht="13.5" thickBo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2.75">
      <c r="A10" s="532" t="s">
        <v>60</v>
      </c>
      <c r="B10" s="535" t="s">
        <v>71</v>
      </c>
      <c r="C10" s="538" t="s">
        <v>72</v>
      </c>
      <c r="D10" s="538" t="s">
        <v>113</v>
      </c>
      <c r="E10" s="538" t="s">
        <v>102</v>
      </c>
      <c r="F10" s="522" t="s">
        <v>6</v>
      </c>
      <c r="G10" s="522"/>
      <c r="H10" s="522" t="s">
        <v>70</v>
      </c>
      <c r="I10" s="522"/>
      <c r="J10" s="522"/>
      <c r="K10" s="522"/>
      <c r="L10" s="522"/>
      <c r="M10" s="522"/>
      <c r="N10" s="522"/>
      <c r="O10" s="522"/>
      <c r="P10" s="522"/>
      <c r="Q10" s="523"/>
    </row>
    <row r="11" spans="1:17" ht="12.75">
      <c r="A11" s="533"/>
      <c r="B11" s="536"/>
      <c r="C11" s="539"/>
      <c r="D11" s="539"/>
      <c r="E11" s="539"/>
      <c r="F11" s="518" t="s">
        <v>99</v>
      </c>
      <c r="G11" s="518" t="s">
        <v>100</v>
      </c>
      <c r="H11" s="519" t="s">
        <v>139</v>
      </c>
      <c r="I11" s="519"/>
      <c r="J11" s="519"/>
      <c r="K11" s="519"/>
      <c r="L11" s="519"/>
      <c r="M11" s="519"/>
      <c r="N11" s="519"/>
      <c r="O11" s="519"/>
      <c r="P11" s="519"/>
      <c r="Q11" s="520"/>
    </row>
    <row r="12" spans="1:17" ht="12.75">
      <c r="A12" s="533"/>
      <c r="B12" s="536"/>
      <c r="C12" s="539"/>
      <c r="D12" s="539"/>
      <c r="E12" s="539"/>
      <c r="F12" s="518"/>
      <c r="G12" s="518"/>
      <c r="H12" s="518" t="s">
        <v>74</v>
      </c>
      <c r="I12" s="519" t="s">
        <v>75</v>
      </c>
      <c r="J12" s="519"/>
      <c r="K12" s="519"/>
      <c r="L12" s="519"/>
      <c r="M12" s="519"/>
      <c r="N12" s="519"/>
      <c r="O12" s="519"/>
      <c r="P12" s="519"/>
      <c r="Q12" s="520"/>
    </row>
    <row r="13" spans="1:17" ht="12.75">
      <c r="A13" s="533"/>
      <c r="B13" s="536"/>
      <c r="C13" s="539"/>
      <c r="D13" s="539"/>
      <c r="E13" s="539"/>
      <c r="F13" s="518"/>
      <c r="G13" s="518"/>
      <c r="H13" s="518"/>
      <c r="I13" s="519" t="s">
        <v>76</v>
      </c>
      <c r="J13" s="519"/>
      <c r="K13" s="519"/>
      <c r="L13" s="519"/>
      <c r="M13" s="519" t="s">
        <v>73</v>
      </c>
      <c r="N13" s="519"/>
      <c r="O13" s="519"/>
      <c r="P13" s="519"/>
      <c r="Q13" s="520"/>
    </row>
    <row r="14" spans="1:17" ht="12.75">
      <c r="A14" s="533"/>
      <c r="B14" s="536"/>
      <c r="C14" s="539"/>
      <c r="D14" s="539"/>
      <c r="E14" s="539"/>
      <c r="F14" s="518"/>
      <c r="G14" s="518"/>
      <c r="H14" s="518"/>
      <c r="I14" s="518" t="s">
        <v>77</v>
      </c>
      <c r="J14" s="519" t="s">
        <v>78</v>
      </c>
      <c r="K14" s="519"/>
      <c r="L14" s="519"/>
      <c r="M14" s="518" t="s">
        <v>79</v>
      </c>
      <c r="N14" s="518" t="s">
        <v>78</v>
      </c>
      <c r="O14" s="518"/>
      <c r="P14" s="518"/>
      <c r="Q14" s="521"/>
    </row>
    <row r="15" spans="1:17" ht="67.5">
      <c r="A15" s="534"/>
      <c r="B15" s="537"/>
      <c r="C15" s="540"/>
      <c r="D15" s="540"/>
      <c r="E15" s="540"/>
      <c r="F15" s="518"/>
      <c r="G15" s="518"/>
      <c r="H15" s="518"/>
      <c r="I15" s="518"/>
      <c r="J15" s="139" t="s">
        <v>101</v>
      </c>
      <c r="K15" s="139" t="s">
        <v>80</v>
      </c>
      <c r="L15" s="139" t="s">
        <v>81</v>
      </c>
      <c r="M15" s="518"/>
      <c r="N15" s="139" t="s">
        <v>232</v>
      </c>
      <c r="O15" s="139" t="s">
        <v>101</v>
      </c>
      <c r="P15" s="139" t="s">
        <v>80</v>
      </c>
      <c r="Q15" s="140" t="s">
        <v>82</v>
      </c>
    </row>
    <row r="16" spans="1:17" ht="12.75">
      <c r="A16" s="141">
        <v>1</v>
      </c>
      <c r="B16" s="142">
        <v>2</v>
      </c>
      <c r="C16" s="142">
        <v>3</v>
      </c>
      <c r="D16" s="142">
        <v>4</v>
      </c>
      <c r="E16" s="142">
        <v>5</v>
      </c>
      <c r="F16" s="142">
        <v>6</v>
      </c>
      <c r="G16" s="142">
        <v>7</v>
      </c>
      <c r="H16" s="142">
        <v>8</v>
      </c>
      <c r="I16" s="142">
        <v>9</v>
      </c>
      <c r="J16" s="142">
        <v>10</v>
      </c>
      <c r="K16" s="142">
        <v>11</v>
      </c>
      <c r="L16" s="142">
        <v>12</v>
      </c>
      <c r="M16" s="142">
        <v>13</v>
      </c>
      <c r="N16" s="142">
        <v>14</v>
      </c>
      <c r="O16" s="142">
        <v>15</v>
      </c>
      <c r="P16" s="142">
        <v>16</v>
      </c>
      <c r="Q16" s="143">
        <v>17</v>
      </c>
    </row>
    <row r="17" spans="1:17" ht="13.5" thickBot="1">
      <c r="A17" s="144">
        <v>1</v>
      </c>
      <c r="B17" s="145" t="s">
        <v>92</v>
      </c>
      <c r="C17" s="549" t="s">
        <v>47</v>
      </c>
      <c r="D17" s="550"/>
      <c r="E17" s="146">
        <f>E22+E30+E38+E47+E55+E63+E71+E79+E87+E95+E103+E111+E119+E127+E136+E145+E154+E163+E172+E181</f>
        <v>1234935</v>
      </c>
      <c r="F17" s="146">
        <f aca="true" t="shared" si="0" ref="F17:Q17">F22+F30+F38+F47+F55+F63+F71+F79+F87+F95+F103+F111+F119+F127+F136+F145+F154+F163+F172+F181</f>
        <v>230298</v>
      </c>
      <c r="G17" s="146">
        <f t="shared" si="0"/>
        <v>1004657</v>
      </c>
      <c r="H17" s="146">
        <f t="shared" si="0"/>
        <v>706870</v>
      </c>
      <c r="I17" s="146">
        <f t="shared" si="0"/>
        <v>173435</v>
      </c>
      <c r="J17" s="146">
        <f t="shared" si="0"/>
        <v>99499</v>
      </c>
      <c r="K17" s="146">
        <f t="shared" si="0"/>
        <v>0</v>
      </c>
      <c r="L17" s="146">
        <f t="shared" si="0"/>
        <v>173435</v>
      </c>
      <c r="M17" s="146">
        <f t="shared" si="0"/>
        <v>533435</v>
      </c>
      <c r="N17" s="146">
        <f t="shared" si="0"/>
        <v>0</v>
      </c>
      <c r="O17" s="146">
        <f t="shared" si="0"/>
        <v>0</v>
      </c>
      <c r="P17" s="146">
        <f t="shared" si="0"/>
        <v>0</v>
      </c>
      <c r="Q17" s="147">
        <f t="shared" si="0"/>
        <v>533435</v>
      </c>
    </row>
    <row r="18" spans="1:17" ht="12.75">
      <c r="A18" s="511" t="s">
        <v>84</v>
      </c>
      <c r="B18" s="148" t="s">
        <v>85</v>
      </c>
      <c r="C18" s="513" t="s">
        <v>233</v>
      </c>
      <c r="D18" s="514"/>
      <c r="E18" s="514"/>
      <c r="F18" s="514"/>
      <c r="G18" s="514"/>
      <c r="H18" s="514"/>
      <c r="I18" s="514"/>
      <c r="J18" s="514"/>
      <c r="K18" s="149"/>
      <c r="L18" s="149"/>
      <c r="M18" s="149"/>
      <c r="N18" s="149"/>
      <c r="O18" s="149"/>
      <c r="P18" s="149"/>
      <c r="Q18" s="150"/>
    </row>
    <row r="19" spans="1:17" ht="12.75">
      <c r="A19" s="551"/>
      <c r="B19" s="151" t="s">
        <v>86</v>
      </c>
      <c r="C19" s="515" t="s">
        <v>234</v>
      </c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7"/>
    </row>
    <row r="20" spans="1:17" ht="12.75">
      <c r="A20" s="551"/>
      <c r="B20" s="151" t="s">
        <v>87</v>
      </c>
      <c r="C20" s="152" t="s">
        <v>235</v>
      </c>
      <c r="D20" s="153"/>
      <c r="E20" s="153"/>
      <c r="F20" s="153"/>
      <c r="G20" s="153"/>
      <c r="H20" s="153"/>
      <c r="I20" s="153"/>
      <c r="J20" s="153"/>
      <c r="K20" s="153"/>
      <c r="L20" s="154"/>
      <c r="M20" s="154"/>
      <c r="N20" s="154"/>
      <c r="O20" s="154"/>
      <c r="P20" s="154"/>
      <c r="Q20" s="155"/>
    </row>
    <row r="21" spans="1:17" ht="12.75">
      <c r="A21" s="551"/>
      <c r="B21" s="156" t="s">
        <v>88</v>
      </c>
      <c r="C21" s="515" t="s">
        <v>236</v>
      </c>
      <c r="D21" s="516"/>
      <c r="E21" s="516"/>
      <c r="F21" s="516"/>
      <c r="G21" s="516"/>
      <c r="H21" s="516"/>
      <c r="I21" s="516"/>
      <c r="J21" s="516"/>
      <c r="K21" s="154"/>
      <c r="L21" s="154"/>
      <c r="M21" s="154"/>
      <c r="N21" s="154"/>
      <c r="O21" s="154"/>
      <c r="P21" s="154"/>
      <c r="Q21" s="155"/>
    </row>
    <row r="22" spans="1:17" ht="12.75">
      <c r="A22" s="551"/>
      <c r="B22" s="157" t="s">
        <v>89</v>
      </c>
      <c r="C22" s="544"/>
      <c r="D22" s="545"/>
      <c r="E22" s="158">
        <v>206656</v>
      </c>
      <c r="F22" s="158"/>
      <c r="G22" s="158">
        <v>206656</v>
      </c>
      <c r="H22" s="158">
        <v>70766</v>
      </c>
      <c r="I22" s="158"/>
      <c r="J22" s="158"/>
      <c r="K22" s="158"/>
      <c r="L22" s="158"/>
      <c r="M22" s="158">
        <v>70766</v>
      </c>
      <c r="N22" s="158"/>
      <c r="O22" s="158"/>
      <c r="P22" s="158"/>
      <c r="Q22" s="159">
        <v>70766</v>
      </c>
    </row>
    <row r="23" spans="1:17" ht="12.75">
      <c r="A23" s="551"/>
      <c r="B23" s="148" t="s">
        <v>237</v>
      </c>
      <c r="C23" s="546"/>
      <c r="D23" s="547"/>
      <c r="E23" s="160">
        <v>70766</v>
      </c>
      <c r="F23" s="160"/>
      <c r="G23" s="160">
        <v>70766</v>
      </c>
      <c r="H23" s="161">
        <v>70766</v>
      </c>
      <c r="I23" s="161"/>
      <c r="J23" s="161"/>
      <c r="K23" s="161"/>
      <c r="L23" s="161"/>
      <c r="M23" s="161">
        <v>70766</v>
      </c>
      <c r="N23" s="161"/>
      <c r="O23" s="161"/>
      <c r="P23" s="161"/>
      <c r="Q23" s="162">
        <v>70766</v>
      </c>
    </row>
    <row r="24" spans="1:17" ht="12.75">
      <c r="A24" s="551"/>
      <c r="B24" s="151" t="s">
        <v>140</v>
      </c>
      <c r="C24" s="515"/>
      <c r="D24" s="548"/>
      <c r="E24" s="160"/>
      <c r="F24" s="163"/>
      <c r="G24" s="160"/>
      <c r="H24" s="161"/>
      <c r="I24" s="161"/>
      <c r="J24" s="164"/>
      <c r="K24" s="164"/>
      <c r="L24" s="164"/>
      <c r="M24" s="161"/>
      <c r="N24" s="164"/>
      <c r="O24" s="164"/>
      <c r="P24" s="164"/>
      <c r="Q24" s="165"/>
    </row>
    <row r="25" spans="1:17" ht="13.5" thickBot="1">
      <c r="A25" s="551"/>
      <c r="B25" s="166" t="s">
        <v>145</v>
      </c>
      <c r="C25" s="515"/>
      <c r="D25" s="548"/>
      <c r="E25" s="163"/>
      <c r="F25" s="163"/>
      <c r="G25" s="163"/>
      <c r="H25" s="164"/>
      <c r="I25" s="164"/>
      <c r="J25" s="164"/>
      <c r="K25" s="164"/>
      <c r="L25" s="164"/>
      <c r="M25" s="164"/>
      <c r="N25" s="164"/>
      <c r="O25" s="164"/>
      <c r="P25" s="164"/>
      <c r="Q25" s="165"/>
    </row>
    <row r="26" spans="1:17" ht="12.75">
      <c r="A26" s="511" t="s">
        <v>90</v>
      </c>
      <c r="B26" s="148" t="s">
        <v>85</v>
      </c>
      <c r="C26" s="513" t="s">
        <v>233</v>
      </c>
      <c r="D26" s="514"/>
      <c r="E26" s="514"/>
      <c r="F26" s="514"/>
      <c r="G26" s="514"/>
      <c r="H26" s="514"/>
      <c r="I26" s="514"/>
      <c r="J26" s="514"/>
      <c r="K26" s="149"/>
      <c r="L26" s="149"/>
      <c r="M26" s="149"/>
      <c r="N26" s="149"/>
      <c r="O26" s="149"/>
      <c r="P26" s="149"/>
      <c r="Q26" s="150"/>
    </row>
    <row r="27" spans="1:17" ht="12.75">
      <c r="A27" s="512"/>
      <c r="B27" s="151" t="s">
        <v>86</v>
      </c>
      <c r="C27" s="515" t="s">
        <v>234</v>
      </c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7"/>
    </row>
    <row r="28" spans="1:17" ht="12.75">
      <c r="A28" s="512"/>
      <c r="B28" s="151" t="s">
        <v>87</v>
      </c>
      <c r="C28" s="515" t="s">
        <v>238</v>
      </c>
      <c r="D28" s="516"/>
      <c r="E28" s="516"/>
      <c r="F28" s="516"/>
      <c r="G28" s="516"/>
      <c r="H28" s="516"/>
      <c r="I28" s="516"/>
      <c r="J28" s="516"/>
      <c r="K28" s="516"/>
      <c r="L28" s="154"/>
      <c r="M28" s="154"/>
      <c r="N28" s="154"/>
      <c r="O28" s="154"/>
      <c r="P28" s="154"/>
      <c r="Q28" s="155"/>
    </row>
    <row r="29" spans="1:17" ht="12.75">
      <c r="A29" s="512"/>
      <c r="B29" s="156" t="s">
        <v>88</v>
      </c>
      <c r="C29" s="541" t="s">
        <v>239</v>
      </c>
      <c r="D29" s="542"/>
      <c r="E29" s="542"/>
      <c r="F29" s="542"/>
      <c r="G29" s="542"/>
      <c r="H29" s="542"/>
      <c r="I29" s="542"/>
      <c r="J29" s="542"/>
      <c r="K29" s="543"/>
      <c r="L29" s="543"/>
      <c r="M29" s="543"/>
      <c r="N29" s="154"/>
      <c r="O29" s="154"/>
      <c r="P29" s="154"/>
      <c r="Q29" s="155"/>
    </row>
    <row r="30" spans="1:17" ht="12.75">
      <c r="A30" s="512"/>
      <c r="B30" s="157" t="s">
        <v>89</v>
      </c>
      <c r="C30" s="544"/>
      <c r="D30" s="545"/>
      <c r="E30" s="158">
        <v>99671</v>
      </c>
      <c r="F30" s="158">
        <v>13639</v>
      </c>
      <c r="G30" s="158">
        <v>86032</v>
      </c>
      <c r="H30" s="158">
        <f>H31</f>
        <v>1963</v>
      </c>
      <c r="I30" s="158">
        <f aca="true" t="shared" si="1" ref="I30:Q30">I31</f>
        <v>251</v>
      </c>
      <c r="J30" s="158">
        <f t="shared" si="1"/>
        <v>0</v>
      </c>
      <c r="K30" s="158">
        <f t="shared" si="1"/>
        <v>0</v>
      </c>
      <c r="L30" s="158">
        <f t="shared" si="1"/>
        <v>251</v>
      </c>
      <c r="M30" s="158">
        <f t="shared" si="1"/>
        <v>1712</v>
      </c>
      <c r="N30" s="158">
        <f t="shared" si="1"/>
        <v>0</v>
      </c>
      <c r="O30" s="158">
        <f t="shared" si="1"/>
        <v>0</v>
      </c>
      <c r="P30" s="158">
        <f t="shared" si="1"/>
        <v>0</v>
      </c>
      <c r="Q30" s="158">
        <f t="shared" si="1"/>
        <v>1712</v>
      </c>
    </row>
    <row r="31" spans="1:17" ht="12.75">
      <c r="A31" s="512"/>
      <c r="B31" s="148" t="s">
        <v>237</v>
      </c>
      <c r="C31" s="546"/>
      <c r="D31" s="547"/>
      <c r="E31" s="160">
        <v>1963</v>
      </c>
      <c r="F31" s="160">
        <v>250</v>
      </c>
      <c r="G31" s="160">
        <v>1713</v>
      </c>
      <c r="H31" s="161">
        <v>1963</v>
      </c>
      <c r="I31" s="161">
        <f>SUM(J31:L31)</f>
        <v>251</v>
      </c>
      <c r="J31" s="161"/>
      <c r="K31" s="161"/>
      <c r="L31" s="161">
        <v>251</v>
      </c>
      <c r="M31" s="161">
        <f>SUM(N31:Q31)</f>
        <v>1712</v>
      </c>
      <c r="N31" s="161"/>
      <c r="O31" s="161"/>
      <c r="P31" s="161"/>
      <c r="Q31" s="162">
        <v>1712</v>
      </c>
    </row>
    <row r="32" spans="1:17" ht="12.75">
      <c r="A32" s="512"/>
      <c r="B32" s="151" t="s">
        <v>140</v>
      </c>
      <c r="C32" s="515"/>
      <c r="D32" s="548"/>
      <c r="E32" s="160"/>
      <c r="F32" s="163"/>
      <c r="G32" s="160"/>
      <c r="H32" s="161"/>
      <c r="I32" s="161"/>
      <c r="J32" s="164"/>
      <c r="K32" s="164"/>
      <c r="L32" s="164"/>
      <c r="M32" s="161"/>
      <c r="N32" s="164"/>
      <c r="O32" s="164"/>
      <c r="P32" s="164"/>
      <c r="Q32" s="165"/>
    </row>
    <row r="33" spans="1:17" ht="13.5" thickBot="1">
      <c r="A33" s="512"/>
      <c r="B33" s="166" t="s">
        <v>145</v>
      </c>
      <c r="C33" s="515"/>
      <c r="D33" s="548"/>
      <c r="E33" s="163"/>
      <c r="F33" s="163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5"/>
    </row>
    <row r="34" spans="1:17" ht="12.75">
      <c r="A34" s="511" t="s">
        <v>91</v>
      </c>
      <c r="B34" s="148" t="s">
        <v>85</v>
      </c>
      <c r="C34" s="513" t="s">
        <v>233</v>
      </c>
      <c r="D34" s="514"/>
      <c r="E34" s="514"/>
      <c r="F34" s="514"/>
      <c r="G34" s="514"/>
      <c r="H34" s="514"/>
      <c r="I34" s="514"/>
      <c r="J34" s="514"/>
      <c r="K34" s="149"/>
      <c r="L34" s="149"/>
      <c r="M34" s="149"/>
      <c r="N34" s="149"/>
      <c r="O34" s="149"/>
      <c r="P34" s="149"/>
      <c r="Q34" s="150"/>
    </row>
    <row r="35" spans="1:17" ht="12.75">
      <c r="A35" s="551"/>
      <c r="B35" s="151" t="s">
        <v>86</v>
      </c>
      <c r="C35" s="515" t="s">
        <v>234</v>
      </c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7"/>
    </row>
    <row r="36" spans="1:17" ht="12.75">
      <c r="A36" s="551"/>
      <c r="B36" s="151" t="s">
        <v>87</v>
      </c>
      <c r="C36" s="515" t="s">
        <v>238</v>
      </c>
      <c r="D36" s="516"/>
      <c r="E36" s="516"/>
      <c r="F36" s="516"/>
      <c r="G36" s="516"/>
      <c r="H36" s="516"/>
      <c r="I36" s="516"/>
      <c r="J36" s="516"/>
      <c r="K36" s="516"/>
      <c r="L36" s="154"/>
      <c r="M36" s="154"/>
      <c r="N36" s="154"/>
      <c r="O36" s="154"/>
      <c r="P36" s="154"/>
      <c r="Q36" s="155"/>
    </row>
    <row r="37" spans="1:17" ht="12.75">
      <c r="A37" s="551"/>
      <c r="B37" s="156" t="s">
        <v>88</v>
      </c>
      <c r="C37" s="167" t="s">
        <v>240</v>
      </c>
      <c r="D37" s="168"/>
      <c r="E37" s="168"/>
      <c r="F37" s="168"/>
      <c r="G37" s="168"/>
      <c r="H37" s="168"/>
      <c r="I37" s="168"/>
      <c r="J37" s="168"/>
      <c r="K37" s="154"/>
      <c r="L37" s="154"/>
      <c r="M37" s="154"/>
      <c r="N37" s="154"/>
      <c r="O37" s="154"/>
      <c r="P37" s="154"/>
      <c r="Q37" s="155"/>
    </row>
    <row r="38" spans="1:17" ht="12.75">
      <c r="A38" s="551"/>
      <c r="B38" s="157" t="s">
        <v>89</v>
      </c>
      <c r="C38" s="544"/>
      <c r="D38" s="545"/>
      <c r="E38" s="158">
        <v>403302</v>
      </c>
      <c r="F38" s="158">
        <v>51421</v>
      </c>
      <c r="G38" s="158">
        <v>351881</v>
      </c>
      <c r="H38" s="158">
        <f>H39</f>
        <v>289403</v>
      </c>
      <c r="I38" s="158">
        <f aca="true" t="shared" si="2" ref="I38:Q38">I39</f>
        <v>36899</v>
      </c>
      <c r="J38" s="158">
        <f t="shared" si="2"/>
        <v>0</v>
      </c>
      <c r="K38" s="158">
        <f t="shared" si="2"/>
        <v>0</v>
      </c>
      <c r="L38" s="158">
        <f t="shared" si="2"/>
        <v>36899</v>
      </c>
      <c r="M38" s="158">
        <f t="shared" si="2"/>
        <v>252504</v>
      </c>
      <c r="N38" s="158">
        <f t="shared" si="2"/>
        <v>0</v>
      </c>
      <c r="O38" s="158">
        <f t="shared" si="2"/>
        <v>0</v>
      </c>
      <c r="P38" s="158">
        <f t="shared" si="2"/>
        <v>0</v>
      </c>
      <c r="Q38" s="158">
        <f t="shared" si="2"/>
        <v>252504</v>
      </c>
    </row>
    <row r="39" spans="1:17" ht="12.75">
      <c r="A39" s="551"/>
      <c r="B39" s="148" t="s">
        <v>237</v>
      </c>
      <c r="C39" s="546"/>
      <c r="D39" s="547"/>
      <c r="E39" s="160">
        <f>F39+G39</f>
        <v>289403</v>
      </c>
      <c r="F39" s="160">
        <f>I39</f>
        <v>36899</v>
      </c>
      <c r="G39" s="160">
        <f>M39</f>
        <v>252504</v>
      </c>
      <c r="H39" s="161">
        <f>I39+M39</f>
        <v>289403</v>
      </c>
      <c r="I39" s="161">
        <f>SUM(J39:L39)</f>
        <v>36899</v>
      </c>
      <c r="J39" s="161"/>
      <c r="K39" s="161"/>
      <c r="L39" s="161">
        <v>36899</v>
      </c>
      <c r="M39" s="161">
        <f>SUM(N39:Q39)</f>
        <v>252504</v>
      </c>
      <c r="N39" s="161"/>
      <c r="O39" s="161"/>
      <c r="P39" s="161"/>
      <c r="Q39" s="162">
        <v>252504</v>
      </c>
    </row>
    <row r="40" spans="1:17" ht="12.75">
      <c r="A40" s="551"/>
      <c r="B40" s="151" t="s">
        <v>140</v>
      </c>
      <c r="C40" s="515"/>
      <c r="D40" s="548"/>
      <c r="E40" s="160"/>
      <c r="F40" s="163"/>
      <c r="G40" s="160"/>
      <c r="H40" s="161"/>
      <c r="I40" s="161"/>
      <c r="J40" s="164"/>
      <c r="K40" s="164"/>
      <c r="L40" s="164"/>
      <c r="M40" s="161"/>
      <c r="N40" s="164"/>
      <c r="O40" s="164"/>
      <c r="P40" s="164"/>
      <c r="Q40" s="165"/>
    </row>
    <row r="41" spans="1:17" ht="13.5" thickBot="1">
      <c r="A41" s="551"/>
      <c r="B41" s="166" t="s">
        <v>145</v>
      </c>
      <c r="C41" s="515"/>
      <c r="D41" s="548"/>
      <c r="E41" s="163"/>
      <c r="F41" s="163"/>
      <c r="G41" s="163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1:17" ht="12.75">
      <c r="A42" s="511" t="s">
        <v>241</v>
      </c>
      <c r="B42" s="148" t="s">
        <v>85</v>
      </c>
      <c r="C42" s="513" t="s">
        <v>233</v>
      </c>
      <c r="D42" s="514"/>
      <c r="E42" s="514"/>
      <c r="F42" s="514"/>
      <c r="G42" s="514"/>
      <c r="H42" s="514"/>
      <c r="I42" s="514"/>
      <c r="J42" s="514"/>
      <c r="K42" s="149"/>
      <c r="L42" s="149"/>
      <c r="M42" s="149"/>
      <c r="N42" s="149"/>
      <c r="O42" s="149"/>
      <c r="P42" s="149"/>
      <c r="Q42" s="150"/>
    </row>
    <row r="43" spans="1:17" ht="12.75">
      <c r="A43" s="551"/>
      <c r="B43" s="151" t="s">
        <v>86</v>
      </c>
      <c r="C43" s="515" t="s">
        <v>234</v>
      </c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7"/>
    </row>
    <row r="44" spans="1:17" ht="12.75">
      <c r="A44" s="551"/>
      <c r="B44" s="151" t="s">
        <v>87</v>
      </c>
      <c r="C44" s="515" t="s">
        <v>238</v>
      </c>
      <c r="D44" s="516"/>
      <c r="E44" s="516"/>
      <c r="F44" s="516"/>
      <c r="G44" s="516"/>
      <c r="H44" s="516"/>
      <c r="I44" s="516"/>
      <c r="J44" s="516"/>
      <c r="K44" s="516"/>
      <c r="L44" s="154"/>
      <c r="M44" s="154"/>
      <c r="N44" s="154"/>
      <c r="O44" s="154"/>
      <c r="P44" s="154"/>
      <c r="Q44" s="155"/>
    </row>
    <row r="45" spans="1:17" ht="12.75">
      <c r="A45" s="551"/>
      <c r="B45" s="156" t="s">
        <v>242</v>
      </c>
      <c r="C45" s="169"/>
      <c r="D45" s="170"/>
      <c r="E45" s="170"/>
      <c r="F45" s="170"/>
      <c r="G45" s="170"/>
      <c r="H45" s="170"/>
      <c r="I45" s="170"/>
      <c r="J45" s="170"/>
      <c r="K45" s="170"/>
      <c r="L45" s="154"/>
      <c r="M45" s="154"/>
      <c r="N45" s="154"/>
      <c r="O45" s="154"/>
      <c r="P45" s="154"/>
      <c r="Q45" s="155"/>
    </row>
    <row r="46" spans="1:17" ht="12.75">
      <c r="A46" s="551"/>
      <c r="B46" s="156" t="s">
        <v>88</v>
      </c>
      <c r="C46" s="167" t="s">
        <v>243</v>
      </c>
      <c r="D46" s="168"/>
      <c r="E46" s="168"/>
      <c r="F46" s="168"/>
      <c r="G46" s="168"/>
      <c r="H46" s="168"/>
      <c r="I46" s="168"/>
      <c r="J46" s="168"/>
      <c r="K46" s="154"/>
      <c r="L46" s="154"/>
      <c r="M46" s="154"/>
      <c r="N46" s="154"/>
      <c r="O46" s="154"/>
      <c r="P46" s="154"/>
      <c r="Q46" s="155"/>
    </row>
    <row r="47" spans="1:17" ht="12.75">
      <c r="A47" s="551"/>
      <c r="B47" s="157" t="s">
        <v>89</v>
      </c>
      <c r="C47" s="544"/>
      <c r="D47" s="545"/>
      <c r="E47" s="158">
        <f>E48</f>
        <v>104000</v>
      </c>
      <c r="F47" s="158">
        <f aca="true" t="shared" si="3" ref="F47:Q47">F48</f>
        <v>15600</v>
      </c>
      <c r="G47" s="158">
        <f t="shared" si="3"/>
        <v>88400</v>
      </c>
      <c r="H47" s="158">
        <f t="shared" si="3"/>
        <v>104000</v>
      </c>
      <c r="I47" s="158">
        <f t="shared" si="3"/>
        <v>15600</v>
      </c>
      <c r="J47" s="158">
        <f t="shared" si="3"/>
        <v>0</v>
      </c>
      <c r="K47" s="158">
        <f t="shared" si="3"/>
        <v>0</v>
      </c>
      <c r="L47" s="158">
        <f t="shared" si="3"/>
        <v>15600</v>
      </c>
      <c r="M47" s="158">
        <f t="shared" si="3"/>
        <v>88400</v>
      </c>
      <c r="N47" s="158">
        <f t="shared" si="3"/>
        <v>0</v>
      </c>
      <c r="O47" s="158">
        <f t="shared" si="3"/>
        <v>0</v>
      </c>
      <c r="P47" s="158">
        <f t="shared" si="3"/>
        <v>0</v>
      </c>
      <c r="Q47" s="159">
        <f t="shared" si="3"/>
        <v>88400</v>
      </c>
    </row>
    <row r="48" spans="1:17" ht="12.75">
      <c r="A48" s="551"/>
      <c r="B48" s="148" t="s">
        <v>237</v>
      </c>
      <c r="C48" s="546"/>
      <c r="D48" s="547"/>
      <c r="E48" s="160">
        <f>F48+G48</f>
        <v>104000</v>
      </c>
      <c r="F48" s="160">
        <f>I48</f>
        <v>15600</v>
      </c>
      <c r="G48" s="160">
        <f>M48</f>
        <v>88400</v>
      </c>
      <c r="H48" s="161">
        <f>I48+M48</f>
        <v>104000</v>
      </c>
      <c r="I48" s="161">
        <f>SUM(J48:L48)</f>
        <v>15600</v>
      </c>
      <c r="J48" s="161"/>
      <c r="K48" s="161"/>
      <c r="L48" s="161">
        <v>15600</v>
      </c>
      <c r="M48" s="161">
        <f>SUM(N48:Q48)</f>
        <v>88400</v>
      </c>
      <c r="N48" s="161"/>
      <c r="O48" s="161"/>
      <c r="P48" s="161"/>
      <c r="Q48" s="162">
        <v>88400</v>
      </c>
    </row>
    <row r="49" spans="1:17" ht="12.75">
      <c r="A49" s="551"/>
      <c r="B49" s="151" t="s">
        <v>140</v>
      </c>
      <c r="C49" s="515"/>
      <c r="D49" s="548"/>
      <c r="E49" s="160"/>
      <c r="F49" s="163"/>
      <c r="G49" s="160"/>
      <c r="H49" s="161"/>
      <c r="I49" s="161"/>
      <c r="J49" s="164"/>
      <c r="K49" s="164"/>
      <c r="L49" s="164"/>
      <c r="M49" s="161"/>
      <c r="N49" s="164"/>
      <c r="O49" s="164"/>
      <c r="P49" s="164"/>
      <c r="Q49" s="165"/>
    </row>
    <row r="50" spans="1:17" ht="13.5" thickBot="1">
      <c r="A50" s="552"/>
      <c r="B50" s="166" t="s">
        <v>161</v>
      </c>
      <c r="C50" s="553"/>
      <c r="D50" s="554"/>
      <c r="E50" s="171"/>
      <c r="F50" s="171"/>
      <c r="G50" s="171"/>
      <c r="H50" s="172"/>
      <c r="I50" s="172"/>
      <c r="J50" s="172"/>
      <c r="K50" s="172"/>
      <c r="L50" s="172"/>
      <c r="M50" s="172"/>
      <c r="N50" s="172"/>
      <c r="O50" s="172"/>
      <c r="P50" s="172"/>
      <c r="Q50" s="173"/>
    </row>
    <row r="51" spans="1:17" ht="13.5" hidden="1" thickBot="1">
      <c r="A51" s="511" t="s">
        <v>244</v>
      </c>
      <c r="B51" s="148" t="s">
        <v>85</v>
      </c>
      <c r="C51" s="513"/>
      <c r="D51" s="514"/>
      <c r="E51" s="514"/>
      <c r="F51" s="514"/>
      <c r="G51" s="514"/>
      <c r="H51" s="514"/>
      <c r="I51" s="514"/>
      <c r="J51" s="514"/>
      <c r="K51" s="149"/>
      <c r="L51" s="149"/>
      <c r="M51" s="149"/>
      <c r="N51" s="149"/>
      <c r="O51" s="149"/>
      <c r="P51" s="149"/>
      <c r="Q51" s="150"/>
    </row>
    <row r="52" spans="1:17" ht="13.5" hidden="1" thickBot="1">
      <c r="A52" s="551"/>
      <c r="B52" s="151" t="s">
        <v>86</v>
      </c>
      <c r="C52" s="515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7"/>
    </row>
    <row r="53" spans="1:17" ht="13.5" hidden="1" thickBot="1">
      <c r="A53" s="551"/>
      <c r="B53" s="151" t="s">
        <v>87</v>
      </c>
      <c r="C53" s="515"/>
      <c r="D53" s="516"/>
      <c r="E53" s="516"/>
      <c r="F53" s="516"/>
      <c r="G53" s="516"/>
      <c r="H53" s="516"/>
      <c r="I53" s="516"/>
      <c r="J53" s="516"/>
      <c r="K53" s="516"/>
      <c r="L53" s="154"/>
      <c r="M53" s="154"/>
      <c r="N53" s="154"/>
      <c r="O53" s="154"/>
      <c r="P53" s="154"/>
      <c r="Q53" s="155"/>
    </row>
    <row r="54" spans="1:17" ht="13.5" hidden="1" thickBot="1">
      <c r="A54" s="551"/>
      <c r="B54" s="156" t="s">
        <v>88</v>
      </c>
      <c r="C54" s="167"/>
      <c r="D54" s="168"/>
      <c r="E54" s="168"/>
      <c r="F54" s="168"/>
      <c r="G54" s="168"/>
      <c r="H54" s="168"/>
      <c r="I54" s="168"/>
      <c r="J54" s="168"/>
      <c r="K54" s="154"/>
      <c r="L54" s="154"/>
      <c r="M54" s="154"/>
      <c r="N54" s="154"/>
      <c r="O54" s="154"/>
      <c r="P54" s="154"/>
      <c r="Q54" s="155"/>
    </row>
    <row r="55" spans="1:17" ht="13.5" hidden="1" thickBot="1">
      <c r="A55" s="551"/>
      <c r="B55" s="157" t="s">
        <v>89</v>
      </c>
      <c r="C55" s="544"/>
      <c r="D55" s="545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9"/>
    </row>
    <row r="56" spans="1:17" ht="13.5" hidden="1" thickBot="1">
      <c r="A56" s="551"/>
      <c r="B56" s="148" t="s">
        <v>237</v>
      </c>
      <c r="C56" s="546"/>
      <c r="D56" s="547"/>
      <c r="E56" s="160"/>
      <c r="F56" s="160"/>
      <c r="G56" s="160"/>
      <c r="H56" s="161"/>
      <c r="I56" s="161"/>
      <c r="J56" s="161"/>
      <c r="K56" s="161"/>
      <c r="L56" s="161"/>
      <c r="M56" s="161"/>
      <c r="N56" s="161"/>
      <c r="O56" s="161"/>
      <c r="P56" s="161"/>
      <c r="Q56" s="162"/>
    </row>
    <row r="57" spans="1:17" ht="13.5" hidden="1" thickBot="1">
      <c r="A57" s="551"/>
      <c r="B57" s="151" t="s">
        <v>140</v>
      </c>
      <c r="C57" s="515"/>
      <c r="D57" s="548"/>
      <c r="E57" s="160"/>
      <c r="F57" s="163"/>
      <c r="G57" s="160"/>
      <c r="H57" s="161"/>
      <c r="I57" s="161"/>
      <c r="J57" s="164"/>
      <c r="K57" s="164"/>
      <c r="L57" s="164"/>
      <c r="M57" s="161"/>
      <c r="N57" s="164"/>
      <c r="O57" s="164"/>
      <c r="P57" s="164"/>
      <c r="Q57" s="165"/>
    </row>
    <row r="58" spans="1:17" ht="13.5" hidden="1" thickBot="1">
      <c r="A58" s="551"/>
      <c r="B58" s="166" t="s">
        <v>145</v>
      </c>
      <c r="C58" s="515"/>
      <c r="D58" s="548"/>
      <c r="E58" s="163"/>
      <c r="F58" s="163"/>
      <c r="G58" s="163"/>
      <c r="H58" s="164"/>
      <c r="I58" s="164"/>
      <c r="J58" s="164"/>
      <c r="K58" s="164"/>
      <c r="L58" s="164"/>
      <c r="M58" s="164"/>
      <c r="N58" s="164"/>
      <c r="O58" s="164"/>
      <c r="P58" s="164"/>
      <c r="Q58" s="165"/>
    </row>
    <row r="59" spans="1:17" ht="13.5" hidden="1" thickBot="1">
      <c r="A59" s="511" t="s">
        <v>245</v>
      </c>
      <c r="B59" s="148" t="s">
        <v>85</v>
      </c>
      <c r="C59" s="513"/>
      <c r="D59" s="514"/>
      <c r="E59" s="514"/>
      <c r="F59" s="514"/>
      <c r="G59" s="514"/>
      <c r="H59" s="514"/>
      <c r="I59" s="514"/>
      <c r="J59" s="514"/>
      <c r="K59" s="149"/>
      <c r="L59" s="149"/>
      <c r="M59" s="149"/>
      <c r="N59" s="149"/>
      <c r="O59" s="149"/>
      <c r="P59" s="149"/>
      <c r="Q59" s="150"/>
    </row>
    <row r="60" spans="1:17" ht="13.5" hidden="1" thickBot="1">
      <c r="A60" s="551"/>
      <c r="B60" s="151" t="s">
        <v>86</v>
      </c>
      <c r="C60" s="515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7"/>
    </row>
    <row r="61" spans="1:17" ht="13.5" hidden="1" thickBot="1">
      <c r="A61" s="551"/>
      <c r="B61" s="151" t="s">
        <v>87</v>
      </c>
      <c r="C61" s="515"/>
      <c r="D61" s="516"/>
      <c r="E61" s="516"/>
      <c r="F61" s="516"/>
      <c r="G61" s="516"/>
      <c r="H61" s="516"/>
      <c r="I61" s="516"/>
      <c r="J61" s="516"/>
      <c r="K61" s="516"/>
      <c r="L61" s="154"/>
      <c r="M61" s="154"/>
      <c r="N61" s="154"/>
      <c r="O61" s="154"/>
      <c r="P61" s="154"/>
      <c r="Q61" s="155"/>
    </row>
    <row r="62" spans="1:17" ht="13.5" hidden="1" thickBot="1">
      <c r="A62" s="551"/>
      <c r="B62" s="156" t="s">
        <v>88</v>
      </c>
      <c r="C62" s="167"/>
      <c r="D62" s="168"/>
      <c r="E62" s="168"/>
      <c r="F62" s="168"/>
      <c r="G62" s="168"/>
      <c r="H62" s="168"/>
      <c r="I62" s="168"/>
      <c r="J62" s="168"/>
      <c r="K62" s="154"/>
      <c r="L62" s="154"/>
      <c r="M62" s="154"/>
      <c r="N62" s="154"/>
      <c r="O62" s="154"/>
      <c r="P62" s="154"/>
      <c r="Q62" s="155"/>
    </row>
    <row r="63" spans="1:17" ht="13.5" hidden="1" thickBot="1">
      <c r="A63" s="551"/>
      <c r="B63" s="157" t="s">
        <v>89</v>
      </c>
      <c r="C63" s="544"/>
      <c r="D63" s="545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9"/>
    </row>
    <row r="64" spans="1:17" ht="13.5" hidden="1" thickBot="1">
      <c r="A64" s="551"/>
      <c r="B64" s="148" t="s">
        <v>160</v>
      </c>
      <c r="C64" s="546"/>
      <c r="D64" s="547"/>
      <c r="E64" s="160"/>
      <c r="F64" s="160"/>
      <c r="G64" s="160"/>
      <c r="H64" s="161"/>
      <c r="I64" s="161"/>
      <c r="J64" s="161"/>
      <c r="K64" s="161"/>
      <c r="L64" s="161"/>
      <c r="M64" s="161"/>
      <c r="N64" s="161"/>
      <c r="O64" s="161"/>
      <c r="P64" s="161"/>
      <c r="Q64" s="162"/>
    </row>
    <row r="65" spans="1:17" ht="13.5" hidden="1" thickBot="1">
      <c r="A65" s="551"/>
      <c r="B65" s="151" t="s">
        <v>139</v>
      </c>
      <c r="C65" s="515"/>
      <c r="D65" s="548"/>
      <c r="E65" s="160"/>
      <c r="F65" s="163"/>
      <c r="G65" s="160"/>
      <c r="H65" s="161"/>
      <c r="I65" s="161"/>
      <c r="J65" s="164"/>
      <c r="K65" s="164"/>
      <c r="L65" s="164"/>
      <c r="M65" s="161"/>
      <c r="N65" s="164"/>
      <c r="O65" s="164"/>
      <c r="P65" s="164"/>
      <c r="Q65" s="165"/>
    </row>
    <row r="66" spans="1:17" ht="13.5" hidden="1" thickBot="1">
      <c r="A66" s="551"/>
      <c r="B66" s="166" t="s">
        <v>140</v>
      </c>
      <c r="C66" s="515"/>
      <c r="D66" s="548"/>
      <c r="E66" s="163"/>
      <c r="F66" s="163"/>
      <c r="G66" s="163"/>
      <c r="H66" s="164"/>
      <c r="I66" s="164"/>
      <c r="J66" s="164"/>
      <c r="K66" s="164"/>
      <c r="L66" s="164"/>
      <c r="M66" s="164"/>
      <c r="N66" s="164"/>
      <c r="O66" s="164"/>
      <c r="P66" s="164"/>
      <c r="Q66" s="165"/>
    </row>
    <row r="67" spans="1:17" ht="13.5" hidden="1" thickBot="1">
      <c r="A67" s="511" t="s">
        <v>246</v>
      </c>
      <c r="B67" s="148" t="s">
        <v>85</v>
      </c>
      <c r="C67" s="513"/>
      <c r="D67" s="514"/>
      <c r="E67" s="514"/>
      <c r="F67" s="514"/>
      <c r="G67" s="514"/>
      <c r="H67" s="514"/>
      <c r="I67" s="514"/>
      <c r="J67" s="514"/>
      <c r="K67" s="149"/>
      <c r="L67" s="149"/>
      <c r="M67" s="149"/>
      <c r="N67" s="149"/>
      <c r="O67" s="149"/>
      <c r="P67" s="149"/>
      <c r="Q67" s="150"/>
    </row>
    <row r="68" spans="1:17" ht="13.5" hidden="1" thickBot="1">
      <c r="A68" s="551"/>
      <c r="B68" s="151" t="s">
        <v>86</v>
      </c>
      <c r="C68" s="515"/>
      <c r="D68" s="516"/>
      <c r="E68" s="516"/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7"/>
    </row>
    <row r="69" spans="1:17" ht="13.5" hidden="1" thickBot="1">
      <c r="A69" s="551"/>
      <c r="B69" s="151" t="s">
        <v>87</v>
      </c>
      <c r="C69" s="515"/>
      <c r="D69" s="516"/>
      <c r="E69" s="516"/>
      <c r="F69" s="516"/>
      <c r="G69" s="516"/>
      <c r="H69" s="516"/>
      <c r="I69" s="516"/>
      <c r="J69" s="516"/>
      <c r="K69" s="516"/>
      <c r="L69" s="154"/>
      <c r="M69" s="154"/>
      <c r="N69" s="154"/>
      <c r="O69" s="154"/>
      <c r="P69" s="154"/>
      <c r="Q69" s="155"/>
    </row>
    <row r="70" spans="1:17" ht="13.5" hidden="1" thickBot="1">
      <c r="A70" s="551"/>
      <c r="B70" s="156" t="s">
        <v>88</v>
      </c>
      <c r="C70" s="167"/>
      <c r="D70" s="168"/>
      <c r="E70" s="168"/>
      <c r="F70" s="168"/>
      <c r="G70" s="168"/>
      <c r="H70" s="168"/>
      <c r="I70" s="168"/>
      <c r="J70" s="168"/>
      <c r="K70" s="154"/>
      <c r="L70" s="154"/>
      <c r="M70" s="154"/>
      <c r="N70" s="154"/>
      <c r="O70" s="154"/>
      <c r="P70" s="154"/>
      <c r="Q70" s="155"/>
    </row>
    <row r="71" spans="1:17" ht="13.5" hidden="1" thickBot="1">
      <c r="A71" s="551"/>
      <c r="B71" s="157" t="s">
        <v>89</v>
      </c>
      <c r="C71" s="544"/>
      <c r="D71" s="545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9"/>
    </row>
    <row r="72" spans="1:17" ht="13.5" hidden="1" thickBot="1">
      <c r="A72" s="551"/>
      <c r="B72" s="148" t="s">
        <v>160</v>
      </c>
      <c r="C72" s="546"/>
      <c r="D72" s="547"/>
      <c r="E72" s="160"/>
      <c r="F72" s="160"/>
      <c r="G72" s="160"/>
      <c r="H72" s="161"/>
      <c r="I72" s="161"/>
      <c r="J72" s="161"/>
      <c r="K72" s="161"/>
      <c r="L72" s="161"/>
      <c r="M72" s="161"/>
      <c r="N72" s="161"/>
      <c r="O72" s="161"/>
      <c r="P72" s="161"/>
      <c r="Q72" s="162"/>
    </row>
    <row r="73" spans="1:17" ht="13.5" hidden="1" thickBot="1">
      <c r="A73" s="551"/>
      <c r="B73" s="151" t="s">
        <v>139</v>
      </c>
      <c r="C73" s="515"/>
      <c r="D73" s="548"/>
      <c r="E73" s="160"/>
      <c r="F73" s="163"/>
      <c r="G73" s="160"/>
      <c r="H73" s="161"/>
      <c r="I73" s="161"/>
      <c r="J73" s="164"/>
      <c r="K73" s="164"/>
      <c r="L73" s="164"/>
      <c r="M73" s="161"/>
      <c r="N73" s="164"/>
      <c r="O73" s="164"/>
      <c r="P73" s="164"/>
      <c r="Q73" s="165"/>
    </row>
    <row r="74" spans="1:17" ht="13.5" hidden="1" thickBot="1">
      <c r="A74" s="551"/>
      <c r="B74" s="166" t="s">
        <v>140</v>
      </c>
      <c r="C74" s="515"/>
      <c r="D74" s="548"/>
      <c r="E74" s="163"/>
      <c r="F74" s="163"/>
      <c r="G74" s="163"/>
      <c r="H74" s="164"/>
      <c r="I74" s="164"/>
      <c r="J74" s="164"/>
      <c r="K74" s="164"/>
      <c r="L74" s="164"/>
      <c r="M74" s="164"/>
      <c r="N74" s="164"/>
      <c r="O74" s="164"/>
      <c r="P74" s="164"/>
      <c r="Q74" s="165"/>
    </row>
    <row r="75" spans="1:17" ht="13.5" hidden="1" thickBot="1">
      <c r="A75" s="511" t="s">
        <v>247</v>
      </c>
      <c r="B75" s="148" t="s">
        <v>85</v>
      </c>
      <c r="C75" s="513"/>
      <c r="D75" s="514"/>
      <c r="E75" s="514"/>
      <c r="F75" s="514"/>
      <c r="G75" s="514"/>
      <c r="H75" s="514"/>
      <c r="I75" s="514"/>
      <c r="J75" s="514"/>
      <c r="K75" s="149"/>
      <c r="L75" s="149"/>
      <c r="M75" s="149"/>
      <c r="N75" s="149"/>
      <c r="O75" s="149"/>
      <c r="P75" s="149"/>
      <c r="Q75" s="150"/>
    </row>
    <row r="76" spans="1:17" ht="13.5" hidden="1" thickBot="1">
      <c r="A76" s="551"/>
      <c r="B76" s="151" t="s">
        <v>86</v>
      </c>
      <c r="C76" s="515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7"/>
    </row>
    <row r="77" spans="1:17" ht="13.5" hidden="1" thickBot="1">
      <c r="A77" s="551"/>
      <c r="B77" s="151" t="s">
        <v>87</v>
      </c>
      <c r="C77" s="515"/>
      <c r="D77" s="516"/>
      <c r="E77" s="516"/>
      <c r="F77" s="516"/>
      <c r="G77" s="516"/>
      <c r="H77" s="516"/>
      <c r="I77" s="516"/>
      <c r="J77" s="516"/>
      <c r="K77" s="516"/>
      <c r="L77" s="154"/>
      <c r="M77" s="154"/>
      <c r="N77" s="154"/>
      <c r="O77" s="154"/>
      <c r="P77" s="154"/>
      <c r="Q77" s="155"/>
    </row>
    <row r="78" spans="1:17" ht="13.5" hidden="1" thickBot="1">
      <c r="A78" s="551"/>
      <c r="B78" s="156" t="s">
        <v>88</v>
      </c>
      <c r="C78" s="167"/>
      <c r="D78" s="168"/>
      <c r="E78" s="168"/>
      <c r="F78" s="168"/>
      <c r="G78" s="168"/>
      <c r="H78" s="168"/>
      <c r="I78" s="168"/>
      <c r="J78" s="168"/>
      <c r="K78" s="154"/>
      <c r="L78" s="154"/>
      <c r="M78" s="154"/>
      <c r="N78" s="154"/>
      <c r="O78" s="154"/>
      <c r="P78" s="154"/>
      <c r="Q78" s="155"/>
    </row>
    <row r="79" spans="1:17" ht="13.5" hidden="1" thickBot="1">
      <c r="A79" s="551"/>
      <c r="B79" s="157" t="s">
        <v>89</v>
      </c>
      <c r="C79" s="544"/>
      <c r="D79" s="545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9"/>
    </row>
    <row r="80" spans="1:17" ht="13.5" hidden="1" thickBot="1">
      <c r="A80" s="551"/>
      <c r="B80" s="148" t="s">
        <v>160</v>
      </c>
      <c r="C80" s="546"/>
      <c r="D80" s="547"/>
      <c r="E80" s="160"/>
      <c r="F80" s="160"/>
      <c r="G80" s="160"/>
      <c r="H80" s="161"/>
      <c r="I80" s="161"/>
      <c r="J80" s="161"/>
      <c r="K80" s="161"/>
      <c r="L80" s="161"/>
      <c r="M80" s="161"/>
      <c r="N80" s="161"/>
      <c r="O80" s="161"/>
      <c r="P80" s="161"/>
      <c r="Q80" s="162"/>
    </row>
    <row r="81" spans="1:17" ht="13.5" hidden="1" thickBot="1">
      <c r="A81" s="551"/>
      <c r="B81" s="151" t="s">
        <v>139</v>
      </c>
      <c r="C81" s="515"/>
      <c r="D81" s="548"/>
      <c r="E81" s="160"/>
      <c r="F81" s="163"/>
      <c r="G81" s="160"/>
      <c r="H81" s="161"/>
      <c r="I81" s="161"/>
      <c r="J81" s="164"/>
      <c r="K81" s="164"/>
      <c r="L81" s="164"/>
      <c r="M81" s="161"/>
      <c r="N81" s="164"/>
      <c r="O81" s="164"/>
      <c r="P81" s="164"/>
      <c r="Q81" s="165"/>
    </row>
    <row r="82" spans="1:17" ht="13.5" hidden="1" thickBot="1">
      <c r="A82" s="551"/>
      <c r="B82" s="166" t="s">
        <v>140</v>
      </c>
      <c r="C82" s="515"/>
      <c r="D82" s="548"/>
      <c r="E82" s="163"/>
      <c r="F82" s="163"/>
      <c r="G82" s="163"/>
      <c r="H82" s="164"/>
      <c r="I82" s="164"/>
      <c r="J82" s="164"/>
      <c r="K82" s="164"/>
      <c r="L82" s="164"/>
      <c r="M82" s="164"/>
      <c r="N82" s="164"/>
      <c r="O82" s="164"/>
      <c r="P82" s="164"/>
      <c r="Q82" s="165"/>
    </row>
    <row r="83" spans="1:17" ht="13.5" hidden="1" thickBot="1">
      <c r="A83" s="511" t="s">
        <v>248</v>
      </c>
      <c r="B83" s="148" t="s">
        <v>85</v>
      </c>
      <c r="C83" s="513"/>
      <c r="D83" s="514"/>
      <c r="E83" s="514"/>
      <c r="F83" s="514"/>
      <c r="G83" s="514"/>
      <c r="H83" s="514"/>
      <c r="I83" s="514"/>
      <c r="J83" s="514"/>
      <c r="K83" s="149"/>
      <c r="L83" s="149"/>
      <c r="M83" s="149"/>
      <c r="N83" s="149"/>
      <c r="O83" s="149"/>
      <c r="P83" s="149"/>
      <c r="Q83" s="150"/>
    </row>
    <row r="84" spans="1:17" ht="13.5" hidden="1" thickBot="1">
      <c r="A84" s="551"/>
      <c r="B84" s="151" t="s">
        <v>86</v>
      </c>
      <c r="C84" s="515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7"/>
    </row>
    <row r="85" spans="1:17" ht="13.5" hidden="1" thickBot="1">
      <c r="A85" s="551"/>
      <c r="B85" s="151" t="s">
        <v>87</v>
      </c>
      <c r="C85" s="515"/>
      <c r="D85" s="516"/>
      <c r="E85" s="516"/>
      <c r="F85" s="516"/>
      <c r="G85" s="516"/>
      <c r="H85" s="516"/>
      <c r="I85" s="516"/>
      <c r="J85" s="516"/>
      <c r="K85" s="516"/>
      <c r="L85" s="154"/>
      <c r="M85" s="154"/>
      <c r="N85" s="154"/>
      <c r="O85" s="154"/>
      <c r="P85" s="154"/>
      <c r="Q85" s="155"/>
    </row>
    <row r="86" spans="1:17" ht="13.5" hidden="1" thickBot="1">
      <c r="A86" s="551"/>
      <c r="B86" s="156" t="s">
        <v>88</v>
      </c>
      <c r="C86" s="167"/>
      <c r="D86" s="168"/>
      <c r="E86" s="168"/>
      <c r="F86" s="168"/>
      <c r="G86" s="168"/>
      <c r="H86" s="168"/>
      <c r="I86" s="168"/>
      <c r="J86" s="168"/>
      <c r="K86" s="154"/>
      <c r="L86" s="154"/>
      <c r="M86" s="154"/>
      <c r="N86" s="154"/>
      <c r="O86" s="154"/>
      <c r="P86" s="154"/>
      <c r="Q86" s="155"/>
    </row>
    <row r="87" spans="1:17" ht="13.5" hidden="1" thickBot="1">
      <c r="A87" s="551"/>
      <c r="B87" s="157" t="s">
        <v>89</v>
      </c>
      <c r="C87" s="544"/>
      <c r="D87" s="545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9"/>
    </row>
    <row r="88" spans="1:17" ht="13.5" hidden="1" thickBot="1">
      <c r="A88" s="551"/>
      <c r="B88" s="148" t="s">
        <v>160</v>
      </c>
      <c r="C88" s="546"/>
      <c r="D88" s="547"/>
      <c r="E88" s="160"/>
      <c r="F88" s="160"/>
      <c r="G88" s="160"/>
      <c r="H88" s="161"/>
      <c r="I88" s="161"/>
      <c r="J88" s="161"/>
      <c r="K88" s="161"/>
      <c r="L88" s="161"/>
      <c r="M88" s="161"/>
      <c r="N88" s="161"/>
      <c r="O88" s="161"/>
      <c r="P88" s="161"/>
      <c r="Q88" s="162"/>
    </row>
    <row r="89" spans="1:17" ht="13.5" hidden="1" thickBot="1">
      <c r="A89" s="551"/>
      <c r="B89" s="151" t="s">
        <v>139</v>
      </c>
      <c r="C89" s="515"/>
      <c r="D89" s="548"/>
      <c r="E89" s="160"/>
      <c r="F89" s="163"/>
      <c r="G89" s="160"/>
      <c r="H89" s="161"/>
      <c r="I89" s="161"/>
      <c r="J89" s="164"/>
      <c r="K89" s="164"/>
      <c r="L89" s="164"/>
      <c r="M89" s="161"/>
      <c r="N89" s="164"/>
      <c r="O89" s="164"/>
      <c r="P89" s="164"/>
      <c r="Q89" s="165"/>
    </row>
    <row r="90" spans="1:17" ht="13.5" hidden="1" thickBot="1">
      <c r="A90" s="551"/>
      <c r="B90" s="166" t="s">
        <v>140</v>
      </c>
      <c r="C90" s="515"/>
      <c r="D90" s="548"/>
      <c r="E90" s="163"/>
      <c r="F90" s="163"/>
      <c r="G90" s="163"/>
      <c r="H90" s="164"/>
      <c r="I90" s="164"/>
      <c r="J90" s="164"/>
      <c r="K90" s="164"/>
      <c r="L90" s="164"/>
      <c r="M90" s="164"/>
      <c r="N90" s="164"/>
      <c r="O90" s="164"/>
      <c r="P90" s="164"/>
      <c r="Q90" s="165"/>
    </row>
    <row r="91" spans="1:17" ht="13.5" hidden="1" thickBot="1">
      <c r="A91" s="511" t="s">
        <v>249</v>
      </c>
      <c r="B91" s="174" t="s">
        <v>85</v>
      </c>
      <c r="C91" s="513"/>
      <c r="D91" s="514"/>
      <c r="E91" s="514"/>
      <c r="F91" s="514"/>
      <c r="G91" s="514"/>
      <c r="H91" s="514"/>
      <c r="I91" s="514"/>
      <c r="J91" s="514"/>
      <c r="K91" s="149"/>
      <c r="L91" s="149"/>
      <c r="M91" s="149"/>
      <c r="N91" s="149"/>
      <c r="O91" s="149"/>
      <c r="P91" s="149"/>
      <c r="Q91" s="150"/>
    </row>
    <row r="92" spans="1:17" ht="13.5" hidden="1" thickBot="1">
      <c r="A92" s="551"/>
      <c r="B92" s="151" t="s">
        <v>86</v>
      </c>
      <c r="C92" s="515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7"/>
    </row>
    <row r="93" spans="1:17" ht="13.5" hidden="1" thickBot="1">
      <c r="A93" s="551"/>
      <c r="B93" s="151" t="s">
        <v>87</v>
      </c>
      <c r="C93" s="515"/>
      <c r="D93" s="516"/>
      <c r="E93" s="516"/>
      <c r="F93" s="516"/>
      <c r="G93" s="516"/>
      <c r="H93" s="516"/>
      <c r="I93" s="516"/>
      <c r="J93" s="516"/>
      <c r="K93" s="516"/>
      <c r="L93" s="154"/>
      <c r="M93" s="154"/>
      <c r="N93" s="154"/>
      <c r="O93" s="154"/>
      <c r="P93" s="154"/>
      <c r="Q93" s="155"/>
    </row>
    <row r="94" spans="1:17" ht="13.5" hidden="1" thickBot="1">
      <c r="A94" s="551"/>
      <c r="B94" s="156" t="s">
        <v>88</v>
      </c>
      <c r="C94" s="167"/>
      <c r="D94" s="168"/>
      <c r="E94" s="168"/>
      <c r="F94" s="168"/>
      <c r="G94" s="168"/>
      <c r="H94" s="168"/>
      <c r="I94" s="168"/>
      <c r="J94" s="168"/>
      <c r="K94" s="154"/>
      <c r="L94" s="154"/>
      <c r="M94" s="154"/>
      <c r="N94" s="154"/>
      <c r="O94" s="154"/>
      <c r="P94" s="154"/>
      <c r="Q94" s="155"/>
    </row>
    <row r="95" spans="1:17" ht="13.5" hidden="1" thickBot="1">
      <c r="A95" s="551"/>
      <c r="B95" s="157" t="s">
        <v>89</v>
      </c>
      <c r="C95" s="544"/>
      <c r="D95" s="545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9"/>
    </row>
    <row r="96" spans="1:17" ht="13.5" hidden="1" thickBot="1">
      <c r="A96" s="551"/>
      <c r="B96" s="148" t="s">
        <v>160</v>
      </c>
      <c r="C96" s="546"/>
      <c r="D96" s="547"/>
      <c r="E96" s="160"/>
      <c r="F96" s="160"/>
      <c r="G96" s="160"/>
      <c r="H96" s="161"/>
      <c r="I96" s="161"/>
      <c r="J96" s="161"/>
      <c r="K96" s="161"/>
      <c r="L96" s="161"/>
      <c r="M96" s="161"/>
      <c r="N96" s="161"/>
      <c r="O96" s="161"/>
      <c r="P96" s="161"/>
      <c r="Q96" s="162"/>
    </row>
    <row r="97" spans="1:17" ht="13.5" hidden="1" thickBot="1">
      <c r="A97" s="551"/>
      <c r="B97" s="151" t="s">
        <v>139</v>
      </c>
      <c r="C97" s="515"/>
      <c r="D97" s="548"/>
      <c r="E97" s="160"/>
      <c r="F97" s="163"/>
      <c r="G97" s="160"/>
      <c r="H97" s="161"/>
      <c r="I97" s="161"/>
      <c r="J97" s="164"/>
      <c r="K97" s="164"/>
      <c r="L97" s="164"/>
      <c r="M97" s="161"/>
      <c r="N97" s="164"/>
      <c r="O97" s="164"/>
      <c r="P97" s="164"/>
      <c r="Q97" s="165"/>
    </row>
    <row r="98" spans="1:17" ht="13.5" hidden="1" thickBot="1">
      <c r="A98" s="552"/>
      <c r="B98" s="166" t="s">
        <v>140</v>
      </c>
      <c r="C98" s="553"/>
      <c r="D98" s="554"/>
      <c r="E98" s="171"/>
      <c r="F98" s="171"/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</row>
    <row r="99" spans="1:17" ht="13.5" hidden="1" thickBot="1">
      <c r="A99" s="555" t="s">
        <v>250</v>
      </c>
      <c r="B99" s="148" t="s">
        <v>85</v>
      </c>
      <c r="C99" s="16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5"/>
    </row>
    <row r="100" spans="1:17" ht="13.5" hidden="1" thickBot="1">
      <c r="A100" s="556"/>
      <c r="B100" s="151" t="s">
        <v>86</v>
      </c>
      <c r="C100" s="169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5"/>
    </row>
    <row r="101" spans="1:17" ht="13.5" hidden="1" thickBot="1">
      <c r="A101" s="556"/>
      <c r="B101" s="151" t="s">
        <v>87</v>
      </c>
      <c r="C101" s="16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5"/>
    </row>
    <row r="102" spans="1:17" ht="13.5" hidden="1" thickBot="1">
      <c r="A102" s="556"/>
      <c r="B102" s="156" t="s">
        <v>88</v>
      </c>
      <c r="C102" s="169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5"/>
    </row>
    <row r="103" spans="1:17" ht="13.5" hidden="1" thickBot="1">
      <c r="A103" s="556"/>
      <c r="B103" s="157" t="s">
        <v>89</v>
      </c>
      <c r="C103" s="558"/>
      <c r="D103" s="545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9"/>
    </row>
    <row r="104" spans="1:17" ht="13.5" hidden="1" thickBot="1">
      <c r="A104" s="556"/>
      <c r="B104" s="176" t="s">
        <v>160</v>
      </c>
      <c r="C104" s="546"/>
      <c r="D104" s="547"/>
      <c r="E104" s="177"/>
      <c r="F104" s="177"/>
      <c r="G104" s="177"/>
      <c r="H104" s="178"/>
      <c r="I104" s="178"/>
      <c r="J104" s="178"/>
      <c r="K104" s="178"/>
      <c r="L104" s="178"/>
      <c r="M104" s="178"/>
      <c r="N104" s="178"/>
      <c r="O104" s="178"/>
      <c r="P104" s="178"/>
      <c r="Q104" s="179"/>
    </row>
    <row r="105" spans="1:17" ht="13.5" hidden="1" thickBot="1">
      <c r="A105" s="556"/>
      <c r="B105" s="151" t="s">
        <v>139</v>
      </c>
      <c r="C105" s="515"/>
      <c r="D105" s="548"/>
      <c r="E105" s="160"/>
      <c r="F105" s="163"/>
      <c r="G105" s="160"/>
      <c r="H105" s="161"/>
      <c r="I105" s="161"/>
      <c r="J105" s="164"/>
      <c r="K105" s="164"/>
      <c r="L105" s="164"/>
      <c r="M105" s="161"/>
      <c r="N105" s="164"/>
      <c r="O105" s="164"/>
      <c r="P105" s="164"/>
      <c r="Q105" s="165"/>
    </row>
    <row r="106" spans="1:17" ht="13.5" hidden="1" thickBot="1">
      <c r="A106" s="557"/>
      <c r="B106" s="166" t="s">
        <v>140</v>
      </c>
      <c r="C106" s="553"/>
      <c r="D106" s="554"/>
      <c r="E106" s="171"/>
      <c r="F106" s="171"/>
      <c r="G106" s="171"/>
      <c r="H106" s="172"/>
      <c r="I106" s="172"/>
      <c r="J106" s="172"/>
      <c r="K106" s="172"/>
      <c r="L106" s="172"/>
      <c r="M106" s="172"/>
      <c r="N106" s="172"/>
      <c r="O106" s="172"/>
      <c r="P106" s="172"/>
      <c r="Q106" s="173"/>
    </row>
    <row r="107" spans="1:17" ht="13.5" hidden="1" thickBot="1">
      <c r="A107" s="555" t="s">
        <v>251</v>
      </c>
      <c r="B107" s="174" t="s">
        <v>85</v>
      </c>
      <c r="C107" s="180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2"/>
    </row>
    <row r="108" spans="1:17" ht="13.5" hidden="1" thickBot="1">
      <c r="A108" s="556"/>
      <c r="B108" s="151" t="s">
        <v>86</v>
      </c>
      <c r="C108" s="16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5"/>
    </row>
    <row r="109" spans="1:17" ht="13.5" hidden="1" thickBot="1">
      <c r="A109" s="556"/>
      <c r="B109" s="151" t="s">
        <v>87</v>
      </c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5"/>
    </row>
    <row r="110" spans="1:17" ht="13.5" hidden="1" thickBot="1">
      <c r="A110" s="556"/>
      <c r="B110" s="156" t="s">
        <v>88</v>
      </c>
      <c r="C110" s="16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5"/>
    </row>
    <row r="111" spans="1:17" ht="13.5" hidden="1" thickBot="1">
      <c r="A111" s="556"/>
      <c r="B111" s="157" t="s">
        <v>89</v>
      </c>
      <c r="C111" s="558"/>
      <c r="D111" s="545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9"/>
    </row>
    <row r="112" spans="1:17" ht="13.5" hidden="1" thickBot="1">
      <c r="A112" s="556"/>
      <c r="B112" s="148" t="s">
        <v>160</v>
      </c>
      <c r="C112" s="546"/>
      <c r="D112" s="547"/>
      <c r="E112" s="160"/>
      <c r="F112" s="160"/>
      <c r="G112" s="160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1:17" ht="13.5" hidden="1" thickBot="1">
      <c r="A113" s="556"/>
      <c r="B113" s="151" t="s">
        <v>139</v>
      </c>
      <c r="C113" s="515"/>
      <c r="D113" s="548"/>
      <c r="E113" s="160"/>
      <c r="F113" s="163"/>
      <c r="G113" s="160"/>
      <c r="H113" s="161"/>
      <c r="I113" s="161"/>
      <c r="J113" s="164"/>
      <c r="K113" s="164"/>
      <c r="L113" s="164"/>
      <c r="M113" s="161"/>
      <c r="N113" s="164"/>
      <c r="O113" s="164"/>
      <c r="P113" s="164"/>
      <c r="Q113" s="165"/>
    </row>
    <row r="114" spans="1:17" ht="13.5" hidden="1" thickBot="1">
      <c r="A114" s="557"/>
      <c r="B114" s="166" t="s">
        <v>140</v>
      </c>
      <c r="C114" s="553"/>
      <c r="D114" s="554"/>
      <c r="E114" s="171"/>
      <c r="F114" s="171"/>
      <c r="G114" s="171"/>
      <c r="H114" s="172"/>
      <c r="I114" s="172"/>
      <c r="J114" s="172"/>
      <c r="K114" s="172"/>
      <c r="L114" s="172"/>
      <c r="M114" s="172"/>
      <c r="N114" s="172"/>
      <c r="O114" s="172"/>
      <c r="P114" s="172"/>
      <c r="Q114" s="173"/>
    </row>
    <row r="115" spans="1:17" ht="13.5" hidden="1" thickBot="1">
      <c r="A115" s="555" t="s">
        <v>252</v>
      </c>
      <c r="B115" s="174" t="s">
        <v>85</v>
      </c>
      <c r="C115" s="180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2"/>
    </row>
    <row r="116" spans="1:17" ht="13.5" hidden="1" thickBot="1">
      <c r="A116" s="556"/>
      <c r="B116" s="151" t="s">
        <v>86</v>
      </c>
      <c r="C116" s="515"/>
      <c r="D116" s="516"/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7"/>
    </row>
    <row r="117" spans="1:17" ht="13.5" hidden="1" thickBot="1">
      <c r="A117" s="556"/>
      <c r="B117" s="151" t="s">
        <v>87</v>
      </c>
      <c r="C117" s="16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5"/>
    </row>
    <row r="118" spans="1:17" ht="13.5" hidden="1" thickBot="1">
      <c r="A118" s="556"/>
      <c r="B118" s="156" t="s">
        <v>88</v>
      </c>
      <c r="C118" s="169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5"/>
    </row>
    <row r="119" spans="1:17" ht="13.5" hidden="1" thickBot="1">
      <c r="A119" s="556"/>
      <c r="B119" s="157" t="s">
        <v>89</v>
      </c>
      <c r="C119" s="558"/>
      <c r="D119" s="545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9"/>
    </row>
    <row r="120" spans="1:17" ht="13.5" hidden="1" thickBot="1">
      <c r="A120" s="556"/>
      <c r="B120" s="148" t="s">
        <v>160</v>
      </c>
      <c r="C120" s="546"/>
      <c r="D120" s="547"/>
      <c r="E120" s="160"/>
      <c r="F120" s="160"/>
      <c r="G120" s="160"/>
      <c r="H120" s="161"/>
      <c r="I120" s="161"/>
      <c r="J120" s="161"/>
      <c r="K120" s="161"/>
      <c r="L120" s="161"/>
      <c r="M120" s="161"/>
      <c r="N120" s="161"/>
      <c r="O120" s="161"/>
      <c r="P120" s="161"/>
      <c r="Q120" s="162"/>
    </row>
    <row r="121" spans="1:17" ht="13.5" hidden="1" thickBot="1">
      <c r="A121" s="556"/>
      <c r="B121" s="151" t="s">
        <v>139</v>
      </c>
      <c r="C121" s="515"/>
      <c r="D121" s="548"/>
      <c r="E121" s="160"/>
      <c r="F121" s="163"/>
      <c r="G121" s="160"/>
      <c r="H121" s="161"/>
      <c r="I121" s="161"/>
      <c r="J121" s="164"/>
      <c r="K121" s="164"/>
      <c r="L121" s="164"/>
      <c r="M121" s="161"/>
      <c r="N121" s="164"/>
      <c r="O121" s="164"/>
      <c r="P121" s="164"/>
      <c r="Q121" s="165"/>
    </row>
    <row r="122" spans="1:17" ht="13.5" hidden="1" thickBot="1">
      <c r="A122" s="557"/>
      <c r="B122" s="166" t="s">
        <v>140</v>
      </c>
      <c r="C122" s="553"/>
      <c r="D122" s="554"/>
      <c r="E122" s="171"/>
      <c r="F122" s="171"/>
      <c r="G122" s="171"/>
      <c r="H122" s="172"/>
      <c r="I122" s="172"/>
      <c r="J122" s="172"/>
      <c r="K122" s="172"/>
      <c r="L122" s="172"/>
      <c r="M122" s="172"/>
      <c r="N122" s="172"/>
      <c r="O122" s="172"/>
      <c r="P122" s="172"/>
      <c r="Q122" s="173"/>
    </row>
    <row r="123" spans="1:17" ht="13.5" hidden="1" thickBot="1">
      <c r="A123" s="555" t="s">
        <v>253</v>
      </c>
      <c r="B123" s="174" t="s">
        <v>85</v>
      </c>
      <c r="C123" s="180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2"/>
    </row>
    <row r="124" spans="1:17" ht="13.5" hidden="1" thickBot="1">
      <c r="A124" s="556"/>
      <c r="B124" s="151" t="s">
        <v>86</v>
      </c>
      <c r="C124" s="515"/>
      <c r="D124" s="516"/>
      <c r="E124" s="516"/>
      <c r="F124" s="516"/>
      <c r="G124" s="516"/>
      <c r="H124" s="516"/>
      <c r="I124" s="516"/>
      <c r="J124" s="516"/>
      <c r="K124" s="516"/>
      <c r="L124" s="516"/>
      <c r="M124" s="516"/>
      <c r="N124" s="516"/>
      <c r="O124" s="516"/>
      <c r="P124" s="516"/>
      <c r="Q124" s="517"/>
    </row>
    <row r="125" spans="1:17" ht="13.5" hidden="1" thickBot="1">
      <c r="A125" s="556"/>
      <c r="B125" s="151" t="s">
        <v>87</v>
      </c>
      <c r="C125" s="169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5"/>
    </row>
    <row r="126" spans="1:17" ht="13.5" hidden="1" thickBot="1">
      <c r="A126" s="556"/>
      <c r="B126" s="156" t="s">
        <v>88</v>
      </c>
      <c r="C126" s="16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5"/>
    </row>
    <row r="127" spans="1:17" ht="13.5" hidden="1" thickBot="1">
      <c r="A127" s="556"/>
      <c r="B127" s="157" t="s">
        <v>89</v>
      </c>
      <c r="C127" s="558"/>
      <c r="D127" s="545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9"/>
    </row>
    <row r="128" spans="1:17" ht="13.5" hidden="1" thickBot="1">
      <c r="A128" s="556"/>
      <c r="B128" s="148" t="s">
        <v>160</v>
      </c>
      <c r="C128" s="546"/>
      <c r="D128" s="547"/>
      <c r="E128" s="160"/>
      <c r="F128" s="160"/>
      <c r="G128" s="160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</row>
    <row r="129" spans="1:17" ht="13.5" hidden="1" thickBot="1">
      <c r="A129" s="556"/>
      <c r="B129" s="151" t="s">
        <v>139</v>
      </c>
      <c r="C129" s="515"/>
      <c r="D129" s="548"/>
      <c r="E129" s="160"/>
      <c r="F129" s="163"/>
      <c r="G129" s="160"/>
      <c r="H129" s="161"/>
      <c r="I129" s="161"/>
      <c r="J129" s="164"/>
      <c r="K129" s="164"/>
      <c r="L129" s="164"/>
      <c r="M129" s="161"/>
      <c r="N129" s="164"/>
      <c r="O129" s="164"/>
      <c r="P129" s="164"/>
      <c r="Q129" s="165"/>
    </row>
    <row r="130" spans="1:17" ht="13.5" hidden="1" thickBot="1">
      <c r="A130" s="557"/>
      <c r="B130" s="166" t="s">
        <v>140</v>
      </c>
      <c r="C130" s="553"/>
      <c r="D130" s="554"/>
      <c r="E130" s="171"/>
      <c r="F130" s="171"/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3"/>
    </row>
    <row r="131" spans="1:17" ht="13.5" hidden="1" thickBot="1">
      <c r="A131" s="555" t="s">
        <v>254</v>
      </c>
      <c r="B131" s="174" t="s">
        <v>85</v>
      </c>
      <c r="C131" s="180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2"/>
    </row>
    <row r="132" spans="1:17" ht="13.5" hidden="1" thickBot="1">
      <c r="A132" s="556"/>
      <c r="B132" s="151" t="s">
        <v>86</v>
      </c>
      <c r="C132" s="515"/>
      <c r="D132" s="516"/>
      <c r="E132" s="516"/>
      <c r="F132" s="516"/>
      <c r="G132" s="516"/>
      <c r="H132" s="516"/>
      <c r="I132" s="516"/>
      <c r="J132" s="516"/>
      <c r="K132" s="516"/>
      <c r="L132" s="516"/>
      <c r="M132" s="516"/>
      <c r="N132" s="516"/>
      <c r="O132" s="516"/>
      <c r="P132" s="516"/>
      <c r="Q132" s="517"/>
    </row>
    <row r="133" spans="1:17" ht="13.5" hidden="1" thickBot="1">
      <c r="A133" s="556"/>
      <c r="B133" s="151" t="s">
        <v>87</v>
      </c>
      <c r="C133" s="16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5"/>
    </row>
    <row r="134" spans="1:17" ht="13.5" hidden="1" thickBot="1">
      <c r="A134" s="556"/>
      <c r="B134" s="156" t="s">
        <v>242</v>
      </c>
      <c r="C134" s="169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5"/>
    </row>
    <row r="135" spans="1:17" ht="13.5" hidden="1" thickBot="1">
      <c r="A135" s="556"/>
      <c r="B135" s="156" t="s">
        <v>88</v>
      </c>
      <c r="C135" s="16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5"/>
    </row>
    <row r="136" spans="1:17" ht="13.5" hidden="1" thickBot="1">
      <c r="A136" s="556"/>
      <c r="B136" s="157" t="s">
        <v>89</v>
      </c>
      <c r="C136" s="558"/>
      <c r="D136" s="545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9"/>
    </row>
    <row r="137" spans="1:17" ht="13.5" hidden="1" thickBot="1">
      <c r="A137" s="556"/>
      <c r="B137" s="148" t="s">
        <v>160</v>
      </c>
      <c r="C137" s="546"/>
      <c r="D137" s="547"/>
      <c r="E137" s="160"/>
      <c r="F137" s="160"/>
      <c r="G137" s="160"/>
      <c r="H137" s="161"/>
      <c r="I137" s="161"/>
      <c r="J137" s="161"/>
      <c r="K137" s="161"/>
      <c r="L137" s="161"/>
      <c r="M137" s="161"/>
      <c r="N137" s="161"/>
      <c r="O137" s="161"/>
      <c r="P137" s="161"/>
      <c r="Q137" s="162"/>
    </row>
    <row r="138" spans="1:17" ht="13.5" hidden="1" thickBot="1">
      <c r="A138" s="556"/>
      <c r="B138" s="151" t="s">
        <v>139</v>
      </c>
      <c r="C138" s="515"/>
      <c r="D138" s="548"/>
      <c r="E138" s="160"/>
      <c r="F138" s="163"/>
      <c r="G138" s="160"/>
      <c r="H138" s="161"/>
      <c r="I138" s="161"/>
      <c r="J138" s="164"/>
      <c r="K138" s="164"/>
      <c r="L138" s="164"/>
      <c r="M138" s="161"/>
      <c r="N138" s="164"/>
      <c r="O138" s="164"/>
      <c r="P138" s="164"/>
      <c r="Q138" s="165"/>
    </row>
    <row r="139" spans="1:17" ht="13.5" hidden="1" thickBot="1">
      <c r="A139" s="557"/>
      <c r="B139" s="166" t="s">
        <v>140</v>
      </c>
      <c r="C139" s="553"/>
      <c r="D139" s="554"/>
      <c r="E139" s="171"/>
      <c r="F139" s="171"/>
      <c r="G139" s="171"/>
      <c r="H139" s="172"/>
      <c r="I139" s="172"/>
      <c r="J139" s="172"/>
      <c r="K139" s="172"/>
      <c r="L139" s="172"/>
      <c r="M139" s="172"/>
      <c r="N139" s="172"/>
      <c r="O139" s="172"/>
      <c r="P139" s="172"/>
      <c r="Q139" s="173"/>
    </row>
    <row r="140" spans="1:17" ht="12.75">
      <c r="A140" s="511" t="s">
        <v>244</v>
      </c>
      <c r="B140" s="148" t="s">
        <v>85</v>
      </c>
      <c r="C140" s="513" t="s">
        <v>233</v>
      </c>
      <c r="D140" s="514"/>
      <c r="E140" s="514"/>
      <c r="F140" s="514"/>
      <c r="G140" s="514"/>
      <c r="H140" s="514"/>
      <c r="I140" s="514"/>
      <c r="J140" s="514"/>
      <c r="K140" s="149"/>
      <c r="L140" s="149"/>
      <c r="M140" s="149"/>
      <c r="N140" s="149"/>
      <c r="O140" s="149"/>
      <c r="P140" s="149"/>
      <c r="Q140" s="150"/>
    </row>
    <row r="141" spans="1:17" ht="12.75">
      <c r="A141" s="551"/>
      <c r="B141" s="151" t="s">
        <v>86</v>
      </c>
      <c r="C141" s="515" t="s">
        <v>234</v>
      </c>
      <c r="D141" s="516"/>
      <c r="E141" s="516"/>
      <c r="F141" s="516"/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  <c r="Q141" s="517"/>
    </row>
    <row r="142" spans="1:17" ht="12.75">
      <c r="A142" s="551"/>
      <c r="B142" s="151" t="s">
        <v>87</v>
      </c>
      <c r="C142" s="515" t="s">
        <v>255</v>
      </c>
      <c r="D142" s="516"/>
      <c r="E142" s="516"/>
      <c r="F142" s="516"/>
      <c r="G142" s="516"/>
      <c r="H142" s="516"/>
      <c r="I142" s="516"/>
      <c r="J142" s="516"/>
      <c r="K142" s="516"/>
      <c r="L142" s="154"/>
      <c r="M142" s="154"/>
      <c r="N142" s="154"/>
      <c r="O142" s="154"/>
      <c r="P142" s="154"/>
      <c r="Q142" s="155"/>
    </row>
    <row r="143" spans="1:17" ht="12.75">
      <c r="A143" s="551"/>
      <c r="B143" s="156" t="s">
        <v>242</v>
      </c>
      <c r="C143" s="169"/>
      <c r="D143" s="170"/>
      <c r="E143" s="170"/>
      <c r="F143" s="170"/>
      <c r="G143" s="170"/>
      <c r="H143" s="170"/>
      <c r="I143" s="170"/>
      <c r="J143" s="170"/>
      <c r="K143" s="170"/>
      <c r="L143" s="154"/>
      <c r="M143" s="154"/>
      <c r="N143" s="154"/>
      <c r="O143" s="154"/>
      <c r="P143" s="154"/>
      <c r="Q143" s="155"/>
    </row>
    <row r="144" spans="1:17" ht="12.75">
      <c r="A144" s="551"/>
      <c r="B144" s="156" t="s">
        <v>88</v>
      </c>
      <c r="C144" s="167" t="s">
        <v>256</v>
      </c>
      <c r="D144" s="168"/>
      <c r="E144" s="168"/>
      <c r="F144" s="168"/>
      <c r="G144" s="168"/>
      <c r="H144" s="168"/>
      <c r="I144" s="168"/>
      <c r="J144" s="168"/>
      <c r="K144" s="154"/>
      <c r="L144" s="154"/>
      <c r="M144" s="154"/>
      <c r="N144" s="154"/>
      <c r="O144" s="154"/>
      <c r="P144" s="154"/>
      <c r="Q144" s="155"/>
    </row>
    <row r="145" spans="1:17" ht="12.75">
      <c r="A145" s="551"/>
      <c r="B145" s="157" t="s">
        <v>89</v>
      </c>
      <c r="C145" s="544"/>
      <c r="D145" s="545"/>
      <c r="E145" s="158">
        <v>48839</v>
      </c>
      <c r="F145" s="158">
        <v>7326</v>
      </c>
      <c r="G145" s="158">
        <v>41513</v>
      </c>
      <c r="H145" s="158">
        <f aca="true" t="shared" si="4" ref="H145:Q145">H146</f>
        <v>13857</v>
      </c>
      <c r="I145" s="158">
        <f t="shared" si="4"/>
        <v>2079</v>
      </c>
      <c r="J145" s="158">
        <f t="shared" si="4"/>
        <v>0</v>
      </c>
      <c r="K145" s="158">
        <f t="shared" si="4"/>
        <v>0</v>
      </c>
      <c r="L145" s="158">
        <f t="shared" si="4"/>
        <v>2079</v>
      </c>
      <c r="M145" s="158">
        <f t="shared" si="4"/>
        <v>11778</v>
      </c>
      <c r="N145" s="158">
        <f t="shared" si="4"/>
        <v>0</v>
      </c>
      <c r="O145" s="158">
        <f t="shared" si="4"/>
        <v>0</v>
      </c>
      <c r="P145" s="158">
        <f t="shared" si="4"/>
        <v>0</v>
      </c>
      <c r="Q145" s="159">
        <f t="shared" si="4"/>
        <v>11778</v>
      </c>
    </row>
    <row r="146" spans="1:17" ht="12.75">
      <c r="A146" s="551"/>
      <c r="B146" s="148" t="s">
        <v>237</v>
      </c>
      <c r="C146" s="546"/>
      <c r="D146" s="547"/>
      <c r="E146" s="160">
        <f>F146+G146</f>
        <v>13857</v>
      </c>
      <c r="F146" s="160">
        <f>I146</f>
        <v>2079</v>
      </c>
      <c r="G146" s="160">
        <f>M146</f>
        <v>11778</v>
      </c>
      <c r="H146" s="161">
        <f>I146+M146</f>
        <v>13857</v>
      </c>
      <c r="I146" s="161">
        <f>SUM(J146:L146)</f>
        <v>2079</v>
      </c>
      <c r="J146" s="161"/>
      <c r="K146" s="161"/>
      <c r="L146" s="161">
        <v>2079</v>
      </c>
      <c r="M146" s="161">
        <f>SUM(N146:Q146)</f>
        <v>11778</v>
      </c>
      <c r="N146" s="161"/>
      <c r="O146" s="161"/>
      <c r="P146" s="161"/>
      <c r="Q146" s="162">
        <v>11778</v>
      </c>
    </row>
    <row r="147" spans="1:17" ht="12.75">
      <c r="A147" s="551"/>
      <c r="B147" s="151" t="s">
        <v>140</v>
      </c>
      <c r="C147" s="515"/>
      <c r="D147" s="548"/>
      <c r="E147" s="160"/>
      <c r="F147" s="163"/>
      <c r="G147" s="160"/>
      <c r="H147" s="161"/>
      <c r="I147" s="161"/>
      <c r="J147" s="164"/>
      <c r="K147" s="164"/>
      <c r="L147" s="164"/>
      <c r="M147" s="161"/>
      <c r="N147" s="164"/>
      <c r="O147" s="164"/>
      <c r="P147" s="164"/>
      <c r="Q147" s="165"/>
    </row>
    <row r="148" spans="1:17" ht="13.5" thickBot="1">
      <c r="A148" s="552"/>
      <c r="B148" s="166" t="s">
        <v>161</v>
      </c>
      <c r="C148" s="553"/>
      <c r="D148" s="554"/>
      <c r="E148" s="171"/>
      <c r="F148" s="171"/>
      <c r="G148" s="171"/>
      <c r="H148" s="172"/>
      <c r="I148" s="172"/>
      <c r="J148" s="172"/>
      <c r="K148" s="172"/>
      <c r="L148" s="172"/>
      <c r="M148" s="172"/>
      <c r="N148" s="172"/>
      <c r="O148" s="172"/>
      <c r="P148" s="172"/>
      <c r="Q148" s="173"/>
    </row>
    <row r="149" spans="1:17" ht="12.75">
      <c r="A149" s="511" t="s">
        <v>245</v>
      </c>
      <c r="B149" s="148" t="s">
        <v>85</v>
      </c>
      <c r="C149" s="513" t="s">
        <v>233</v>
      </c>
      <c r="D149" s="514"/>
      <c r="E149" s="514"/>
      <c r="F149" s="514"/>
      <c r="G149" s="514"/>
      <c r="H149" s="514"/>
      <c r="I149" s="514"/>
      <c r="J149" s="514"/>
      <c r="K149" s="149"/>
      <c r="L149" s="149"/>
      <c r="M149" s="149"/>
      <c r="N149" s="149"/>
      <c r="O149" s="149"/>
      <c r="P149" s="149"/>
      <c r="Q149" s="150"/>
    </row>
    <row r="150" spans="1:17" ht="12.75">
      <c r="A150" s="551"/>
      <c r="B150" s="151" t="s">
        <v>86</v>
      </c>
      <c r="C150" s="515" t="s">
        <v>234</v>
      </c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7"/>
    </row>
    <row r="151" spans="1:17" ht="12.75">
      <c r="A151" s="551"/>
      <c r="B151" s="151" t="s">
        <v>87</v>
      </c>
      <c r="C151" s="515" t="s">
        <v>255</v>
      </c>
      <c r="D151" s="516"/>
      <c r="E151" s="516"/>
      <c r="F151" s="516"/>
      <c r="G151" s="516"/>
      <c r="H151" s="516"/>
      <c r="I151" s="516"/>
      <c r="J151" s="516"/>
      <c r="K151" s="516"/>
      <c r="L151" s="154"/>
      <c r="M151" s="154"/>
      <c r="N151" s="154"/>
      <c r="O151" s="154"/>
      <c r="P151" s="154"/>
      <c r="Q151" s="155"/>
    </row>
    <row r="152" spans="1:17" ht="12.75">
      <c r="A152" s="551"/>
      <c r="B152" s="156" t="s">
        <v>242</v>
      </c>
      <c r="C152" s="169"/>
      <c r="D152" s="170"/>
      <c r="E152" s="170"/>
      <c r="F152" s="170"/>
      <c r="G152" s="170"/>
      <c r="H152" s="170"/>
      <c r="I152" s="170"/>
      <c r="J152" s="170"/>
      <c r="K152" s="170"/>
      <c r="L152" s="154"/>
      <c r="M152" s="154"/>
      <c r="N152" s="154"/>
      <c r="O152" s="154"/>
      <c r="P152" s="154"/>
      <c r="Q152" s="155"/>
    </row>
    <row r="153" spans="1:17" ht="12.75">
      <c r="A153" s="551"/>
      <c r="B153" s="156" t="s">
        <v>88</v>
      </c>
      <c r="C153" s="167" t="s">
        <v>257</v>
      </c>
      <c r="D153" s="168"/>
      <c r="E153" s="168"/>
      <c r="F153" s="168"/>
      <c r="G153" s="168"/>
      <c r="H153" s="168"/>
      <c r="I153" s="168"/>
      <c r="J153" s="168"/>
      <c r="K153" s="154"/>
      <c r="L153" s="154"/>
      <c r="M153" s="154"/>
      <c r="N153" s="154"/>
      <c r="O153" s="154"/>
      <c r="P153" s="154"/>
      <c r="Q153" s="155"/>
    </row>
    <row r="154" spans="1:17" ht="12.75">
      <c r="A154" s="551"/>
      <c r="B154" s="157" t="s">
        <v>89</v>
      </c>
      <c r="C154" s="544"/>
      <c r="D154" s="545"/>
      <c r="E154" s="158">
        <v>49499</v>
      </c>
      <c r="F154" s="158">
        <v>7424</v>
      </c>
      <c r="G154" s="158">
        <v>42075</v>
      </c>
      <c r="H154" s="158">
        <f aca="true" t="shared" si="5" ref="H154:Q154">H155</f>
        <v>15734</v>
      </c>
      <c r="I154" s="158">
        <f t="shared" si="5"/>
        <v>2360</v>
      </c>
      <c r="J154" s="158">
        <f t="shared" si="5"/>
        <v>0</v>
      </c>
      <c r="K154" s="158">
        <f t="shared" si="5"/>
        <v>0</v>
      </c>
      <c r="L154" s="158">
        <f t="shared" si="5"/>
        <v>2360</v>
      </c>
      <c r="M154" s="158">
        <f t="shared" si="5"/>
        <v>13374</v>
      </c>
      <c r="N154" s="158">
        <f t="shared" si="5"/>
        <v>0</v>
      </c>
      <c r="O154" s="158">
        <f t="shared" si="5"/>
        <v>0</v>
      </c>
      <c r="P154" s="158">
        <f t="shared" si="5"/>
        <v>0</v>
      </c>
      <c r="Q154" s="159">
        <f t="shared" si="5"/>
        <v>13374</v>
      </c>
    </row>
    <row r="155" spans="1:17" ht="12.75">
      <c r="A155" s="551"/>
      <c r="B155" s="148" t="s">
        <v>237</v>
      </c>
      <c r="C155" s="546"/>
      <c r="D155" s="547"/>
      <c r="E155" s="160">
        <f>F155</f>
        <v>15734</v>
      </c>
      <c r="F155" s="160">
        <f>G155+H155</f>
        <v>15734</v>
      </c>
      <c r="G155" s="160">
        <f>J155</f>
        <v>0</v>
      </c>
      <c r="H155" s="161">
        <f>I155+M155</f>
        <v>15734</v>
      </c>
      <c r="I155" s="161">
        <f>SUM(J155:L155)</f>
        <v>2360</v>
      </c>
      <c r="J155" s="161">
        <v>0</v>
      </c>
      <c r="K155" s="161"/>
      <c r="L155" s="161">
        <v>2360</v>
      </c>
      <c r="M155" s="161">
        <f>SUM(N155:Q155)</f>
        <v>13374</v>
      </c>
      <c r="N155" s="161">
        <v>0</v>
      </c>
      <c r="O155" s="161"/>
      <c r="P155" s="161"/>
      <c r="Q155" s="162">
        <v>13374</v>
      </c>
    </row>
    <row r="156" spans="1:17" ht="12.75">
      <c r="A156" s="551"/>
      <c r="B156" s="151" t="s">
        <v>140</v>
      </c>
      <c r="C156" s="515"/>
      <c r="D156" s="548"/>
      <c r="E156" s="160"/>
      <c r="F156" s="163"/>
      <c r="G156" s="160"/>
      <c r="H156" s="161"/>
      <c r="I156" s="161"/>
      <c r="J156" s="164"/>
      <c r="K156" s="164"/>
      <c r="L156" s="164"/>
      <c r="M156" s="161"/>
      <c r="N156" s="164"/>
      <c r="O156" s="164"/>
      <c r="P156" s="164"/>
      <c r="Q156" s="165"/>
    </row>
    <row r="157" spans="1:17" ht="13.5" thickBot="1">
      <c r="A157" s="552"/>
      <c r="B157" s="166" t="s">
        <v>161</v>
      </c>
      <c r="C157" s="553"/>
      <c r="D157" s="554"/>
      <c r="E157" s="171"/>
      <c r="F157" s="171"/>
      <c r="G157" s="171"/>
      <c r="H157" s="172"/>
      <c r="I157" s="172"/>
      <c r="J157" s="172"/>
      <c r="K157" s="172"/>
      <c r="L157" s="172"/>
      <c r="M157" s="172"/>
      <c r="N157" s="172"/>
      <c r="O157" s="172"/>
      <c r="P157" s="172"/>
      <c r="Q157" s="173"/>
    </row>
    <row r="158" spans="1:17" ht="12.75">
      <c r="A158" s="511" t="s">
        <v>246</v>
      </c>
      <c r="B158" s="148" t="s">
        <v>85</v>
      </c>
      <c r="C158" s="513" t="s">
        <v>233</v>
      </c>
      <c r="D158" s="514"/>
      <c r="E158" s="514"/>
      <c r="F158" s="514"/>
      <c r="G158" s="514"/>
      <c r="H158" s="514"/>
      <c r="I158" s="514"/>
      <c r="J158" s="514"/>
      <c r="K158" s="149"/>
      <c r="L158" s="149"/>
      <c r="M158" s="149"/>
      <c r="N158" s="149"/>
      <c r="O158" s="149"/>
      <c r="P158" s="149"/>
      <c r="Q158" s="150"/>
    </row>
    <row r="159" spans="1:17" ht="12.75">
      <c r="A159" s="551"/>
      <c r="B159" s="151" t="s">
        <v>86</v>
      </c>
      <c r="C159" s="515" t="s">
        <v>234</v>
      </c>
      <c r="D159" s="516"/>
      <c r="E159" s="516"/>
      <c r="F159" s="516"/>
      <c r="G159" s="516"/>
      <c r="H159" s="516"/>
      <c r="I159" s="516"/>
      <c r="J159" s="516"/>
      <c r="K159" s="516"/>
      <c r="L159" s="516"/>
      <c r="M159" s="516"/>
      <c r="N159" s="516"/>
      <c r="O159" s="516"/>
      <c r="P159" s="516"/>
      <c r="Q159" s="517"/>
    </row>
    <row r="160" spans="1:17" ht="12.75">
      <c r="A160" s="551"/>
      <c r="B160" s="151" t="s">
        <v>87</v>
      </c>
      <c r="C160" s="515" t="s">
        <v>258</v>
      </c>
      <c r="D160" s="516"/>
      <c r="E160" s="516"/>
      <c r="F160" s="516"/>
      <c r="G160" s="516"/>
      <c r="H160" s="516"/>
      <c r="I160" s="516"/>
      <c r="J160" s="516"/>
      <c r="K160" s="516"/>
      <c r="L160" s="154"/>
      <c r="M160" s="154"/>
      <c r="N160" s="154"/>
      <c r="O160" s="154"/>
      <c r="P160" s="154"/>
      <c r="Q160" s="155"/>
    </row>
    <row r="161" spans="1:17" ht="12.75">
      <c r="A161" s="551"/>
      <c r="B161" s="156" t="s">
        <v>242</v>
      </c>
      <c r="C161" s="169"/>
      <c r="D161" s="170"/>
      <c r="E161" s="170"/>
      <c r="F161" s="170"/>
      <c r="G161" s="170"/>
      <c r="H161" s="170"/>
      <c r="I161" s="170"/>
      <c r="J161" s="170"/>
      <c r="K161" s="170"/>
      <c r="L161" s="154"/>
      <c r="M161" s="154"/>
      <c r="N161" s="154"/>
      <c r="O161" s="154"/>
      <c r="P161" s="154"/>
      <c r="Q161" s="155"/>
    </row>
    <row r="162" spans="1:17" ht="12.75">
      <c r="A162" s="551"/>
      <c r="B162" s="156" t="s">
        <v>88</v>
      </c>
      <c r="C162" s="167" t="s">
        <v>259</v>
      </c>
      <c r="D162" s="168"/>
      <c r="E162" s="168"/>
      <c r="F162" s="168"/>
      <c r="G162" s="168"/>
      <c r="H162" s="168"/>
      <c r="I162" s="168"/>
      <c r="J162" s="168"/>
      <c r="K162" s="154"/>
      <c r="L162" s="154"/>
      <c r="M162" s="154"/>
      <c r="N162" s="154"/>
      <c r="O162" s="154"/>
      <c r="P162" s="154"/>
      <c r="Q162" s="155"/>
    </row>
    <row r="163" spans="1:17" ht="12.75">
      <c r="A163" s="551"/>
      <c r="B163" s="157" t="s">
        <v>89</v>
      </c>
      <c r="C163" s="544"/>
      <c r="D163" s="545"/>
      <c r="E163" s="158">
        <v>201591</v>
      </c>
      <c r="F163" s="158">
        <v>13491</v>
      </c>
      <c r="G163" s="158">
        <v>188100</v>
      </c>
      <c r="H163" s="158">
        <f aca="true" t="shared" si="6" ref="H163:Q163">H164</f>
        <v>111648</v>
      </c>
      <c r="I163" s="158">
        <f t="shared" si="6"/>
        <v>16747</v>
      </c>
      <c r="J163" s="158">
        <f t="shared" si="6"/>
        <v>0</v>
      </c>
      <c r="K163" s="158">
        <f t="shared" si="6"/>
        <v>0</v>
      </c>
      <c r="L163" s="158">
        <f t="shared" si="6"/>
        <v>16747</v>
      </c>
      <c r="M163" s="158">
        <f t="shared" si="6"/>
        <v>94901</v>
      </c>
      <c r="N163" s="158">
        <f t="shared" si="6"/>
        <v>0</v>
      </c>
      <c r="O163" s="158">
        <f t="shared" si="6"/>
        <v>0</v>
      </c>
      <c r="P163" s="158">
        <f t="shared" si="6"/>
        <v>0</v>
      </c>
      <c r="Q163" s="159">
        <f t="shared" si="6"/>
        <v>94901</v>
      </c>
    </row>
    <row r="164" spans="1:17" ht="12.75">
      <c r="A164" s="551"/>
      <c r="B164" s="148" t="s">
        <v>237</v>
      </c>
      <c r="C164" s="546"/>
      <c r="D164" s="547"/>
      <c r="E164" s="160">
        <f>F164+G164</f>
        <v>111648</v>
      </c>
      <c r="F164" s="160">
        <f>I164</f>
        <v>16747</v>
      </c>
      <c r="G164" s="160">
        <f>Q164</f>
        <v>94901</v>
      </c>
      <c r="H164" s="161">
        <f>I164+M164</f>
        <v>111648</v>
      </c>
      <c r="I164" s="161">
        <f>SUM(J164:L164)</f>
        <v>16747</v>
      </c>
      <c r="J164" s="161"/>
      <c r="K164" s="161"/>
      <c r="L164" s="161">
        <v>16747</v>
      </c>
      <c r="M164" s="161">
        <f>SUM(N164:Q164)</f>
        <v>94901</v>
      </c>
      <c r="N164" s="161">
        <v>0</v>
      </c>
      <c r="O164" s="161"/>
      <c r="P164" s="161"/>
      <c r="Q164" s="162">
        <v>94901</v>
      </c>
    </row>
    <row r="165" spans="1:17" ht="12.75">
      <c r="A165" s="551"/>
      <c r="B165" s="151" t="s">
        <v>140</v>
      </c>
      <c r="C165" s="515"/>
      <c r="D165" s="548"/>
      <c r="E165" s="160"/>
      <c r="F165" s="163"/>
      <c r="G165" s="160"/>
      <c r="H165" s="161"/>
      <c r="I165" s="161"/>
      <c r="J165" s="164"/>
      <c r="K165" s="164"/>
      <c r="L165" s="164"/>
      <c r="M165" s="161"/>
      <c r="N165" s="164"/>
      <c r="O165" s="164"/>
      <c r="P165" s="164"/>
      <c r="Q165" s="165"/>
    </row>
    <row r="166" spans="1:17" ht="13.5" thickBot="1">
      <c r="A166" s="552"/>
      <c r="B166" s="166" t="s">
        <v>161</v>
      </c>
      <c r="C166" s="553"/>
      <c r="D166" s="554"/>
      <c r="E166" s="171"/>
      <c r="F166" s="171"/>
      <c r="G166" s="171"/>
      <c r="H166" s="172"/>
      <c r="I166" s="172"/>
      <c r="J166" s="172"/>
      <c r="K166" s="172"/>
      <c r="L166" s="172"/>
      <c r="M166" s="172"/>
      <c r="N166" s="172"/>
      <c r="O166" s="172"/>
      <c r="P166" s="172"/>
      <c r="Q166" s="173"/>
    </row>
    <row r="167" spans="1:17" ht="12.75">
      <c r="A167" s="511" t="s">
        <v>247</v>
      </c>
      <c r="B167" s="148" t="s">
        <v>85</v>
      </c>
      <c r="C167" s="513" t="s">
        <v>260</v>
      </c>
      <c r="D167" s="514"/>
      <c r="E167" s="514"/>
      <c r="F167" s="514"/>
      <c r="G167" s="514"/>
      <c r="H167" s="514"/>
      <c r="I167" s="514"/>
      <c r="J167" s="514"/>
      <c r="K167" s="149"/>
      <c r="L167" s="149"/>
      <c r="M167" s="149"/>
      <c r="N167" s="149"/>
      <c r="O167" s="149"/>
      <c r="P167" s="149"/>
      <c r="Q167" s="150"/>
    </row>
    <row r="168" spans="1:17" ht="12.75">
      <c r="A168" s="551"/>
      <c r="B168" s="151" t="s">
        <v>86</v>
      </c>
      <c r="C168" s="515" t="s">
        <v>261</v>
      </c>
      <c r="D168" s="516"/>
      <c r="E168" s="516"/>
      <c r="F168" s="516"/>
      <c r="G168" s="516"/>
      <c r="H168" s="516"/>
      <c r="I168" s="516"/>
      <c r="J168" s="516"/>
      <c r="K168" s="516"/>
      <c r="L168" s="516"/>
      <c r="M168" s="516"/>
      <c r="N168" s="516"/>
      <c r="O168" s="516"/>
      <c r="P168" s="516"/>
      <c r="Q168" s="517"/>
    </row>
    <row r="169" spans="1:17" ht="12.75">
      <c r="A169" s="551"/>
      <c r="B169" s="151" t="s">
        <v>87</v>
      </c>
      <c r="C169" s="515" t="s">
        <v>262</v>
      </c>
      <c r="D169" s="516"/>
      <c r="E169" s="516"/>
      <c r="F169" s="516"/>
      <c r="G169" s="516"/>
      <c r="H169" s="516"/>
      <c r="I169" s="516"/>
      <c r="J169" s="516"/>
      <c r="K169" s="516"/>
      <c r="L169" s="154"/>
      <c r="M169" s="154"/>
      <c r="N169" s="154"/>
      <c r="O169" s="154"/>
      <c r="P169" s="154"/>
      <c r="Q169" s="155"/>
    </row>
    <row r="170" spans="1:17" ht="12.75">
      <c r="A170" s="551"/>
      <c r="B170" s="156" t="s">
        <v>242</v>
      </c>
      <c r="C170" s="169"/>
      <c r="D170" s="170"/>
      <c r="E170" s="170"/>
      <c r="F170" s="170"/>
      <c r="G170" s="170"/>
      <c r="H170" s="170"/>
      <c r="I170" s="170"/>
      <c r="J170" s="170"/>
      <c r="K170" s="170"/>
      <c r="L170" s="154"/>
      <c r="M170" s="154"/>
      <c r="N170" s="154"/>
      <c r="O170" s="154"/>
      <c r="P170" s="154"/>
      <c r="Q170" s="155"/>
    </row>
    <row r="171" spans="1:17" ht="12.75">
      <c r="A171" s="551"/>
      <c r="B171" s="156" t="s">
        <v>88</v>
      </c>
      <c r="C171" s="167" t="s">
        <v>263</v>
      </c>
      <c r="D171" s="168"/>
      <c r="E171" s="168"/>
      <c r="F171" s="168"/>
      <c r="G171" s="168"/>
      <c r="H171" s="168"/>
      <c r="I171" s="168"/>
      <c r="J171" s="168"/>
      <c r="K171" s="154"/>
      <c r="L171" s="154"/>
      <c r="M171" s="154"/>
      <c r="N171" s="154"/>
      <c r="O171" s="154"/>
      <c r="P171" s="154"/>
      <c r="Q171" s="155"/>
    </row>
    <row r="172" spans="1:17" ht="12.75">
      <c r="A172" s="551"/>
      <c r="B172" s="157" t="s">
        <v>89</v>
      </c>
      <c r="C172" s="544"/>
      <c r="D172" s="545"/>
      <c r="E172" s="158">
        <v>116820</v>
      </c>
      <c r="F172" s="158">
        <v>116820</v>
      </c>
      <c r="G172" s="158">
        <f aca="true" t="shared" si="7" ref="G172:Q172">G173</f>
        <v>0</v>
      </c>
      <c r="H172" s="158">
        <f t="shared" si="7"/>
        <v>94942</v>
      </c>
      <c r="I172" s="158">
        <f t="shared" si="7"/>
        <v>94942</v>
      </c>
      <c r="J172" s="158">
        <f t="shared" si="7"/>
        <v>94942</v>
      </c>
      <c r="K172" s="158">
        <f t="shared" si="7"/>
        <v>0</v>
      </c>
      <c r="L172" s="158">
        <f t="shared" si="7"/>
        <v>94942</v>
      </c>
      <c r="M172" s="158">
        <f t="shared" si="7"/>
        <v>0</v>
      </c>
      <c r="N172" s="158">
        <f t="shared" si="7"/>
        <v>0</v>
      </c>
      <c r="O172" s="158">
        <f t="shared" si="7"/>
        <v>0</v>
      </c>
      <c r="P172" s="158">
        <f t="shared" si="7"/>
        <v>0</v>
      </c>
      <c r="Q172" s="159">
        <f t="shared" si="7"/>
        <v>0</v>
      </c>
    </row>
    <row r="173" spans="1:17" ht="12.75">
      <c r="A173" s="551"/>
      <c r="B173" s="148" t="s">
        <v>237</v>
      </c>
      <c r="C173" s="546"/>
      <c r="D173" s="547"/>
      <c r="E173" s="160">
        <f>F173</f>
        <v>94942</v>
      </c>
      <c r="F173" s="160">
        <f>G173+H173</f>
        <v>94942</v>
      </c>
      <c r="G173" s="160">
        <f>M173</f>
        <v>0</v>
      </c>
      <c r="H173" s="161">
        <f>I173+M173</f>
        <v>94942</v>
      </c>
      <c r="I173" s="161">
        <f>J173+N173</f>
        <v>94942</v>
      </c>
      <c r="J173" s="161">
        <f>SUM(K173:M173)</f>
        <v>94942</v>
      </c>
      <c r="K173" s="161"/>
      <c r="L173" s="161">
        <v>94942</v>
      </c>
      <c r="M173" s="161">
        <f>SUM(N173:Q173)</f>
        <v>0</v>
      </c>
      <c r="N173" s="161">
        <f>SUM(O173:Q173)</f>
        <v>0</v>
      </c>
      <c r="O173" s="161"/>
      <c r="P173" s="161"/>
      <c r="Q173" s="162">
        <v>0</v>
      </c>
    </row>
    <row r="174" spans="1:17" ht="12.75">
      <c r="A174" s="551"/>
      <c r="B174" s="151" t="s">
        <v>140</v>
      </c>
      <c r="C174" s="515"/>
      <c r="D174" s="548"/>
      <c r="E174" s="160">
        <v>35330</v>
      </c>
      <c r="F174" s="163">
        <v>35330</v>
      </c>
      <c r="G174" s="160"/>
      <c r="H174" s="161"/>
      <c r="I174" s="161"/>
      <c r="J174" s="164"/>
      <c r="K174" s="164"/>
      <c r="L174" s="164"/>
      <c r="M174" s="161"/>
      <c r="N174" s="164"/>
      <c r="O174" s="164"/>
      <c r="P174" s="164"/>
      <c r="Q174" s="165"/>
    </row>
    <row r="175" spans="1:17" ht="13.5" thickBot="1">
      <c r="A175" s="552"/>
      <c r="B175" s="166" t="s">
        <v>161</v>
      </c>
      <c r="C175" s="553"/>
      <c r="D175" s="554"/>
      <c r="E175" s="171"/>
      <c r="F175" s="171"/>
      <c r="G175" s="171"/>
      <c r="H175" s="172"/>
      <c r="I175" s="172"/>
      <c r="J175" s="172"/>
      <c r="K175" s="172"/>
      <c r="L175" s="172"/>
      <c r="M175" s="172"/>
      <c r="N175" s="172"/>
      <c r="O175" s="172"/>
      <c r="P175" s="172"/>
      <c r="Q175" s="173"/>
    </row>
    <row r="176" spans="1:17" ht="12.75">
      <c r="A176" s="511" t="s">
        <v>248</v>
      </c>
      <c r="B176" s="148" t="s">
        <v>85</v>
      </c>
      <c r="C176" s="513" t="s">
        <v>264</v>
      </c>
      <c r="D176" s="514"/>
      <c r="E176" s="514"/>
      <c r="F176" s="514"/>
      <c r="G176" s="514"/>
      <c r="H176" s="514"/>
      <c r="I176" s="514"/>
      <c r="J176" s="514"/>
      <c r="K176" s="149"/>
      <c r="L176" s="149"/>
      <c r="M176" s="149"/>
      <c r="N176" s="149"/>
      <c r="O176" s="149"/>
      <c r="P176" s="149"/>
      <c r="Q176" s="150"/>
    </row>
    <row r="177" spans="1:17" ht="12.75">
      <c r="A177" s="551"/>
      <c r="B177" s="151" t="s">
        <v>86</v>
      </c>
      <c r="C177" s="515"/>
      <c r="D177" s="516"/>
      <c r="E177" s="516"/>
      <c r="F177" s="516"/>
      <c r="G177" s="516"/>
      <c r="H177" s="516"/>
      <c r="I177" s="516"/>
      <c r="J177" s="516"/>
      <c r="K177" s="516"/>
      <c r="L177" s="516"/>
      <c r="M177" s="516"/>
      <c r="N177" s="516"/>
      <c r="O177" s="516"/>
      <c r="P177" s="516"/>
      <c r="Q177" s="517"/>
    </row>
    <row r="178" spans="1:17" ht="12.75">
      <c r="A178" s="551"/>
      <c r="B178" s="151" t="s">
        <v>87</v>
      </c>
      <c r="C178" s="515" t="s">
        <v>265</v>
      </c>
      <c r="D178" s="516"/>
      <c r="E178" s="516"/>
      <c r="F178" s="516"/>
      <c r="G178" s="516"/>
      <c r="H178" s="516"/>
      <c r="I178" s="516"/>
      <c r="J178" s="516"/>
      <c r="K178" s="516"/>
      <c r="L178" s="154"/>
      <c r="M178" s="154"/>
      <c r="N178" s="154"/>
      <c r="O178" s="154"/>
      <c r="P178" s="154"/>
      <c r="Q178" s="155"/>
    </row>
    <row r="179" spans="1:17" ht="12.75">
      <c r="A179" s="551"/>
      <c r="B179" s="156" t="s">
        <v>242</v>
      </c>
      <c r="C179" s="169"/>
      <c r="D179" s="170"/>
      <c r="E179" s="170"/>
      <c r="F179" s="170"/>
      <c r="G179" s="170"/>
      <c r="H179" s="170"/>
      <c r="I179" s="170"/>
      <c r="J179" s="170"/>
      <c r="K179" s="170"/>
      <c r="L179" s="154"/>
      <c r="M179" s="154"/>
      <c r="N179" s="154"/>
      <c r="O179" s="154"/>
      <c r="P179" s="154"/>
      <c r="Q179" s="155"/>
    </row>
    <row r="180" spans="1:17" ht="12.75">
      <c r="A180" s="551"/>
      <c r="B180" s="156" t="s">
        <v>88</v>
      </c>
      <c r="C180" s="167" t="s">
        <v>266</v>
      </c>
      <c r="D180" s="168"/>
      <c r="E180" s="168"/>
      <c r="F180" s="168"/>
      <c r="G180" s="168"/>
      <c r="H180" s="168"/>
      <c r="I180" s="168"/>
      <c r="J180" s="168"/>
      <c r="K180" s="154"/>
      <c r="L180" s="154"/>
      <c r="M180" s="154"/>
      <c r="N180" s="154"/>
      <c r="O180" s="154"/>
      <c r="P180" s="154"/>
      <c r="Q180" s="155"/>
    </row>
    <row r="181" spans="1:17" ht="12.75">
      <c r="A181" s="551"/>
      <c r="B181" s="157" t="s">
        <v>89</v>
      </c>
      <c r="C181" s="544"/>
      <c r="D181" s="545"/>
      <c r="E181" s="158">
        <v>4557</v>
      </c>
      <c r="F181" s="158">
        <v>4577</v>
      </c>
      <c r="G181" s="158">
        <f aca="true" t="shared" si="8" ref="G181:Q181">G182</f>
        <v>0</v>
      </c>
      <c r="H181" s="158">
        <f t="shared" si="8"/>
        <v>4557</v>
      </c>
      <c r="I181" s="158">
        <f t="shared" si="8"/>
        <v>4557</v>
      </c>
      <c r="J181" s="158">
        <f t="shared" si="8"/>
        <v>4557</v>
      </c>
      <c r="K181" s="158">
        <f t="shared" si="8"/>
        <v>0</v>
      </c>
      <c r="L181" s="158">
        <f t="shared" si="8"/>
        <v>4557</v>
      </c>
      <c r="M181" s="158">
        <f t="shared" si="8"/>
        <v>0</v>
      </c>
      <c r="N181" s="158">
        <f t="shared" si="8"/>
        <v>0</v>
      </c>
      <c r="O181" s="158">
        <f t="shared" si="8"/>
        <v>0</v>
      </c>
      <c r="P181" s="158">
        <f t="shared" si="8"/>
        <v>0</v>
      </c>
      <c r="Q181" s="159">
        <f t="shared" si="8"/>
        <v>0</v>
      </c>
    </row>
    <row r="182" spans="1:17" ht="12.75">
      <c r="A182" s="551"/>
      <c r="B182" s="148" t="s">
        <v>237</v>
      </c>
      <c r="C182" s="546"/>
      <c r="D182" s="547"/>
      <c r="E182" s="160">
        <f>F182</f>
        <v>4557</v>
      </c>
      <c r="F182" s="160">
        <f>G182+H182</f>
        <v>4557</v>
      </c>
      <c r="G182" s="160">
        <f>M182</f>
        <v>0</v>
      </c>
      <c r="H182" s="161">
        <f>I182+M182</f>
        <v>4557</v>
      </c>
      <c r="I182" s="161">
        <f>J182+N182</f>
        <v>4557</v>
      </c>
      <c r="J182" s="161">
        <f>SUM(K182:M182)</f>
        <v>4557</v>
      </c>
      <c r="K182" s="161"/>
      <c r="L182" s="161">
        <v>4557</v>
      </c>
      <c r="M182" s="161">
        <f>SUM(N182:Q182)</f>
        <v>0</v>
      </c>
      <c r="N182" s="161">
        <f>SUM(O182:Q182)</f>
        <v>0</v>
      </c>
      <c r="O182" s="161"/>
      <c r="P182" s="161"/>
      <c r="Q182" s="162">
        <v>0</v>
      </c>
    </row>
    <row r="183" spans="1:17" ht="12.75">
      <c r="A183" s="551"/>
      <c r="B183" s="151" t="s">
        <v>140</v>
      </c>
      <c r="C183" s="515"/>
      <c r="D183" s="548"/>
      <c r="E183" s="160"/>
      <c r="F183" s="163"/>
      <c r="G183" s="160"/>
      <c r="H183" s="161"/>
      <c r="I183" s="161"/>
      <c r="J183" s="164"/>
      <c r="K183" s="164"/>
      <c r="L183" s="164"/>
      <c r="M183" s="161"/>
      <c r="N183" s="164"/>
      <c r="O183" s="164"/>
      <c r="P183" s="164"/>
      <c r="Q183" s="165"/>
    </row>
    <row r="184" spans="1:17" ht="13.5" thickBot="1">
      <c r="A184" s="552"/>
      <c r="B184" s="166" t="s">
        <v>161</v>
      </c>
      <c r="C184" s="553"/>
      <c r="D184" s="554"/>
      <c r="E184" s="171"/>
      <c r="F184" s="171"/>
      <c r="G184" s="171"/>
      <c r="H184" s="172"/>
      <c r="I184" s="172"/>
      <c r="J184" s="172"/>
      <c r="K184" s="172"/>
      <c r="L184" s="172"/>
      <c r="M184" s="172"/>
      <c r="N184" s="172"/>
      <c r="O184" s="172"/>
      <c r="P184" s="172"/>
      <c r="Q184" s="173"/>
    </row>
    <row r="185" spans="1:17" ht="13.5" thickBot="1">
      <c r="A185" s="183"/>
      <c r="B185" s="184"/>
      <c r="C185" s="185"/>
      <c r="D185" s="186"/>
      <c r="E185" s="187"/>
      <c r="F185" s="187"/>
      <c r="G185" s="187"/>
      <c r="H185" s="188"/>
      <c r="I185" s="188"/>
      <c r="J185" s="188"/>
      <c r="K185" s="188"/>
      <c r="L185" s="188"/>
      <c r="M185" s="188"/>
      <c r="N185" s="188"/>
      <c r="O185" s="188"/>
      <c r="P185" s="188"/>
      <c r="Q185" s="189"/>
    </row>
    <row r="186" spans="1:17" ht="13.5" thickBot="1">
      <c r="A186" s="190">
        <v>2</v>
      </c>
      <c r="B186" s="191" t="s">
        <v>83</v>
      </c>
      <c r="C186" s="559" t="s">
        <v>47</v>
      </c>
      <c r="D186" s="559"/>
      <c r="E186" s="192">
        <f>E192</f>
        <v>10602689</v>
      </c>
      <c r="F186" s="192">
        <f aca="true" t="shared" si="9" ref="F186:P186">F192</f>
        <v>3192040</v>
      </c>
      <c r="G186" s="192">
        <f t="shared" si="9"/>
        <v>7447239</v>
      </c>
      <c r="H186" s="192">
        <f t="shared" si="9"/>
        <v>1331051</v>
      </c>
      <c r="I186" s="192">
        <f t="shared" si="9"/>
        <v>407552</v>
      </c>
      <c r="J186" s="192">
        <f t="shared" si="9"/>
        <v>0</v>
      </c>
      <c r="K186" s="192">
        <f t="shared" si="9"/>
        <v>0</v>
      </c>
      <c r="L186" s="192">
        <f t="shared" si="9"/>
        <v>407552</v>
      </c>
      <c r="M186" s="192">
        <f t="shared" si="9"/>
        <v>923499</v>
      </c>
      <c r="N186" s="192">
        <f t="shared" si="9"/>
        <v>0</v>
      </c>
      <c r="O186" s="192">
        <f t="shared" si="9"/>
        <v>0</v>
      </c>
      <c r="P186" s="192">
        <f t="shared" si="9"/>
        <v>0</v>
      </c>
      <c r="Q186" s="193">
        <f>Q192</f>
        <v>923499</v>
      </c>
    </row>
    <row r="187" spans="1:17" ht="12.75">
      <c r="A187" s="560" t="s">
        <v>93</v>
      </c>
      <c r="B187" s="174" t="s">
        <v>85</v>
      </c>
      <c r="C187" s="180" t="s">
        <v>267</v>
      </c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94"/>
    </row>
    <row r="188" spans="1:17" ht="12.75">
      <c r="A188" s="561"/>
      <c r="B188" s="151" t="s">
        <v>86</v>
      </c>
      <c r="C188" s="169" t="s">
        <v>268</v>
      </c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94"/>
    </row>
    <row r="189" spans="1:17" ht="12.75">
      <c r="A189" s="561"/>
      <c r="B189" s="151" t="s">
        <v>87</v>
      </c>
      <c r="C189" s="169" t="s">
        <v>269</v>
      </c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94"/>
    </row>
    <row r="190" spans="1:17" ht="12.75">
      <c r="A190" s="561"/>
      <c r="B190" s="156" t="s">
        <v>242</v>
      </c>
      <c r="C190" s="169" t="s">
        <v>270</v>
      </c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94"/>
    </row>
    <row r="191" spans="1:17" ht="12.75">
      <c r="A191" s="561"/>
      <c r="B191" s="156" t="s">
        <v>88</v>
      </c>
      <c r="C191" s="152" t="s">
        <v>271</v>
      </c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94"/>
    </row>
    <row r="192" spans="1:17" ht="12.75">
      <c r="A192" s="561"/>
      <c r="B192" s="157" t="s">
        <v>89</v>
      </c>
      <c r="C192" s="558"/>
      <c r="D192" s="545"/>
      <c r="E192" s="158">
        <v>10602689</v>
      </c>
      <c r="F192" s="158">
        <v>3192040</v>
      </c>
      <c r="G192" s="158">
        <v>7447239</v>
      </c>
      <c r="H192" s="158">
        <v>1331051</v>
      </c>
      <c r="I192" s="158">
        <v>407552</v>
      </c>
      <c r="J192" s="158"/>
      <c r="K192" s="158"/>
      <c r="L192" s="158">
        <v>407552</v>
      </c>
      <c r="M192" s="158">
        <v>923499</v>
      </c>
      <c r="N192" s="158"/>
      <c r="O192" s="158"/>
      <c r="P192" s="158"/>
      <c r="Q192" s="159">
        <v>923499</v>
      </c>
    </row>
    <row r="193" spans="1:17" ht="12.75">
      <c r="A193" s="561"/>
      <c r="B193" s="148" t="s">
        <v>237</v>
      </c>
      <c r="C193" s="546"/>
      <c r="D193" s="547"/>
      <c r="E193" s="158">
        <v>1331051</v>
      </c>
      <c r="F193" s="158">
        <v>407552</v>
      </c>
      <c r="G193" s="158">
        <v>923499</v>
      </c>
      <c r="H193" s="158">
        <v>1331051</v>
      </c>
      <c r="I193" s="158">
        <v>407552</v>
      </c>
      <c r="J193" s="195"/>
      <c r="K193" s="195"/>
      <c r="L193" s="158">
        <v>407552</v>
      </c>
      <c r="M193" s="158">
        <v>923499</v>
      </c>
      <c r="N193" s="195"/>
      <c r="O193" s="195"/>
      <c r="P193" s="195"/>
      <c r="Q193" s="159">
        <v>923499</v>
      </c>
    </row>
    <row r="194" spans="1:17" ht="12.75">
      <c r="A194" s="561"/>
      <c r="B194" s="151" t="s">
        <v>140</v>
      </c>
      <c r="C194" s="515"/>
      <c r="D194" s="548"/>
      <c r="E194" s="160"/>
      <c r="F194" s="163"/>
      <c r="G194" s="160"/>
      <c r="H194" s="161"/>
      <c r="I194" s="161"/>
      <c r="J194" s="161"/>
      <c r="K194" s="161"/>
      <c r="L194" s="161"/>
      <c r="M194" s="161"/>
      <c r="N194" s="161"/>
      <c r="O194" s="161"/>
      <c r="P194" s="161"/>
      <c r="Q194" s="162"/>
    </row>
    <row r="195" spans="1:17" ht="13.5" thickBot="1">
      <c r="A195" s="562"/>
      <c r="B195" s="166" t="s">
        <v>145</v>
      </c>
      <c r="C195" s="515"/>
      <c r="D195" s="548"/>
      <c r="E195" s="196"/>
      <c r="F195" s="196"/>
      <c r="G195" s="196"/>
      <c r="H195" s="197"/>
      <c r="I195" s="197"/>
      <c r="J195" s="197"/>
      <c r="K195" s="197"/>
      <c r="L195" s="197"/>
      <c r="M195" s="197"/>
      <c r="N195" s="197"/>
      <c r="O195" s="197"/>
      <c r="P195" s="197"/>
      <c r="Q195" s="198"/>
    </row>
    <row r="196" spans="1:17" ht="13.5" thickBot="1">
      <c r="A196" s="563" t="s">
        <v>103</v>
      </c>
      <c r="B196" s="564"/>
      <c r="C196" s="564"/>
      <c r="D196" s="565"/>
      <c r="E196" s="199">
        <f aca="true" t="shared" si="10" ref="E196:Q196">E186+E17</f>
        <v>11837624</v>
      </c>
      <c r="F196" s="199">
        <f t="shared" si="10"/>
        <v>3422338</v>
      </c>
      <c r="G196" s="199">
        <f t="shared" si="10"/>
        <v>8451896</v>
      </c>
      <c r="H196" s="199">
        <f t="shared" si="10"/>
        <v>2037921</v>
      </c>
      <c r="I196" s="199">
        <f t="shared" si="10"/>
        <v>580987</v>
      </c>
      <c r="J196" s="199">
        <f t="shared" si="10"/>
        <v>99499</v>
      </c>
      <c r="K196" s="199">
        <f t="shared" si="10"/>
        <v>0</v>
      </c>
      <c r="L196" s="199">
        <f t="shared" si="10"/>
        <v>580987</v>
      </c>
      <c r="M196" s="199">
        <f t="shared" si="10"/>
        <v>1456934</v>
      </c>
      <c r="N196" s="199">
        <f t="shared" si="10"/>
        <v>0</v>
      </c>
      <c r="O196" s="199">
        <f t="shared" si="10"/>
        <v>0</v>
      </c>
      <c r="P196" s="199">
        <f t="shared" si="10"/>
        <v>0</v>
      </c>
      <c r="Q196" s="200">
        <f t="shared" si="10"/>
        <v>1456934</v>
      </c>
    </row>
    <row r="197" spans="1:17" ht="12.75">
      <c r="A197" s="566" t="s">
        <v>94</v>
      </c>
      <c r="B197" s="567"/>
      <c r="C197" s="567"/>
      <c r="D197" s="567"/>
      <c r="E197" s="567"/>
      <c r="F197" s="567"/>
      <c r="G197" s="567"/>
      <c r="H197" s="567"/>
      <c r="I197" s="567"/>
      <c r="J197" s="567"/>
      <c r="K197" s="201"/>
      <c r="L197" s="201"/>
      <c r="M197" s="201"/>
      <c r="N197" s="201"/>
      <c r="O197" s="201"/>
      <c r="P197" s="201"/>
      <c r="Q197" s="202"/>
    </row>
    <row r="198" spans="1:17" ht="12.75">
      <c r="A198" s="203" t="s">
        <v>98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1"/>
      <c r="L198" s="201"/>
      <c r="M198" s="201"/>
      <c r="N198" s="201"/>
      <c r="O198" s="201"/>
      <c r="P198" s="201"/>
      <c r="Q198" s="202"/>
    </row>
    <row r="199" spans="1:17" ht="13.5" thickBot="1">
      <c r="A199" s="205" t="s">
        <v>272</v>
      </c>
      <c r="B199" s="206"/>
      <c r="C199" s="206"/>
      <c r="D199" s="206"/>
      <c r="E199" s="206"/>
      <c r="F199" s="206"/>
      <c r="G199" s="206"/>
      <c r="H199" s="206"/>
      <c r="I199" s="206"/>
      <c r="J199" s="206"/>
      <c r="K199" s="207"/>
      <c r="L199" s="207"/>
      <c r="M199" s="207"/>
      <c r="N199" s="207"/>
      <c r="O199" s="207"/>
      <c r="P199" s="207"/>
      <c r="Q199" s="208"/>
    </row>
  </sheetData>
  <sheetProtection/>
  <mergeCells count="135">
    <mergeCell ref="A196:D196"/>
    <mergeCell ref="A197:J197"/>
    <mergeCell ref="A176:A184"/>
    <mergeCell ref="C176:J176"/>
    <mergeCell ref="C177:Q177"/>
    <mergeCell ref="C178:K178"/>
    <mergeCell ref="C181:D181"/>
    <mergeCell ref="C182:D184"/>
    <mergeCell ref="C186:D186"/>
    <mergeCell ref="A187:A195"/>
    <mergeCell ref="C192:D192"/>
    <mergeCell ref="C193:D195"/>
    <mergeCell ref="A158:A166"/>
    <mergeCell ref="C158:J158"/>
    <mergeCell ref="C159:Q159"/>
    <mergeCell ref="C160:K160"/>
    <mergeCell ref="C163:D163"/>
    <mergeCell ref="C164:D166"/>
    <mergeCell ref="A167:A175"/>
    <mergeCell ref="C167:J167"/>
    <mergeCell ref="C168:Q168"/>
    <mergeCell ref="C169:K169"/>
    <mergeCell ref="C172:D172"/>
    <mergeCell ref="C173:D175"/>
    <mergeCell ref="A140:A148"/>
    <mergeCell ref="C140:J140"/>
    <mergeCell ref="C141:Q141"/>
    <mergeCell ref="C142:K142"/>
    <mergeCell ref="C145:D145"/>
    <mergeCell ref="C146:D148"/>
    <mergeCell ref="A131:A139"/>
    <mergeCell ref="C132:Q132"/>
    <mergeCell ref="C136:D136"/>
    <mergeCell ref="C137:D139"/>
    <mergeCell ref="A149:A157"/>
    <mergeCell ref="C149:J149"/>
    <mergeCell ref="C150:Q150"/>
    <mergeCell ref="C151:K151"/>
    <mergeCell ref="C154:D154"/>
    <mergeCell ref="C155:D157"/>
    <mergeCell ref="A99:A106"/>
    <mergeCell ref="C103:D103"/>
    <mergeCell ref="C104:D106"/>
    <mergeCell ref="A107:A114"/>
    <mergeCell ref="C111:D111"/>
    <mergeCell ref="C112:D114"/>
    <mergeCell ref="A123:A130"/>
    <mergeCell ref="C124:Q124"/>
    <mergeCell ref="C127:D127"/>
    <mergeCell ref="C128:D130"/>
    <mergeCell ref="A115:A122"/>
    <mergeCell ref="C116:Q116"/>
    <mergeCell ref="C119:D119"/>
    <mergeCell ref="C120:D122"/>
    <mergeCell ref="A83:A90"/>
    <mergeCell ref="C83:J83"/>
    <mergeCell ref="C84:Q84"/>
    <mergeCell ref="C85:K85"/>
    <mergeCell ref="C87:D87"/>
    <mergeCell ref="C88:D90"/>
    <mergeCell ref="A91:A98"/>
    <mergeCell ref="C91:J91"/>
    <mergeCell ref="C92:Q92"/>
    <mergeCell ref="C93:K93"/>
    <mergeCell ref="C95:D95"/>
    <mergeCell ref="C96:D98"/>
    <mergeCell ref="A67:A74"/>
    <mergeCell ref="C67:J67"/>
    <mergeCell ref="C68:Q68"/>
    <mergeCell ref="C69:K69"/>
    <mergeCell ref="C71:D71"/>
    <mergeCell ref="C72:D74"/>
    <mergeCell ref="A75:A82"/>
    <mergeCell ref="C75:J75"/>
    <mergeCell ref="C76:Q76"/>
    <mergeCell ref="C77:K77"/>
    <mergeCell ref="C79:D79"/>
    <mergeCell ref="C80:D82"/>
    <mergeCell ref="A51:A58"/>
    <mergeCell ref="C51:J51"/>
    <mergeCell ref="C52:Q52"/>
    <mergeCell ref="C53:K53"/>
    <mergeCell ref="C55:D55"/>
    <mergeCell ref="C56:D58"/>
    <mergeCell ref="A59:A66"/>
    <mergeCell ref="C59:J59"/>
    <mergeCell ref="C60:Q60"/>
    <mergeCell ref="C61:K61"/>
    <mergeCell ref="C63:D63"/>
    <mergeCell ref="C64:D66"/>
    <mergeCell ref="A34:A41"/>
    <mergeCell ref="C34:J34"/>
    <mergeCell ref="C35:Q35"/>
    <mergeCell ref="C36:K36"/>
    <mergeCell ref="C38:D38"/>
    <mergeCell ref="C39:D41"/>
    <mergeCell ref="A42:A50"/>
    <mergeCell ref="C42:J42"/>
    <mergeCell ref="C43:Q43"/>
    <mergeCell ref="C44:K44"/>
    <mergeCell ref="C47:D47"/>
    <mergeCell ref="C48:D50"/>
    <mergeCell ref="C17:D17"/>
    <mergeCell ref="A18:A25"/>
    <mergeCell ref="C18:J18"/>
    <mergeCell ref="C19:Q19"/>
    <mergeCell ref="C21:J21"/>
    <mergeCell ref="C22:D22"/>
    <mergeCell ref="C23:D25"/>
    <mergeCell ref="A26:A33"/>
    <mergeCell ref="C26:J26"/>
    <mergeCell ref="C27:Q27"/>
    <mergeCell ref="C28:K28"/>
    <mergeCell ref="C29:M29"/>
    <mergeCell ref="C30:D30"/>
    <mergeCell ref="C31:D33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A8:Q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view="pageBreakPreview" zoomScale="60" zoomScalePageLayoutView="0" workbookViewId="0" topLeftCell="A130">
      <selection activeCell="F148" sqref="F148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7.25390625" style="0" customWidth="1"/>
    <col min="4" max="4" width="46.25390625" style="0" customWidth="1"/>
  </cols>
  <sheetData>
    <row r="1" spans="1:7" ht="12.75">
      <c r="A1" s="211"/>
      <c r="B1" s="211"/>
      <c r="C1" s="211"/>
      <c r="D1" s="211"/>
      <c r="E1" s="212"/>
      <c r="F1" s="213" t="s">
        <v>280</v>
      </c>
      <c r="G1" s="211"/>
    </row>
    <row r="2" spans="1:7" ht="12.75">
      <c r="A2" s="211"/>
      <c r="B2" s="211"/>
      <c r="C2" s="211"/>
      <c r="D2" s="211"/>
      <c r="E2" s="212"/>
      <c r="F2" s="213" t="s">
        <v>281</v>
      </c>
      <c r="G2" s="211"/>
    </row>
    <row r="3" spans="1:7" ht="12.75">
      <c r="A3" s="211"/>
      <c r="B3" s="211"/>
      <c r="C3" s="211"/>
      <c r="D3" s="211"/>
      <c r="E3" s="212"/>
      <c r="F3" s="213" t="s">
        <v>176</v>
      </c>
      <c r="G3" s="211"/>
    </row>
    <row r="4" spans="1:7" ht="12.75">
      <c r="A4" s="211"/>
      <c r="B4" s="211"/>
      <c r="C4" s="211"/>
      <c r="D4" s="211"/>
      <c r="E4" s="212"/>
      <c r="F4" s="213" t="s">
        <v>282</v>
      </c>
      <c r="G4" s="211"/>
    </row>
    <row r="5" spans="1:7" ht="12.75">
      <c r="A5" s="211"/>
      <c r="B5" s="211"/>
      <c r="C5" s="211"/>
      <c r="D5" s="211"/>
      <c r="E5" s="211"/>
      <c r="F5" s="211"/>
      <c r="G5" s="211"/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>
      <c r="A7" s="211"/>
      <c r="B7" s="211"/>
      <c r="C7" s="211"/>
      <c r="D7" s="211"/>
      <c r="E7" s="211"/>
      <c r="F7" s="211"/>
      <c r="G7" s="211"/>
    </row>
    <row r="8" spans="1:7" ht="12.75">
      <c r="A8" s="211"/>
      <c r="B8" s="211"/>
      <c r="C8" s="211"/>
      <c r="D8" s="211"/>
      <c r="E8" s="211"/>
      <c r="F8" s="211"/>
      <c r="G8" s="211"/>
    </row>
    <row r="9" spans="1:7" ht="15.75">
      <c r="A9" s="568" t="s">
        <v>283</v>
      </c>
      <c r="B9" s="568"/>
      <c r="C9" s="568"/>
      <c r="D9" s="568"/>
      <c r="E9" s="568"/>
      <c r="F9" s="568"/>
      <c r="G9" s="211"/>
    </row>
    <row r="10" spans="1:7" ht="15.75">
      <c r="A10" s="569" t="s">
        <v>284</v>
      </c>
      <c r="B10" s="569"/>
      <c r="C10" s="569"/>
      <c r="D10" s="569"/>
      <c r="E10" s="569"/>
      <c r="F10" s="569"/>
      <c r="G10" s="211"/>
    </row>
    <row r="11" spans="1:7" ht="15.75">
      <c r="A11" s="569" t="s">
        <v>285</v>
      </c>
      <c r="B11" s="569"/>
      <c r="C11" s="569"/>
      <c r="D11" s="569"/>
      <c r="E11" s="569"/>
      <c r="F11" s="569"/>
      <c r="G11" s="211"/>
    </row>
    <row r="12" spans="1:7" ht="12.75">
      <c r="A12" s="211"/>
      <c r="B12" s="214"/>
      <c r="C12" s="214"/>
      <c r="D12" s="214"/>
      <c r="E12" s="214"/>
      <c r="F12" s="214"/>
      <c r="G12" s="211"/>
    </row>
    <row r="13" spans="1:7" ht="13.5" thickBot="1">
      <c r="A13" s="211"/>
      <c r="B13" s="211"/>
      <c r="C13" s="211"/>
      <c r="D13" s="211"/>
      <c r="E13" s="215"/>
      <c r="F13" s="215"/>
      <c r="G13" s="216"/>
    </row>
    <row r="14" spans="1:7" ht="12.75">
      <c r="A14" s="217"/>
      <c r="B14" s="218"/>
      <c r="C14" s="218"/>
      <c r="D14" s="219"/>
      <c r="E14" s="220"/>
      <c r="F14" s="220"/>
      <c r="G14" s="221" t="s">
        <v>286</v>
      </c>
    </row>
    <row r="15" spans="1:7" ht="12.75">
      <c r="A15" s="222" t="s">
        <v>287</v>
      </c>
      <c r="B15" s="223" t="s">
        <v>43</v>
      </c>
      <c r="C15" s="223" t="s">
        <v>4</v>
      </c>
      <c r="D15" s="223" t="s">
        <v>288</v>
      </c>
      <c r="E15" s="224" t="s">
        <v>289</v>
      </c>
      <c r="F15" s="224" t="s">
        <v>9</v>
      </c>
      <c r="G15" s="225" t="s">
        <v>290</v>
      </c>
    </row>
    <row r="16" spans="1:7" ht="12.75">
      <c r="A16" s="222"/>
      <c r="B16" s="223"/>
      <c r="C16" s="223"/>
      <c r="D16" s="226"/>
      <c r="E16" s="224"/>
      <c r="F16" s="224"/>
      <c r="G16" s="225" t="s">
        <v>291</v>
      </c>
    </row>
    <row r="17" spans="1:7" ht="13.5" thickBot="1">
      <c r="A17" s="227"/>
      <c r="B17" s="228"/>
      <c r="C17" s="229"/>
      <c r="D17" s="230"/>
      <c r="E17" s="230"/>
      <c r="F17" s="231"/>
      <c r="G17" s="232" t="s">
        <v>292</v>
      </c>
    </row>
    <row r="18" spans="1:7" ht="13.5" thickBot="1">
      <c r="A18" s="233">
        <v>1</v>
      </c>
      <c r="B18" s="234">
        <v>2</v>
      </c>
      <c r="C18" s="234">
        <v>3</v>
      </c>
      <c r="D18" s="234">
        <v>4</v>
      </c>
      <c r="E18" s="235">
        <v>5</v>
      </c>
      <c r="F18" s="236">
        <v>6</v>
      </c>
      <c r="G18" s="237">
        <v>7</v>
      </c>
    </row>
    <row r="19" spans="1:7" ht="13.5" thickBot="1">
      <c r="A19" s="238" t="s">
        <v>293</v>
      </c>
      <c r="B19" s="239"/>
      <c r="C19" s="239"/>
      <c r="D19" s="240" t="s">
        <v>294</v>
      </c>
      <c r="E19" s="241">
        <f>E20</f>
        <v>35000</v>
      </c>
      <c r="F19" s="241">
        <f>F20</f>
        <v>35000</v>
      </c>
      <c r="G19" s="242">
        <f>G20</f>
        <v>90</v>
      </c>
    </row>
    <row r="20" spans="1:7" ht="12.75">
      <c r="A20" s="243"/>
      <c r="B20" s="244" t="s">
        <v>295</v>
      </c>
      <c r="C20" s="245"/>
      <c r="D20" s="246" t="s">
        <v>296</v>
      </c>
      <c r="E20" s="247">
        <f>E21</f>
        <v>35000</v>
      </c>
      <c r="F20" s="248">
        <f>SUM(F21:F22)</f>
        <v>35000</v>
      </c>
      <c r="G20" s="249">
        <f>G25</f>
        <v>90</v>
      </c>
    </row>
    <row r="21" spans="1:7" ht="12.75">
      <c r="A21" s="243"/>
      <c r="B21" s="250"/>
      <c r="C21" s="251" t="s">
        <v>297</v>
      </c>
      <c r="D21" s="252" t="s">
        <v>298</v>
      </c>
      <c r="E21" s="253">
        <v>35000</v>
      </c>
      <c r="F21" s="254"/>
      <c r="G21" s="255"/>
    </row>
    <row r="22" spans="1:7" ht="12.75">
      <c r="A22" s="243"/>
      <c r="B22" s="250"/>
      <c r="C22" s="251" t="s">
        <v>299</v>
      </c>
      <c r="D22" s="252" t="s">
        <v>300</v>
      </c>
      <c r="E22" s="253"/>
      <c r="F22" s="254">
        <v>35000</v>
      </c>
      <c r="G22" s="255"/>
    </row>
    <row r="23" spans="1:7" ht="12.75">
      <c r="A23" s="243"/>
      <c r="B23" s="250"/>
      <c r="C23" s="251"/>
      <c r="D23" s="252"/>
      <c r="E23" s="253"/>
      <c r="F23" s="254"/>
      <c r="G23" s="255"/>
    </row>
    <row r="24" spans="1:7" ht="12.75">
      <c r="A24" s="243"/>
      <c r="B24" s="244" t="s">
        <v>301</v>
      </c>
      <c r="C24" s="256"/>
      <c r="D24" s="257" t="s">
        <v>302</v>
      </c>
      <c r="E24" s="258"/>
      <c r="F24" s="248"/>
      <c r="G24" s="259">
        <f>G25</f>
        <v>90</v>
      </c>
    </row>
    <row r="25" spans="1:7" ht="12.75">
      <c r="A25" s="243"/>
      <c r="B25" s="250"/>
      <c r="C25" s="251" t="s">
        <v>303</v>
      </c>
      <c r="D25" s="252" t="s">
        <v>304</v>
      </c>
      <c r="E25" s="253"/>
      <c r="F25" s="254"/>
      <c r="G25" s="255">
        <v>90</v>
      </c>
    </row>
    <row r="26" spans="1:7" ht="12.75">
      <c r="A26" s="260"/>
      <c r="B26" s="250"/>
      <c r="C26" s="250"/>
      <c r="D26" s="252"/>
      <c r="E26" s="253"/>
      <c r="F26" s="254"/>
      <c r="G26" s="255"/>
    </row>
    <row r="27" spans="1:7" ht="13.5" thickBot="1">
      <c r="A27" s="261">
        <v>700</v>
      </c>
      <c r="B27" s="239"/>
      <c r="C27" s="239"/>
      <c r="D27" s="262" t="s">
        <v>305</v>
      </c>
      <c r="E27" s="241">
        <f>E28</f>
        <v>23000</v>
      </c>
      <c r="F27" s="263">
        <f>F28</f>
        <v>23000</v>
      </c>
      <c r="G27" s="264">
        <f>G28</f>
        <v>248000</v>
      </c>
    </row>
    <row r="28" spans="1:7" ht="12.75">
      <c r="A28" s="260"/>
      <c r="B28" s="265">
        <v>70005</v>
      </c>
      <c r="C28" s="245"/>
      <c r="D28" s="257" t="s">
        <v>306</v>
      </c>
      <c r="E28" s="247">
        <f>E29</f>
        <v>23000</v>
      </c>
      <c r="F28" s="248">
        <f>SUM(F31:F34)</f>
        <v>23000</v>
      </c>
      <c r="G28" s="249">
        <f>G30</f>
        <v>248000</v>
      </c>
    </row>
    <row r="29" spans="1:7" ht="12.75">
      <c r="A29" s="260"/>
      <c r="B29" s="250"/>
      <c r="C29" s="251" t="s">
        <v>297</v>
      </c>
      <c r="D29" s="252" t="s">
        <v>298</v>
      </c>
      <c r="E29" s="253">
        <v>23000</v>
      </c>
      <c r="F29" s="254"/>
      <c r="G29" s="255"/>
    </row>
    <row r="30" spans="1:7" ht="12.75">
      <c r="A30" s="260"/>
      <c r="B30" s="250"/>
      <c r="C30" s="251" t="s">
        <v>303</v>
      </c>
      <c r="D30" s="252" t="s">
        <v>304</v>
      </c>
      <c r="E30" s="253"/>
      <c r="F30" s="254"/>
      <c r="G30" s="255">
        <v>248000</v>
      </c>
    </row>
    <row r="31" spans="1:7" ht="12.75">
      <c r="A31" s="260"/>
      <c r="B31" s="250"/>
      <c r="C31" s="251" t="s">
        <v>307</v>
      </c>
      <c r="D31" s="252" t="s">
        <v>308</v>
      </c>
      <c r="E31" s="253"/>
      <c r="F31" s="266">
        <v>11000</v>
      </c>
      <c r="G31" s="255"/>
    </row>
    <row r="32" spans="1:7" ht="12.75">
      <c r="A32" s="260"/>
      <c r="B32" s="250"/>
      <c r="C32" s="251" t="s">
        <v>299</v>
      </c>
      <c r="D32" s="252" t="s">
        <v>300</v>
      </c>
      <c r="E32" s="253"/>
      <c r="F32" s="266">
        <v>7000</v>
      </c>
      <c r="G32" s="255"/>
    </row>
    <row r="33" spans="1:7" ht="12.75">
      <c r="A33" s="260"/>
      <c r="B33" s="250"/>
      <c r="C33" s="251" t="s">
        <v>309</v>
      </c>
      <c r="D33" s="252" t="s">
        <v>310</v>
      </c>
      <c r="E33" s="253"/>
      <c r="F33" s="266">
        <v>3000</v>
      </c>
      <c r="G33" s="267"/>
    </row>
    <row r="34" spans="1:7" ht="12.75">
      <c r="A34" s="260"/>
      <c r="B34" s="250"/>
      <c r="C34" s="251" t="s">
        <v>311</v>
      </c>
      <c r="D34" s="268" t="s">
        <v>312</v>
      </c>
      <c r="E34" s="253"/>
      <c r="F34" s="266">
        <v>2000</v>
      </c>
      <c r="G34" s="267"/>
    </row>
    <row r="35" spans="1:7" ht="12.75">
      <c r="A35" s="260"/>
      <c r="B35" s="250"/>
      <c r="C35" s="251"/>
      <c r="D35" s="252"/>
      <c r="E35" s="253"/>
      <c r="F35" s="254"/>
      <c r="G35" s="267"/>
    </row>
    <row r="36" spans="1:7" ht="13.5" thickBot="1">
      <c r="A36" s="261">
        <v>710</v>
      </c>
      <c r="B36" s="239"/>
      <c r="C36" s="269"/>
      <c r="D36" s="262" t="s">
        <v>313</v>
      </c>
      <c r="E36" s="241">
        <f>E37+E42+E46</f>
        <v>345987</v>
      </c>
      <c r="F36" s="263">
        <f>F37+F42+F46</f>
        <v>345987</v>
      </c>
      <c r="G36" s="267"/>
    </row>
    <row r="37" spans="1:7" ht="12.75">
      <c r="A37" s="260"/>
      <c r="B37" s="265">
        <v>71013</v>
      </c>
      <c r="C37" s="256"/>
      <c r="D37" s="257" t="s">
        <v>314</v>
      </c>
      <c r="E37" s="247">
        <f>E38</f>
        <v>41000</v>
      </c>
      <c r="F37" s="248">
        <f>SUM(F39:F40)</f>
        <v>41000</v>
      </c>
      <c r="G37" s="267"/>
    </row>
    <row r="38" spans="1:7" ht="12.75">
      <c r="A38" s="260"/>
      <c r="B38" s="250"/>
      <c r="C38" s="251" t="s">
        <v>297</v>
      </c>
      <c r="D38" s="252" t="s">
        <v>298</v>
      </c>
      <c r="E38" s="253">
        <v>41000</v>
      </c>
      <c r="F38" s="254"/>
      <c r="G38" s="267"/>
    </row>
    <row r="39" spans="1:7" ht="12.75">
      <c r="A39" s="260"/>
      <c r="B39" s="250"/>
      <c r="C39" s="251" t="s">
        <v>299</v>
      </c>
      <c r="D39" s="252" t="s">
        <v>300</v>
      </c>
      <c r="E39" s="253"/>
      <c r="F39" s="254">
        <v>39000</v>
      </c>
      <c r="G39" s="267"/>
    </row>
    <row r="40" spans="1:7" ht="12.75">
      <c r="A40" s="260"/>
      <c r="B40" s="250"/>
      <c r="C40" s="251" t="s">
        <v>311</v>
      </c>
      <c r="D40" s="268" t="s">
        <v>315</v>
      </c>
      <c r="E40" s="253"/>
      <c r="F40" s="254">
        <v>2000</v>
      </c>
      <c r="G40" s="267"/>
    </row>
    <row r="41" spans="1:7" ht="12.75">
      <c r="A41" s="260"/>
      <c r="B41" s="250"/>
      <c r="C41" s="251"/>
      <c r="D41" s="252"/>
      <c r="E41" s="253"/>
      <c r="F41" s="254"/>
      <c r="G41" s="267"/>
    </row>
    <row r="42" spans="1:7" ht="12.75">
      <c r="A42" s="260"/>
      <c r="B42" s="265">
        <v>71014</v>
      </c>
      <c r="C42" s="256"/>
      <c r="D42" s="257" t="s">
        <v>316</v>
      </c>
      <c r="E42" s="247">
        <f>E43</f>
        <v>15000</v>
      </c>
      <c r="F42" s="248">
        <f>SUM(F44)</f>
        <v>15000</v>
      </c>
      <c r="G42" s="267"/>
    </row>
    <row r="43" spans="1:7" ht="12.75">
      <c r="A43" s="260"/>
      <c r="B43" s="250"/>
      <c r="C43" s="251" t="s">
        <v>297</v>
      </c>
      <c r="D43" s="252" t="s">
        <v>298</v>
      </c>
      <c r="E43" s="253">
        <f>'[1]Dochody-ukł.wykon.'!F60</f>
        <v>15000</v>
      </c>
      <c r="F43" s="254"/>
      <c r="G43" s="267"/>
    </row>
    <row r="44" spans="1:7" ht="12.75">
      <c r="A44" s="260"/>
      <c r="B44" s="250"/>
      <c r="C44" s="251" t="s">
        <v>299</v>
      </c>
      <c r="D44" s="252" t="s">
        <v>300</v>
      </c>
      <c r="E44" s="253"/>
      <c r="F44" s="254">
        <f>'[1]WYDATKI ukł.wyk.'!F95</f>
        <v>15000</v>
      </c>
      <c r="G44" s="267"/>
    </row>
    <row r="45" spans="1:7" ht="12.75">
      <c r="A45" s="260"/>
      <c r="B45" s="250"/>
      <c r="C45" s="251"/>
      <c r="D45" s="252"/>
      <c r="E45" s="253"/>
      <c r="F45" s="254"/>
      <c r="G45" s="267"/>
    </row>
    <row r="46" spans="1:7" ht="12.75">
      <c r="A46" s="260"/>
      <c r="B46" s="265">
        <v>71015</v>
      </c>
      <c r="C46" s="245"/>
      <c r="D46" s="257" t="s">
        <v>317</v>
      </c>
      <c r="E46" s="247">
        <f>SUM(E47:E47)</f>
        <v>289987</v>
      </c>
      <c r="F46" s="248">
        <f>SUM(F48:F63)</f>
        <v>289987</v>
      </c>
      <c r="G46" s="267"/>
    </row>
    <row r="47" spans="1:7" ht="12.75">
      <c r="A47" s="260"/>
      <c r="B47" s="250"/>
      <c r="C47" s="270">
        <v>2110</v>
      </c>
      <c r="D47" s="252" t="s">
        <v>298</v>
      </c>
      <c r="E47" s="253">
        <v>289987</v>
      </c>
      <c r="F47" s="254"/>
      <c r="G47" s="267"/>
    </row>
    <row r="48" spans="1:7" ht="12.75">
      <c r="A48" s="260"/>
      <c r="B48" s="250"/>
      <c r="C48" s="271">
        <v>4010</v>
      </c>
      <c r="D48" s="268" t="s">
        <v>318</v>
      </c>
      <c r="E48" s="253"/>
      <c r="F48" s="254">
        <v>63924</v>
      </c>
      <c r="G48" s="267"/>
    </row>
    <row r="49" spans="1:7" ht="12.75">
      <c r="A49" s="260"/>
      <c r="B49" s="250"/>
      <c r="C49" s="271">
        <v>4020</v>
      </c>
      <c r="D49" s="268" t="s">
        <v>319</v>
      </c>
      <c r="E49" s="253"/>
      <c r="F49" s="254">
        <v>146239</v>
      </c>
      <c r="G49" s="267"/>
    </row>
    <row r="50" spans="1:7" ht="12.75">
      <c r="A50" s="260"/>
      <c r="B50" s="250"/>
      <c r="C50" s="271">
        <v>4040</v>
      </c>
      <c r="D50" s="268" t="s">
        <v>320</v>
      </c>
      <c r="E50" s="253"/>
      <c r="F50" s="254">
        <v>17865</v>
      </c>
      <c r="G50" s="267"/>
    </row>
    <row r="51" spans="1:7" ht="12.75">
      <c r="A51" s="260"/>
      <c r="B51" s="250"/>
      <c r="C51" s="271">
        <v>4110</v>
      </c>
      <c r="D51" s="268" t="s">
        <v>321</v>
      </c>
      <c r="E51" s="253"/>
      <c r="F51" s="254">
        <v>36325</v>
      </c>
      <c r="G51" s="267"/>
    </row>
    <row r="52" spans="1:7" ht="12.75">
      <c r="A52" s="260"/>
      <c r="B52" s="250"/>
      <c r="C52" s="271">
        <v>4120</v>
      </c>
      <c r="D52" s="268" t="s">
        <v>322</v>
      </c>
      <c r="E52" s="253"/>
      <c r="F52" s="254">
        <v>5587</v>
      </c>
      <c r="G52" s="267"/>
    </row>
    <row r="53" spans="1:7" ht="12.75">
      <c r="A53" s="260"/>
      <c r="B53" s="250"/>
      <c r="C53" s="271">
        <v>4210</v>
      </c>
      <c r="D53" s="268" t="s">
        <v>323</v>
      </c>
      <c r="E53" s="253"/>
      <c r="F53" s="254">
        <v>1603</v>
      </c>
      <c r="G53" s="267"/>
    </row>
    <row r="54" spans="1:7" ht="12.75">
      <c r="A54" s="260"/>
      <c r="B54" s="250"/>
      <c r="C54" s="250">
        <v>4270</v>
      </c>
      <c r="D54" s="268" t="s">
        <v>308</v>
      </c>
      <c r="E54" s="253"/>
      <c r="F54" s="254">
        <v>200</v>
      </c>
      <c r="G54" s="267"/>
    </row>
    <row r="55" spans="1:7" ht="12.75">
      <c r="A55" s="260"/>
      <c r="B55" s="250"/>
      <c r="C55" s="272" t="s">
        <v>299</v>
      </c>
      <c r="D55" s="268" t="s">
        <v>300</v>
      </c>
      <c r="E55" s="253"/>
      <c r="F55" s="254">
        <v>360</v>
      </c>
      <c r="G55" s="267"/>
    </row>
    <row r="56" spans="1:7" ht="12.75">
      <c r="A56" s="260"/>
      <c r="B56" s="250"/>
      <c r="C56" s="250">
        <v>4350</v>
      </c>
      <c r="D56" s="268" t="s">
        <v>324</v>
      </c>
      <c r="E56" s="253"/>
      <c r="F56" s="254">
        <v>2184</v>
      </c>
      <c r="G56" s="267"/>
    </row>
    <row r="57" spans="1:7" ht="12.75">
      <c r="A57" s="260"/>
      <c r="B57" s="250"/>
      <c r="C57" s="273">
        <v>4360</v>
      </c>
      <c r="D57" s="268" t="s">
        <v>325</v>
      </c>
      <c r="E57" s="253"/>
      <c r="F57" s="254">
        <v>300</v>
      </c>
      <c r="G57" s="267"/>
    </row>
    <row r="58" spans="1:7" ht="12.75">
      <c r="A58" s="260"/>
      <c r="B58" s="250"/>
      <c r="C58" s="250">
        <v>4370</v>
      </c>
      <c r="D58" s="268" t="s">
        <v>326</v>
      </c>
      <c r="E58" s="253"/>
      <c r="F58" s="254">
        <v>2496</v>
      </c>
      <c r="G58" s="267"/>
    </row>
    <row r="59" spans="1:7" ht="12.75">
      <c r="A59" s="260"/>
      <c r="B59" s="250"/>
      <c r="C59" s="250">
        <v>4400</v>
      </c>
      <c r="D59" s="268" t="s">
        <v>327</v>
      </c>
      <c r="E59" s="253"/>
      <c r="F59" s="254">
        <v>4020</v>
      </c>
      <c r="G59" s="267"/>
    </row>
    <row r="60" spans="1:7" ht="12.75">
      <c r="A60" s="260"/>
      <c r="B60" s="250"/>
      <c r="C60" s="272" t="s">
        <v>328</v>
      </c>
      <c r="D60" s="268" t="s">
        <v>329</v>
      </c>
      <c r="E60" s="253"/>
      <c r="F60" s="254">
        <v>1400</v>
      </c>
      <c r="G60" s="267"/>
    </row>
    <row r="61" spans="1:7" ht="12.75">
      <c r="A61" s="260"/>
      <c r="B61" s="250"/>
      <c r="C61" s="272" t="s">
        <v>330</v>
      </c>
      <c r="D61" s="268" t="s">
        <v>331</v>
      </c>
      <c r="E61" s="253"/>
      <c r="F61" s="254">
        <v>5000</v>
      </c>
      <c r="G61" s="267"/>
    </row>
    <row r="62" spans="1:7" ht="12.75">
      <c r="A62" s="260"/>
      <c r="B62" s="250"/>
      <c r="C62" s="274" t="s">
        <v>332</v>
      </c>
      <c r="D62" s="252" t="s">
        <v>333</v>
      </c>
      <c r="E62" s="253"/>
      <c r="F62" s="254">
        <v>0</v>
      </c>
      <c r="G62" s="267"/>
    </row>
    <row r="63" spans="1:7" ht="12.75">
      <c r="A63" s="260"/>
      <c r="B63" s="250"/>
      <c r="C63" s="274" t="s">
        <v>334</v>
      </c>
      <c r="D63" s="268" t="s">
        <v>335</v>
      </c>
      <c r="E63" s="253"/>
      <c r="F63" s="254">
        <v>2484</v>
      </c>
      <c r="G63" s="267"/>
    </row>
    <row r="64" spans="1:7" ht="12.75">
      <c r="A64" s="243"/>
      <c r="B64" s="275"/>
      <c r="C64" s="273"/>
      <c r="D64" s="252"/>
      <c r="E64" s="253"/>
      <c r="F64" s="254"/>
      <c r="G64" s="267"/>
    </row>
    <row r="65" spans="1:7" ht="13.5" thickBot="1">
      <c r="A65" s="261">
        <v>750</v>
      </c>
      <c r="B65" s="239"/>
      <c r="C65" s="239"/>
      <c r="D65" s="262" t="s">
        <v>336</v>
      </c>
      <c r="E65" s="241">
        <f>E66+E86</f>
        <v>168019</v>
      </c>
      <c r="F65" s="263">
        <f>F66+F86</f>
        <v>168019</v>
      </c>
      <c r="G65" s="267"/>
    </row>
    <row r="66" spans="1:7" ht="12.75">
      <c r="A66" s="260"/>
      <c r="B66" s="265">
        <v>75011</v>
      </c>
      <c r="C66" s="245"/>
      <c r="D66" s="257" t="s">
        <v>337</v>
      </c>
      <c r="E66" s="247">
        <f>E67</f>
        <v>156019</v>
      </c>
      <c r="F66" s="248">
        <f>SUM(F68:F85)</f>
        <v>156019</v>
      </c>
      <c r="G66" s="267"/>
    </row>
    <row r="67" spans="1:7" ht="12.75">
      <c r="A67" s="260"/>
      <c r="B67" s="250"/>
      <c r="C67" s="250">
        <v>2110</v>
      </c>
      <c r="D67" s="252" t="s">
        <v>298</v>
      </c>
      <c r="E67" s="253">
        <v>156019</v>
      </c>
      <c r="F67" s="254"/>
      <c r="G67" s="267"/>
    </row>
    <row r="68" spans="1:7" ht="12.75">
      <c r="A68" s="260"/>
      <c r="B68" s="250"/>
      <c r="C68" s="271">
        <v>3020</v>
      </c>
      <c r="D68" s="276" t="s">
        <v>338</v>
      </c>
      <c r="E68" s="277"/>
      <c r="F68" s="266">
        <f>218+546</f>
        <v>764</v>
      </c>
      <c r="G68" s="267"/>
    </row>
    <row r="69" spans="1:7" ht="12.75">
      <c r="A69" s="260"/>
      <c r="B69" s="250"/>
      <c r="C69" s="271">
        <v>4010</v>
      </c>
      <c r="D69" s="268" t="s">
        <v>318</v>
      </c>
      <c r="E69" s="253"/>
      <c r="F69" s="266">
        <v>59452</v>
      </c>
      <c r="G69" s="267"/>
    </row>
    <row r="70" spans="1:7" ht="12.75">
      <c r="A70" s="260"/>
      <c r="B70" s="250"/>
      <c r="C70" s="271">
        <v>4040</v>
      </c>
      <c r="D70" s="268" t="s">
        <v>320</v>
      </c>
      <c r="E70" s="253"/>
      <c r="F70" s="266">
        <v>18470</v>
      </c>
      <c r="G70" s="267"/>
    </row>
    <row r="71" spans="1:7" ht="12.75">
      <c r="A71" s="260"/>
      <c r="B71" s="250"/>
      <c r="C71" s="271">
        <v>4110</v>
      </c>
      <c r="D71" s="268" t="s">
        <v>321</v>
      </c>
      <c r="E71" s="253"/>
      <c r="F71" s="266">
        <v>35882</v>
      </c>
      <c r="G71" s="267"/>
    </row>
    <row r="72" spans="1:7" ht="12.75">
      <c r="A72" s="260"/>
      <c r="B72" s="250"/>
      <c r="C72" s="271">
        <v>4120</v>
      </c>
      <c r="D72" s="268" t="s">
        <v>339</v>
      </c>
      <c r="E72" s="253"/>
      <c r="F72" s="266">
        <v>5787</v>
      </c>
      <c r="G72" s="267"/>
    </row>
    <row r="73" spans="1:7" ht="12.75">
      <c r="A73" s="260"/>
      <c r="B73" s="250"/>
      <c r="C73" s="271">
        <v>4170</v>
      </c>
      <c r="D73" s="268" t="s">
        <v>340</v>
      </c>
      <c r="E73" s="253"/>
      <c r="F73" s="266">
        <v>6000</v>
      </c>
      <c r="G73" s="267"/>
    </row>
    <row r="74" spans="1:7" ht="12.75">
      <c r="A74" s="260"/>
      <c r="B74" s="250"/>
      <c r="C74" s="271">
        <v>4210</v>
      </c>
      <c r="D74" s="268" t="s">
        <v>323</v>
      </c>
      <c r="E74" s="253"/>
      <c r="F74" s="266">
        <v>3096</v>
      </c>
      <c r="G74" s="267"/>
    </row>
    <row r="75" spans="1:7" ht="12.75">
      <c r="A75" s="260"/>
      <c r="B75" s="250"/>
      <c r="C75" s="271">
        <v>4260</v>
      </c>
      <c r="D75" s="268" t="s">
        <v>341</v>
      </c>
      <c r="E75" s="253"/>
      <c r="F75" s="266">
        <v>5453</v>
      </c>
      <c r="G75" s="267"/>
    </row>
    <row r="76" spans="1:7" ht="12.75">
      <c r="A76" s="260"/>
      <c r="B76" s="250"/>
      <c r="C76" s="271">
        <v>4270</v>
      </c>
      <c r="D76" s="268" t="s">
        <v>308</v>
      </c>
      <c r="E76" s="253"/>
      <c r="F76" s="266">
        <v>2000</v>
      </c>
      <c r="G76" s="267"/>
    </row>
    <row r="77" spans="1:7" ht="12.75">
      <c r="A77" s="260"/>
      <c r="B77" s="250"/>
      <c r="C77" s="271">
        <v>4280</v>
      </c>
      <c r="D77" s="268" t="s">
        <v>342</v>
      </c>
      <c r="E77" s="253"/>
      <c r="F77" s="266">
        <v>315</v>
      </c>
      <c r="G77" s="267"/>
    </row>
    <row r="78" spans="1:7" ht="12.75">
      <c r="A78" s="260"/>
      <c r="B78" s="250"/>
      <c r="C78" s="272" t="s">
        <v>299</v>
      </c>
      <c r="D78" s="268" t="s">
        <v>300</v>
      </c>
      <c r="E78" s="253"/>
      <c r="F78" s="266">
        <v>1600</v>
      </c>
      <c r="G78" s="267"/>
    </row>
    <row r="79" spans="1:7" ht="12.75">
      <c r="A79" s="260"/>
      <c r="B79" s="250"/>
      <c r="C79" s="272" t="s">
        <v>343</v>
      </c>
      <c r="D79" s="268" t="s">
        <v>324</v>
      </c>
      <c r="E79" s="253"/>
      <c r="F79" s="266">
        <v>4500</v>
      </c>
      <c r="G79" s="267"/>
    </row>
    <row r="80" spans="1:7" ht="12.75">
      <c r="A80" s="260"/>
      <c r="B80" s="250"/>
      <c r="C80" s="272" t="s">
        <v>344</v>
      </c>
      <c r="D80" s="268" t="s">
        <v>345</v>
      </c>
      <c r="E80" s="253"/>
      <c r="F80" s="266">
        <v>2100</v>
      </c>
      <c r="G80" s="267"/>
    </row>
    <row r="81" spans="1:7" ht="12.75">
      <c r="A81" s="260"/>
      <c r="B81" s="250"/>
      <c r="C81" s="272" t="s">
        <v>346</v>
      </c>
      <c r="D81" s="268" t="s">
        <v>347</v>
      </c>
      <c r="E81" s="253"/>
      <c r="F81" s="266">
        <v>1000</v>
      </c>
      <c r="G81" s="267"/>
    </row>
    <row r="82" spans="1:7" ht="12.75">
      <c r="A82" s="260"/>
      <c r="B82" s="250"/>
      <c r="C82" s="272" t="s">
        <v>330</v>
      </c>
      <c r="D82" s="268" t="s">
        <v>331</v>
      </c>
      <c r="E82" s="253"/>
      <c r="F82" s="266">
        <v>7000</v>
      </c>
      <c r="G82" s="267"/>
    </row>
    <row r="83" spans="1:7" ht="12.75">
      <c r="A83" s="260"/>
      <c r="B83" s="250"/>
      <c r="C83" s="274" t="s">
        <v>311</v>
      </c>
      <c r="D83" s="252" t="s">
        <v>348</v>
      </c>
      <c r="E83" s="253"/>
      <c r="F83" s="266">
        <f>0+500</f>
        <v>500</v>
      </c>
      <c r="G83" s="267"/>
    </row>
    <row r="84" spans="1:7" ht="12.75">
      <c r="A84" s="260"/>
      <c r="B84" s="250"/>
      <c r="C84" s="274" t="s">
        <v>332</v>
      </c>
      <c r="D84" s="252" t="s">
        <v>333</v>
      </c>
      <c r="E84" s="253"/>
      <c r="F84" s="266">
        <f>500+1100</f>
        <v>1600</v>
      </c>
      <c r="G84" s="267"/>
    </row>
    <row r="85" spans="1:7" ht="12.75">
      <c r="A85" s="260"/>
      <c r="B85" s="250"/>
      <c r="C85" s="274" t="s">
        <v>334</v>
      </c>
      <c r="D85" s="252" t="s">
        <v>349</v>
      </c>
      <c r="E85" s="253"/>
      <c r="F85" s="266">
        <v>500</v>
      </c>
      <c r="G85" s="267"/>
    </row>
    <row r="86" spans="1:7" ht="12.75">
      <c r="A86" s="260"/>
      <c r="B86" s="265">
        <v>75045</v>
      </c>
      <c r="C86" s="245"/>
      <c r="D86" s="257" t="s">
        <v>350</v>
      </c>
      <c r="E86" s="247">
        <f>E87</f>
        <v>12000</v>
      </c>
      <c r="F86" s="248">
        <f>SUM(F88:F98)</f>
        <v>12000</v>
      </c>
      <c r="G86" s="267"/>
    </row>
    <row r="87" spans="1:7" ht="12.75">
      <c r="A87" s="260"/>
      <c r="B87" s="250"/>
      <c r="C87" s="250">
        <v>2110</v>
      </c>
      <c r="D87" s="252" t="s">
        <v>298</v>
      </c>
      <c r="E87" s="253">
        <v>12000</v>
      </c>
      <c r="F87" s="254"/>
      <c r="G87" s="267"/>
    </row>
    <row r="88" spans="1:7" ht="12.75">
      <c r="A88" s="260"/>
      <c r="B88" s="250"/>
      <c r="C88" s="272" t="s">
        <v>351</v>
      </c>
      <c r="D88" s="268" t="s">
        <v>352</v>
      </c>
      <c r="E88" s="253"/>
      <c r="F88" s="254">
        <f>1400+310</f>
        <v>1710</v>
      </c>
      <c r="G88" s="267"/>
    </row>
    <row r="89" spans="1:7" ht="12.75">
      <c r="A89" s="260"/>
      <c r="B89" s="250"/>
      <c r="C89" s="271">
        <v>4110</v>
      </c>
      <c r="D89" s="268" t="s">
        <v>321</v>
      </c>
      <c r="E89" s="253"/>
      <c r="F89" s="254">
        <v>850</v>
      </c>
      <c r="G89" s="267"/>
    </row>
    <row r="90" spans="1:7" ht="12.75">
      <c r="A90" s="260"/>
      <c r="B90" s="250"/>
      <c r="C90" s="271">
        <v>4120</v>
      </c>
      <c r="D90" s="268" t="s">
        <v>322</v>
      </c>
      <c r="E90" s="253"/>
      <c r="F90" s="254">
        <v>140</v>
      </c>
      <c r="G90" s="267"/>
    </row>
    <row r="91" spans="1:7" ht="12.75">
      <c r="A91" s="260"/>
      <c r="B91" s="250"/>
      <c r="C91" s="271">
        <v>4170</v>
      </c>
      <c r="D91" s="268" t="s">
        <v>340</v>
      </c>
      <c r="E91" s="253"/>
      <c r="F91" s="254">
        <v>3380</v>
      </c>
      <c r="G91" s="267"/>
    </row>
    <row r="92" spans="1:7" ht="12.75">
      <c r="A92" s="260"/>
      <c r="B92" s="250"/>
      <c r="C92" s="271">
        <v>4210</v>
      </c>
      <c r="D92" s="268" t="s">
        <v>323</v>
      </c>
      <c r="E92" s="253"/>
      <c r="F92" s="254">
        <v>700</v>
      </c>
      <c r="G92" s="267"/>
    </row>
    <row r="93" spans="1:7" ht="12.75">
      <c r="A93" s="260"/>
      <c r="B93" s="250"/>
      <c r="C93" s="274" t="s">
        <v>299</v>
      </c>
      <c r="D93" s="268" t="s">
        <v>300</v>
      </c>
      <c r="E93" s="253"/>
      <c r="F93" s="254">
        <v>1650</v>
      </c>
      <c r="G93" s="267"/>
    </row>
    <row r="94" spans="1:7" ht="12.75">
      <c r="A94" s="260"/>
      <c r="B94" s="250"/>
      <c r="C94" s="250">
        <v>4370</v>
      </c>
      <c r="D94" s="268" t="s">
        <v>353</v>
      </c>
      <c r="E94" s="253"/>
      <c r="F94" s="254">
        <v>70</v>
      </c>
      <c r="G94" s="267"/>
    </row>
    <row r="95" spans="1:7" ht="12.75">
      <c r="A95" s="260"/>
      <c r="B95" s="250"/>
      <c r="C95" s="273">
        <v>4400</v>
      </c>
      <c r="D95" s="268" t="s">
        <v>354</v>
      </c>
      <c r="E95" s="253"/>
      <c r="F95" s="254">
        <v>2700</v>
      </c>
      <c r="G95" s="267"/>
    </row>
    <row r="96" spans="1:7" ht="12.75">
      <c r="A96" s="260"/>
      <c r="B96" s="250"/>
      <c r="C96" s="274" t="s">
        <v>346</v>
      </c>
      <c r="D96" s="268" t="s">
        <v>347</v>
      </c>
      <c r="E96" s="253"/>
      <c r="F96" s="254">
        <v>200</v>
      </c>
      <c r="G96" s="267"/>
    </row>
    <row r="97" spans="1:7" ht="12.75">
      <c r="A97" s="260"/>
      <c r="B97" s="250"/>
      <c r="C97" s="250">
        <v>4740</v>
      </c>
      <c r="D97" s="268" t="s">
        <v>355</v>
      </c>
      <c r="E97" s="253"/>
      <c r="F97" s="254">
        <v>200</v>
      </c>
      <c r="G97" s="267"/>
    </row>
    <row r="98" spans="1:7" ht="12.75">
      <c r="A98" s="260"/>
      <c r="B98" s="250"/>
      <c r="C98" s="250">
        <v>4750</v>
      </c>
      <c r="D98" s="268" t="s">
        <v>349</v>
      </c>
      <c r="E98" s="253"/>
      <c r="F98" s="254">
        <v>400</v>
      </c>
      <c r="G98" s="267"/>
    </row>
    <row r="99" spans="1:7" ht="12.75">
      <c r="A99" s="260"/>
      <c r="B99" s="250"/>
      <c r="C99" s="274"/>
      <c r="D99" s="268"/>
      <c r="E99" s="253"/>
      <c r="F99" s="254"/>
      <c r="G99" s="267"/>
    </row>
    <row r="100" spans="1:7" ht="13.5" thickBot="1">
      <c r="A100" s="278">
        <v>754</v>
      </c>
      <c r="B100" s="279"/>
      <c r="C100" s="280"/>
      <c r="D100" s="281" t="s">
        <v>356</v>
      </c>
      <c r="E100" s="282">
        <f>E101</f>
        <v>6000</v>
      </c>
      <c r="F100" s="283">
        <f>F101</f>
        <v>6000</v>
      </c>
      <c r="G100" s="284"/>
    </row>
    <row r="101" spans="1:7" ht="12.75">
      <c r="A101" s="260"/>
      <c r="B101" s="265">
        <v>75414</v>
      </c>
      <c r="C101" s="256"/>
      <c r="D101" s="285" t="s">
        <v>357</v>
      </c>
      <c r="E101" s="258">
        <f>E102</f>
        <v>6000</v>
      </c>
      <c r="F101" s="248">
        <f>F103</f>
        <v>6000</v>
      </c>
      <c r="G101" s="286"/>
    </row>
    <row r="102" spans="1:7" ht="12.75">
      <c r="A102" s="260"/>
      <c r="B102" s="250"/>
      <c r="C102" s="250">
        <v>2110</v>
      </c>
      <c r="D102" s="252" t="s">
        <v>298</v>
      </c>
      <c r="E102" s="253">
        <v>6000</v>
      </c>
      <c r="F102" s="254"/>
      <c r="G102" s="267"/>
    </row>
    <row r="103" spans="1:7" ht="12.75">
      <c r="A103" s="260"/>
      <c r="B103" s="250"/>
      <c r="C103" s="271">
        <v>4210</v>
      </c>
      <c r="D103" s="268" t="s">
        <v>323</v>
      </c>
      <c r="E103" s="253"/>
      <c r="F103" s="254">
        <v>6000</v>
      </c>
      <c r="G103" s="267"/>
    </row>
    <row r="104" spans="1:7" ht="12.75">
      <c r="A104" s="260"/>
      <c r="B104" s="250"/>
      <c r="C104" s="251"/>
      <c r="D104" s="268"/>
      <c r="E104" s="253"/>
      <c r="F104" s="254"/>
      <c r="G104" s="267"/>
    </row>
    <row r="105" spans="1:7" ht="13.5" thickBot="1">
      <c r="A105" s="261">
        <v>851</v>
      </c>
      <c r="B105" s="287"/>
      <c r="C105" s="239"/>
      <c r="D105" s="288" t="s">
        <v>358</v>
      </c>
      <c r="E105" s="241">
        <f>E106</f>
        <v>86687</v>
      </c>
      <c r="F105" s="263">
        <f>F106</f>
        <v>86687</v>
      </c>
      <c r="G105" s="267"/>
    </row>
    <row r="106" spans="1:7" ht="12.75">
      <c r="A106" s="260"/>
      <c r="B106" s="265">
        <v>85156</v>
      </c>
      <c r="C106" s="245"/>
      <c r="D106" s="285" t="s">
        <v>359</v>
      </c>
      <c r="E106" s="247">
        <f>E107</f>
        <v>86687</v>
      </c>
      <c r="F106" s="248">
        <f>SUM(F108)</f>
        <v>86687</v>
      </c>
      <c r="G106" s="267"/>
    </row>
    <row r="107" spans="1:7" ht="12.75">
      <c r="A107" s="260"/>
      <c r="B107" s="273"/>
      <c r="C107" s="250">
        <v>2110</v>
      </c>
      <c r="D107" s="252" t="s">
        <v>298</v>
      </c>
      <c r="E107" s="253">
        <v>86687</v>
      </c>
      <c r="F107" s="254"/>
      <c r="G107" s="267"/>
    </row>
    <row r="108" spans="1:7" ht="12.75">
      <c r="A108" s="260"/>
      <c r="B108" s="250"/>
      <c r="C108" s="250">
        <v>4130</v>
      </c>
      <c r="D108" s="252" t="s">
        <v>360</v>
      </c>
      <c r="E108" s="253"/>
      <c r="F108" s="254">
        <v>86687</v>
      </c>
      <c r="G108" s="267"/>
    </row>
    <row r="109" spans="1:7" ht="12.75">
      <c r="A109" s="260"/>
      <c r="B109" s="250"/>
      <c r="C109" s="250"/>
      <c r="D109" s="252"/>
      <c r="E109" s="253"/>
      <c r="F109" s="254"/>
      <c r="G109" s="267"/>
    </row>
    <row r="110" spans="1:7" ht="13.5" thickBot="1">
      <c r="A110" s="261">
        <v>852</v>
      </c>
      <c r="B110" s="239"/>
      <c r="C110" s="239"/>
      <c r="D110" s="262" t="s">
        <v>361</v>
      </c>
      <c r="E110" s="289">
        <f>E111+E136</f>
        <v>366000</v>
      </c>
      <c r="F110" s="263">
        <f>F111+F136</f>
        <v>366000</v>
      </c>
      <c r="G110" s="267"/>
    </row>
    <row r="111" spans="1:7" ht="12.75">
      <c r="A111" s="260"/>
      <c r="B111" s="290">
        <v>85203</v>
      </c>
      <c r="C111" s="291"/>
      <c r="D111" s="292" t="s">
        <v>362</v>
      </c>
      <c r="E111" s="293">
        <f>E112</f>
        <v>360000</v>
      </c>
      <c r="F111" s="294">
        <f>SUM(F113:F134)</f>
        <v>360000</v>
      </c>
      <c r="G111" s="267"/>
    </row>
    <row r="112" spans="1:7" ht="12.75">
      <c r="A112" s="260"/>
      <c r="B112" s="250"/>
      <c r="C112" s="250">
        <v>2110</v>
      </c>
      <c r="D112" s="268" t="s">
        <v>298</v>
      </c>
      <c r="E112" s="253">
        <v>360000</v>
      </c>
      <c r="F112" s="254"/>
      <c r="G112" s="267"/>
    </row>
    <row r="113" spans="1:7" ht="12.75">
      <c r="A113" s="260"/>
      <c r="B113" s="250"/>
      <c r="C113" s="250">
        <v>3020</v>
      </c>
      <c r="D113" s="268" t="s">
        <v>338</v>
      </c>
      <c r="E113" s="253"/>
      <c r="F113" s="254">
        <f>'[1]WYDATKI ukł.wyk.'!F417</f>
        <v>1000</v>
      </c>
      <c r="G113" s="267"/>
    </row>
    <row r="114" spans="1:7" ht="12.75">
      <c r="A114" s="260"/>
      <c r="B114" s="250"/>
      <c r="C114" s="250">
        <v>4010</v>
      </c>
      <c r="D114" s="268" t="s">
        <v>318</v>
      </c>
      <c r="E114" s="253"/>
      <c r="F114" s="254">
        <v>171300</v>
      </c>
      <c r="G114" s="267"/>
    </row>
    <row r="115" spans="1:7" ht="12.75">
      <c r="A115" s="260"/>
      <c r="B115" s="250"/>
      <c r="C115" s="250">
        <v>4040</v>
      </c>
      <c r="D115" s="268" t="s">
        <v>363</v>
      </c>
      <c r="E115" s="253"/>
      <c r="F115" s="254">
        <v>13058</v>
      </c>
      <c r="G115" s="267"/>
    </row>
    <row r="116" spans="1:7" ht="12.75">
      <c r="A116" s="260"/>
      <c r="B116" s="250"/>
      <c r="C116" s="250">
        <v>4110</v>
      </c>
      <c r="D116" s="268" t="s">
        <v>321</v>
      </c>
      <c r="E116" s="253"/>
      <c r="F116" s="254">
        <v>28106</v>
      </c>
      <c r="G116" s="267"/>
    </row>
    <row r="117" spans="1:7" ht="12.75">
      <c r="A117" s="260"/>
      <c r="B117" s="250"/>
      <c r="C117" s="250">
        <v>4120</v>
      </c>
      <c r="D117" s="268" t="s">
        <v>339</v>
      </c>
      <c r="E117" s="253"/>
      <c r="F117" s="254">
        <v>4664</v>
      </c>
      <c r="G117" s="267"/>
    </row>
    <row r="118" spans="1:7" ht="12.75">
      <c r="A118" s="260"/>
      <c r="B118" s="250"/>
      <c r="C118" s="250">
        <v>4170</v>
      </c>
      <c r="D118" s="268" t="s">
        <v>340</v>
      </c>
      <c r="E118" s="253"/>
      <c r="F118" s="254">
        <v>0</v>
      </c>
      <c r="G118" s="267"/>
    </row>
    <row r="119" spans="1:7" ht="12.75">
      <c r="A119" s="260"/>
      <c r="B119" s="250"/>
      <c r="C119" s="250">
        <v>4210</v>
      </c>
      <c r="D119" s="268" t="s">
        <v>323</v>
      </c>
      <c r="E119" s="253"/>
      <c r="F119" s="254">
        <v>61642</v>
      </c>
      <c r="G119" s="267"/>
    </row>
    <row r="120" spans="1:7" ht="12.75">
      <c r="A120" s="260"/>
      <c r="B120" s="250"/>
      <c r="C120" s="250">
        <v>4220</v>
      </c>
      <c r="D120" s="268" t="s">
        <v>364</v>
      </c>
      <c r="E120" s="253"/>
      <c r="F120" s="254">
        <v>26670</v>
      </c>
      <c r="G120" s="267"/>
    </row>
    <row r="121" spans="1:7" ht="12.75">
      <c r="A121" s="260"/>
      <c r="B121" s="250"/>
      <c r="C121" s="250">
        <v>4230</v>
      </c>
      <c r="D121" s="268" t="s">
        <v>365</v>
      </c>
      <c r="E121" s="253"/>
      <c r="F121" s="254">
        <v>400</v>
      </c>
      <c r="G121" s="267"/>
    </row>
    <row r="122" spans="1:7" ht="12.75">
      <c r="A122" s="260"/>
      <c r="B122" s="250"/>
      <c r="C122" s="250">
        <v>4260</v>
      </c>
      <c r="D122" s="268" t="s">
        <v>341</v>
      </c>
      <c r="E122" s="253"/>
      <c r="F122" s="254">
        <v>4500</v>
      </c>
      <c r="G122" s="267"/>
    </row>
    <row r="123" spans="1:7" ht="12.75">
      <c r="A123" s="260"/>
      <c r="B123" s="250"/>
      <c r="C123" s="250">
        <v>4270</v>
      </c>
      <c r="D123" s="268" t="s">
        <v>308</v>
      </c>
      <c r="E123" s="253"/>
      <c r="F123" s="254">
        <v>7500</v>
      </c>
      <c r="G123" s="267"/>
    </row>
    <row r="124" spans="1:7" ht="12.75">
      <c r="A124" s="260"/>
      <c r="B124" s="250"/>
      <c r="C124" s="250">
        <v>4280</v>
      </c>
      <c r="D124" s="268" t="s">
        <v>342</v>
      </c>
      <c r="E124" s="253"/>
      <c r="F124" s="254">
        <v>600</v>
      </c>
      <c r="G124" s="267"/>
    </row>
    <row r="125" spans="1:7" ht="12.75">
      <c r="A125" s="260"/>
      <c r="B125" s="250"/>
      <c r="C125" s="250">
        <v>4300</v>
      </c>
      <c r="D125" s="268" t="s">
        <v>300</v>
      </c>
      <c r="E125" s="253"/>
      <c r="F125" s="254">
        <v>22300</v>
      </c>
      <c r="G125" s="267"/>
    </row>
    <row r="126" spans="1:7" ht="12.75">
      <c r="A126" s="260"/>
      <c r="B126" s="250"/>
      <c r="C126" s="272" t="s">
        <v>343</v>
      </c>
      <c r="D126" s="268" t="s">
        <v>324</v>
      </c>
      <c r="E126" s="253"/>
      <c r="F126" s="254">
        <f>'[1]WYDATKI ukł.wyk.'!F430</f>
        <v>660</v>
      </c>
      <c r="G126" s="267"/>
    </row>
    <row r="127" spans="1:7" ht="12.75">
      <c r="A127" s="260"/>
      <c r="B127" s="250"/>
      <c r="C127" s="250">
        <v>4360</v>
      </c>
      <c r="D127" s="268" t="s">
        <v>325</v>
      </c>
      <c r="E127" s="253"/>
      <c r="F127" s="254">
        <v>650</v>
      </c>
      <c r="G127" s="267"/>
    </row>
    <row r="128" spans="1:7" ht="12.75">
      <c r="A128" s="260"/>
      <c r="B128" s="250"/>
      <c r="C128" s="250">
        <v>4370</v>
      </c>
      <c r="D128" s="268" t="s">
        <v>366</v>
      </c>
      <c r="E128" s="253"/>
      <c r="F128" s="254">
        <v>1500</v>
      </c>
      <c r="G128" s="267"/>
    </row>
    <row r="129" spans="1:7" ht="12.75">
      <c r="A129" s="260"/>
      <c r="B129" s="250"/>
      <c r="C129" s="250">
        <v>4410</v>
      </c>
      <c r="D129" s="268" t="s">
        <v>347</v>
      </c>
      <c r="E129" s="253"/>
      <c r="F129" s="254">
        <v>400</v>
      </c>
      <c r="G129" s="267"/>
    </row>
    <row r="130" spans="1:7" ht="12.75">
      <c r="A130" s="260"/>
      <c r="B130" s="250"/>
      <c r="C130" s="250">
        <v>4430</v>
      </c>
      <c r="D130" s="268" t="s">
        <v>329</v>
      </c>
      <c r="E130" s="253"/>
      <c r="F130" s="254">
        <v>3650</v>
      </c>
      <c r="G130" s="267"/>
    </row>
    <row r="131" spans="1:7" ht="12.75">
      <c r="A131" s="260"/>
      <c r="B131" s="250"/>
      <c r="C131" s="250">
        <v>4440</v>
      </c>
      <c r="D131" s="268" t="s">
        <v>367</v>
      </c>
      <c r="E131" s="253"/>
      <c r="F131" s="254">
        <v>8000</v>
      </c>
      <c r="G131" s="267"/>
    </row>
    <row r="132" spans="1:7" ht="12.75">
      <c r="A132" s="260"/>
      <c r="B132" s="250"/>
      <c r="C132" s="250">
        <v>4700</v>
      </c>
      <c r="D132" s="268" t="s">
        <v>312</v>
      </c>
      <c r="E132" s="253"/>
      <c r="F132" s="254">
        <v>1700</v>
      </c>
      <c r="G132" s="267"/>
    </row>
    <row r="133" spans="1:7" ht="12.75">
      <c r="A133" s="260"/>
      <c r="B133" s="250"/>
      <c r="C133" s="250">
        <v>4740</v>
      </c>
      <c r="D133" s="268" t="s">
        <v>368</v>
      </c>
      <c r="E133" s="253"/>
      <c r="F133" s="254">
        <v>500</v>
      </c>
      <c r="G133" s="267"/>
    </row>
    <row r="134" spans="1:7" ht="12.75">
      <c r="A134" s="260"/>
      <c r="B134" s="250"/>
      <c r="C134" s="250">
        <v>4750</v>
      </c>
      <c r="D134" s="268" t="s">
        <v>349</v>
      </c>
      <c r="E134" s="253"/>
      <c r="F134" s="254">
        <v>1200</v>
      </c>
      <c r="G134" s="267"/>
    </row>
    <row r="135" spans="1:7" ht="12.75">
      <c r="A135" s="260"/>
      <c r="B135" s="250"/>
      <c r="C135" s="250"/>
      <c r="D135" s="268"/>
      <c r="E135" s="253"/>
      <c r="F135" s="254"/>
      <c r="G135" s="267"/>
    </row>
    <row r="136" spans="1:7" ht="12.75">
      <c r="A136" s="260"/>
      <c r="B136" s="265">
        <v>85205</v>
      </c>
      <c r="C136" s="245"/>
      <c r="D136" s="285" t="s">
        <v>369</v>
      </c>
      <c r="E136" s="258">
        <f>E137</f>
        <v>6000</v>
      </c>
      <c r="F136" s="248">
        <f>F138+F139</f>
        <v>6000</v>
      </c>
      <c r="G136" s="267"/>
    </row>
    <row r="137" spans="1:7" ht="12.75">
      <c r="A137" s="260"/>
      <c r="B137" s="250"/>
      <c r="C137" s="250">
        <v>2110</v>
      </c>
      <c r="D137" s="252" t="s">
        <v>298</v>
      </c>
      <c r="E137" s="253">
        <f>'[1]Dochody-ukł.wykon.'!F193</f>
        <v>6000</v>
      </c>
      <c r="F137" s="254"/>
      <c r="G137" s="267"/>
    </row>
    <row r="138" spans="1:7" ht="12.75">
      <c r="A138" s="260"/>
      <c r="B138" s="250"/>
      <c r="C138" s="271">
        <v>4210</v>
      </c>
      <c r="D138" s="268" t="s">
        <v>323</v>
      </c>
      <c r="E138" s="253"/>
      <c r="F138" s="254">
        <v>1000</v>
      </c>
      <c r="G138" s="267"/>
    </row>
    <row r="139" spans="1:7" ht="12.75">
      <c r="A139" s="260"/>
      <c r="B139" s="250"/>
      <c r="C139" s="250">
        <v>4300</v>
      </c>
      <c r="D139" s="268" t="s">
        <v>300</v>
      </c>
      <c r="E139" s="253"/>
      <c r="F139" s="254">
        <v>5000</v>
      </c>
      <c r="G139" s="267"/>
    </row>
    <row r="140" spans="1:7" ht="12.75">
      <c r="A140" s="260"/>
      <c r="B140" s="250"/>
      <c r="C140" s="251"/>
      <c r="D140" s="268"/>
      <c r="E140" s="253"/>
      <c r="F140" s="254"/>
      <c r="G140" s="267"/>
    </row>
    <row r="141" spans="1:7" ht="13.5" thickBot="1">
      <c r="A141" s="261">
        <v>853</v>
      </c>
      <c r="B141" s="239"/>
      <c r="C141" s="239"/>
      <c r="D141" s="262" t="s">
        <v>370</v>
      </c>
      <c r="E141" s="241">
        <f>E142</f>
        <v>539000</v>
      </c>
      <c r="F141" s="263">
        <f>F142</f>
        <v>539000</v>
      </c>
      <c r="G141" s="267"/>
    </row>
    <row r="142" spans="1:7" ht="12.75">
      <c r="A142" s="260"/>
      <c r="B142" s="265">
        <v>85321</v>
      </c>
      <c r="C142" s="245"/>
      <c r="D142" s="257" t="s">
        <v>371</v>
      </c>
      <c r="E142" s="247">
        <f>E143</f>
        <v>539000</v>
      </c>
      <c r="F142" s="248">
        <f>SUM(F144:F164)</f>
        <v>539000</v>
      </c>
      <c r="G142" s="267"/>
    </row>
    <row r="143" spans="1:7" ht="12.75">
      <c r="A143" s="260"/>
      <c r="B143" s="250"/>
      <c r="C143" s="250">
        <v>2110</v>
      </c>
      <c r="D143" s="252" t="s">
        <v>298</v>
      </c>
      <c r="E143" s="253">
        <v>539000</v>
      </c>
      <c r="F143" s="254"/>
      <c r="G143" s="267"/>
    </row>
    <row r="144" spans="1:7" ht="12.75">
      <c r="A144" s="260"/>
      <c r="B144" s="250"/>
      <c r="C144" s="271">
        <v>4010</v>
      </c>
      <c r="D144" s="268" t="s">
        <v>318</v>
      </c>
      <c r="E144" s="253"/>
      <c r="F144" s="254">
        <v>146481</v>
      </c>
      <c r="G144" s="267"/>
    </row>
    <row r="145" spans="1:7" ht="12.75">
      <c r="A145" s="260"/>
      <c r="B145" s="250"/>
      <c r="C145" s="271">
        <v>4040</v>
      </c>
      <c r="D145" s="268" t="s">
        <v>320</v>
      </c>
      <c r="E145" s="253"/>
      <c r="F145" s="254">
        <v>10658</v>
      </c>
      <c r="G145" s="267"/>
    </row>
    <row r="146" spans="1:7" ht="12.75">
      <c r="A146" s="260"/>
      <c r="B146" s="250"/>
      <c r="C146" s="271">
        <v>4110</v>
      </c>
      <c r="D146" s="268" t="s">
        <v>321</v>
      </c>
      <c r="E146" s="253"/>
      <c r="F146" s="254">
        <v>34279</v>
      </c>
      <c r="G146" s="267"/>
    </row>
    <row r="147" spans="1:7" ht="12.75">
      <c r="A147" s="260"/>
      <c r="B147" s="250"/>
      <c r="C147" s="271">
        <v>4120</v>
      </c>
      <c r="D147" s="268" t="s">
        <v>322</v>
      </c>
      <c r="E147" s="253"/>
      <c r="F147" s="254">
        <v>5493</v>
      </c>
      <c r="G147" s="267"/>
    </row>
    <row r="148" spans="1:7" ht="12.75">
      <c r="A148" s="260"/>
      <c r="B148" s="250"/>
      <c r="C148" s="271">
        <v>4170</v>
      </c>
      <c r="D148" s="268" t="s">
        <v>340</v>
      </c>
      <c r="E148" s="253"/>
      <c r="F148" s="254">
        <v>111410</v>
      </c>
      <c r="G148" s="267"/>
    </row>
    <row r="149" spans="1:7" ht="12.75">
      <c r="A149" s="260"/>
      <c r="B149" s="250"/>
      <c r="C149" s="271">
        <v>4210</v>
      </c>
      <c r="D149" s="268" t="s">
        <v>323</v>
      </c>
      <c r="E149" s="253"/>
      <c r="F149" s="254">
        <v>27891</v>
      </c>
      <c r="G149" s="267"/>
    </row>
    <row r="150" spans="1:7" ht="12.75">
      <c r="A150" s="260"/>
      <c r="B150" s="250"/>
      <c r="C150" s="271">
        <v>4230</v>
      </c>
      <c r="D150" s="268" t="s">
        <v>372</v>
      </c>
      <c r="E150" s="253"/>
      <c r="F150" s="254">
        <f>'[1]WYDATKI ukł.wyk.'!F503</f>
        <v>500</v>
      </c>
      <c r="G150" s="267"/>
    </row>
    <row r="151" spans="1:7" ht="12.75">
      <c r="A151" s="260"/>
      <c r="B151" s="250"/>
      <c r="C151" s="271">
        <v>4260</v>
      </c>
      <c r="D151" s="268" t="s">
        <v>341</v>
      </c>
      <c r="E151" s="253"/>
      <c r="F151" s="254">
        <v>17840</v>
      </c>
      <c r="G151" s="267"/>
    </row>
    <row r="152" spans="1:7" ht="12.75">
      <c r="A152" s="260"/>
      <c r="B152" s="250"/>
      <c r="C152" s="271">
        <v>4270</v>
      </c>
      <c r="D152" s="268" t="s">
        <v>308</v>
      </c>
      <c r="E152" s="253"/>
      <c r="F152" s="254">
        <v>2000</v>
      </c>
      <c r="G152" s="267"/>
    </row>
    <row r="153" spans="1:7" ht="12.75">
      <c r="A153" s="260"/>
      <c r="B153" s="250"/>
      <c r="C153" s="271">
        <v>4280</v>
      </c>
      <c r="D153" s="268" t="s">
        <v>342</v>
      </c>
      <c r="E153" s="253"/>
      <c r="F153" s="254">
        <f>'[1]WYDATKI ukł.wyk.'!F506</f>
        <v>300</v>
      </c>
      <c r="G153" s="267"/>
    </row>
    <row r="154" spans="1:7" ht="12.75">
      <c r="A154" s="260"/>
      <c r="B154" s="250"/>
      <c r="C154" s="272" t="s">
        <v>299</v>
      </c>
      <c r="D154" s="268" t="s">
        <v>300</v>
      </c>
      <c r="E154" s="253"/>
      <c r="F154" s="254">
        <v>158586</v>
      </c>
      <c r="G154" s="267"/>
    </row>
    <row r="155" spans="1:7" ht="12.75">
      <c r="A155" s="260"/>
      <c r="B155" s="250"/>
      <c r="C155" s="272" t="s">
        <v>343</v>
      </c>
      <c r="D155" s="268" t="s">
        <v>324</v>
      </c>
      <c r="E155" s="253"/>
      <c r="F155" s="254">
        <v>2500</v>
      </c>
      <c r="G155" s="267"/>
    </row>
    <row r="156" spans="1:7" ht="12.75">
      <c r="A156" s="260"/>
      <c r="B156" s="250"/>
      <c r="C156" s="250">
        <v>4370</v>
      </c>
      <c r="D156" s="268" t="s">
        <v>345</v>
      </c>
      <c r="E156" s="253"/>
      <c r="F156" s="254">
        <f>'[1]WYDATKI ukł.wyk.'!F509</f>
        <v>4200</v>
      </c>
      <c r="G156" s="267"/>
    </row>
    <row r="157" spans="1:7" ht="12.75">
      <c r="A157" s="260"/>
      <c r="B157" s="250"/>
      <c r="C157" s="271">
        <v>4410</v>
      </c>
      <c r="D157" s="268" t="s">
        <v>347</v>
      </c>
      <c r="E157" s="253"/>
      <c r="F157" s="254">
        <v>3000</v>
      </c>
      <c r="G157" s="267"/>
    </row>
    <row r="158" spans="1:7" ht="12.75">
      <c r="A158" s="260"/>
      <c r="B158" s="250"/>
      <c r="C158" s="250">
        <v>4430</v>
      </c>
      <c r="D158" s="268" t="s">
        <v>329</v>
      </c>
      <c r="E158" s="253"/>
      <c r="F158" s="254">
        <f>'[1]WYDATKI ukł.wyk.'!F511</f>
        <v>500</v>
      </c>
      <c r="G158" s="267"/>
    </row>
    <row r="159" spans="1:7" ht="12.75">
      <c r="A159" s="260"/>
      <c r="B159" s="250"/>
      <c r="C159" s="272" t="s">
        <v>330</v>
      </c>
      <c r="D159" s="268" t="s">
        <v>331</v>
      </c>
      <c r="E159" s="253"/>
      <c r="F159" s="254">
        <v>4600</v>
      </c>
      <c r="G159" s="267"/>
    </row>
    <row r="160" spans="1:7" ht="12.75">
      <c r="A160" s="260"/>
      <c r="B160" s="250"/>
      <c r="C160" s="272" t="s">
        <v>309</v>
      </c>
      <c r="D160" s="268" t="s">
        <v>310</v>
      </c>
      <c r="E160" s="253"/>
      <c r="F160" s="254">
        <v>462</v>
      </c>
      <c r="G160" s="267"/>
    </row>
    <row r="161" spans="1:7" ht="12.75">
      <c r="A161" s="260"/>
      <c r="B161" s="250"/>
      <c r="C161" s="272" t="s">
        <v>373</v>
      </c>
      <c r="D161" s="268" t="s">
        <v>374</v>
      </c>
      <c r="E161" s="253"/>
      <c r="F161" s="254">
        <f>'[1]WYDATKI ukł.wyk.'!F514</f>
        <v>150</v>
      </c>
      <c r="G161" s="267"/>
    </row>
    <row r="162" spans="1:7" ht="12.75">
      <c r="A162" s="260"/>
      <c r="B162" s="250"/>
      <c r="C162" s="250">
        <v>4700</v>
      </c>
      <c r="D162" s="268" t="s">
        <v>312</v>
      </c>
      <c r="E162" s="253"/>
      <c r="F162" s="254">
        <v>2000</v>
      </c>
      <c r="G162" s="267"/>
    </row>
    <row r="163" spans="1:7" ht="12.75">
      <c r="A163" s="260"/>
      <c r="B163" s="250"/>
      <c r="C163" s="250">
        <v>4740</v>
      </c>
      <c r="D163" s="268" t="s">
        <v>368</v>
      </c>
      <c r="E163" s="253"/>
      <c r="F163" s="254">
        <v>2500</v>
      </c>
      <c r="G163" s="267"/>
    </row>
    <row r="164" spans="1:7" ht="12.75">
      <c r="A164" s="260"/>
      <c r="B164" s="250"/>
      <c r="C164" s="250">
        <v>4750</v>
      </c>
      <c r="D164" s="268" t="s">
        <v>349</v>
      </c>
      <c r="E164" s="253"/>
      <c r="F164" s="254">
        <v>3650</v>
      </c>
      <c r="G164" s="267"/>
    </row>
    <row r="165" spans="1:7" ht="13.5" thickBot="1">
      <c r="A165" s="295"/>
      <c r="B165" s="296"/>
      <c r="C165" s="297"/>
      <c r="D165" s="298"/>
      <c r="E165" s="299"/>
      <c r="F165" s="300"/>
      <c r="G165" s="301"/>
    </row>
    <row r="166" spans="1:7" ht="13.5" thickBot="1">
      <c r="A166" s="302"/>
      <c r="B166" s="302"/>
      <c r="C166" s="302"/>
      <c r="D166" s="303" t="s">
        <v>375</v>
      </c>
      <c r="E166" s="304">
        <f>E141+E110+E105+E65+E36+E27+E19+E100</f>
        <v>1569693</v>
      </c>
      <c r="F166" s="304">
        <f>F141+F110+F105+F65+F36+F27+F19+F100</f>
        <v>1569693</v>
      </c>
      <c r="G166" s="242">
        <f>G141+G110+G105+G65+G36+G27+G19</f>
        <v>248090</v>
      </c>
    </row>
    <row r="167" spans="1:7" ht="12.75">
      <c r="A167" s="302"/>
      <c r="B167" s="302"/>
      <c r="C167" s="302"/>
      <c r="D167" s="305" t="s">
        <v>376</v>
      </c>
      <c r="E167" s="306"/>
      <c r="F167" s="307">
        <f>F142+F136+F111+F106+F86+F66+F46+F42+F37+F28+F20</f>
        <v>1563693</v>
      </c>
      <c r="G167" s="211"/>
    </row>
    <row r="168" spans="1:7" ht="12.75">
      <c r="A168" s="302"/>
      <c r="B168" s="302"/>
      <c r="C168" s="302"/>
      <c r="D168" s="308" t="s">
        <v>377</v>
      </c>
      <c r="E168" s="309"/>
      <c r="F168" s="310">
        <f>F48+F50+F51+F52+F69+F70+F71+F72+F73+F89+F90+F91+F114+F115+F116+F117+F118+F144+F145+F146+F147+F148+F49</f>
        <v>925350</v>
      </c>
      <c r="G168" s="211"/>
    </row>
    <row r="169" spans="1:7" ht="12.75">
      <c r="A169" s="302"/>
      <c r="B169" s="302"/>
      <c r="C169" s="302"/>
      <c r="D169" s="311" t="s">
        <v>378</v>
      </c>
      <c r="E169" s="312"/>
      <c r="F169" s="313">
        <v>0</v>
      </c>
      <c r="G169" s="211"/>
    </row>
    <row r="170" spans="1:7" ht="13.5" thickBot="1">
      <c r="A170" s="302"/>
      <c r="B170" s="302"/>
      <c r="C170" s="302"/>
      <c r="D170" s="314" t="s">
        <v>379</v>
      </c>
      <c r="E170" s="315"/>
      <c r="F170" s="316">
        <v>0</v>
      </c>
      <c r="G170" s="211"/>
    </row>
  </sheetData>
  <sheetProtection/>
  <mergeCells count="3">
    <mergeCell ref="A9:F9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fitToHeight="2" fitToWidth="2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7.75390625" style="0" customWidth="1"/>
    <col min="2" max="2" width="6.875" style="0" customWidth="1"/>
    <col min="4" max="4" width="47.875" style="0" customWidth="1"/>
  </cols>
  <sheetData>
    <row r="1" spans="1:6" ht="12.75">
      <c r="A1" s="317"/>
      <c r="B1" s="317"/>
      <c r="C1" s="317"/>
      <c r="D1" s="317"/>
      <c r="E1" s="318" t="s">
        <v>380</v>
      </c>
      <c r="F1" s="319"/>
    </row>
    <row r="2" spans="1:6" ht="12.75">
      <c r="A2" s="317"/>
      <c r="B2" s="317"/>
      <c r="C2" s="317"/>
      <c r="D2" s="317"/>
      <c r="E2" s="318" t="s">
        <v>381</v>
      </c>
      <c r="F2" s="319"/>
    </row>
    <row r="3" spans="1:6" ht="12.75">
      <c r="A3" s="317"/>
      <c r="B3" s="317"/>
      <c r="C3" s="317"/>
      <c r="D3" s="320"/>
      <c r="E3" s="318" t="s">
        <v>176</v>
      </c>
      <c r="F3" s="319"/>
    </row>
    <row r="4" spans="1:6" ht="12.75">
      <c r="A4" s="317"/>
      <c r="B4" s="317"/>
      <c r="C4" s="317"/>
      <c r="D4" s="320"/>
      <c r="E4" s="318" t="s">
        <v>382</v>
      </c>
      <c r="F4" s="319"/>
    </row>
    <row r="5" spans="1:6" ht="12.75">
      <c r="A5" s="317"/>
      <c r="B5" s="317"/>
      <c r="C5" s="317"/>
      <c r="D5" s="320"/>
      <c r="E5" s="318"/>
      <c r="F5" s="318"/>
    </row>
    <row r="6" spans="1:6" ht="15.75">
      <c r="A6" s="569" t="s">
        <v>383</v>
      </c>
      <c r="B6" s="569"/>
      <c r="C6" s="569"/>
      <c r="D6" s="569"/>
      <c r="E6" s="569"/>
      <c r="F6" s="569"/>
    </row>
    <row r="7" spans="1:6" ht="15.75">
      <c r="A7" s="569" t="s">
        <v>384</v>
      </c>
      <c r="B7" s="569"/>
      <c r="C7" s="569"/>
      <c r="D7" s="569"/>
      <c r="E7" s="569"/>
      <c r="F7" s="569"/>
    </row>
    <row r="8" spans="1:6" ht="15.75">
      <c r="A8" s="569" t="s">
        <v>385</v>
      </c>
      <c r="B8" s="569"/>
      <c r="C8" s="569"/>
      <c r="D8" s="569"/>
      <c r="E8" s="569"/>
      <c r="F8" s="569"/>
    </row>
    <row r="9" spans="1:6" ht="13.5" thickBot="1">
      <c r="A9" s="320"/>
      <c r="B9" s="320"/>
      <c r="C9" s="320"/>
      <c r="D9" s="320"/>
      <c r="E9" s="320"/>
      <c r="F9" s="321" t="s">
        <v>386</v>
      </c>
    </row>
    <row r="10" spans="1:6" ht="12.75">
      <c r="A10" s="570" t="s">
        <v>115</v>
      </c>
      <c r="B10" s="571"/>
      <c r="C10" s="572"/>
      <c r="D10" s="573" t="s">
        <v>387</v>
      </c>
      <c r="E10" s="573" t="s">
        <v>289</v>
      </c>
      <c r="F10" s="576" t="s">
        <v>9</v>
      </c>
    </row>
    <row r="11" spans="1:6" ht="12.75">
      <c r="A11" s="579" t="s">
        <v>287</v>
      </c>
      <c r="B11" s="581" t="s">
        <v>43</v>
      </c>
      <c r="C11" s="581" t="s">
        <v>4</v>
      </c>
      <c r="D11" s="574"/>
      <c r="E11" s="574"/>
      <c r="F11" s="577"/>
    </row>
    <row r="12" spans="1:6" ht="13.5" thickBot="1">
      <c r="A12" s="580"/>
      <c r="B12" s="575"/>
      <c r="C12" s="575"/>
      <c r="D12" s="575"/>
      <c r="E12" s="575"/>
      <c r="F12" s="578"/>
    </row>
    <row r="13" spans="1:6" ht="13.5" thickBot="1">
      <c r="A13" s="324">
        <v>1</v>
      </c>
      <c r="B13" s="325">
        <v>2</v>
      </c>
      <c r="C13" s="326">
        <v>3</v>
      </c>
      <c r="D13" s="326">
        <v>4</v>
      </c>
      <c r="E13" s="326">
        <v>5</v>
      </c>
      <c r="F13" s="327">
        <v>6</v>
      </c>
    </row>
    <row r="14" spans="1:6" ht="13.5" thickBot="1">
      <c r="A14" s="328">
        <v>600</v>
      </c>
      <c r="B14" s="329"/>
      <c r="C14" s="329"/>
      <c r="D14" s="330" t="s">
        <v>388</v>
      </c>
      <c r="E14" s="331">
        <f>E15</f>
        <v>2509430</v>
      </c>
      <c r="F14" s="332">
        <f>F15</f>
        <v>2916982</v>
      </c>
    </row>
    <row r="15" spans="1:6" ht="12.75">
      <c r="A15" s="333"/>
      <c r="B15" s="334">
        <v>60014</v>
      </c>
      <c r="C15" s="334"/>
      <c r="D15" s="335" t="s">
        <v>389</v>
      </c>
      <c r="E15" s="336">
        <f>E16+E19</f>
        <v>2509430</v>
      </c>
      <c r="F15" s="337">
        <f>+F18+F22+F23</f>
        <v>2916982</v>
      </c>
    </row>
    <row r="16" spans="1:6" ht="12.75">
      <c r="A16" s="333"/>
      <c r="B16" s="338"/>
      <c r="C16" s="338">
        <v>2310</v>
      </c>
      <c r="D16" s="339" t="s">
        <v>390</v>
      </c>
      <c r="E16" s="340">
        <v>1585931</v>
      </c>
      <c r="F16" s="341"/>
    </row>
    <row r="17" spans="1:6" ht="12.75">
      <c r="A17" s="333"/>
      <c r="B17" s="338"/>
      <c r="C17" s="338"/>
      <c r="D17" s="339" t="s">
        <v>391</v>
      </c>
      <c r="E17" s="342"/>
      <c r="F17" s="341"/>
    </row>
    <row r="18" spans="1:6" ht="12.75">
      <c r="A18" s="333"/>
      <c r="B18" s="343"/>
      <c r="C18" s="343">
        <v>4270</v>
      </c>
      <c r="D18" s="339" t="s">
        <v>308</v>
      </c>
      <c r="E18" s="344"/>
      <c r="F18" s="345">
        <v>1585931</v>
      </c>
    </row>
    <row r="19" spans="1:6" ht="12.75">
      <c r="A19" s="333"/>
      <c r="B19" s="343"/>
      <c r="C19" s="343">
        <v>6638</v>
      </c>
      <c r="D19" s="339" t="s">
        <v>392</v>
      </c>
      <c r="E19" s="346">
        <v>923499</v>
      </c>
      <c r="F19" s="345"/>
    </row>
    <row r="20" spans="1:6" ht="12.75">
      <c r="A20" s="333"/>
      <c r="B20" s="343"/>
      <c r="C20" s="343"/>
      <c r="D20" s="339" t="s">
        <v>393</v>
      </c>
      <c r="E20" s="346"/>
      <c r="F20" s="345"/>
    </row>
    <row r="21" spans="1:6" ht="12.75">
      <c r="A21" s="333"/>
      <c r="B21" s="343"/>
      <c r="C21" s="343"/>
      <c r="D21" s="339" t="s">
        <v>394</v>
      </c>
      <c r="E21" s="346"/>
      <c r="F21" s="345"/>
    </row>
    <row r="22" spans="1:6" ht="12.75">
      <c r="A22" s="333"/>
      <c r="B22" s="343"/>
      <c r="C22" s="343">
        <v>6058</v>
      </c>
      <c r="D22" s="339" t="s">
        <v>395</v>
      </c>
      <c r="E22" s="346"/>
      <c r="F22" s="345">
        <v>923499</v>
      </c>
    </row>
    <row r="23" spans="1:6" ht="12.75">
      <c r="A23" s="333"/>
      <c r="B23" s="343"/>
      <c r="C23" s="343">
        <v>6059</v>
      </c>
      <c r="D23" s="339" t="s">
        <v>395</v>
      </c>
      <c r="E23" s="346"/>
      <c r="F23" s="345">
        <v>407552</v>
      </c>
    </row>
    <row r="24" spans="1:6" ht="12.75">
      <c r="A24" s="333"/>
      <c r="B24" s="343"/>
      <c r="C24" s="343"/>
      <c r="D24" s="339"/>
      <c r="E24" s="344"/>
      <c r="F24" s="345"/>
    </row>
    <row r="25" spans="1:6" ht="12.75">
      <c r="A25" s="333"/>
      <c r="B25" s="343"/>
      <c r="C25" s="343"/>
      <c r="D25" s="339"/>
      <c r="E25" s="347"/>
      <c r="F25" s="348"/>
    </row>
    <row r="26" spans="1:6" ht="13.5" thickBot="1">
      <c r="A26" s="349">
        <v>630</v>
      </c>
      <c r="B26" s="350"/>
      <c r="C26" s="350"/>
      <c r="D26" s="351" t="s">
        <v>396</v>
      </c>
      <c r="E26" s="352"/>
      <c r="F26" s="353">
        <f>F27</f>
        <v>94942</v>
      </c>
    </row>
    <row r="27" spans="1:6" ht="12.75">
      <c r="A27" s="333"/>
      <c r="B27" s="354">
        <v>63003</v>
      </c>
      <c r="C27" s="355"/>
      <c r="D27" s="356" t="s">
        <v>397</v>
      </c>
      <c r="E27" s="357"/>
      <c r="F27" s="358">
        <f>+F28</f>
        <v>94942</v>
      </c>
    </row>
    <row r="28" spans="1:6" ht="12.75">
      <c r="A28" s="333"/>
      <c r="B28" s="343"/>
      <c r="C28" s="343">
        <v>2339</v>
      </c>
      <c r="D28" s="359" t="s">
        <v>398</v>
      </c>
      <c r="E28" s="360"/>
      <c r="F28" s="345">
        <v>94942</v>
      </c>
    </row>
    <row r="29" spans="1:6" ht="12.75">
      <c r="A29" s="333"/>
      <c r="B29" s="343"/>
      <c r="C29" s="343"/>
      <c r="D29" s="339" t="s">
        <v>399</v>
      </c>
      <c r="E29" s="360"/>
      <c r="F29" s="345"/>
    </row>
    <row r="30" spans="1:6" ht="12.75">
      <c r="A30" s="333"/>
      <c r="B30" s="343"/>
      <c r="C30" s="361"/>
      <c r="D30" s="339"/>
      <c r="E30" s="347"/>
      <c r="F30" s="348"/>
    </row>
    <row r="31" spans="1:6" ht="13.5" thickBot="1">
      <c r="A31" s="349">
        <v>750</v>
      </c>
      <c r="B31" s="350"/>
      <c r="C31" s="362"/>
      <c r="D31" s="351" t="s">
        <v>336</v>
      </c>
      <c r="E31" s="363"/>
      <c r="F31" s="353">
        <f>F32</f>
        <v>4557</v>
      </c>
    </row>
    <row r="32" spans="1:6" ht="12.75">
      <c r="A32" s="333"/>
      <c r="B32" s="334">
        <v>75020</v>
      </c>
      <c r="C32" s="364"/>
      <c r="D32" s="365" t="s">
        <v>400</v>
      </c>
      <c r="E32" s="366"/>
      <c r="F32" s="367">
        <f>F33</f>
        <v>4557</v>
      </c>
    </row>
    <row r="33" spans="1:6" ht="12.75">
      <c r="A33" s="333"/>
      <c r="B33" s="343"/>
      <c r="C33" s="343">
        <v>2339</v>
      </c>
      <c r="D33" s="359" t="s">
        <v>398</v>
      </c>
      <c r="E33" s="347"/>
      <c r="F33" s="345">
        <v>4557</v>
      </c>
    </row>
    <row r="34" spans="1:6" ht="12.75">
      <c r="A34" s="333"/>
      <c r="B34" s="343"/>
      <c r="C34" s="343"/>
      <c r="D34" s="339" t="s">
        <v>399</v>
      </c>
      <c r="E34" s="347"/>
      <c r="F34" s="348"/>
    </row>
    <row r="35" spans="1:6" ht="12.75">
      <c r="A35" s="333"/>
      <c r="B35" s="343"/>
      <c r="C35" s="343"/>
      <c r="D35" s="339"/>
      <c r="E35" s="347"/>
      <c r="F35" s="348"/>
    </row>
    <row r="36" spans="1:6" ht="13.5" thickBot="1">
      <c r="A36" s="333"/>
      <c r="B36" s="343"/>
      <c r="C36" s="343"/>
      <c r="D36" s="339"/>
      <c r="E36" s="346"/>
      <c r="F36" s="345"/>
    </row>
    <row r="37" spans="1:6" ht="13.5" thickBot="1">
      <c r="A37" s="368">
        <v>852</v>
      </c>
      <c r="B37" s="369"/>
      <c r="C37" s="370"/>
      <c r="D37" s="371" t="s">
        <v>361</v>
      </c>
      <c r="E37" s="372">
        <f>E38+E44</f>
        <v>227351</v>
      </c>
      <c r="F37" s="373">
        <f>F38+F44</f>
        <v>614609</v>
      </c>
    </row>
    <row r="38" spans="1:6" ht="12.75">
      <c r="A38" s="374"/>
      <c r="B38" s="375">
        <v>85201</v>
      </c>
      <c r="C38" s="376"/>
      <c r="D38" s="377" t="s">
        <v>401</v>
      </c>
      <c r="E38" s="378">
        <f>E39</f>
        <v>161352</v>
      </c>
      <c r="F38" s="379">
        <f>SUM(F42:F42)</f>
        <v>376230</v>
      </c>
    </row>
    <row r="39" spans="1:6" ht="12.75">
      <c r="A39" s="374"/>
      <c r="B39" s="380"/>
      <c r="C39" s="381">
        <v>2310</v>
      </c>
      <c r="D39" s="359" t="s">
        <v>402</v>
      </c>
      <c r="E39" s="382">
        <v>161352</v>
      </c>
      <c r="F39" s="383"/>
    </row>
    <row r="40" spans="1:6" ht="12.75">
      <c r="A40" s="374"/>
      <c r="B40" s="380"/>
      <c r="C40" s="381"/>
      <c r="D40" s="339" t="s">
        <v>403</v>
      </c>
      <c r="E40" s="382"/>
      <c r="F40" s="384"/>
    </row>
    <row r="41" spans="1:6" ht="12.75">
      <c r="A41" s="374"/>
      <c r="B41" s="380"/>
      <c r="C41" s="381">
        <v>2310</v>
      </c>
      <c r="D41" s="359" t="s">
        <v>404</v>
      </c>
      <c r="E41" s="382"/>
      <c r="F41" s="384"/>
    </row>
    <row r="42" spans="1:6" ht="12.75">
      <c r="A42" s="374"/>
      <c r="B42" s="380"/>
      <c r="C42" s="381"/>
      <c r="D42" s="359" t="s">
        <v>391</v>
      </c>
      <c r="E42" s="382"/>
      <c r="F42" s="384">
        <v>376230</v>
      </c>
    </row>
    <row r="43" spans="1:6" ht="12.75">
      <c r="A43" s="374"/>
      <c r="B43" s="380"/>
      <c r="C43" s="381"/>
      <c r="D43" s="359"/>
      <c r="E43" s="382"/>
      <c r="F43" s="384"/>
    </row>
    <row r="44" spans="1:6" ht="12.75">
      <c r="A44" s="385"/>
      <c r="B44" s="386">
        <v>85204</v>
      </c>
      <c r="C44" s="387"/>
      <c r="D44" s="388" t="s">
        <v>405</v>
      </c>
      <c r="E44" s="389">
        <f>E45</f>
        <v>65999</v>
      </c>
      <c r="F44" s="390">
        <f>F49+F47</f>
        <v>238379</v>
      </c>
    </row>
    <row r="45" spans="1:6" ht="12.75">
      <c r="A45" s="391"/>
      <c r="B45" s="392"/>
      <c r="C45" s="381">
        <v>2310</v>
      </c>
      <c r="D45" s="359" t="s">
        <v>402</v>
      </c>
      <c r="E45" s="382">
        <v>65999</v>
      </c>
      <c r="F45" s="384"/>
    </row>
    <row r="46" spans="1:6" ht="12.75">
      <c r="A46" s="391"/>
      <c r="B46" s="392"/>
      <c r="C46" s="381"/>
      <c r="D46" s="339" t="s">
        <v>403</v>
      </c>
      <c r="E46" s="382"/>
      <c r="F46" s="384"/>
    </row>
    <row r="47" spans="1:6" ht="12.75">
      <c r="A47" s="391"/>
      <c r="B47" s="392"/>
      <c r="C47" s="381">
        <v>2310</v>
      </c>
      <c r="D47" s="359" t="s">
        <v>404</v>
      </c>
      <c r="E47" s="382"/>
      <c r="F47" s="384">
        <v>172380</v>
      </c>
    </row>
    <row r="48" spans="1:6" ht="12.75">
      <c r="A48" s="391"/>
      <c r="B48" s="392"/>
      <c r="C48" s="381"/>
      <c r="D48" s="359" t="s">
        <v>391</v>
      </c>
      <c r="E48" s="382"/>
      <c r="F48" s="384"/>
    </row>
    <row r="49" spans="1:6" ht="12.75">
      <c r="A49" s="391"/>
      <c r="B49" s="392"/>
      <c r="C49" s="381">
        <v>3110</v>
      </c>
      <c r="D49" s="339" t="s">
        <v>406</v>
      </c>
      <c r="E49" s="382"/>
      <c r="F49" s="384">
        <v>65999</v>
      </c>
    </row>
    <row r="50" spans="1:6" ht="13.5" thickBot="1">
      <c r="A50" s="391"/>
      <c r="B50" s="392"/>
      <c r="C50" s="381"/>
      <c r="D50" s="359"/>
      <c r="E50" s="382"/>
      <c r="F50" s="384"/>
    </row>
    <row r="51" spans="1:6" ht="13.5" thickBot="1">
      <c r="A51" s="393">
        <v>853</v>
      </c>
      <c r="B51" s="394"/>
      <c r="C51" s="369"/>
      <c r="D51" s="395" t="s">
        <v>370</v>
      </c>
      <c r="E51" s="396">
        <f>E52</f>
        <v>0</v>
      </c>
      <c r="F51" s="373">
        <f>F52</f>
        <v>637539</v>
      </c>
    </row>
    <row r="52" spans="1:6" ht="12.75">
      <c r="A52" s="391"/>
      <c r="B52" s="397">
        <v>85333</v>
      </c>
      <c r="C52" s="398"/>
      <c r="D52" s="399" t="s">
        <v>407</v>
      </c>
      <c r="E52" s="378"/>
      <c r="F52" s="379">
        <f>F53</f>
        <v>637539</v>
      </c>
    </row>
    <row r="53" spans="1:6" ht="12.75">
      <c r="A53" s="391"/>
      <c r="B53" s="392"/>
      <c r="C53" s="381">
        <v>2310</v>
      </c>
      <c r="D53" s="359" t="s">
        <v>404</v>
      </c>
      <c r="E53" s="382"/>
      <c r="F53" s="384">
        <v>637539</v>
      </c>
    </row>
    <row r="54" spans="1:6" ht="12.75">
      <c r="A54" s="391"/>
      <c r="B54" s="392"/>
      <c r="C54" s="381"/>
      <c r="D54" s="359" t="s">
        <v>391</v>
      </c>
      <c r="E54" s="382"/>
      <c r="F54" s="384"/>
    </row>
    <row r="55" spans="1:6" ht="13.5" thickBot="1">
      <c r="A55" s="391"/>
      <c r="B55" s="392"/>
      <c r="C55" s="381"/>
      <c r="D55" s="213"/>
      <c r="E55" s="382"/>
      <c r="F55" s="384"/>
    </row>
    <row r="56" spans="1:6" ht="13.5" thickBot="1">
      <c r="A56" s="393">
        <v>854</v>
      </c>
      <c r="B56" s="394"/>
      <c r="C56" s="369"/>
      <c r="D56" s="395" t="s">
        <v>408</v>
      </c>
      <c r="E56" s="396"/>
      <c r="F56" s="373">
        <f>F57</f>
        <v>140000</v>
      </c>
    </row>
    <row r="57" spans="1:6" ht="12.75">
      <c r="A57" s="391"/>
      <c r="B57" s="397">
        <v>85406</v>
      </c>
      <c r="C57" s="398"/>
      <c r="D57" s="400" t="s">
        <v>409</v>
      </c>
      <c r="E57" s="378"/>
      <c r="F57" s="379">
        <f>F58</f>
        <v>140000</v>
      </c>
    </row>
    <row r="58" spans="1:6" ht="12.75">
      <c r="A58" s="391"/>
      <c r="B58" s="392"/>
      <c r="C58" s="381">
        <v>2310</v>
      </c>
      <c r="D58" s="359" t="s">
        <v>404</v>
      </c>
      <c r="E58" s="382"/>
      <c r="F58" s="384">
        <v>140000</v>
      </c>
    </row>
    <row r="59" spans="1:6" ht="12.75">
      <c r="A59" s="391"/>
      <c r="B59" s="392"/>
      <c r="C59" s="381"/>
      <c r="D59" s="359" t="s">
        <v>391</v>
      </c>
      <c r="E59" s="382"/>
      <c r="F59" s="384"/>
    </row>
    <row r="60" spans="1:6" ht="13.5" thickBot="1">
      <c r="A60" s="391"/>
      <c r="B60" s="392"/>
      <c r="C60" s="381"/>
      <c r="D60" s="359"/>
      <c r="E60" s="382"/>
      <c r="F60" s="384"/>
    </row>
    <row r="61" spans="1:6" ht="13.5" thickBot="1">
      <c r="A61" s="393">
        <v>921</v>
      </c>
      <c r="B61" s="394"/>
      <c r="C61" s="369"/>
      <c r="D61" s="401" t="s">
        <v>410</v>
      </c>
      <c r="E61" s="396">
        <f>E62</f>
        <v>0</v>
      </c>
      <c r="F61" s="373">
        <f>F62</f>
        <v>35000</v>
      </c>
    </row>
    <row r="62" spans="1:6" ht="12.75">
      <c r="A62" s="391"/>
      <c r="B62" s="402">
        <v>92116</v>
      </c>
      <c r="C62" s="403"/>
      <c r="D62" s="404" t="s">
        <v>411</v>
      </c>
      <c r="E62" s="389"/>
      <c r="F62" s="390">
        <f>F63</f>
        <v>35000</v>
      </c>
    </row>
    <row r="63" spans="1:6" ht="12.75">
      <c r="A63" s="391"/>
      <c r="B63" s="392"/>
      <c r="C63" s="381">
        <v>2310</v>
      </c>
      <c r="D63" s="359" t="s">
        <v>404</v>
      </c>
      <c r="E63" s="382"/>
      <c r="F63" s="384">
        <f>'[1]WYDATKI ukł.wyk.'!F653</f>
        <v>35000</v>
      </c>
    </row>
    <row r="64" spans="1:6" ht="12.75">
      <c r="A64" s="405"/>
      <c r="B64" s="402"/>
      <c r="C64" s="403"/>
      <c r="D64" s="356" t="s">
        <v>391</v>
      </c>
      <c r="E64" s="389"/>
      <c r="F64" s="390"/>
    </row>
    <row r="65" spans="1:6" ht="13.5" thickBot="1">
      <c r="A65" s="319"/>
      <c r="B65" s="319"/>
      <c r="C65" s="319"/>
      <c r="D65" s="406" t="s">
        <v>375</v>
      </c>
      <c r="E65" s="407">
        <f>E61+E56+E51+E37+E14+E26+E31</f>
        <v>2736781</v>
      </c>
      <c r="F65" s="407">
        <f>F61+F56+F51+F37+F14+F26+F31</f>
        <v>4443629</v>
      </c>
    </row>
    <row r="66" spans="1:6" ht="12.75">
      <c r="A66" s="319"/>
      <c r="B66" s="319"/>
      <c r="C66" s="319"/>
      <c r="D66" s="408" t="s">
        <v>376</v>
      </c>
      <c r="E66" s="409"/>
      <c r="F66" s="410">
        <f>F65-F69</f>
        <v>3112578</v>
      </c>
    </row>
    <row r="67" spans="1:6" ht="12.75">
      <c r="A67" s="319"/>
      <c r="B67" s="319"/>
      <c r="C67" s="319"/>
      <c r="D67" s="411" t="s">
        <v>377</v>
      </c>
      <c r="E67" s="412"/>
      <c r="F67" s="413">
        <f>0</f>
        <v>0</v>
      </c>
    </row>
    <row r="68" spans="1:6" ht="12.75">
      <c r="A68" s="319"/>
      <c r="B68" s="319"/>
      <c r="C68" s="319"/>
      <c r="D68" s="414" t="s">
        <v>412</v>
      </c>
      <c r="E68" s="415"/>
      <c r="F68" s="416">
        <f>F63+F53+F47+F42+F33+F28</f>
        <v>1320648</v>
      </c>
    </row>
    <row r="69" spans="1:6" ht="13.5" thickBot="1">
      <c r="A69" s="319"/>
      <c r="B69" s="319"/>
      <c r="C69" s="319"/>
      <c r="D69" s="417" t="s">
        <v>379</v>
      </c>
      <c r="E69" s="418"/>
      <c r="F69" s="419">
        <f>F22+F23</f>
        <v>1331051</v>
      </c>
    </row>
    <row r="70" spans="1:6" ht="12.75">
      <c r="A70" s="319"/>
      <c r="B70" s="319"/>
      <c r="C70" s="319"/>
      <c r="D70" s="319"/>
      <c r="E70" s="319"/>
      <c r="F70" s="319"/>
    </row>
    <row r="71" spans="1:6" ht="12.75">
      <c r="A71" s="319"/>
      <c r="B71" s="319"/>
      <c r="C71" s="319"/>
      <c r="D71" s="319"/>
      <c r="E71" s="319"/>
      <c r="F71" s="319"/>
    </row>
    <row r="72" spans="1:6" ht="12.75">
      <c r="A72" s="319"/>
      <c r="B72" s="319"/>
      <c r="C72" s="319"/>
      <c r="D72" s="319"/>
      <c r="E72" s="319"/>
      <c r="F72" s="319"/>
    </row>
    <row r="73" spans="1:6" ht="12.75">
      <c r="A73" s="319"/>
      <c r="B73" s="319"/>
      <c r="C73" s="319"/>
      <c r="D73" s="319"/>
      <c r="E73" s="319"/>
      <c r="F73" s="319"/>
    </row>
    <row r="74" spans="1:6" ht="12.75">
      <c r="A74" s="319"/>
      <c r="B74" s="319"/>
      <c r="C74" s="319"/>
      <c r="D74" s="319"/>
      <c r="E74" s="319"/>
      <c r="F74" s="319"/>
    </row>
    <row r="75" spans="1:6" ht="12.75">
      <c r="A75" s="319"/>
      <c r="B75" s="319"/>
      <c r="C75" s="319"/>
      <c r="D75" s="319"/>
      <c r="E75" s="319"/>
      <c r="F75" s="319"/>
    </row>
  </sheetData>
  <sheetProtection/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9">
      <selection activeCell="F10" sqref="F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79"/>
      <c r="B1" s="79"/>
      <c r="C1" s="79"/>
      <c r="D1" s="209" t="s">
        <v>274</v>
      </c>
      <c r="E1" s="79"/>
    </row>
    <row r="2" spans="1:5" ht="15" customHeight="1">
      <c r="A2" s="79"/>
      <c r="B2" s="79"/>
      <c r="C2" s="79"/>
      <c r="D2" s="209" t="s">
        <v>275</v>
      </c>
      <c r="E2" s="79"/>
    </row>
    <row r="3" spans="1:5" ht="15" customHeight="1">
      <c r="A3" s="79"/>
      <c r="B3" s="79"/>
      <c r="C3" s="79"/>
      <c r="D3" s="209" t="s">
        <v>176</v>
      </c>
      <c r="E3" s="79"/>
    </row>
    <row r="4" spans="1:5" ht="15" customHeight="1">
      <c r="A4" s="79"/>
      <c r="B4" s="79"/>
      <c r="C4" s="79"/>
      <c r="D4" s="209" t="s">
        <v>276</v>
      </c>
      <c r="E4" s="79"/>
    </row>
    <row r="5" spans="1:5" ht="15" customHeight="1">
      <c r="A5" s="79"/>
      <c r="B5" s="79"/>
      <c r="C5" s="79"/>
      <c r="D5" s="210"/>
      <c r="E5" s="79"/>
    </row>
    <row r="6" spans="1:5" ht="15" customHeight="1">
      <c r="A6" s="586" t="s">
        <v>154</v>
      </c>
      <c r="B6" s="586"/>
      <c r="C6" s="586"/>
      <c r="D6" s="586"/>
      <c r="E6" s="586"/>
    </row>
    <row r="8" ht="13.5" thickBot="1">
      <c r="E8" s="64" t="s">
        <v>44</v>
      </c>
    </row>
    <row r="9" spans="1:5" ht="13.5" thickBot="1">
      <c r="A9" s="42" t="s">
        <v>114</v>
      </c>
      <c r="B9" s="42" t="s">
        <v>5</v>
      </c>
      <c r="C9" s="42" t="s">
        <v>115</v>
      </c>
      <c r="D9" s="582" t="s">
        <v>8</v>
      </c>
      <c r="E9" s="583"/>
    </row>
    <row r="10" spans="1:5" ht="12.75">
      <c r="A10" s="43"/>
      <c r="B10" s="43"/>
      <c r="C10" s="43" t="s">
        <v>4</v>
      </c>
      <c r="D10" s="44" t="s">
        <v>116</v>
      </c>
      <c r="E10" s="42" t="s">
        <v>117</v>
      </c>
    </row>
    <row r="11" spans="1:5" ht="13.5" thickBot="1">
      <c r="A11" s="43"/>
      <c r="B11" s="43"/>
      <c r="C11" s="43"/>
      <c r="D11" s="45" t="s">
        <v>144</v>
      </c>
      <c r="E11" s="45" t="s">
        <v>139</v>
      </c>
    </row>
    <row r="12" spans="1:5" ht="9" customHeight="1" thickBot="1">
      <c r="A12" s="46">
        <v>1</v>
      </c>
      <c r="B12" s="46">
        <v>2</v>
      </c>
      <c r="C12" s="46">
        <v>3</v>
      </c>
      <c r="D12" s="46">
        <v>4</v>
      </c>
      <c r="E12" s="46">
        <v>5</v>
      </c>
    </row>
    <row r="13" spans="1:5" ht="19.5" customHeight="1">
      <c r="A13" s="47" t="s">
        <v>12</v>
      </c>
      <c r="B13" s="48" t="s">
        <v>118</v>
      </c>
      <c r="C13" s="47"/>
      <c r="D13" s="70">
        <v>48874566</v>
      </c>
      <c r="E13" s="70">
        <v>43126150</v>
      </c>
    </row>
    <row r="14" spans="1:5" ht="19.5" customHeight="1">
      <c r="A14" s="49" t="s">
        <v>13</v>
      </c>
      <c r="B14" s="50" t="s">
        <v>70</v>
      </c>
      <c r="C14" s="49"/>
      <c r="D14" s="71">
        <v>52140783</v>
      </c>
      <c r="E14" s="71">
        <v>45961231</v>
      </c>
    </row>
    <row r="15" spans="1:5" ht="19.5" customHeight="1">
      <c r="A15" s="49"/>
      <c r="B15" s="50" t="s">
        <v>119</v>
      </c>
      <c r="C15" s="49"/>
      <c r="D15" s="71"/>
      <c r="E15" s="71"/>
    </row>
    <row r="16" spans="1:5" ht="19.5" customHeight="1" thickBot="1">
      <c r="A16" s="51"/>
      <c r="B16" s="52" t="s">
        <v>120</v>
      </c>
      <c r="C16" s="51"/>
      <c r="D16" s="72">
        <f>D13-D14</f>
        <v>-3266217</v>
      </c>
      <c r="E16" s="72">
        <f>E13-E14</f>
        <v>-2835081</v>
      </c>
    </row>
    <row r="17" spans="1:5" ht="19.5" customHeight="1" thickBot="1">
      <c r="A17" s="42" t="s">
        <v>11</v>
      </c>
      <c r="B17" s="53" t="s">
        <v>121</v>
      </c>
      <c r="C17" s="54"/>
      <c r="D17" s="78">
        <f>D18-D28</f>
        <v>6047592</v>
      </c>
      <c r="E17" s="78">
        <f>E18-E28</f>
        <v>2835081</v>
      </c>
    </row>
    <row r="18" spans="1:5" ht="19.5" customHeight="1" thickBot="1">
      <c r="A18" s="584" t="s">
        <v>26</v>
      </c>
      <c r="B18" s="585"/>
      <c r="C18" s="46"/>
      <c r="D18" s="73">
        <f>SUM(D19:D27)</f>
        <v>6588930</v>
      </c>
      <c r="E18" s="73">
        <f>SUM(E19:E27)</f>
        <v>3807607</v>
      </c>
    </row>
    <row r="19" spans="1:5" ht="19.5" customHeight="1">
      <c r="A19" s="55" t="s">
        <v>12</v>
      </c>
      <c r="B19" s="56" t="s">
        <v>20</v>
      </c>
      <c r="C19" s="55" t="s">
        <v>27</v>
      </c>
      <c r="D19" s="74">
        <v>2295049</v>
      </c>
      <c r="E19" s="74">
        <v>986232</v>
      </c>
    </row>
    <row r="20" spans="1:5" ht="19.5" customHeight="1">
      <c r="A20" s="49" t="s">
        <v>13</v>
      </c>
      <c r="B20" s="50" t="s">
        <v>21</v>
      </c>
      <c r="C20" s="49" t="s">
        <v>27</v>
      </c>
      <c r="D20" s="71"/>
      <c r="E20" s="71"/>
    </row>
    <row r="21" spans="1:5" ht="49.5" customHeight="1">
      <c r="A21" s="49" t="s">
        <v>14</v>
      </c>
      <c r="B21" s="57" t="s">
        <v>122</v>
      </c>
      <c r="C21" s="49" t="s">
        <v>51</v>
      </c>
      <c r="D21" s="71"/>
      <c r="E21" s="71"/>
    </row>
    <row r="22" spans="1:5" ht="19.5" customHeight="1">
      <c r="A22" s="49" t="s">
        <v>1</v>
      </c>
      <c r="B22" s="50" t="s">
        <v>29</v>
      </c>
      <c r="C22" s="49" t="s">
        <v>52</v>
      </c>
      <c r="D22" s="71"/>
      <c r="E22" s="71"/>
    </row>
    <row r="23" spans="1:5" ht="19.5" customHeight="1">
      <c r="A23" s="49" t="s">
        <v>19</v>
      </c>
      <c r="B23" s="50" t="s">
        <v>123</v>
      </c>
      <c r="C23" s="49" t="s">
        <v>53</v>
      </c>
      <c r="D23" s="71"/>
      <c r="E23" s="71"/>
    </row>
    <row r="24" spans="1:5" ht="19.5" customHeight="1">
      <c r="A24" s="49" t="s">
        <v>22</v>
      </c>
      <c r="B24" s="50" t="s">
        <v>23</v>
      </c>
      <c r="C24" s="49" t="s">
        <v>28</v>
      </c>
      <c r="D24" s="71">
        <v>2193881</v>
      </c>
      <c r="E24" s="71">
        <v>2193881</v>
      </c>
    </row>
    <row r="25" spans="1:5" ht="19.5" customHeight="1">
      <c r="A25" s="49" t="s">
        <v>25</v>
      </c>
      <c r="B25" s="50" t="s">
        <v>124</v>
      </c>
      <c r="C25" s="49" t="s">
        <v>32</v>
      </c>
      <c r="D25" s="71">
        <v>2100000</v>
      </c>
      <c r="E25" s="71">
        <v>0</v>
      </c>
    </row>
    <row r="26" spans="1:5" ht="19.5" customHeight="1">
      <c r="A26" s="49" t="s">
        <v>31</v>
      </c>
      <c r="B26" s="50" t="s">
        <v>50</v>
      </c>
      <c r="C26" s="49" t="s">
        <v>125</v>
      </c>
      <c r="D26" s="71"/>
      <c r="E26" s="71"/>
    </row>
    <row r="27" spans="1:5" ht="19.5" customHeight="1" thickBot="1">
      <c r="A27" s="47" t="s">
        <v>48</v>
      </c>
      <c r="B27" s="48" t="s">
        <v>49</v>
      </c>
      <c r="C27" s="47" t="s">
        <v>30</v>
      </c>
      <c r="D27" s="70"/>
      <c r="E27" s="70">
        <v>627494</v>
      </c>
    </row>
    <row r="28" spans="1:5" ht="19.5" customHeight="1" thickBot="1">
      <c r="A28" s="584" t="s">
        <v>126</v>
      </c>
      <c r="B28" s="585"/>
      <c r="C28" s="46"/>
      <c r="D28" s="73">
        <f>SUM(D29:D36)</f>
        <v>541338</v>
      </c>
      <c r="E28" s="73">
        <f>SUM(E29:E36)</f>
        <v>972526</v>
      </c>
    </row>
    <row r="29" spans="1:5" ht="19.5" customHeight="1">
      <c r="A29" s="58" t="s">
        <v>12</v>
      </c>
      <c r="B29" s="59" t="s">
        <v>54</v>
      </c>
      <c r="C29" s="58" t="s">
        <v>34</v>
      </c>
      <c r="D29" s="75">
        <v>511338</v>
      </c>
      <c r="E29" s="75">
        <v>511338</v>
      </c>
    </row>
    <row r="30" spans="1:5" ht="19.5" customHeight="1">
      <c r="A30" s="49" t="s">
        <v>13</v>
      </c>
      <c r="B30" s="50" t="s">
        <v>33</v>
      </c>
      <c r="C30" s="49" t="s">
        <v>34</v>
      </c>
      <c r="D30" s="71"/>
      <c r="E30" s="71"/>
    </row>
    <row r="31" spans="1:5" ht="49.5" customHeight="1">
      <c r="A31" s="49" t="s">
        <v>14</v>
      </c>
      <c r="B31" s="57" t="s">
        <v>129</v>
      </c>
      <c r="C31" s="49" t="s">
        <v>58</v>
      </c>
      <c r="D31" s="71"/>
      <c r="E31" s="71"/>
    </row>
    <row r="32" spans="1:5" ht="19.5" customHeight="1">
      <c r="A32" s="49" t="s">
        <v>1</v>
      </c>
      <c r="B32" s="50" t="s">
        <v>55</v>
      </c>
      <c r="C32" s="49" t="s">
        <v>46</v>
      </c>
      <c r="D32" s="71">
        <v>30000</v>
      </c>
      <c r="E32" s="71">
        <v>400000</v>
      </c>
    </row>
    <row r="33" spans="1:5" ht="19.5" customHeight="1">
      <c r="A33" s="49" t="s">
        <v>19</v>
      </c>
      <c r="B33" s="50" t="s">
        <v>56</v>
      </c>
      <c r="C33" s="49" t="s">
        <v>36</v>
      </c>
      <c r="D33" s="71"/>
      <c r="E33" s="71"/>
    </row>
    <row r="34" spans="1:5" ht="19.5" customHeight="1">
      <c r="A34" s="49" t="s">
        <v>22</v>
      </c>
      <c r="B34" s="50" t="s">
        <v>24</v>
      </c>
      <c r="C34" s="49" t="s">
        <v>37</v>
      </c>
      <c r="D34" s="71"/>
      <c r="E34" s="71"/>
    </row>
    <row r="35" spans="1:5" ht="19.5" customHeight="1">
      <c r="A35" s="49" t="s">
        <v>25</v>
      </c>
      <c r="B35" s="60" t="s">
        <v>57</v>
      </c>
      <c r="C35" s="61" t="s">
        <v>38</v>
      </c>
      <c r="D35" s="76"/>
      <c r="E35" s="76"/>
    </row>
    <row r="36" spans="1:5" ht="19.5" customHeight="1" thickBot="1">
      <c r="A36" s="62" t="s">
        <v>31</v>
      </c>
      <c r="B36" s="63" t="s">
        <v>39</v>
      </c>
      <c r="C36" s="62" t="s">
        <v>35</v>
      </c>
      <c r="D36" s="77">
        <v>0</v>
      </c>
      <c r="E36" s="77">
        <f>111188-50000</f>
        <v>61188</v>
      </c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128</v>
      </c>
      <c r="B39" s="1" t="s">
        <v>127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4">
    <mergeCell ref="D9:E9"/>
    <mergeCell ref="A18:B18"/>
    <mergeCell ref="A28:B28"/>
    <mergeCell ref="A6:E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37">
      <selection activeCell="F2" sqref="F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6.125" style="0" customWidth="1"/>
    <col min="6" max="6" width="15.125" style="0" customWidth="1"/>
    <col min="7" max="7" width="15.375" style="0" customWidth="1"/>
  </cols>
  <sheetData>
    <row r="1" ht="12.75">
      <c r="F1" t="s">
        <v>277</v>
      </c>
    </row>
    <row r="2" ht="12.75">
      <c r="F2" t="s">
        <v>180</v>
      </c>
    </row>
    <row r="3" ht="12.75">
      <c r="F3" t="s">
        <v>176</v>
      </c>
    </row>
    <row r="4" ht="12.75">
      <c r="F4" t="s">
        <v>177</v>
      </c>
    </row>
    <row r="7" spans="1:5" ht="60" customHeight="1">
      <c r="A7" s="524" t="s">
        <v>156</v>
      </c>
      <c r="B7" s="524"/>
      <c r="C7" s="524"/>
      <c r="D7" s="524"/>
      <c r="E7" s="524"/>
    </row>
    <row r="8" spans="4:5" ht="19.5" customHeight="1">
      <c r="D8" s="5"/>
      <c r="E8" s="5"/>
    </row>
    <row r="9" spans="4:7" ht="19.5" customHeight="1" thickBot="1">
      <c r="D9" s="1"/>
      <c r="G9" s="41" t="s">
        <v>44</v>
      </c>
    </row>
    <row r="10" spans="1:7" ht="18.75" customHeight="1">
      <c r="A10" s="596" t="s">
        <v>60</v>
      </c>
      <c r="B10" s="598" t="s">
        <v>2</v>
      </c>
      <c r="C10" s="598" t="s">
        <v>3</v>
      </c>
      <c r="D10" s="598" t="s">
        <v>162</v>
      </c>
      <c r="E10" s="601" t="s">
        <v>150</v>
      </c>
      <c r="F10" s="602"/>
      <c r="G10" s="603"/>
    </row>
    <row r="11" spans="1:7" ht="18.75" customHeight="1">
      <c r="A11" s="597"/>
      <c r="B11" s="599"/>
      <c r="C11" s="599"/>
      <c r="D11" s="600"/>
      <c r="E11" s="10" t="s">
        <v>151</v>
      </c>
      <c r="F11" s="10" t="s">
        <v>152</v>
      </c>
      <c r="G11" s="90" t="s">
        <v>153</v>
      </c>
    </row>
    <row r="12" spans="1:7" s="29" customFormat="1" ht="7.5" customHeight="1">
      <c r="A12" s="91">
        <v>1</v>
      </c>
      <c r="B12" s="12">
        <v>2</v>
      </c>
      <c r="C12" s="12">
        <v>3</v>
      </c>
      <c r="D12" s="12">
        <v>5</v>
      </c>
      <c r="E12" s="12">
        <v>6</v>
      </c>
      <c r="F12" s="12">
        <v>7</v>
      </c>
      <c r="G12" s="92">
        <v>8</v>
      </c>
    </row>
    <row r="13" spans="1:7" ht="21" customHeight="1" thickBot="1">
      <c r="A13" s="587" t="s">
        <v>149</v>
      </c>
      <c r="B13" s="588"/>
      <c r="C13" s="588"/>
      <c r="D13" s="588"/>
      <c r="E13" s="588"/>
      <c r="F13" s="588"/>
      <c r="G13" s="589"/>
    </row>
    <row r="14" spans="1:7" ht="19.5" customHeight="1">
      <c r="A14" s="93" t="s">
        <v>12</v>
      </c>
      <c r="B14" s="94">
        <v>853</v>
      </c>
      <c r="C14" s="94">
        <v>85311</v>
      </c>
      <c r="D14" s="94" t="s">
        <v>181</v>
      </c>
      <c r="E14" s="95"/>
      <c r="F14" s="95">
        <v>49320</v>
      </c>
      <c r="G14" s="96"/>
    </row>
    <row r="15" spans="1:7" ht="19.5" customHeight="1">
      <c r="A15" s="97"/>
      <c r="B15" s="98"/>
      <c r="C15" s="98"/>
      <c r="D15" s="98" t="s">
        <v>182</v>
      </c>
      <c r="E15" s="99"/>
      <c r="F15" s="99">
        <v>102440</v>
      </c>
      <c r="G15" s="100"/>
    </row>
    <row r="16" spans="1:7" ht="19.5" customHeight="1">
      <c r="A16" s="97"/>
      <c r="B16" s="98"/>
      <c r="C16" s="98"/>
      <c r="D16" s="98" t="s">
        <v>183</v>
      </c>
      <c r="E16" s="99"/>
      <c r="F16" s="99">
        <v>49320</v>
      </c>
      <c r="G16" s="100"/>
    </row>
    <row r="17" spans="1:7" ht="19.5" customHeight="1">
      <c r="A17" s="97"/>
      <c r="B17" s="98"/>
      <c r="C17" s="98"/>
      <c r="D17" s="98" t="s">
        <v>184</v>
      </c>
      <c r="E17" s="99"/>
      <c r="F17" s="99">
        <v>81378</v>
      </c>
      <c r="G17" s="100"/>
    </row>
    <row r="18" spans="1:7" ht="21" customHeight="1" thickBot="1">
      <c r="A18" s="590" t="s">
        <v>155</v>
      </c>
      <c r="B18" s="591"/>
      <c r="C18" s="591"/>
      <c r="D18" s="591"/>
      <c r="E18" s="591"/>
      <c r="F18" s="591"/>
      <c r="G18" s="592"/>
    </row>
    <row r="19" spans="1:7" ht="21" customHeight="1">
      <c r="A19" s="101" t="s">
        <v>12</v>
      </c>
      <c r="B19" s="102">
        <v>630</v>
      </c>
      <c r="C19" s="102">
        <v>63003</v>
      </c>
      <c r="D19" s="103" t="s">
        <v>185</v>
      </c>
      <c r="E19" s="104"/>
      <c r="F19" s="104"/>
      <c r="G19" s="105">
        <v>1000</v>
      </c>
    </row>
    <row r="20" spans="1:7" ht="42.75" customHeight="1">
      <c r="A20" s="106" t="s">
        <v>13</v>
      </c>
      <c r="B20" s="107">
        <v>801</v>
      </c>
      <c r="C20" s="107">
        <v>80195</v>
      </c>
      <c r="D20" s="108" t="s">
        <v>186</v>
      </c>
      <c r="E20" s="109"/>
      <c r="F20" s="109"/>
      <c r="G20" s="110">
        <v>13500</v>
      </c>
    </row>
    <row r="21" spans="1:7" ht="27" customHeight="1">
      <c r="A21" s="106" t="s">
        <v>14</v>
      </c>
      <c r="B21" s="107">
        <v>801</v>
      </c>
      <c r="C21" s="107">
        <v>80195</v>
      </c>
      <c r="D21" s="108" t="s">
        <v>187</v>
      </c>
      <c r="E21" s="109"/>
      <c r="F21" s="109"/>
      <c r="G21" s="110">
        <v>5000</v>
      </c>
    </row>
    <row r="22" spans="1:7" ht="27" customHeight="1">
      <c r="A22" s="111" t="s">
        <v>1</v>
      </c>
      <c r="B22" s="107">
        <v>852</v>
      </c>
      <c r="C22" s="107">
        <v>85220</v>
      </c>
      <c r="D22" s="112" t="s">
        <v>188</v>
      </c>
      <c r="E22" s="109"/>
      <c r="F22" s="109"/>
      <c r="G22" s="110">
        <v>12000</v>
      </c>
    </row>
    <row r="23" spans="1:7" ht="29.25" customHeight="1">
      <c r="A23" s="106" t="s">
        <v>19</v>
      </c>
      <c r="B23" s="107">
        <v>921</v>
      </c>
      <c r="C23" s="107">
        <v>92105</v>
      </c>
      <c r="D23" s="108" t="s">
        <v>189</v>
      </c>
      <c r="E23" s="109"/>
      <c r="F23" s="109"/>
      <c r="G23" s="110">
        <v>10000</v>
      </c>
    </row>
    <row r="24" spans="1:7" ht="54.75" customHeight="1">
      <c r="A24" s="106" t="s">
        <v>22</v>
      </c>
      <c r="B24" s="107">
        <v>921</v>
      </c>
      <c r="C24" s="107">
        <v>92105</v>
      </c>
      <c r="D24" s="108" t="s">
        <v>190</v>
      </c>
      <c r="E24" s="109"/>
      <c r="F24" s="109"/>
      <c r="G24" s="110">
        <v>20000</v>
      </c>
    </row>
    <row r="25" spans="1:7" ht="40.5" customHeight="1">
      <c r="A25" s="111" t="s">
        <v>25</v>
      </c>
      <c r="B25" s="107">
        <v>921</v>
      </c>
      <c r="C25" s="107">
        <v>92105</v>
      </c>
      <c r="D25" s="108" t="s">
        <v>191</v>
      </c>
      <c r="E25" s="109"/>
      <c r="F25" s="109"/>
      <c r="G25" s="110">
        <v>15000</v>
      </c>
    </row>
    <row r="26" spans="1:7" ht="29.25" customHeight="1">
      <c r="A26" s="106" t="s">
        <v>31</v>
      </c>
      <c r="B26" s="107">
        <v>921</v>
      </c>
      <c r="C26" s="107">
        <v>92105</v>
      </c>
      <c r="D26" s="108" t="s">
        <v>192</v>
      </c>
      <c r="E26" s="109"/>
      <c r="F26" s="109"/>
      <c r="G26" s="110">
        <v>15000</v>
      </c>
    </row>
    <row r="27" spans="1:7" ht="45" customHeight="1">
      <c r="A27" s="106" t="s">
        <v>48</v>
      </c>
      <c r="B27" s="107">
        <v>921</v>
      </c>
      <c r="C27" s="107">
        <v>92105</v>
      </c>
      <c r="D27" s="108" t="s">
        <v>193</v>
      </c>
      <c r="E27" s="109"/>
      <c r="F27" s="109"/>
      <c r="G27" s="110">
        <v>10000</v>
      </c>
    </row>
    <row r="28" spans="1:7" s="1" customFormat="1" ht="82.5" customHeight="1">
      <c r="A28" s="111" t="s">
        <v>194</v>
      </c>
      <c r="B28" s="113">
        <v>926</v>
      </c>
      <c r="C28" s="113">
        <v>92605</v>
      </c>
      <c r="D28" s="108" t="s">
        <v>195</v>
      </c>
      <c r="E28" s="114"/>
      <c r="F28" s="114"/>
      <c r="G28" s="115">
        <v>35000</v>
      </c>
    </row>
    <row r="29" spans="1:7" ht="43.5" customHeight="1">
      <c r="A29" s="106" t="s">
        <v>196</v>
      </c>
      <c r="B29" s="113">
        <v>926</v>
      </c>
      <c r="C29" s="113">
        <v>92605</v>
      </c>
      <c r="D29" s="116" t="s">
        <v>197</v>
      </c>
      <c r="E29" s="109"/>
      <c r="F29" s="109"/>
      <c r="G29" s="110">
        <v>3000</v>
      </c>
    </row>
    <row r="30" spans="1:7" ht="33.75" customHeight="1">
      <c r="A30" s="106" t="s">
        <v>198</v>
      </c>
      <c r="B30" s="113">
        <v>926</v>
      </c>
      <c r="C30" s="113">
        <v>92605</v>
      </c>
      <c r="D30" s="108" t="s">
        <v>199</v>
      </c>
      <c r="E30" s="109"/>
      <c r="F30" s="109"/>
      <c r="G30" s="110">
        <v>10000</v>
      </c>
    </row>
    <row r="31" spans="1:7" ht="29.25" customHeight="1">
      <c r="A31" s="111" t="s">
        <v>200</v>
      </c>
      <c r="B31" s="113">
        <v>926</v>
      </c>
      <c r="C31" s="113">
        <v>92605</v>
      </c>
      <c r="D31" s="108" t="s">
        <v>201</v>
      </c>
      <c r="E31" s="109"/>
      <c r="F31" s="109"/>
      <c r="G31" s="110">
        <v>2000</v>
      </c>
    </row>
    <row r="32" spans="1:7" ht="39" customHeight="1">
      <c r="A32" s="106" t="s">
        <v>202</v>
      </c>
      <c r="B32" s="113">
        <v>926</v>
      </c>
      <c r="C32" s="113">
        <v>92605</v>
      </c>
      <c r="D32" s="108" t="s">
        <v>203</v>
      </c>
      <c r="E32" s="109"/>
      <c r="F32" s="109"/>
      <c r="G32" s="110">
        <v>17000</v>
      </c>
    </row>
    <row r="33" spans="1:7" ht="47.25" customHeight="1">
      <c r="A33" s="106" t="s">
        <v>204</v>
      </c>
      <c r="B33" s="113">
        <v>926</v>
      </c>
      <c r="C33" s="113">
        <v>92605</v>
      </c>
      <c r="D33" s="108" t="s">
        <v>205</v>
      </c>
      <c r="E33" s="109"/>
      <c r="F33" s="109"/>
      <c r="G33" s="110">
        <v>3000</v>
      </c>
    </row>
    <row r="34" spans="1:7" ht="19.5" customHeight="1" thickBot="1">
      <c r="A34" s="593" t="s">
        <v>103</v>
      </c>
      <c r="B34" s="594"/>
      <c r="C34" s="594"/>
      <c r="D34" s="595"/>
      <c r="E34" s="117">
        <f>SUM(E20:E33,E14:E17)</f>
        <v>0</v>
      </c>
      <c r="F34" s="117">
        <f>SUM(F20:F33,F14:F17)</f>
        <v>282458</v>
      </c>
      <c r="G34" s="118">
        <f>SUM(G19:G33,G14:G17)</f>
        <v>171500</v>
      </c>
    </row>
    <row r="37" ht="14.25">
      <c r="A37" s="31" t="s">
        <v>104</v>
      </c>
    </row>
  </sheetData>
  <sheetProtection/>
  <mergeCells count="9">
    <mergeCell ref="A13:G13"/>
    <mergeCell ref="A18:G18"/>
    <mergeCell ref="A34:D34"/>
    <mergeCell ref="A7:E7"/>
    <mergeCell ref="A10:A11"/>
    <mergeCell ref="B10:B11"/>
    <mergeCell ref="C10:C11"/>
    <mergeCell ref="D10:D11"/>
    <mergeCell ref="E10:G10"/>
  </mergeCells>
  <printOptions horizontalCentered="1"/>
  <pageMargins left="0.3937007874015748" right="0.3937007874015748" top="0.5118110236220472" bottom="0.98425196850393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D20" sqref="D2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ht="12.75">
      <c r="J1" t="s">
        <v>179</v>
      </c>
    </row>
    <row r="2" ht="12.75">
      <c r="J2" t="s">
        <v>206</v>
      </c>
    </row>
    <row r="3" ht="12.75">
      <c r="J3" t="s">
        <v>176</v>
      </c>
    </row>
    <row r="4" ht="12.75">
      <c r="J4" t="s">
        <v>207</v>
      </c>
    </row>
    <row r="8" spans="1:11" ht="16.5">
      <c r="A8" s="605" t="s">
        <v>59</v>
      </c>
      <c r="B8" s="605"/>
      <c r="C8" s="605"/>
      <c r="D8" s="605"/>
      <c r="E8" s="605"/>
      <c r="F8" s="605"/>
      <c r="G8" s="605"/>
      <c r="H8" s="605"/>
      <c r="I8" s="605"/>
      <c r="J8" s="605"/>
      <c r="K8" s="605"/>
    </row>
    <row r="9" spans="1:11" ht="16.5">
      <c r="A9" s="605" t="s">
        <v>142</v>
      </c>
      <c r="B9" s="605"/>
      <c r="C9" s="605"/>
      <c r="D9" s="605"/>
      <c r="E9" s="605"/>
      <c r="F9" s="605"/>
      <c r="G9" s="605"/>
      <c r="H9" s="605"/>
      <c r="I9" s="605"/>
      <c r="J9" s="605"/>
      <c r="K9" s="605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8"/>
      <c r="K11" s="32" t="s">
        <v>44</v>
      </c>
    </row>
    <row r="12" spans="1:11" ht="15" customHeight="1">
      <c r="A12" s="606" t="s">
        <v>60</v>
      </c>
      <c r="B12" s="606" t="s">
        <v>0</v>
      </c>
      <c r="C12" s="607" t="s">
        <v>131</v>
      </c>
      <c r="D12" s="608" t="s">
        <v>69</v>
      </c>
      <c r="E12" s="609"/>
      <c r="F12" s="609"/>
      <c r="G12" s="610"/>
      <c r="H12" s="607" t="s">
        <v>9</v>
      </c>
      <c r="I12" s="607"/>
      <c r="J12" s="607" t="s">
        <v>135</v>
      </c>
      <c r="K12" s="607" t="s">
        <v>143</v>
      </c>
    </row>
    <row r="13" spans="1:11" ht="15" customHeight="1">
      <c r="A13" s="606"/>
      <c r="B13" s="606"/>
      <c r="C13" s="607"/>
      <c r="D13" s="607" t="s">
        <v>7</v>
      </c>
      <c r="E13" s="608" t="s">
        <v>6</v>
      </c>
      <c r="F13" s="609"/>
      <c r="G13" s="610"/>
      <c r="H13" s="607" t="s">
        <v>7</v>
      </c>
      <c r="I13" s="607" t="s">
        <v>62</v>
      </c>
      <c r="J13" s="607"/>
      <c r="K13" s="607"/>
    </row>
    <row r="14" spans="1:11" ht="15" customHeight="1">
      <c r="A14" s="606"/>
      <c r="B14" s="606"/>
      <c r="C14" s="607"/>
      <c r="D14" s="607"/>
      <c r="E14" s="611" t="s">
        <v>134</v>
      </c>
      <c r="F14" s="608" t="s">
        <v>6</v>
      </c>
      <c r="G14" s="610"/>
      <c r="H14" s="607"/>
      <c r="I14" s="607"/>
      <c r="J14" s="607"/>
      <c r="K14" s="607"/>
    </row>
    <row r="15" spans="1:11" ht="20.25" customHeight="1">
      <c r="A15" s="606"/>
      <c r="B15" s="606"/>
      <c r="C15" s="607"/>
      <c r="D15" s="607"/>
      <c r="E15" s="612"/>
      <c r="F15" s="11" t="s">
        <v>133</v>
      </c>
      <c r="G15" s="11" t="s">
        <v>132</v>
      </c>
      <c r="H15" s="607"/>
      <c r="I15" s="607"/>
      <c r="J15" s="607"/>
      <c r="K15" s="607"/>
    </row>
    <row r="16" spans="1:11" ht="14.2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</row>
    <row r="17" spans="1:11" ht="21.75" customHeight="1">
      <c r="A17" s="119" t="s">
        <v>11</v>
      </c>
      <c r="B17" s="120" t="s">
        <v>15</v>
      </c>
      <c r="C17" s="120"/>
      <c r="D17" s="120"/>
      <c r="E17" s="119"/>
      <c r="F17" s="119"/>
      <c r="G17" s="120"/>
      <c r="H17" s="120"/>
      <c r="I17" s="120"/>
      <c r="J17" s="120"/>
      <c r="K17" s="119" t="s">
        <v>47</v>
      </c>
    </row>
    <row r="18" spans="1:11" ht="21.75" customHeight="1" thickBot="1">
      <c r="A18" s="121"/>
      <c r="B18" s="122" t="s">
        <v>75</v>
      </c>
      <c r="C18" s="123"/>
      <c r="D18" s="123"/>
      <c r="E18" s="121"/>
      <c r="F18" s="121"/>
      <c r="G18" s="123"/>
      <c r="H18" s="123"/>
      <c r="I18" s="123"/>
      <c r="J18" s="123"/>
      <c r="K18" s="121"/>
    </row>
    <row r="19" spans="1:11" ht="57" customHeight="1">
      <c r="A19" s="124"/>
      <c r="B19" s="125" t="s">
        <v>208</v>
      </c>
      <c r="C19" s="126">
        <v>0</v>
      </c>
      <c r="D19" s="126">
        <v>196522</v>
      </c>
      <c r="E19" s="126">
        <v>0</v>
      </c>
      <c r="F19" s="126">
        <v>0</v>
      </c>
      <c r="G19" s="126">
        <v>0</v>
      </c>
      <c r="H19" s="126">
        <v>196522</v>
      </c>
      <c r="I19" s="126">
        <v>0</v>
      </c>
      <c r="J19" s="126">
        <f>C19+D19-H19</f>
        <v>0</v>
      </c>
      <c r="K19" s="124" t="s">
        <v>47</v>
      </c>
    </row>
    <row r="20" spans="1:11" ht="72.75" customHeight="1">
      <c r="A20" s="127"/>
      <c r="B20" s="128" t="s">
        <v>209</v>
      </c>
      <c r="C20" s="129">
        <v>157463</v>
      </c>
      <c r="D20" s="129">
        <v>303700</v>
      </c>
      <c r="E20" s="129">
        <v>0</v>
      </c>
      <c r="F20" s="129">
        <v>0</v>
      </c>
      <c r="G20" s="129">
        <v>0</v>
      </c>
      <c r="H20" s="129">
        <v>293700</v>
      </c>
      <c r="I20" s="129">
        <v>10000</v>
      </c>
      <c r="J20" s="129">
        <f>C20+D20-H20</f>
        <v>167463</v>
      </c>
      <c r="K20" s="127" t="s">
        <v>47</v>
      </c>
    </row>
    <row r="21" spans="1:11" s="27" customFormat="1" ht="21.75" customHeight="1">
      <c r="A21" s="604" t="s">
        <v>103</v>
      </c>
      <c r="B21" s="604"/>
      <c r="C21" s="130">
        <f>C19+C20</f>
        <v>157463</v>
      </c>
      <c r="D21" s="130">
        <f aca="true" t="shared" si="0" ref="D21:J21">D19+D20</f>
        <v>500222</v>
      </c>
      <c r="E21" s="130">
        <f t="shared" si="0"/>
        <v>0</v>
      </c>
      <c r="F21" s="130">
        <f t="shared" si="0"/>
        <v>0</v>
      </c>
      <c r="G21" s="130">
        <f t="shared" si="0"/>
        <v>0</v>
      </c>
      <c r="H21" s="130">
        <f t="shared" si="0"/>
        <v>490222</v>
      </c>
      <c r="I21" s="130">
        <f t="shared" si="0"/>
        <v>10000</v>
      </c>
      <c r="J21" s="130">
        <f t="shared" si="0"/>
        <v>167463</v>
      </c>
      <c r="K21" s="28"/>
    </row>
    <row r="22" ht="14.25" customHeight="1"/>
    <row r="23" ht="12.75">
      <c r="A23" s="33" t="s">
        <v>130</v>
      </c>
    </row>
    <row r="24" ht="12.75">
      <c r="A24" s="33" t="s">
        <v>136</v>
      </c>
    </row>
    <row r="25" ht="12.75">
      <c r="A25" s="33" t="s">
        <v>137</v>
      </c>
    </row>
    <row r="26" ht="12.75">
      <c r="A26" s="33" t="s">
        <v>138</v>
      </c>
    </row>
  </sheetData>
  <sheetProtection/>
  <mergeCells count="16">
    <mergeCell ref="D13:D15"/>
    <mergeCell ref="E13:G13"/>
    <mergeCell ref="H13:H15"/>
    <mergeCell ref="I13:I15"/>
    <mergeCell ref="E14:E15"/>
    <mergeCell ref="F14:G14"/>
    <mergeCell ref="A21:B21"/>
    <mergeCell ref="A8:K8"/>
    <mergeCell ref="A9:K9"/>
    <mergeCell ref="A12:A15"/>
    <mergeCell ref="B12:B15"/>
    <mergeCell ref="C12:C15"/>
    <mergeCell ref="D12:G12"/>
    <mergeCell ref="H12:I12"/>
    <mergeCell ref="J12:J15"/>
    <mergeCell ref="K12:K15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H38" sqref="H3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278</v>
      </c>
    </row>
    <row r="3" ht="12.75">
      <c r="C3" s="1" t="s">
        <v>210</v>
      </c>
    </row>
    <row r="4" ht="12.75">
      <c r="C4" s="1" t="s">
        <v>176</v>
      </c>
    </row>
    <row r="5" ht="12.75">
      <c r="C5" s="1" t="s">
        <v>211</v>
      </c>
    </row>
    <row r="7" spans="1:10" ht="19.5" customHeight="1">
      <c r="A7" s="613" t="s">
        <v>157</v>
      </c>
      <c r="B7" s="613"/>
      <c r="C7" s="613"/>
      <c r="D7" s="5"/>
      <c r="E7" s="5"/>
      <c r="F7" s="5"/>
      <c r="G7" s="5"/>
      <c r="H7" s="5"/>
      <c r="I7" s="5"/>
      <c r="J7" s="5"/>
    </row>
    <row r="8" spans="1:7" ht="19.5" customHeight="1">
      <c r="A8" s="613" t="s">
        <v>45</v>
      </c>
      <c r="B8" s="613"/>
      <c r="C8" s="613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141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31">
        <v>0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31"/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212</v>
      </c>
      <c r="C14" s="132">
        <v>100000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3" t="s">
        <v>17</v>
      </c>
      <c r="B15" s="17" t="s">
        <v>9</v>
      </c>
      <c r="C15" s="131">
        <f>C16</f>
        <v>100000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4" t="s">
        <v>12</v>
      </c>
      <c r="B16" s="22" t="s">
        <v>40</v>
      </c>
      <c r="C16" s="133">
        <f>SUM(C17:C21)</f>
        <v>100000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15"/>
      <c r="B17" s="19" t="s">
        <v>212</v>
      </c>
      <c r="C17" s="134">
        <v>50000</v>
      </c>
      <c r="D17" s="6"/>
      <c r="E17" s="6"/>
      <c r="F17" s="6"/>
      <c r="G17" s="6"/>
      <c r="H17" s="6"/>
      <c r="I17" s="7"/>
      <c r="J17" s="7"/>
    </row>
    <row r="18" spans="1:10" ht="15" customHeight="1">
      <c r="A18" s="15"/>
      <c r="B18" s="20" t="s">
        <v>213</v>
      </c>
      <c r="C18" s="134">
        <v>35000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214</v>
      </c>
      <c r="C19" s="134">
        <v>10000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215</v>
      </c>
      <c r="C20" s="134">
        <v>2500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216</v>
      </c>
      <c r="C21" s="134">
        <v>2500</v>
      </c>
      <c r="D21" s="6"/>
      <c r="E21" s="6"/>
      <c r="F21" s="6"/>
      <c r="G21" s="6"/>
      <c r="H21" s="6"/>
      <c r="I21" s="7"/>
      <c r="J21" s="7"/>
    </row>
    <row r="22" spans="1:10" ht="19.5" customHeight="1">
      <c r="A22" s="15" t="s">
        <v>13</v>
      </c>
      <c r="B22" s="20" t="s">
        <v>42</v>
      </c>
      <c r="C22" s="134"/>
      <c r="D22" s="6"/>
      <c r="E22" s="6"/>
      <c r="F22" s="6"/>
      <c r="G22" s="6"/>
      <c r="H22" s="6"/>
      <c r="I22" s="7"/>
      <c r="J22" s="7"/>
    </row>
    <row r="23" spans="1:10" ht="15">
      <c r="A23" s="15"/>
      <c r="B23" s="23"/>
      <c r="C23" s="134"/>
      <c r="D23" s="6"/>
      <c r="E23" s="6"/>
      <c r="F23" s="6"/>
      <c r="G23" s="6"/>
      <c r="H23" s="6"/>
      <c r="I23" s="7"/>
      <c r="J23" s="7"/>
    </row>
    <row r="24" spans="1:10" ht="15" customHeight="1">
      <c r="A24" s="16"/>
      <c r="B24" s="24"/>
      <c r="C24" s="135"/>
      <c r="D24" s="6"/>
      <c r="E24" s="6"/>
      <c r="F24" s="6"/>
      <c r="G24" s="6"/>
      <c r="H24" s="6"/>
      <c r="I24" s="7"/>
      <c r="J24" s="7"/>
    </row>
    <row r="25" spans="1:10" ht="19.5" customHeight="1">
      <c r="A25" s="13" t="s">
        <v>41</v>
      </c>
      <c r="B25" s="17" t="s">
        <v>63</v>
      </c>
      <c r="C25" s="131">
        <f>C12+C14-C15</f>
        <v>0</v>
      </c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 ht="15">
      <c r="A30" s="6"/>
      <c r="B30" s="6"/>
      <c r="C30" s="6"/>
      <c r="D30" s="6"/>
      <c r="E30" s="6"/>
      <c r="F30" s="6"/>
      <c r="G30" s="6"/>
      <c r="H30" s="6"/>
      <c r="I30" s="7"/>
      <c r="J30" s="7"/>
    </row>
    <row r="31" spans="1:10" ht="15">
      <c r="A31" s="6"/>
      <c r="B31" s="6"/>
      <c r="C31" s="6"/>
      <c r="D31" s="6"/>
      <c r="E31" s="6"/>
      <c r="F31" s="6"/>
      <c r="G31" s="6"/>
      <c r="H31" s="6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</sheetData>
  <sheetProtection/>
  <mergeCells count="2">
    <mergeCell ref="A7:C7"/>
    <mergeCell ref="A8:C8"/>
  </mergeCells>
  <printOptions horizontalCentered="1"/>
  <pageMargins left="0.5905511811023623" right="0.5905511811023623" top="0.79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Łukasz Wiśniewski</cp:lastModifiedBy>
  <cp:lastPrinted>2010-01-25T12:45:20Z</cp:lastPrinted>
  <dcterms:created xsi:type="dcterms:W3CDTF">1998-12-09T13:02:10Z</dcterms:created>
  <dcterms:modified xsi:type="dcterms:W3CDTF">2010-02-11T12:19:28Z</dcterms:modified>
  <cp:category/>
  <cp:version/>
  <cp:contentType/>
  <cp:contentStatus/>
</cp:coreProperties>
</file>