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Zmiany " sheetId="1" r:id="rId1"/>
    <sheet name="Organ" sheetId="2" r:id="rId2"/>
    <sheet name="Starostwo Powiatowe" sheetId="3" r:id="rId3"/>
    <sheet name="rządówka" sheetId="4" r:id="rId4"/>
  </sheets>
  <externalReferences>
    <externalReference r:id="rId7"/>
  </externalReferences>
  <definedNames>
    <definedName name="_xlnm.Print_Area" localSheetId="1">'Organ'!$A$1:$G$187</definedName>
    <definedName name="_xlnm.Print_Area" localSheetId="0">'Zmiany '!$A$1:$G$1603</definedName>
  </definedNames>
  <calcPr fullCalcOnLoad="1"/>
</workbook>
</file>

<file path=xl/sharedStrings.xml><?xml version="1.0" encoding="utf-8"?>
<sst xmlns="http://schemas.openxmlformats.org/spreadsheetml/2006/main" count="2718" uniqueCount="471">
  <si>
    <t>d</t>
  </si>
  <si>
    <t>w</t>
  </si>
  <si>
    <t>Załącznik Nr 1</t>
  </si>
  <si>
    <t>Zarząd Dróg Powiatowych w Elblągu</t>
  </si>
  <si>
    <t>z siedzibą w Pasłęku</t>
  </si>
  <si>
    <t>Budżet na rok 2003 wg ustalonego układu wykonanwczego</t>
  </si>
  <si>
    <t xml:space="preserve">Uchwałą Zarządu Powiatu w Elblągu Nr   /03 z dnia 01.08.03 r. </t>
  </si>
  <si>
    <t xml:space="preserve">   w złotych</t>
  </si>
  <si>
    <t xml:space="preserve">Plan </t>
  </si>
  <si>
    <t>Dz.</t>
  </si>
  <si>
    <t>Rozdz.</t>
  </si>
  <si>
    <t>§</t>
  </si>
  <si>
    <t>W y s z c z e g ó l n i e n i e</t>
  </si>
  <si>
    <t>Zmiany</t>
  </si>
  <si>
    <t>po zmianach</t>
  </si>
  <si>
    <t>DOCHODY OGÓŁEM</t>
  </si>
  <si>
    <t>w tym:</t>
  </si>
  <si>
    <t>Transport i łączność</t>
  </si>
  <si>
    <t>Drogi publiczne powiatowe</t>
  </si>
  <si>
    <t>Wpływy z różnych dochodów</t>
  </si>
  <si>
    <t>Gospodarka mieszkaniowa</t>
  </si>
  <si>
    <t>Gospodarka gruntami i nieruchomościami</t>
  </si>
  <si>
    <t>Dochody z najmu i dzierżawy składników majątkowych</t>
  </si>
  <si>
    <t>Skarbu Państwa, jednostek samorządu terytorialnego</t>
  </si>
  <si>
    <t>Różne rozliczenia</t>
  </si>
  <si>
    <t>Różne rozliczenia finansowe</t>
  </si>
  <si>
    <t>Pozostałe odsetki</t>
  </si>
  <si>
    <t>WYDATKI OGÓŁEM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</si>
  <si>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</si>
  <si>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</si>
  <si>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</si>
  <si>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</si>
  <si>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</si>
  <si>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</si>
  <si>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</si>
  <si>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</si>
  <si>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</si>
  <si>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</si>
  <si>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</si>
  <si>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</si>
  <si>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</si>
  <si>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</si>
  <si>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</si>
  <si>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</si>
  <si>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Zespół Szkół w Pasłęku</t>
  </si>
  <si>
    <t>w złotych</t>
  </si>
  <si>
    <t xml:space="preserve">DOCHODY  OGÓŁEM   </t>
  </si>
  <si>
    <t>Oświata i wychowanie</t>
  </si>
  <si>
    <t>Licea ogólnokształcące</t>
  </si>
  <si>
    <t>Wpływy z usług</t>
  </si>
  <si>
    <t>WYDATKI  OGÓŁEM</t>
  </si>
  <si>
    <t>Zakup pomocy naukowych, dydaktycznych i książek</t>
  </si>
  <si>
    <t>Szkoły zawodowe</t>
  </si>
  <si>
    <t>Dokształcanie i doskonalenie nauczycieli</t>
  </si>
  <si>
    <t>Pozostała działalność</t>
  </si>
  <si>
    <t>Edukacyjna opieka wychowawcza</t>
  </si>
  <si>
    <t>Świetlice szkolne</t>
  </si>
  <si>
    <t>Pomoc materialna dla uczniów</t>
  </si>
  <si>
    <t>Stypendia oraz inne formy pomocy dla uczniów</t>
  </si>
  <si>
    <t>DOCHODY  OGÓŁEM</t>
  </si>
  <si>
    <t>Gimnazja</t>
  </si>
  <si>
    <t>Zespół Szkół w Gronowie Górnym</t>
  </si>
  <si>
    <t>Gospodarstwa pomocnicze</t>
  </si>
  <si>
    <t>Wpływy do budżetu części zysku gosp.pomocniczego</t>
  </si>
  <si>
    <t>Internaty i bursy szkolne</t>
  </si>
  <si>
    <t>Podatek od towarów i usług (VAT)</t>
  </si>
  <si>
    <t xml:space="preserve">Pozostała działalność </t>
  </si>
  <si>
    <t>Zakup środków żywności</t>
  </si>
  <si>
    <t>Młodzieżowy Ośrodek Wychowawczy w Kamiennicy Elbląskiej</t>
  </si>
  <si>
    <t>Opieka społeczna</t>
  </si>
  <si>
    <t>Placówki opiekuńczo-wychowawcze</t>
  </si>
  <si>
    <t>Szkoły podstawowe</t>
  </si>
  <si>
    <t>Zakup pomocy naukowych,dydaktycznych i książek</t>
  </si>
  <si>
    <t>Ochrona zdrowia</t>
  </si>
  <si>
    <t>Składki na ubezpieczenia zdrowotne oraz świadczenia</t>
  </si>
  <si>
    <t>dla osób nie objętych obowiązkiem ubezpieczenia</t>
  </si>
  <si>
    <t>zdrowotnego</t>
  </si>
  <si>
    <t>4130</t>
  </si>
  <si>
    <t>Składki na ubezpieczenia zdrowotne</t>
  </si>
  <si>
    <t>Świadczenia społeczne</t>
  </si>
  <si>
    <t>Dom Dziecka "Orle Gniazdo" w Marwicy</t>
  </si>
  <si>
    <t>Poradnia Psychologiczno-Pedagogiczna  w  Pasłęku</t>
  </si>
  <si>
    <t>Poradnie psychologiczno-pedagogiczne oraz inne poradnie</t>
  </si>
  <si>
    <t>Odsetki od nieterminowych wpłat z tytułu podatków i opłat</t>
  </si>
  <si>
    <t>Dom Pomocy Społecznej w Rangórach</t>
  </si>
  <si>
    <t>Domy pomocy społecznej</t>
  </si>
  <si>
    <t>Zakup leków i materiałów medycznych</t>
  </si>
  <si>
    <t>Dom Pomocy Społecznej we Władysławowie</t>
  </si>
  <si>
    <t>Wpływy ze sprzedaży wyrobów i składników majątkowych</t>
  </si>
  <si>
    <t>Opłaty na rzecz budżetów jednostek samorz.terytorial.</t>
  </si>
  <si>
    <t>Dom Pomocy Społecznej w Tolkmicku</t>
  </si>
  <si>
    <t>Podróże służbowe zagraniczne</t>
  </si>
  <si>
    <t>Jednostki specjalistycznego poradnictw, mieszkania</t>
  </si>
  <si>
    <t>chronione i ośrodki interwencji kryzysowej</t>
  </si>
  <si>
    <t>Powiatowe Centrum Pomocy Rodzinie w Elblągu</t>
  </si>
  <si>
    <t>Wpływy z różnych opłat</t>
  </si>
  <si>
    <t>Rodziny zastępcze</t>
  </si>
  <si>
    <t>Powiatowe centra pomocy rodzinie</t>
  </si>
  <si>
    <t>Państwowy Fundusz Rehabilitacji Osób Niepełnospr.</t>
  </si>
  <si>
    <t xml:space="preserve">                   WYDATKI  OGÓŁEM</t>
  </si>
  <si>
    <t>Przeciwdziałanie alkoholizmowi</t>
  </si>
  <si>
    <t xml:space="preserve">Rodziny zastępcze </t>
  </si>
  <si>
    <t>Powiatowe urzędy pracy</t>
  </si>
  <si>
    <t>Składki na ubezpieczenia zdrowotne oraz</t>
  </si>
  <si>
    <t>świadczenia dla osób nie objętych obowiązkiem</t>
  </si>
  <si>
    <t>ubezpieczenia zdrowotnego</t>
  </si>
  <si>
    <t>Starostwo Powiatowe w Elblągu</t>
  </si>
  <si>
    <t xml:space="preserve">  OGÓŁEM  DOCHODY</t>
  </si>
  <si>
    <t>010</t>
  </si>
  <si>
    <t>Rolnictwo i łowiectwo</t>
  </si>
  <si>
    <t>01005</t>
  </si>
  <si>
    <t>Prace geodezyjno-urządzeniowe na potrzeby rolnictwa</t>
  </si>
  <si>
    <t>Dotacje celowe otrzymane z budżetu państwa  na</t>
  </si>
  <si>
    <t xml:space="preserve">zadania bieżące z zakresu administracji rządowej   </t>
  </si>
  <si>
    <t>020</t>
  </si>
  <si>
    <t>Leśnictwo</t>
  </si>
  <si>
    <t>02001</t>
  </si>
  <si>
    <t>Gospodarka leśna</t>
  </si>
  <si>
    <t>Środki otrzymane od pozostałych jednostek nie zalicz.</t>
  </si>
  <si>
    <t>02002</t>
  </si>
  <si>
    <t>Nadzór na gospodarką leśną</t>
  </si>
  <si>
    <t xml:space="preserve">Dotacje celowe otrzymane z budżetu państwa na  </t>
  </si>
  <si>
    <t>realizację bieżących zadań własnych powiatu</t>
  </si>
  <si>
    <t>Wpływy z opłat za zarząd, użytkowanie i użytkow.</t>
  </si>
  <si>
    <t>wieczyste nieruchomości</t>
  </si>
  <si>
    <t>Wpłaty z tytułu odpłatnego nabycia prawa własności</t>
  </si>
  <si>
    <t>nieruchomości</t>
  </si>
  <si>
    <t>Działalność usługowa</t>
  </si>
  <si>
    <t>Prace geodezyjne i kartograficzne /nieinwestycyjne/</t>
  </si>
  <si>
    <t>Opracowania geodezyjne i kartograficzne</t>
  </si>
  <si>
    <t>Nadzór budowlany</t>
  </si>
  <si>
    <t>Administracja publiczna</t>
  </si>
  <si>
    <t>Urzędy wojewódzkie</t>
  </si>
  <si>
    <t>Starostwa powiatowe</t>
  </si>
  <si>
    <t xml:space="preserve">Wpływy z opłaty komunikacyjnej </t>
  </si>
  <si>
    <t>Otrzymane spadki, darowizny, zapisy w postaci pieniężnej</t>
  </si>
  <si>
    <t>Komisje poborowe</t>
  </si>
  <si>
    <t xml:space="preserve">Dochody od osób prawnych, od osób fizycznych </t>
  </si>
  <si>
    <t>Udziały powiatów w podatkach stanowiących dochód</t>
  </si>
  <si>
    <t>budżetu państwa</t>
  </si>
  <si>
    <t>Podatek dochodowy od osób fizycznych</t>
  </si>
  <si>
    <t xml:space="preserve">Część oświatowa subwencji ogólnej dla jednostek </t>
  </si>
  <si>
    <t>samorządu terytorialnego</t>
  </si>
  <si>
    <t>Subwencje ogólne z budżetu państwa</t>
  </si>
  <si>
    <t>Część wyrównawcza subwencji ogólnej dla powiatów</t>
  </si>
  <si>
    <t>Kultura i ochrona dziedzictwa narodowego</t>
  </si>
  <si>
    <t xml:space="preserve">  OGÓŁEM  WYDATKI</t>
  </si>
  <si>
    <t>4300</t>
  </si>
  <si>
    <t xml:space="preserve">Gospodarka leśna </t>
  </si>
  <si>
    <t>Różne wydatki na rzecz osób fizycznych</t>
  </si>
  <si>
    <t>Turystyka</t>
  </si>
  <si>
    <t>Zadania w zakresie upowszechniania turystyki</t>
  </si>
  <si>
    <t>3020</t>
  </si>
  <si>
    <t>4210</t>
  </si>
  <si>
    <t>4480</t>
  </si>
  <si>
    <t>Rady powiatów</t>
  </si>
  <si>
    <t>Bezpieczeństwo publicz.i ochrona przeciwpożarowa</t>
  </si>
  <si>
    <t>Obsługa długu publicznego</t>
  </si>
  <si>
    <t>Obsługa papierów wartościowych, kredytów i pożyczek</t>
  </si>
  <si>
    <t>Odsetki i dyskonto od krajowych skarbowych papierów</t>
  </si>
  <si>
    <t>wartościowych oraz pożyczek i kredytów</t>
  </si>
  <si>
    <t>Rezerwy ogólne i celowe</t>
  </si>
  <si>
    <t>Rezerwy</t>
  </si>
  <si>
    <t>Nagrody i wydatki osobowe nie zaliczane do wynagrodzeń</t>
  </si>
  <si>
    <t>Pozostałe zadania w zakresie kultury</t>
  </si>
  <si>
    <t>Biblioteki</t>
  </si>
  <si>
    <t>Kultura fizyczna i sport</t>
  </si>
  <si>
    <t>Zadania w zakresie upowszech.kultury fizycznej i sportu</t>
  </si>
  <si>
    <t>Załącznik nr 1</t>
  </si>
  <si>
    <t>Wydział Geodezji, Kartografii, Katastru i Nieruchomości</t>
  </si>
  <si>
    <t xml:space="preserve">  w złotych</t>
  </si>
  <si>
    <t>Wydział Ochrony Środowiska i Rolnictwa</t>
  </si>
  <si>
    <t>Dodatkowe wynagrodzenie roczne</t>
  </si>
  <si>
    <t>Wydział Promocji Powiatu, Edukacji, Kultury i Sportu</t>
  </si>
  <si>
    <t xml:space="preserve">Dotacje celowe przekazane gminie na zadania bieżące </t>
  </si>
  <si>
    <t>Zadania w zakresie upowszech. kultury fizycznej i sportu</t>
  </si>
  <si>
    <t xml:space="preserve"> Powiatowy Inspektorat Nadzoru Budowlanego</t>
  </si>
  <si>
    <t xml:space="preserve">Zakup materiałów i wyposażenia </t>
  </si>
  <si>
    <t>Biuro Rady</t>
  </si>
  <si>
    <t>Wydział Organizacyjny</t>
  </si>
  <si>
    <t>Nagrody i wydatki osobowe nie zaliczne do wynagrodzeń</t>
  </si>
  <si>
    <t>Wydział Finansowy</t>
  </si>
  <si>
    <t>Razem plan wydatków Starostwa - suma planu w Wydziałach</t>
  </si>
  <si>
    <t>Zespół Szkół Ekonomicznych i Technicznych w Pasłęku</t>
  </si>
  <si>
    <t>Młodzieżowe ośrodki wychowawcze</t>
  </si>
  <si>
    <t>Pozostałe zadania w zakresie polityki społecznej</t>
  </si>
  <si>
    <t>Pomoc społeczna</t>
  </si>
  <si>
    <t>Programy polityki zdrowotnej</t>
  </si>
  <si>
    <t>Jednostki specjalistycznego poranictwa,mieszkania chronione</t>
  </si>
  <si>
    <t>Część równoważąca subwencji ogólnej dla powiatów</t>
  </si>
  <si>
    <t>0970</t>
  </si>
  <si>
    <t>0750</t>
  </si>
  <si>
    <t>0920</t>
  </si>
  <si>
    <t>0830</t>
  </si>
  <si>
    <t>0960</t>
  </si>
  <si>
    <t>0840</t>
  </si>
  <si>
    <t>2380</t>
  </si>
  <si>
    <t>0690</t>
  </si>
  <si>
    <t>2110</t>
  </si>
  <si>
    <t>0470</t>
  </si>
  <si>
    <t>0770</t>
  </si>
  <si>
    <t>2360</t>
  </si>
  <si>
    <t>0420</t>
  </si>
  <si>
    <t>0910</t>
  </si>
  <si>
    <t>0010</t>
  </si>
  <si>
    <t>2920</t>
  </si>
  <si>
    <t>Obsługa papierów wartościowych kredytów i pożyczek j.s.t.</t>
  </si>
  <si>
    <t>Urzędy wojewódzkie-prawo geodezyjne</t>
  </si>
  <si>
    <t>Urzędy wojewódzkie-prawo wodne</t>
  </si>
  <si>
    <t>Opłaty na rzecz budżetów j.s.t.</t>
  </si>
  <si>
    <t>Dotacje celowe na zadania bieżące wg porozumień</t>
  </si>
  <si>
    <t>2310</t>
  </si>
  <si>
    <t>Środki na uzupełnienie subwencji ogólnej dla jst</t>
  </si>
  <si>
    <t>Uzupełnienie subwencji ogólnej dla jst</t>
  </si>
  <si>
    <t>Wieloosobowe Stanowisko ds. Bezpieczeństwa Publicznego, Zdrowia i Spraw Społecznych</t>
  </si>
  <si>
    <t>2830</t>
  </si>
  <si>
    <t>Dotacje celowe z budżetu na fin.lub dofin.zadań zleconych</t>
  </si>
  <si>
    <t>do realizacji pozost.jedn.nie zaliczanym do sektora fin.publ.</t>
  </si>
  <si>
    <t>do realizacji pozost.jedn.nie zaliczanym do sektora fin.pub.</t>
  </si>
  <si>
    <t xml:space="preserve">Dotacje celowe otrzymane z gminy na zadania bieżące </t>
  </si>
  <si>
    <t>realizownae na podstawie porozumień między jst</t>
  </si>
  <si>
    <t>Środki na inwestycje rozpoczęte przed 01.01.1999 r.</t>
  </si>
  <si>
    <t>Dot.cel.przekazane gminie na zad.bież.na podst.porozumień</t>
  </si>
  <si>
    <t>Ośrodki wsparcia</t>
  </si>
  <si>
    <t>Zespoły do spraw orzekania o niepełnosprawności</t>
  </si>
  <si>
    <t>Wydatki na zakupy inwestycyjne jednostek budżetowych</t>
  </si>
  <si>
    <t>Zał. 1</t>
  </si>
  <si>
    <t>Zespół Szkół Zawodowych w Pasłęku</t>
  </si>
  <si>
    <t>Opłaty za usługi internetowe</t>
  </si>
  <si>
    <t>Wynagrodzenia bezosobowe</t>
  </si>
  <si>
    <t>Poradnie psychologiczno-pedagogiczne</t>
  </si>
  <si>
    <t>Dotacje celowe przekazane gminie na zadania bieżące</t>
  </si>
  <si>
    <t xml:space="preserve">realizowane na podstawie porozumień z jst </t>
  </si>
  <si>
    <t>realizowane na podstawie porozumień między j.s.t.</t>
  </si>
  <si>
    <t>Dotacje celowe przekazane gminie na zadanie bieżące</t>
  </si>
  <si>
    <t>Dotacje celowe otrzymane od samorządu woj. na zadania</t>
  </si>
  <si>
    <t>bieżące realizowane na podstawie porozumień między jst</t>
  </si>
  <si>
    <t>dla osób nie objętych obowiązkiem ubezp. zdrowotnego</t>
  </si>
  <si>
    <t>i od innych jedn. nie posiadających osobowości pr.</t>
  </si>
  <si>
    <t>Dochody jst związane z realizacją zadań z zakresu adm.</t>
  </si>
  <si>
    <t>do sektora fin. publicznych na realizację zadań bieżących</t>
  </si>
  <si>
    <t>jednostek zaliczanych do sektora finansów publicznych</t>
  </si>
  <si>
    <t>wodne</t>
  </si>
  <si>
    <t>rządówka suma</t>
  </si>
  <si>
    <t>realizowane na podstawi porozumień między j.s.t.</t>
  </si>
  <si>
    <t>Rozliczenia z tytułu poręczeń i gwarancji udzielonych</t>
  </si>
  <si>
    <t>przez Skarb Państwa lub jst</t>
  </si>
  <si>
    <t>Szkolnictwo wyższe</t>
  </si>
  <si>
    <t>Pomoc materialna dla studentów</t>
  </si>
  <si>
    <t>Otrzymane spadki, zapisy i darowizny w postaci pieniężnej</t>
  </si>
  <si>
    <t>Placówki opiekunczo-wychowawcze</t>
  </si>
  <si>
    <t>2328</t>
  </si>
  <si>
    <t>Dotacje celowe otrzymane z powiatu na zadania bieżące</t>
  </si>
  <si>
    <t>2329</t>
  </si>
  <si>
    <t>Odsetki od nieterminowych wpłat z tyt. podatków i opłat</t>
  </si>
  <si>
    <t xml:space="preserve">Poradnie psychologiczno-pedagogiczne oraz inne </t>
  </si>
  <si>
    <t>poradnie specjalistyczne</t>
  </si>
  <si>
    <t>rządowej oraz innych zadań zleconych ustawami</t>
  </si>
  <si>
    <t>8510</t>
  </si>
  <si>
    <t>Wpływy z różnych rozliczeń</t>
  </si>
  <si>
    <t>Dochody j.s.t. związane z realizacją zadań z zakresu</t>
  </si>
  <si>
    <t>adm. rządowej oraz innych zadań zleconych ustawami</t>
  </si>
  <si>
    <t>Podatek od towarów i usług</t>
  </si>
  <si>
    <t>dla osób nie objętych obowiązkiem ubezpieczenia zdr.</t>
  </si>
  <si>
    <t>Pozostała działnalność</t>
  </si>
  <si>
    <t>Zespoły d/s orzekania o niepełnosprawności</t>
  </si>
  <si>
    <t>realizowane na podstawie porozumień między jst</t>
  </si>
  <si>
    <t>Dotacja celowa z budżetu na fin. zadań stowarzyszeń</t>
  </si>
  <si>
    <t>z uchwały</t>
  </si>
  <si>
    <t>Wypłaty z tytułu poręczeń i gwarancji</t>
  </si>
  <si>
    <t>Rozliczenia z tytułu poręczeń i gwrancji</t>
  </si>
  <si>
    <t>8550</t>
  </si>
  <si>
    <t>Rózne opłaty i składki</t>
  </si>
  <si>
    <t>Dochody Wydziału geodezji</t>
  </si>
  <si>
    <t xml:space="preserve"> </t>
  </si>
  <si>
    <t>0020</t>
  </si>
  <si>
    <t>Podatek dochodowy od osób prawnych</t>
  </si>
  <si>
    <t>01095</t>
  </si>
  <si>
    <t>Dochody z najmu i dzierżawy składników majątkowych Skarbu</t>
  </si>
  <si>
    <t>Państwa lub j.s.t. i innych umów</t>
  </si>
  <si>
    <t>Dotacje celowe otrzymane z budżetu państwa  na zadania</t>
  </si>
  <si>
    <t>bieżące z zakresu administracji rząd. oraz inne zadania zl.</t>
  </si>
  <si>
    <t>01.01.07</t>
  </si>
  <si>
    <t>Zakup usług dostępu do sieci Internet</t>
  </si>
  <si>
    <t>Opłaty z tytułu zakupu usług telefonii komórkowej</t>
  </si>
  <si>
    <t>Opłaty z tytułu zakupu usług telefonii stacjonarnej</t>
  </si>
  <si>
    <t>Pozostałe podatki na rzecz budżetów j.s.t.</t>
  </si>
  <si>
    <t>Zakup materiałów papierniczych do sprzętu drukarskiego i urządzeń kserograficznych</t>
  </si>
  <si>
    <t>Zakup akcesorii komputerowych, w tym programów i licencji</t>
  </si>
  <si>
    <t>Opłaty za pomieszczenia biurowe</t>
  </si>
  <si>
    <t>Opłaty za zakup usług telefonii stacjonarnej</t>
  </si>
  <si>
    <t>Opłaty z tytułu usług telefonii stacjonarnej</t>
  </si>
  <si>
    <t>Zakup materiałów papierniczych do sprzętu drukarskiego i urządzen kserograficznych</t>
  </si>
  <si>
    <t>Opłaty z tytułu usług telefonii komórkowej</t>
  </si>
  <si>
    <t>Zakup usług obejmujących wykananie ekspertyz, analiz i opinii</t>
  </si>
  <si>
    <t>Opłaty czynszowe za pomieszczenia biurowe</t>
  </si>
  <si>
    <t>Szkolenia pracowników nie będących członkami korpusu służby cywilnej</t>
  </si>
  <si>
    <t>Zakup usług dostępu do siecii Internet</t>
  </si>
  <si>
    <t>Zakup materiałów papierniczych do sprzętu drykarskiego i urządzen kserograficznych</t>
  </si>
  <si>
    <t>Opłata z tytułu zakupu usług telefonii komórkowej</t>
  </si>
  <si>
    <t>Opłata z tytułu zakupu usług telefonii stacjonarnej</t>
  </si>
  <si>
    <t>Zakup usług obejmujących wykonanie ekspertyz, analiz i opinii</t>
  </si>
  <si>
    <t>Szkolenie pracowników nie będących członkami korpusu służby cywilnej</t>
  </si>
  <si>
    <t>Zakup akcesoriów komputerowych w tym licencjii i programów</t>
  </si>
  <si>
    <t xml:space="preserve">Zakup akcesoriów komputerowych, w tym programów i licencjii </t>
  </si>
  <si>
    <t>Zakupusług dostępu do siecii Internet</t>
  </si>
  <si>
    <t>4700</t>
  </si>
  <si>
    <t>Szkolenie pracowników nie będacych członkami korpusu służby cywilnej</t>
  </si>
  <si>
    <t>Szkolenie pracowników niw będących członkami korpusu służby cywilnej</t>
  </si>
  <si>
    <t>Zakup akcesoriów komputerowych, w tym programów i licencjii</t>
  </si>
  <si>
    <t>Obrona cywilna</t>
  </si>
  <si>
    <t>Bezpieczeństwo publiczne i ochrona przecipożarowa</t>
  </si>
  <si>
    <t>Ołaty z tytułu zakupu usług telefonii stacjonarnej</t>
  </si>
  <si>
    <t>Zakup akcesoriów komputerowych, w tym programów i licencji</t>
  </si>
  <si>
    <t>Wynagrodzenie bezosobowe</t>
  </si>
  <si>
    <t>Powiatowe Urzędy Pracy</t>
  </si>
  <si>
    <t>Świadczenia społeczna</t>
  </si>
  <si>
    <t>Wydatki osobowe nie zaliczane do wynagrodzeń</t>
  </si>
  <si>
    <t>Zakup materiałów papierniczych do sprz. druk. i urządz. kser.</t>
  </si>
  <si>
    <t>4430</t>
  </si>
  <si>
    <t>geodezja</t>
  </si>
  <si>
    <t>starostwo</t>
  </si>
  <si>
    <t>razem</t>
  </si>
  <si>
    <t>razem rządówka</t>
  </si>
  <si>
    <t xml:space="preserve">Dochody i wydatki związane z realizacją zadań z zakresu administracji </t>
  </si>
  <si>
    <t xml:space="preserve">rządowej i innych zadań zleconych odrębnymi ustawami </t>
  </si>
  <si>
    <t>w 2007 roku</t>
  </si>
  <si>
    <t>Prace geodez.-urządzeniowe na potrzeby rolnictwa</t>
  </si>
  <si>
    <t>Dot.cel.otrz.z budż.pań.na zad.bież.z zakr.adm.rząd.</t>
  </si>
  <si>
    <t>4270</t>
  </si>
  <si>
    <t>Szkolenia pracowników niebęd. człon. korp. sł. cyw.</t>
  </si>
  <si>
    <t>Szkolenia pracowników niebęd. człon. korpusu sł. cyw.</t>
  </si>
  <si>
    <t>Skladki na Fundusz Pracy</t>
  </si>
  <si>
    <t>Opłaty z tytułu zakupu usług telekom. tel. stacjonarn.</t>
  </si>
  <si>
    <t>4440</t>
  </si>
  <si>
    <t>Odpisy na zakładowy fund.świadczeń socjalnych</t>
  </si>
  <si>
    <t>3030</t>
  </si>
  <si>
    <t>Opłaty z tytułu zakupu usług telekom. tel. Stacjon.</t>
  </si>
  <si>
    <t>4410</t>
  </si>
  <si>
    <t>Zakup materiałów pap. do sprz. drukar. i urządz kser.</t>
  </si>
  <si>
    <t>Zakup akcesoriów komput., w tym programów i licen.</t>
  </si>
  <si>
    <t>Nagrody i wydatki osobowe nie zaliczone do wynagr.</t>
  </si>
  <si>
    <t>4350</t>
  </si>
  <si>
    <t>4370</t>
  </si>
  <si>
    <t>Opłaty z tytułu zakupu usług telekom. tel. stacjon.</t>
  </si>
  <si>
    <t>Szkolenia pracowników niebęd. człon. kor. sł. cyw.</t>
  </si>
  <si>
    <t>4740</t>
  </si>
  <si>
    <t>Zakup mater. papier. do sprzętu druk. i urządz. kser.</t>
  </si>
  <si>
    <t>4750</t>
  </si>
  <si>
    <t>Zakup materiałów pap. do sprz. drukar. i urządz. kser.</t>
  </si>
  <si>
    <t>Zakup leków</t>
  </si>
  <si>
    <t>Opłaty z tytułu zakupu usług telekom. tel. komórkowej</t>
  </si>
  <si>
    <t>Opłaty z tytułu zakupu usług telekom. tel. stacjonar.</t>
  </si>
  <si>
    <t>01.01.08</t>
  </si>
  <si>
    <t>Opłaty za administrowanie i czynsze za budynki, lokale i pomieszczeni garażowe</t>
  </si>
  <si>
    <t>Opłaty za administrowanie i czynsze za budynki, lokale i pomieszczenia biurowe</t>
  </si>
  <si>
    <t>Szkolenie pracowników korpusu służby cywilnej</t>
  </si>
  <si>
    <t>0760</t>
  </si>
  <si>
    <t>Wpływy z tyt. przekształ.prawa użytkow.wieczystego</t>
  </si>
  <si>
    <t>Zakup akcesoriów komputerowych, programów</t>
  </si>
  <si>
    <t>4530</t>
  </si>
  <si>
    <t>2700</t>
  </si>
  <si>
    <t>Szkolenie pracowników niebędących członkami korpusu służby cywilnej</t>
  </si>
  <si>
    <t>Wpływy z różnych usług</t>
  </si>
  <si>
    <t>Zakup dostepu do sieci internetowej</t>
  </si>
  <si>
    <t>Zakup akcesoriów komputerowych i programów</t>
  </si>
  <si>
    <t>Rózne wydatki na rzecz osób fizycznych</t>
  </si>
  <si>
    <t>Pokrycie ujemnego wyniku finansowego i przyjętych</t>
  </si>
  <si>
    <t>zob. po likwid. jednostkach zaliczanych do s.f.p.</t>
  </si>
  <si>
    <t>Rehabilitacja zawodowa i społeczna osób niepełnosp.</t>
  </si>
  <si>
    <t>Dotacja podmiotowa z budżetu dla jednostek nie zalicz.</t>
  </si>
  <si>
    <t>do sektora finansów publicznych</t>
  </si>
  <si>
    <t>Zakup pomocy naukowych i książek</t>
  </si>
  <si>
    <t xml:space="preserve"> na 2008 r.</t>
  </si>
  <si>
    <t>Zarządzanie kryzysowe</t>
  </si>
  <si>
    <t>Dotacja podmiotowa z budżetu dla niepublicznej jednostki systemu oświaty</t>
  </si>
  <si>
    <t>2330</t>
  </si>
  <si>
    <t xml:space="preserve">Dotacje celowe otrzymane od samorządu województwa </t>
  </si>
  <si>
    <t>na zadania bieżące real. na pods. poroz. między j.s.t.</t>
  </si>
  <si>
    <t>Opieka zdrowotna</t>
  </si>
  <si>
    <t>Licea ogólnokształcace</t>
  </si>
  <si>
    <t>Dotacja podmiotowa z budżetu dla niepublicznej jednostki oświatowej</t>
  </si>
  <si>
    <t>Rehabilitacja społeczna i zawodowa osób niepełnosprawnych</t>
  </si>
  <si>
    <t>Dotacja podmiotowa z budzetu dla jednostek nie zaliczanych</t>
  </si>
  <si>
    <t>2580</t>
  </si>
  <si>
    <t>Wynagrodzenia osobowe członków korpusu słuzby cyw.</t>
  </si>
  <si>
    <t>2708</t>
  </si>
  <si>
    <t>Środki na dofinansowanie własnych zadań bieżacych</t>
  </si>
  <si>
    <t>gmin, powiatów, samorządów woj. pozyskane z innych źrodeł</t>
  </si>
  <si>
    <t>,</t>
  </si>
  <si>
    <t>6060</t>
  </si>
  <si>
    <t>OGÓŁEM DOCHODY</t>
  </si>
  <si>
    <t>700</t>
  </si>
  <si>
    <t>Powiat Elbląski - organ</t>
  </si>
  <si>
    <t>OGÓŁEM WYDATKI</t>
  </si>
  <si>
    <t>Wpływy ze zwrotów dotacji wykorzystanych niezgodnie</t>
  </si>
  <si>
    <t>z przeznaczeniem lub pobranych w nadmiernej wysokości</t>
  </si>
  <si>
    <t>Szpitale ogólne</t>
  </si>
  <si>
    <t>Dokształcenie i doskonalenie nauczycieli</t>
  </si>
  <si>
    <t>Dokształcanie i doskonalenia nauczycieli</t>
  </si>
  <si>
    <t>Zakup usług obejmujących tłumaczenia</t>
  </si>
  <si>
    <t>Oswiata i wychowanie</t>
  </si>
  <si>
    <t>6630</t>
  </si>
  <si>
    <t xml:space="preserve">Dotacje celowe przekazane do samorządu wojwództwa na </t>
  </si>
  <si>
    <t>inwestycje i zakupy inwestycyjne realizowane na podst.</t>
  </si>
  <si>
    <t>porozumień między j.s.t.</t>
  </si>
  <si>
    <t>Otrzymane spadki, zapisy i darowizny w postaci pienięznej</t>
  </si>
  <si>
    <t>Stypendia dla uczniów</t>
  </si>
  <si>
    <t>Poradnia psychologiczno-pedagogiczna</t>
  </si>
  <si>
    <t>Otrzymane spadki, zapisy i darowizny w postaci pien.</t>
  </si>
  <si>
    <t>Dotacje otrzymane z funduszy celowych na finansowanie</t>
  </si>
  <si>
    <t>inwest. jednostek sektora finansów publicznych</t>
  </si>
  <si>
    <t>lub dofinansowanie kosztów realizacji inwest. i zakupów</t>
  </si>
  <si>
    <t>Wpływy ze sprzedaży składników majątkowych</t>
  </si>
  <si>
    <t xml:space="preserve">Środki na dofinansowanie własnych zadań bieżących </t>
  </si>
  <si>
    <t>powiatów pozyskane z innych źródeł</t>
  </si>
  <si>
    <t>pozostała działalność</t>
  </si>
  <si>
    <t>2440</t>
  </si>
  <si>
    <t>Dotacje otzrymane z funduszy celowych na realizację</t>
  </si>
  <si>
    <t>zadan bieżacych jednostek sektora finansów publicznych</t>
  </si>
  <si>
    <t>Dotacje otrzymane z funduszy celowych na realizację</t>
  </si>
  <si>
    <t>zadań bieżących jednostek sektora finansów publicz.</t>
  </si>
  <si>
    <t>Środki na dofinansowanie własnych zadań bieżących powiatów</t>
  </si>
  <si>
    <t>pozyskane z innych źródeł</t>
  </si>
  <si>
    <t>Dotacje celowe przekazane do samorządu województwa na</t>
  </si>
  <si>
    <t>zadania bieżące real. na pods. poroz. (umów) między j.s.t.</t>
  </si>
  <si>
    <t>Dotacje celowe przekazane dla samorządu województwa</t>
  </si>
  <si>
    <t>na zad. bież. realiz. na pods. porozm. między j.s.t.</t>
  </si>
  <si>
    <t>Dotacje celowe z budżetu na finansowanie lub dofinansow.</t>
  </si>
  <si>
    <t>kosztów realizacji inwestycji i zakupów inwestycyjnych</t>
  </si>
  <si>
    <t>innych jednostek sektora finansów publicznych</t>
  </si>
  <si>
    <t>6430</t>
  </si>
  <si>
    <t xml:space="preserve">Dotacje celowe otrzymane z budżetu państwa na realizację </t>
  </si>
  <si>
    <t>inwestycji i zakupów inwestycyjnych własnych powiatu</t>
  </si>
  <si>
    <t>Straż graniczna</t>
  </si>
  <si>
    <t>Wpłaty jednostek na fundusz celowy</t>
  </si>
  <si>
    <t>Dotacje celowe otrzymane z budżetu państwa na realizację inwest.</t>
  </si>
  <si>
    <t>i zakupów inwestycyjnych własnych powiatu</t>
  </si>
  <si>
    <t>Koszty postępowania sądowego i prokuratorskiego</t>
  </si>
  <si>
    <t>Dotacje celowe otrzymane z budżetu państwa na zadania bieżące</t>
  </si>
  <si>
    <t>realiz. przez powiat na podstwie poroz. z organem adm rząd.</t>
  </si>
  <si>
    <t>Pozostała działalmność</t>
  </si>
  <si>
    <t>2130</t>
  </si>
  <si>
    <t>0870</t>
  </si>
  <si>
    <t>Wpływy ze sprzedaży składnikow majątkowych</t>
  </si>
  <si>
    <t>Wpływy ze sprzedaży wyrobów</t>
  </si>
  <si>
    <t>Uporzadkowanie stanu prawnego nieruchomości</t>
  </si>
  <si>
    <t>4120</t>
  </si>
  <si>
    <t>4170</t>
  </si>
  <si>
    <t>Zwalczanie chorób zakaźnych zwierząt oraz badania monitoringowe</t>
  </si>
  <si>
    <t>pozostałości chemicznych i biologicznychw tkankach zwierząt</t>
  </si>
  <si>
    <t>i produktach pochodzenia zwierzecego</t>
  </si>
  <si>
    <t>2120</t>
  </si>
  <si>
    <t>01022</t>
  </si>
  <si>
    <t xml:space="preserve">Dotacje rozwojowe oraz środki na finansowanie Wspólnej </t>
  </si>
  <si>
    <t>Polityki Rolnej</t>
  </si>
  <si>
    <t>6639</t>
  </si>
  <si>
    <t>Obiekty sportowe</t>
  </si>
  <si>
    <t>Wpływy z róznych opłat</t>
  </si>
  <si>
    <t>Środki na dofinansowanie własnych zadań bieżących gmin</t>
  </si>
  <si>
    <t>powiatów, samorządów województw, pozyskane z in. źródeł</t>
  </si>
  <si>
    <t>Zadania z zakresu upowszechniania kultury fizycznej i sportu</t>
  </si>
  <si>
    <t>Zadania z zakresy upowszechniania kultury fizycznej i sportu</t>
  </si>
  <si>
    <t>6260</t>
  </si>
  <si>
    <t>Dotacje otzrymane z funduszy celowych na finansowanie</t>
  </si>
  <si>
    <t>Dotacje celowe otrzymane z samorządu województwa</t>
  </si>
  <si>
    <t>na inwestycje i zakupy inwestycyjne realizowane na</t>
  </si>
  <si>
    <t>podstawie umów z j.s.t</t>
  </si>
  <si>
    <t xml:space="preserve">lub dofinansowanie kosztów realizacji inwestycji i zakupów </t>
  </si>
  <si>
    <t>inwest. j.s.f.p.</t>
  </si>
  <si>
    <t>Nagrody o charakterze szczególnym niezaliczane do wynagrodzeń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</si>
</sst>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45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6" xfId="0" applyNumberFormat="1" applyBorder="1" applyAlignment="1">
      <alignment/>
    </xf>
    <xf numFmtId="49" fontId="0" fillId="0" borderId="16" xfId="0" applyNumberFormat="1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29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3" fillId="0" borderId="21" xfId="0" applyFont="1" applyBorder="1" applyAlignment="1">
      <alignment horizontal="left"/>
    </xf>
    <xf numFmtId="3" fontId="0" fillId="0" borderId="32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3" fontId="0" fillId="0" borderId="34" xfId="0" applyNumberForma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6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32" xfId="0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25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 horizontal="center"/>
    </xf>
    <xf numFmtId="0" fontId="0" fillId="0" borderId="18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3" fontId="0" fillId="0" borderId="37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49" fontId="3" fillId="0" borderId="4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3" fontId="0" fillId="0" borderId="25" xfId="0" applyNumberFormat="1" applyBorder="1" applyAlignment="1">
      <alignment vertical="center"/>
    </xf>
    <xf numFmtId="49" fontId="3" fillId="0" borderId="23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0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38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26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Fill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54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5" xfId="0" applyFont="1" applyBorder="1" applyAlignment="1">
      <alignment horizontal="center"/>
    </xf>
    <xf numFmtId="3" fontId="0" fillId="0" borderId="44" xfId="0" applyNumberForma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54" xfId="0" applyFill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0" fontId="3" fillId="0" borderId="29" xfId="0" applyFont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3" fontId="0" fillId="0" borderId="4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39" xfId="0" applyBorder="1" applyAlignment="1">
      <alignment/>
    </xf>
    <xf numFmtId="3" fontId="0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8" fillId="0" borderId="4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27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33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ka\c\Moje%20dokumenty\Uchwa&#322;y%202007\Uch.%20Rady%2026.01.07\Za&#322;&#261;czniki%2026.01.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</sheetNames>
    <sheetDataSet>
      <sheetData sheetId="2">
        <row r="69">
          <cell r="F69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2"/>
  <sheetViews>
    <sheetView tabSelected="1" zoomScalePageLayoutView="0" workbookViewId="0" topLeftCell="A1416">
      <selection activeCell="F1438" sqref="F1438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5.75390625" style="0" customWidth="1"/>
    <col min="4" max="4" width="46.25390625" style="0" customWidth="1"/>
    <col min="5" max="5" width="10.125" style="43" customWidth="1"/>
    <col min="6" max="6" width="9.625" style="43" customWidth="1"/>
    <col min="7" max="7" width="10.875" style="0" customWidth="1"/>
    <col min="9" max="9" width="11.25390625" style="0" customWidth="1"/>
    <col min="10" max="10" width="13.375" style="0" customWidth="1"/>
    <col min="11" max="11" width="16.125" style="0" customWidth="1"/>
    <col min="12" max="12" width="10.00390625" style="0" customWidth="1"/>
    <col min="13" max="13" width="9.25390625" style="0" customWidth="1"/>
  </cols>
  <sheetData>
    <row r="1" spans="3:9" ht="12.75">
      <c r="C1" t="s">
        <v>0</v>
      </c>
      <c r="E1" s="72">
        <f>E16+E71+E199+E263+E346+E475+E599+E664+E720+E770+E851+E919+E1089</f>
        <v>37934771</v>
      </c>
      <c r="F1" s="72">
        <f>F16+F71+F199+F263+F346+F475+F599+F664+F720+F770+F851+F919+F1089</f>
        <v>372788</v>
      </c>
      <c r="G1" s="72">
        <f>G16+G71+G199+G263+G346+G475+G599+G664+G720+G770+G851+G919+G1089</f>
        <v>38307559</v>
      </c>
      <c r="I1" s="1"/>
    </row>
    <row r="2" spans="3:9" ht="12.75">
      <c r="C2" t="s">
        <v>1</v>
      </c>
      <c r="E2" s="72">
        <f>E29+E93+E210+E279+E376+E489+E613+E670+E732+E785+E870+E938+E1332+E1053</f>
        <v>37617822</v>
      </c>
      <c r="F2" s="72">
        <f>F29+F93+F210+F279+F376+F489+F613+F670+F732+F785+F870+F938+F1332+F1053</f>
        <v>-643170</v>
      </c>
      <c r="G2" s="72">
        <f>G29+G93+G210+G279+G376+G489+G613+G670+G732+G785+G870+G938+G1332+G1053</f>
        <v>36974652</v>
      </c>
      <c r="I2" s="1"/>
    </row>
    <row r="3" spans="5:9" ht="12.75">
      <c r="E3" s="233" t="s">
        <v>353</v>
      </c>
      <c r="F3" s="72"/>
      <c r="G3" s="158" t="s">
        <v>282</v>
      </c>
      <c r="I3" s="1"/>
    </row>
    <row r="4" spans="5:7" ht="12.75">
      <c r="E4" s="233"/>
      <c r="F4" s="72"/>
      <c r="G4" s="1"/>
    </row>
    <row r="5" spans="5:7" ht="12.75">
      <c r="E5" s="233"/>
      <c r="F5" s="72"/>
      <c r="G5" s="1"/>
    </row>
    <row r="6" spans="1:7" ht="12.75">
      <c r="A6" s="485" t="s">
        <v>226</v>
      </c>
      <c r="B6" s="485"/>
      <c r="C6" s="485"/>
      <c r="D6" s="485"/>
      <c r="E6" s="485"/>
      <c r="F6" s="485"/>
      <c r="G6" s="485"/>
    </row>
    <row r="7" spans="1:10" ht="12.75">
      <c r="A7" s="488" t="s">
        <v>3</v>
      </c>
      <c r="B7" s="488"/>
      <c r="C7" s="488"/>
      <c r="D7" s="488"/>
      <c r="E7" s="488"/>
      <c r="F7" s="488"/>
      <c r="G7" s="488"/>
      <c r="I7" s="1"/>
      <c r="J7" s="2"/>
    </row>
    <row r="8" spans="1:7" ht="12.75">
      <c r="A8" s="488" t="s">
        <v>4</v>
      </c>
      <c r="B8" s="488"/>
      <c r="C8" s="488"/>
      <c r="D8" s="488"/>
      <c r="E8" s="488"/>
      <c r="F8" s="488"/>
      <c r="G8" s="488"/>
    </row>
    <row r="9" spans="1:7" ht="12.75">
      <c r="A9" s="488"/>
      <c r="B9" s="488"/>
      <c r="C9" s="488"/>
      <c r="D9" s="488"/>
      <c r="E9" s="488"/>
      <c r="F9" s="479"/>
      <c r="G9" s="243"/>
    </row>
    <row r="10" spans="1:7" ht="13.5" thickBot="1">
      <c r="A10" s="490" t="s">
        <v>7</v>
      </c>
      <c r="B10" s="490"/>
      <c r="C10" s="490"/>
      <c r="D10" s="490"/>
      <c r="E10" s="490"/>
      <c r="F10" s="490"/>
      <c r="G10" s="490"/>
    </row>
    <row r="11" spans="1:7" ht="12.75">
      <c r="A11" s="3"/>
      <c r="B11" s="4"/>
      <c r="C11" s="4"/>
      <c r="D11" s="4"/>
      <c r="E11" s="189" t="s">
        <v>8</v>
      </c>
      <c r="F11" s="189"/>
      <c r="G11" s="7" t="s">
        <v>8</v>
      </c>
    </row>
    <row r="12" spans="1:7" ht="12.75">
      <c r="A12" s="8" t="s">
        <v>9</v>
      </c>
      <c r="B12" s="9" t="s">
        <v>10</v>
      </c>
      <c r="C12" s="10" t="s">
        <v>11</v>
      </c>
      <c r="D12" s="10" t="s">
        <v>12</v>
      </c>
      <c r="E12" s="190" t="s">
        <v>373</v>
      </c>
      <c r="F12" s="190" t="s">
        <v>13</v>
      </c>
      <c r="G12" s="14" t="s">
        <v>373</v>
      </c>
    </row>
    <row r="13" spans="1:7" ht="13.5" thickBot="1">
      <c r="A13" s="15"/>
      <c r="B13" s="16"/>
      <c r="C13" s="17"/>
      <c r="D13" s="17"/>
      <c r="E13" s="21"/>
      <c r="F13" s="21"/>
      <c r="G13" s="20" t="s">
        <v>14</v>
      </c>
    </row>
    <row r="14" spans="1:10" ht="13.5" thickBot="1">
      <c r="A14" s="15">
        <v>1</v>
      </c>
      <c r="B14" s="17">
        <v>2</v>
      </c>
      <c r="C14" s="17">
        <v>3</v>
      </c>
      <c r="D14" s="17">
        <v>4</v>
      </c>
      <c r="E14" s="110">
        <v>5</v>
      </c>
      <c r="F14" s="21">
        <v>6</v>
      </c>
      <c r="G14" s="22">
        <v>7</v>
      </c>
      <c r="J14" s="67"/>
    </row>
    <row r="15" spans="1:10" ht="12.75">
      <c r="A15" s="8"/>
      <c r="B15" s="10"/>
      <c r="C15" s="10"/>
      <c r="D15" s="10"/>
      <c r="E15" s="234"/>
      <c r="F15" s="191"/>
      <c r="G15" s="26"/>
      <c r="J15" s="1"/>
    </row>
    <row r="16" spans="1:10" ht="13.5" thickBot="1">
      <c r="A16" s="8"/>
      <c r="B16" s="10"/>
      <c r="C16" s="10"/>
      <c r="D16" s="27" t="s">
        <v>15</v>
      </c>
      <c r="E16" s="160">
        <f>E18+E25</f>
        <v>273251</v>
      </c>
      <c r="F16" s="192">
        <f>F18+F25</f>
        <v>17327</v>
      </c>
      <c r="G16" s="29">
        <f>F16+E16</f>
        <v>290578</v>
      </c>
      <c r="I16" t="s">
        <v>0</v>
      </c>
      <c r="J16" s="1">
        <f>E16+E71+E199+E263+E346+E475+E599+E664+E720+E770+E851+E919+E1089</f>
        <v>37934771</v>
      </c>
    </row>
    <row r="17" spans="1:10" ht="12.75">
      <c r="A17" s="8"/>
      <c r="B17" s="10"/>
      <c r="C17" s="10"/>
      <c r="D17" s="9" t="s">
        <v>16</v>
      </c>
      <c r="E17" s="56"/>
      <c r="F17" s="144"/>
      <c r="G17" s="26"/>
      <c r="I17" t="s">
        <v>1</v>
      </c>
      <c r="J17" s="1">
        <f>E29+E93+E210+E279+E376+E489+E613+E670+E732+E785+E870+E938+E1053+E1332</f>
        <v>37617822</v>
      </c>
    </row>
    <row r="18" spans="1:7" ht="13.5" thickBot="1">
      <c r="A18" s="31">
        <v>600</v>
      </c>
      <c r="B18" s="27"/>
      <c r="C18" s="27"/>
      <c r="D18" s="28" t="s">
        <v>17</v>
      </c>
      <c r="E18" s="160">
        <f>E19</f>
        <v>272491</v>
      </c>
      <c r="F18" s="192">
        <f>F19</f>
        <v>17327</v>
      </c>
      <c r="G18" s="29">
        <f>F18+E18</f>
        <v>289818</v>
      </c>
    </row>
    <row r="19" spans="1:7" ht="13.5" thickBot="1">
      <c r="A19" s="8"/>
      <c r="B19" s="32">
        <v>60014</v>
      </c>
      <c r="C19" s="32"/>
      <c r="D19" s="33" t="s">
        <v>18</v>
      </c>
      <c r="E19" s="154">
        <f>SUM(E20:E23)</f>
        <v>272491</v>
      </c>
      <c r="F19" s="150">
        <f>SUM(F20:F23)</f>
        <v>17327</v>
      </c>
      <c r="G19" s="36">
        <f>F19+E19</f>
        <v>289818</v>
      </c>
    </row>
    <row r="20" spans="1:7" ht="12.75">
      <c r="A20" s="363"/>
      <c r="B20" s="151"/>
      <c r="C20" s="295" t="s">
        <v>197</v>
      </c>
      <c r="D20" s="159" t="s">
        <v>95</v>
      </c>
      <c r="E20" s="56">
        <v>227195</v>
      </c>
      <c r="F20" s="144">
        <v>13629</v>
      </c>
      <c r="G20" s="227">
        <f>F20+E20</f>
        <v>240824</v>
      </c>
    </row>
    <row r="21" spans="1:7" ht="12.75">
      <c r="A21" s="363"/>
      <c r="B21" s="151"/>
      <c r="C21" s="295" t="s">
        <v>191</v>
      </c>
      <c r="D21" s="159" t="s">
        <v>22</v>
      </c>
      <c r="E21" s="56">
        <v>24414</v>
      </c>
      <c r="F21" s="144"/>
      <c r="G21" s="227">
        <f>F21+E21</f>
        <v>24414</v>
      </c>
    </row>
    <row r="22" spans="1:7" ht="12.75">
      <c r="A22" s="363"/>
      <c r="B22" s="151"/>
      <c r="C22" s="151"/>
      <c r="D22" s="159" t="s">
        <v>23</v>
      </c>
      <c r="E22" s="56"/>
      <c r="F22" s="144"/>
      <c r="G22" s="227"/>
    </row>
    <row r="23" spans="1:7" ht="12.75">
      <c r="A23" s="363"/>
      <c r="B23" s="151"/>
      <c r="C23" s="295" t="s">
        <v>190</v>
      </c>
      <c r="D23" s="159" t="s">
        <v>19</v>
      </c>
      <c r="E23" s="56">
        <v>20882</v>
      </c>
      <c r="F23" s="144">
        <v>3698</v>
      </c>
      <c r="G23" s="227">
        <f>F23+E23</f>
        <v>24580</v>
      </c>
    </row>
    <row r="24" spans="1:7" ht="12.75">
      <c r="A24" s="363"/>
      <c r="B24" s="151"/>
      <c r="C24" s="295"/>
      <c r="D24" s="159"/>
      <c r="E24" s="56"/>
      <c r="F24" s="144"/>
      <c r="G24" s="227"/>
    </row>
    <row r="25" spans="1:7" ht="13.5" thickBot="1">
      <c r="A25" s="368">
        <v>758</v>
      </c>
      <c r="B25" s="366"/>
      <c r="C25" s="366"/>
      <c r="D25" s="199" t="s">
        <v>24</v>
      </c>
      <c r="E25" s="160">
        <f>E26</f>
        <v>760</v>
      </c>
      <c r="F25" s="192">
        <f>F26</f>
        <v>0</v>
      </c>
      <c r="G25" s="315">
        <f>F25+E25</f>
        <v>760</v>
      </c>
    </row>
    <row r="26" spans="1:7" ht="13.5" thickBot="1">
      <c r="A26" s="363"/>
      <c r="B26" s="369">
        <v>75814</v>
      </c>
      <c r="C26" s="369"/>
      <c r="D26" s="370" t="s">
        <v>25</v>
      </c>
      <c r="E26" s="154">
        <f>E27</f>
        <v>760</v>
      </c>
      <c r="F26" s="150">
        <f>F27</f>
        <v>0</v>
      </c>
      <c r="G26" s="351">
        <f>F26+E26</f>
        <v>760</v>
      </c>
    </row>
    <row r="27" spans="1:7" ht="12.75">
      <c r="A27" s="363"/>
      <c r="B27" s="151"/>
      <c r="C27" s="295" t="s">
        <v>192</v>
      </c>
      <c r="D27" s="159" t="s">
        <v>26</v>
      </c>
      <c r="E27" s="56">
        <v>760</v>
      </c>
      <c r="F27" s="144"/>
      <c r="G27" s="227">
        <f>F27+E27</f>
        <v>760</v>
      </c>
    </row>
    <row r="28" spans="1:7" ht="12.75">
      <c r="A28" s="363"/>
      <c r="B28" s="151"/>
      <c r="C28" s="151"/>
      <c r="D28" s="159"/>
      <c r="E28" s="56"/>
      <c r="F28" s="191"/>
      <c r="G28" s="227"/>
    </row>
    <row r="29" spans="1:8" ht="13.5" thickBot="1">
      <c r="A29" s="363"/>
      <c r="B29" s="151"/>
      <c r="C29" s="151"/>
      <c r="D29" s="366" t="s">
        <v>27</v>
      </c>
      <c r="E29" s="160">
        <f>E31</f>
        <v>3792020</v>
      </c>
      <c r="F29" s="192">
        <f>F31</f>
        <v>17327</v>
      </c>
      <c r="G29" s="315">
        <f>F29+E29</f>
        <v>3809347</v>
      </c>
      <c r="H29" s="43"/>
    </row>
    <row r="30" spans="1:7" ht="12.75">
      <c r="A30" s="363"/>
      <c r="B30" s="151"/>
      <c r="C30" s="151"/>
      <c r="D30" s="159" t="s">
        <v>16</v>
      </c>
      <c r="E30" s="56"/>
      <c r="F30" s="191"/>
      <c r="G30" s="227"/>
    </row>
    <row r="31" spans="1:9" ht="13.5" thickBot="1">
      <c r="A31" s="368">
        <v>600</v>
      </c>
      <c r="B31" s="366"/>
      <c r="C31" s="366"/>
      <c r="D31" s="199" t="s">
        <v>17</v>
      </c>
      <c r="E31" s="160">
        <f>E32</f>
        <v>3792020</v>
      </c>
      <c r="F31" s="160">
        <f>F32</f>
        <v>17327</v>
      </c>
      <c r="G31" s="315">
        <f>G32</f>
        <v>3809347</v>
      </c>
      <c r="I31" s="1"/>
    </row>
    <row r="32" spans="1:7" ht="13.5" thickBot="1">
      <c r="A32" s="363"/>
      <c r="B32" s="145">
        <v>60014</v>
      </c>
      <c r="C32" s="145"/>
      <c r="D32" s="166" t="s">
        <v>18</v>
      </c>
      <c r="E32" s="201">
        <f>SUM(E33:E57)</f>
        <v>3792020</v>
      </c>
      <c r="F32" s="150">
        <f>SUM(F33:F57)</f>
        <v>17327</v>
      </c>
      <c r="G32" s="351">
        <f aca="true" t="shared" si="0" ref="G32:G57">F32+E32</f>
        <v>3809347</v>
      </c>
    </row>
    <row r="33" spans="1:7" ht="12.75">
      <c r="A33" s="363"/>
      <c r="B33" s="151"/>
      <c r="C33" s="151">
        <v>3020</v>
      </c>
      <c r="D33" s="159" t="s">
        <v>28</v>
      </c>
      <c r="E33" s="56">
        <v>29000</v>
      </c>
      <c r="F33" s="144">
        <v>8391</v>
      </c>
      <c r="G33" s="227">
        <f t="shared" si="0"/>
        <v>37391</v>
      </c>
    </row>
    <row r="34" spans="1:7" ht="12.75">
      <c r="A34" s="363"/>
      <c r="B34" s="151"/>
      <c r="C34" s="151">
        <v>4010</v>
      </c>
      <c r="D34" s="159" t="s">
        <v>29</v>
      </c>
      <c r="E34" s="56">
        <v>1025358</v>
      </c>
      <c r="F34" s="144">
        <v>7400</v>
      </c>
      <c r="G34" s="227">
        <f t="shared" si="0"/>
        <v>1032758</v>
      </c>
    </row>
    <row r="35" spans="1:7" ht="12.75">
      <c r="A35" s="363"/>
      <c r="B35" s="151"/>
      <c r="C35" s="151">
        <v>4040</v>
      </c>
      <c r="D35" s="159" t="s">
        <v>30</v>
      </c>
      <c r="E35" s="56">
        <v>66710</v>
      </c>
      <c r="F35" s="144"/>
      <c r="G35" s="227">
        <f t="shared" si="0"/>
        <v>66710</v>
      </c>
    </row>
    <row r="36" spans="1:7" ht="12.75">
      <c r="A36" s="363"/>
      <c r="B36" s="151"/>
      <c r="C36" s="151">
        <v>4110</v>
      </c>
      <c r="D36" s="159" t="s">
        <v>31</v>
      </c>
      <c r="E36" s="56">
        <v>167222</v>
      </c>
      <c r="F36" s="144"/>
      <c r="G36" s="227">
        <f t="shared" si="0"/>
        <v>167222</v>
      </c>
    </row>
    <row r="37" spans="1:7" ht="12.75">
      <c r="A37" s="363"/>
      <c r="B37" s="151"/>
      <c r="C37" s="151">
        <v>4120</v>
      </c>
      <c r="D37" s="159" t="s">
        <v>32</v>
      </c>
      <c r="E37" s="56">
        <v>25082</v>
      </c>
      <c r="F37" s="144"/>
      <c r="G37" s="227">
        <f t="shared" si="0"/>
        <v>25082</v>
      </c>
    </row>
    <row r="38" spans="1:7" ht="12.75">
      <c r="A38" s="363"/>
      <c r="B38" s="151"/>
      <c r="C38" s="151">
        <v>4170</v>
      </c>
      <c r="D38" s="159" t="s">
        <v>229</v>
      </c>
      <c r="E38" s="56">
        <v>82200</v>
      </c>
      <c r="F38" s="144"/>
      <c r="G38" s="227">
        <f t="shared" si="0"/>
        <v>82200</v>
      </c>
    </row>
    <row r="39" spans="1:7" ht="12.75">
      <c r="A39" s="363"/>
      <c r="B39" s="151"/>
      <c r="C39" s="151">
        <v>4210</v>
      </c>
      <c r="D39" s="159" t="s">
        <v>33</v>
      </c>
      <c r="E39" s="56">
        <v>1120000</v>
      </c>
      <c r="F39" s="144">
        <f>105700</f>
        <v>105700</v>
      </c>
      <c r="G39" s="227">
        <f t="shared" si="0"/>
        <v>1225700</v>
      </c>
    </row>
    <row r="40" spans="1:7" ht="12.75">
      <c r="A40" s="363"/>
      <c r="B40" s="151"/>
      <c r="C40" s="151">
        <v>4260</v>
      </c>
      <c r="D40" s="159" t="s">
        <v>34</v>
      </c>
      <c r="E40" s="56">
        <v>68000</v>
      </c>
      <c r="F40" s="144">
        <v>-31371</v>
      </c>
      <c r="G40" s="227">
        <f t="shared" si="0"/>
        <v>36629</v>
      </c>
    </row>
    <row r="41" spans="1:7" ht="12.75">
      <c r="A41" s="363"/>
      <c r="B41" s="151"/>
      <c r="C41" s="151">
        <v>4270</v>
      </c>
      <c r="D41" s="159" t="s">
        <v>35</v>
      </c>
      <c r="E41" s="56">
        <v>468288</v>
      </c>
      <c r="F41" s="144">
        <f>9927+147454+37162</f>
        <v>194543</v>
      </c>
      <c r="G41" s="227">
        <f t="shared" si="0"/>
        <v>662831</v>
      </c>
    </row>
    <row r="42" spans="1:7" ht="12.75">
      <c r="A42" s="363"/>
      <c r="B42" s="151"/>
      <c r="C42" s="151">
        <v>4280</v>
      </c>
      <c r="D42" s="159" t="s">
        <v>36</v>
      </c>
      <c r="E42" s="56">
        <v>2000</v>
      </c>
      <c r="F42" s="144">
        <v>-185</v>
      </c>
      <c r="G42" s="227">
        <f t="shared" si="0"/>
        <v>1815</v>
      </c>
    </row>
    <row r="43" spans="1:7" ht="12.75">
      <c r="A43" s="363"/>
      <c r="B43" s="151"/>
      <c r="C43" s="151">
        <v>4300</v>
      </c>
      <c r="D43" s="159" t="s">
        <v>37</v>
      </c>
      <c r="E43" s="56">
        <v>30000</v>
      </c>
      <c r="F43" s="144">
        <v>8041</v>
      </c>
      <c r="G43" s="227">
        <f t="shared" si="0"/>
        <v>38041</v>
      </c>
    </row>
    <row r="44" spans="1:7" ht="12.75">
      <c r="A44" s="363"/>
      <c r="B44" s="151"/>
      <c r="C44" s="151">
        <v>4350</v>
      </c>
      <c r="D44" s="159" t="s">
        <v>283</v>
      </c>
      <c r="E44" s="56">
        <v>2600</v>
      </c>
      <c r="F44" s="144">
        <v>-1314</v>
      </c>
      <c r="G44" s="227">
        <f t="shared" si="0"/>
        <v>1286</v>
      </c>
    </row>
    <row r="45" spans="1:7" ht="12.75">
      <c r="A45" s="363"/>
      <c r="B45" s="151"/>
      <c r="C45" s="151">
        <v>4360</v>
      </c>
      <c r="D45" s="159" t="s">
        <v>284</v>
      </c>
      <c r="E45" s="56">
        <v>5500</v>
      </c>
      <c r="F45" s="144">
        <v>4433</v>
      </c>
      <c r="G45" s="227">
        <f t="shared" si="0"/>
        <v>9933</v>
      </c>
    </row>
    <row r="46" spans="1:7" ht="12.75">
      <c r="A46" s="363"/>
      <c r="B46" s="151"/>
      <c r="C46" s="151">
        <v>4370</v>
      </c>
      <c r="D46" s="159" t="s">
        <v>285</v>
      </c>
      <c r="E46" s="56">
        <v>12000</v>
      </c>
      <c r="F46" s="144">
        <v>-4577</v>
      </c>
      <c r="G46" s="227">
        <f t="shared" si="0"/>
        <v>7423</v>
      </c>
    </row>
    <row r="47" spans="1:7" ht="12.75">
      <c r="A47" s="363"/>
      <c r="B47" s="151"/>
      <c r="C47" s="151">
        <v>4410</v>
      </c>
      <c r="D47" s="159" t="s">
        <v>38</v>
      </c>
      <c r="E47" s="56">
        <v>6000</v>
      </c>
      <c r="F47" s="144"/>
      <c r="G47" s="227">
        <f t="shared" si="0"/>
        <v>6000</v>
      </c>
    </row>
    <row r="48" spans="1:7" ht="12.75">
      <c r="A48" s="363"/>
      <c r="B48" s="151"/>
      <c r="C48" s="151">
        <v>4430</v>
      </c>
      <c r="D48" s="159" t="s">
        <v>39</v>
      </c>
      <c r="E48" s="56">
        <v>39000</v>
      </c>
      <c r="F48" s="144">
        <v>-10290</v>
      </c>
      <c r="G48" s="227">
        <f t="shared" si="0"/>
        <v>28710</v>
      </c>
    </row>
    <row r="49" spans="1:7" ht="12.75">
      <c r="A49" s="363"/>
      <c r="B49" s="151"/>
      <c r="C49" s="151">
        <v>4440</v>
      </c>
      <c r="D49" s="159" t="s">
        <v>40</v>
      </c>
      <c r="E49" s="56">
        <v>31731</v>
      </c>
      <c r="F49" s="144"/>
      <c r="G49" s="227">
        <f t="shared" si="0"/>
        <v>31731</v>
      </c>
    </row>
    <row r="50" spans="1:7" ht="12.75">
      <c r="A50" s="363"/>
      <c r="B50" s="151"/>
      <c r="C50" s="151">
        <v>4480</v>
      </c>
      <c r="D50" s="159" t="s">
        <v>41</v>
      </c>
      <c r="E50" s="56">
        <v>30800</v>
      </c>
      <c r="F50" s="144">
        <v>-7654</v>
      </c>
      <c r="G50" s="227">
        <f t="shared" si="0"/>
        <v>23146</v>
      </c>
    </row>
    <row r="51" spans="1:7" ht="12.75">
      <c r="A51" s="363"/>
      <c r="B51" s="151"/>
      <c r="C51" s="151">
        <v>4500</v>
      </c>
      <c r="D51" s="159" t="s">
        <v>286</v>
      </c>
      <c r="E51" s="56">
        <v>3500</v>
      </c>
      <c r="F51" s="144">
        <v>-313</v>
      </c>
      <c r="G51" s="227">
        <f t="shared" si="0"/>
        <v>3187</v>
      </c>
    </row>
    <row r="52" spans="1:7" ht="12.75">
      <c r="A52" s="363"/>
      <c r="B52" s="151"/>
      <c r="C52" s="151">
        <v>4510</v>
      </c>
      <c r="D52" s="159" t="s">
        <v>42</v>
      </c>
      <c r="E52" s="56">
        <v>2829</v>
      </c>
      <c r="F52" s="144">
        <v>-58</v>
      </c>
      <c r="G52" s="227">
        <f t="shared" si="0"/>
        <v>2771</v>
      </c>
    </row>
    <row r="53" spans="1:7" ht="12.75">
      <c r="A53" s="363"/>
      <c r="B53" s="151"/>
      <c r="C53" s="151">
        <v>4520</v>
      </c>
      <c r="D53" s="159" t="s">
        <v>209</v>
      </c>
      <c r="E53" s="56">
        <v>2000</v>
      </c>
      <c r="F53" s="144">
        <v>-291</v>
      </c>
      <c r="G53" s="227">
        <f t="shared" si="0"/>
        <v>1709</v>
      </c>
    </row>
    <row r="54" spans="1:7" ht="12.75">
      <c r="A54" s="363"/>
      <c r="B54" s="151"/>
      <c r="C54" s="151">
        <v>4530</v>
      </c>
      <c r="D54" s="159" t="s">
        <v>262</v>
      </c>
      <c r="E54" s="56">
        <v>0</v>
      </c>
      <c r="F54" s="144"/>
      <c r="G54" s="227">
        <f t="shared" si="0"/>
        <v>0</v>
      </c>
    </row>
    <row r="55" spans="1:7" ht="12.75">
      <c r="A55" s="363"/>
      <c r="B55" s="151"/>
      <c r="C55" s="151">
        <v>4580</v>
      </c>
      <c r="D55" s="159" t="s">
        <v>26</v>
      </c>
      <c r="E55" s="56">
        <v>2000</v>
      </c>
      <c r="F55" s="144">
        <v>-1974</v>
      </c>
      <c r="G55" s="227">
        <f t="shared" si="0"/>
        <v>26</v>
      </c>
    </row>
    <row r="56" spans="1:7" ht="12.75">
      <c r="A56" s="363"/>
      <c r="B56" s="151"/>
      <c r="C56" s="151">
        <v>6050</v>
      </c>
      <c r="D56" s="159" t="s">
        <v>43</v>
      </c>
      <c r="E56" s="56">
        <v>369000</v>
      </c>
      <c r="F56" s="144">
        <f>-233870+22600</f>
        <v>-211270</v>
      </c>
      <c r="G56" s="227">
        <f t="shared" si="0"/>
        <v>157730</v>
      </c>
    </row>
    <row r="57" spans="1:7" ht="12.75">
      <c r="A57" s="363"/>
      <c r="B57" s="151"/>
      <c r="C57" s="151">
        <v>6060</v>
      </c>
      <c r="D57" s="159" t="s">
        <v>225</v>
      </c>
      <c r="E57" s="56">
        <v>201200</v>
      </c>
      <c r="F57" s="144">
        <f>-45324+3440</f>
        <v>-41884</v>
      </c>
      <c r="G57" s="227">
        <f t="shared" si="0"/>
        <v>159316</v>
      </c>
    </row>
    <row r="58" spans="1:7" ht="13.5" thickBot="1">
      <c r="A58" s="365"/>
      <c r="B58" s="145"/>
      <c r="C58" s="145"/>
      <c r="D58" s="166"/>
      <c r="E58" s="148"/>
      <c r="F58" s="193"/>
      <c r="G58" s="442"/>
    </row>
    <row r="59" spans="1:7" ht="12.75">
      <c r="A59" s="70"/>
      <c r="B59" s="70"/>
      <c r="C59" s="70"/>
      <c r="D59" s="71"/>
      <c r="E59" s="136"/>
      <c r="G59" s="43"/>
    </row>
    <row r="60" spans="1:7" ht="12.75">
      <c r="A60" s="70"/>
      <c r="B60" s="70"/>
      <c r="C60" s="70"/>
      <c r="D60" s="71"/>
      <c r="G60" s="43"/>
    </row>
    <row r="61" spans="1:7" ht="12.75">
      <c r="A61" s="70"/>
      <c r="B61" s="70"/>
      <c r="C61" s="70"/>
      <c r="D61" s="71"/>
      <c r="E61" s="489"/>
      <c r="F61" s="489"/>
      <c r="G61" s="489"/>
    </row>
    <row r="62" spans="1:7" ht="12.75">
      <c r="A62" s="70"/>
      <c r="B62" s="70"/>
      <c r="C62" s="70"/>
      <c r="D62" s="71"/>
      <c r="E62" s="439"/>
      <c r="G62" s="439" t="s">
        <v>226</v>
      </c>
    </row>
    <row r="63" spans="1:7" ht="12.75">
      <c r="A63" s="487" t="s">
        <v>44</v>
      </c>
      <c r="B63" s="487"/>
      <c r="C63" s="487"/>
      <c r="D63" s="487"/>
      <c r="E63" s="487"/>
      <c r="F63" s="487"/>
      <c r="G63" s="487"/>
    </row>
    <row r="64" spans="1:7" ht="12.75">
      <c r="A64" s="438"/>
      <c r="B64" s="438"/>
      <c r="C64" s="438"/>
      <c r="D64" s="438"/>
      <c r="E64" s="438"/>
      <c r="F64" s="478"/>
      <c r="G64" s="438"/>
    </row>
    <row r="65" spans="1:7" ht="13.5" thickBot="1">
      <c r="A65" s="490" t="s">
        <v>45</v>
      </c>
      <c r="B65" s="490"/>
      <c r="C65" s="490"/>
      <c r="D65" s="490"/>
      <c r="E65" s="490"/>
      <c r="F65" s="490"/>
      <c r="G65" s="490"/>
    </row>
    <row r="66" spans="1:7" ht="12.75">
      <c r="A66" s="360"/>
      <c r="B66" s="361"/>
      <c r="C66" s="361"/>
      <c r="D66" s="361"/>
      <c r="E66" s="189" t="s">
        <v>8</v>
      </c>
      <c r="F66" s="189"/>
      <c r="G66" s="362" t="s">
        <v>8</v>
      </c>
    </row>
    <row r="67" spans="1:7" ht="12.75">
      <c r="A67" s="363" t="s">
        <v>9</v>
      </c>
      <c r="B67" s="159" t="s">
        <v>10</v>
      </c>
      <c r="C67" s="151" t="s">
        <v>11</v>
      </c>
      <c r="D67" s="151" t="s">
        <v>12</v>
      </c>
      <c r="E67" s="190" t="s">
        <v>373</v>
      </c>
      <c r="F67" s="190" t="s">
        <v>13</v>
      </c>
      <c r="G67" s="364" t="s">
        <v>373</v>
      </c>
    </row>
    <row r="68" spans="1:7" ht="13.5" thickBot="1">
      <c r="A68" s="365"/>
      <c r="B68" s="166"/>
      <c r="C68" s="145"/>
      <c r="D68" s="145"/>
      <c r="E68" s="21"/>
      <c r="F68" s="21"/>
      <c r="G68" s="22" t="s">
        <v>14</v>
      </c>
    </row>
    <row r="69" spans="1:7" ht="13.5" thickBot="1">
      <c r="A69" s="365">
        <v>1</v>
      </c>
      <c r="B69" s="145">
        <v>2</v>
      </c>
      <c r="C69" s="145">
        <v>3</v>
      </c>
      <c r="D69" s="145">
        <v>4</v>
      </c>
      <c r="E69" s="110">
        <v>5</v>
      </c>
      <c r="F69" s="51">
        <v>6</v>
      </c>
      <c r="G69" s="21">
        <v>7</v>
      </c>
    </row>
    <row r="70" spans="1:7" ht="12.75">
      <c r="A70" s="363"/>
      <c r="B70" s="151"/>
      <c r="C70" s="151"/>
      <c r="D70" s="151"/>
      <c r="E70" s="234"/>
      <c r="G70" s="191"/>
    </row>
    <row r="71" spans="1:8" ht="13.5" thickBot="1">
      <c r="A71" s="363"/>
      <c r="B71" s="151"/>
      <c r="C71" s="151"/>
      <c r="D71" s="366" t="s">
        <v>46</v>
      </c>
      <c r="E71" s="160">
        <f>E73+E78+E82</f>
        <v>37977</v>
      </c>
      <c r="F71" s="194">
        <f>F73+F78+F82</f>
        <v>-412</v>
      </c>
      <c r="G71" s="192">
        <f>F71+E71</f>
        <v>37565</v>
      </c>
      <c r="H71" s="1"/>
    </row>
    <row r="72" spans="1:7" ht="12.75">
      <c r="A72" s="363"/>
      <c r="B72" s="151"/>
      <c r="C72" s="151"/>
      <c r="D72" s="367" t="s">
        <v>16</v>
      </c>
      <c r="E72" s="56"/>
      <c r="F72" s="72"/>
      <c r="G72" s="144"/>
    </row>
    <row r="73" spans="1:7" ht="13.5" thickBot="1">
      <c r="A73" s="368">
        <v>700</v>
      </c>
      <c r="B73" s="366"/>
      <c r="C73" s="366"/>
      <c r="D73" s="199" t="s">
        <v>20</v>
      </c>
      <c r="E73" s="160">
        <f>E74</f>
        <v>22911</v>
      </c>
      <c r="F73" s="194">
        <f>F74</f>
        <v>-126</v>
      </c>
      <c r="G73" s="192">
        <f>F73+E73</f>
        <v>22785</v>
      </c>
    </row>
    <row r="74" spans="1:7" ht="13.5" thickBot="1">
      <c r="A74" s="363"/>
      <c r="B74" s="369">
        <v>70005</v>
      </c>
      <c r="C74" s="369"/>
      <c r="D74" s="370" t="s">
        <v>21</v>
      </c>
      <c r="E74" s="154">
        <f>E76</f>
        <v>22911</v>
      </c>
      <c r="F74" s="195">
        <f>F76</f>
        <v>-126</v>
      </c>
      <c r="G74" s="201">
        <f>F74+E74</f>
        <v>22785</v>
      </c>
    </row>
    <row r="75" spans="1:7" ht="12.75">
      <c r="A75" s="363"/>
      <c r="B75" s="151"/>
      <c r="C75" s="295" t="s">
        <v>191</v>
      </c>
      <c r="D75" s="159" t="s">
        <v>22</v>
      </c>
      <c r="E75" s="56"/>
      <c r="F75" s="72"/>
      <c r="G75" s="144"/>
    </row>
    <row r="76" spans="1:7" ht="12.75">
      <c r="A76" s="363"/>
      <c r="B76" s="151"/>
      <c r="C76" s="151"/>
      <c r="D76" s="159" t="s">
        <v>23</v>
      </c>
      <c r="E76" s="56">
        <v>22911</v>
      </c>
      <c r="F76" s="72">
        <v>-126</v>
      </c>
      <c r="G76" s="144">
        <f>F76+E76</f>
        <v>22785</v>
      </c>
    </row>
    <row r="77" spans="1:7" ht="12.75">
      <c r="A77" s="363"/>
      <c r="B77" s="151"/>
      <c r="C77" s="151"/>
      <c r="D77" s="159"/>
      <c r="E77" s="56"/>
      <c r="F77" s="72"/>
      <c r="G77" s="144"/>
    </row>
    <row r="78" spans="1:7" ht="13.5" thickBot="1">
      <c r="A78" s="368">
        <v>758</v>
      </c>
      <c r="B78" s="366"/>
      <c r="C78" s="366"/>
      <c r="D78" s="199" t="s">
        <v>24</v>
      </c>
      <c r="E78" s="160">
        <f>E79</f>
        <v>1000</v>
      </c>
      <c r="F78" s="194">
        <f>F79</f>
        <v>-133</v>
      </c>
      <c r="G78" s="192">
        <f>F78+E78</f>
        <v>867</v>
      </c>
    </row>
    <row r="79" spans="1:7" ht="13.5" thickBot="1">
      <c r="A79" s="363"/>
      <c r="B79" s="145">
        <v>75814</v>
      </c>
      <c r="C79" s="145"/>
      <c r="D79" s="166" t="s">
        <v>25</v>
      </c>
      <c r="E79" s="154">
        <f>E80</f>
        <v>1000</v>
      </c>
      <c r="F79" s="195">
        <f>F80</f>
        <v>-133</v>
      </c>
      <c r="G79" s="201">
        <f>F79+E79</f>
        <v>867</v>
      </c>
    </row>
    <row r="80" spans="1:7" ht="12.75">
      <c r="A80" s="363"/>
      <c r="B80" s="151"/>
      <c r="C80" s="295" t="s">
        <v>192</v>
      </c>
      <c r="D80" s="159" t="s">
        <v>26</v>
      </c>
      <c r="E80" s="56">
        <v>1000</v>
      </c>
      <c r="F80" s="72">
        <v>-133</v>
      </c>
      <c r="G80" s="144">
        <f>F80+E80</f>
        <v>867</v>
      </c>
    </row>
    <row r="81" spans="1:7" ht="12.75">
      <c r="A81" s="363"/>
      <c r="B81" s="151"/>
      <c r="C81" s="151"/>
      <c r="D81" s="159"/>
      <c r="E81" s="56"/>
      <c r="F81" s="72"/>
      <c r="G81" s="144"/>
    </row>
    <row r="82" spans="1:7" ht="13.5" thickBot="1">
      <c r="A82" s="368">
        <v>801</v>
      </c>
      <c r="B82" s="366"/>
      <c r="C82" s="366"/>
      <c r="D82" s="199" t="s">
        <v>47</v>
      </c>
      <c r="E82" s="160">
        <f>E83+E88</f>
        <v>14066</v>
      </c>
      <c r="F82" s="160">
        <f>F83+F88</f>
        <v>-153</v>
      </c>
      <c r="G82" s="160">
        <f>G83+G88</f>
        <v>13913</v>
      </c>
    </row>
    <row r="83" spans="1:7" ht="13.5" thickBot="1">
      <c r="A83" s="371"/>
      <c r="B83" s="369">
        <v>80120</v>
      </c>
      <c r="C83" s="369"/>
      <c r="D83" s="370" t="s">
        <v>48</v>
      </c>
      <c r="E83" s="154">
        <f>SUM(E84:E86)</f>
        <v>8053</v>
      </c>
      <c r="F83" s="154">
        <f>SUM(F84:F86)</f>
        <v>-153</v>
      </c>
      <c r="G83" s="201">
        <f>F83+E83</f>
        <v>7900</v>
      </c>
    </row>
    <row r="84" spans="1:7" ht="12.75">
      <c r="A84" s="371"/>
      <c r="B84" s="151"/>
      <c r="C84" s="295" t="s">
        <v>197</v>
      </c>
      <c r="D84" s="159" t="s">
        <v>458</v>
      </c>
      <c r="E84" s="56">
        <v>1710</v>
      </c>
      <c r="F84" s="136">
        <v>-54</v>
      </c>
      <c r="G84" s="144">
        <f>F84+E84</f>
        <v>1656</v>
      </c>
    </row>
    <row r="85" spans="1:7" ht="12.75">
      <c r="A85" s="371"/>
      <c r="B85" s="151"/>
      <c r="C85" s="295" t="s">
        <v>193</v>
      </c>
      <c r="D85" s="159" t="s">
        <v>49</v>
      </c>
      <c r="E85" s="56">
        <v>0</v>
      </c>
      <c r="F85" s="72"/>
      <c r="G85" s="144">
        <f>F85+E85</f>
        <v>0</v>
      </c>
    </row>
    <row r="86" spans="1:7" ht="12.75">
      <c r="A86" s="371"/>
      <c r="B86" s="151"/>
      <c r="C86" s="295" t="s">
        <v>190</v>
      </c>
      <c r="D86" s="159" t="s">
        <v>363</v>
      </c>
      <c r="E86" s="56">
        <v>6343</v>
      </c>
      <c r="F86" s="72">
        <v>-99</v>
      </c>
      <c r="G86" s="144">
        <f>E86+F86</f>
        <v>6244</v>
      </c>
    </row>
    <row r="87" spans="1:7" ht="12.75">
      <c r="A87" s="371"/>
      <c r="B87" s="151"/>
      <c r="C87" s="295"/>
      <c r="D87" s="159"/>
      <c r="E87" s="56"/>
      <c r="F87" s="72"/>
      <c r="G87" s="144"/>
    </row>
    <row r="88" spans="1:7" ht="12.75">
      <c r="A88" s="371"/>
      <c r="B88" s="266">
        <v>80195</v>
      </c>
      <c r="C88" s="251"/>
      <c r="D88" s="399" t="s">
        <v>54</v>
      </c>
      <c r="E88" s="203">
        <f>E89</f>
        <v>6013</v>
      </c>
      <c r="F88" s="203">
        <f>F89</f>
        <v>0</v>
      </c>
      <c r="G88" s="203">
        <f>G89</f>
        <v>6013</v>
      </c>
    </row>
    <row r="89" spans="1:7" ht="12.75">
      <c r="A89" s="371"/>
      <c r="B89" s="151"/>
      <c r="C89" s="295" t="s">
        <v>361</v>
      </c>
      <c r="D89" s="153" t="s">
        <v>459</v>
      </c>
      <c r="E89" s="56">
        <v>6013</v>
      </c>
      <c r="F89" s="72"/>
      <c r="G89" s="144">
        <f>E89+F89</f>
        <v>6013</v>
      </c>
    </row>
    <row r="90" spans="1:7" ht="12.75">
      <c r="A90" s="371"/>
      <c r="B90" s="151"/>
      <c r="C90" s="295"/>
      <c r="D90" s="153" t="s">
        <v>460</v>
      </c>
      <c r="E90" s="56"/>
      <c r="F90" s="72"/>
      <c r="G90" s="144"/>
    </row>
    <row r="91" spans="1:7" ht="12.75">
      <c r="A91" s="371"/>
      <c r="B91" s="151"/>
      <c r="C91" s="295"/>
      <c r="D91" s="170"/>
      <c r="E91" s="56"/>
      <c r="F91" s="72"/>
      <c r="G91" s="144" t="s">
        <v>389</v>
      </c>
    </row>
    <row r="92" spans="1:7" ht="12.75">
      <c r="A92" s="363"/>
      <c r="B92" s="151"/>
      <c r="C92" s="295"/>
      <c r="D92" s="159"/>
      <c r="E92" s="56"/>
      <c r="F92" s="72"/>
      <c r="G92" s="144"/>
    </row>
    <row r="93" spans="1:8" ht="13.5" thickBot="1">
      <c r="A93" s="363"/>
      <c r="B93" s="151"/>
      <c r="C93" s="151"/>
      <c r="D93" s="366" t="s">
        <v>50</v>
      </c>
      <c r="E93" s="160">
        <f>E95+E173+E152</f>
        <v>2865694</v>
      </c>
      <c r="F93" s="160">
        <f>F95+F173+F152</f>
        <v>137694</v>
      </c>
      <c r="G93" s="160">
        <f>G95+G173+G152</f>
        <v>3003388</v>
      </c>
      <c r="H93" s="43"/>
    </row>
    <row r="94" spans="1:7" ht="12.75">
      <c r="A94" s="363"/>
      <c r="B94" s="151"/>
      <c r="C94" s="151"/>
      <c r="D94" s="159" t="s">
        <v>16</v>
      </c>
      <c r="E94" s="56"/>
      <c r="F94" s="72"/>
      <c r="G94" s="144"/>
    </row>
    <row r="95" spans="1:9" ht="13.5" thickBot="1">
      <c r="A95" s="368">
        <v>801</v>
      </c>
      <c r="B95" s="366"/>
      <c r="C95" s="366"/>
      <c r="D95" s="199" t="s">
        <v>47</v>
      </c>
      <c r="E95" s="160">
        <f>E96+E122+E146+E142</f>
        <v>2723881</v>
      </c>
      <c r="F95" s="160">
        <f>F96+F122+F146+F142</f>
        <v>137694</v>
      </c>
      <c r="G95" s="160">
        <f>G96+G122+G146+G142</f>
        <v>2861575</v>
      </c>
      <c r="I95" s="1"/>
    </row>
    <row r="96" spans="1:7" ht="13.5" thickBot="1">
      <c r="A96" s="363"/>
      <c r="B96" s="145">
        <v>80120</v>
      </c>
      <c r="C96" s="145"/>
      <c r="D96" s="166" t="s">
        <v>48</v>
      </c>
      <c r="E96" s="154">
        <f>SUM(E97:E120)</f>
        <v>2011128</v>
      </c>
      <c r="F96" s="195">
        <f>SUM(F97:F120)</f>
        <v>134040</v>
      </c>
      <c r="G96" s="201">
        <f>F96+E96</f>
        <v>2145168</v>
      </c>
    </row>
    <row r="97" spans="1:8" ht="12.75">
      <c r="A97" s="363"/>
      <c r="B97" s="151"/>
      <c r="C97" s="151">
        <v>3020</v>
      </c>
      <c r="D97" s="159" t="s">
        <v>28</v>
      </c>
      <c r="E97" s="56">
        <v>6807</v>
      </c>
      <c r="F97" s="72">
        <v>-766</v>
      </c>
      <c r="G97" s="144">
        <f aca="true" t="shared" si="1" ref="G97:G120">F97+E97</f>
        <v>6041</v>
      </c>
      <c r="H97" s="1"/>
    </row>
    <row r="98" spans="1:7" ht="12.75">
      <c r="A98" s="363"/>
      <c r="B98" s="151"/>
      <c r="C98" s="151">
        <v>4010</v>
      </c>
      <c r="D98" s="159" t="s">
        <v>29</v>
      </c>
      <c r="E98" s="56">
        <v>1359385</v>
      </c>
      <c r="F98" s="72">
        <f>4077+74234+36195</f>
        <v>114506</v>
      </c>
      <c r="G98" s="144">
        <f t="shared" si="1"/>
        <v>1473891</v>
      </c>
    </row>
    <row r="99" spans="1:9" ht="12.75">
      <c r="A99" s="363"/>
      <c r="B99" s="151"/>
      <c r="C99" s="151">
        <v>4040</v>
      </c>
      <c r="D99" s="159" t="s">
        <v>30</v>
      </c>
      <c r="E99" s="56">
        <v>98990</v>
      </c>
      <c r="F99" s="72"/>
      <c r="G99" s="144">
        <f t="shared" si="1"/>
        <v>98990</v>
      </c>
      <c r="I99" s="1"/>
    </row>
    <row r="100" spans="1:7" ht="12.75">
      <c r="A100" s="363"/>
      <c r="B100" s="151"/>
      <c r="C100" s="151">
        <v>4110</v>
      </c>
      <c r="D100" s="159" t="s">
        <v>31</v>
      </c>
      <c r="E100" s="56">
        <v>232430</v>
      </c>
      <c r="F100" s="72">
        <v>-1735</v>
      </c>
      <c r="G100" s="144">
        <f t="shared" si="1"/>
        <v>230695</v>
      </c>
    </row>
    <row r="101" spans="1:7" ht="12.75">
      <c r="A101" s="363"/>
      <c r="B101" s="151"/>
      <c r="C101" s="151">
        <v>4120</v>
      </c>
      <c r="D101" s="159" t="s">
        <v>32</v>
      </c>
      <c r="E101" s="56">
        <v>36281</v>
      </c>
      <c r="F101" s="72">
        <v>-225</v>
      </c>
      <c r="G101" s="144">
        <f t="shared" si="1"/>
        <v>36056</v>
      </c>
    </row>
    <row r="102" spans="1:7" ht="12.75">
      <c r="A102" s="363"/>
      <c r="B102" s="151"/>
      <c r="C102" s="151">
        <v>4170</v>
      </c>
      <c r="D102" s="159" t="s">
        <v>229</v>
      </c>
      <c r="E102" s="56">
        <v>3000</v>
      </c>
      <c r="F102" s="72">
        <v>-2646</v>
      </c>
      <c r="G102" s="144">
        <f t="shared" si="1"/>
        <v>354</v>
      </c>
    </row>
    <row r="103" spans="1:7" ht="12.75">
      <c r="A103" s="363"/>
      <c r="B103" s="151"/>
      <c r="C103" s="151">
        <v>4210</v>
      </c>
      <c r="D103" s="159" t="s">
        <v>33</v>
      </c>
      <c r="E103" s="56">
        <v>37378</v>
      </c>
      <c r="F103" s="72">
        <v>-3415</v>
      </c>
      <c r="G103" s="144">
        <f t="shared" si="1"/>
        <v>33963</v>
      </c>
    </row>
    <row r="104" spans="1:7" ht="12.75">
      <c r="A104" s="363"/>
      <c r="B104" s="151"/>
      <c r="C104" s="151">
        <v>4240</v>
      </c>
      <c r="D104" s="159" t="s">
        <v>51</v>
      </c>
      <c r="E104" s="56">
        <v>23997</v>
      </c>
      <c r="F104" s="72">
        <v>-3358</v>
      </c>
      <c r="G104" s="144">
        <f t="shared" si="1"/>
        <v>20639</v>
      </c>
    </row>
    <row r="105" spans="1:7" ht="12.75">
      <c r="A105" s="363"/>
      <c r="B105" s="151"/>
      <c r="C105" s="151">
        <v>4260</v>
      </c>
      <c r="D105" s="159" t="s">
        <v>34</v>
      </c>
      <c r="E105" s="56">
        <v>76480</v>
      </c>
      <c r="F105" s="72"/>
      <c r="G105" s="144">
        <f t="shared" si="1"/>
        <v>76480</v>
      </c>
    </row>
    <row r="106" spans="1:7" ht="12.75">
      <c r="A106" s="363"/>
      <c r="B106" s="151"/>
      <c r="C106" s="151">
        <v>4270</v>
      </c>
      <c r="D106" s="159" t="s">
        <v>35</v>
      </c>
      <c r="E106" s="56">
        <v>12017</v>
      </c>
      <c r="F106" s="72">
        <v>33689</v>
      </c>
      <c r="G106" s="144">
        <f t="shared" si="1"/>
        <v>45706</v>
      </c>
    </row>
    <row r="107" spans="1:7" ht="12.75">
      <c r="A107" s="363"/>
      <c r="B107" s="151"/>
      <c r="C107" s="151">
        <v>4280</v>
      </c>
      <c r="D107" s="159" t="s">
        <v>36</v>
      </c>
      <c r="E107" s="56">
        <v>600</v>
      </c>
      <c r="F107" s="72">
        <v>260</v>
      </c>
      <c r="G107" s="144">
        <f t="shared" si="1"/>
        <v>860</v>
      </c>
    </row>
    <row r="108" spans="1:7" ht="12.75">
      <c r="A108" s="443"/>
      <c r="B108" s="159"/>
      <c r="C108" s="151">
        <v>4300</v>
      </c>
      <c r="D108" s="159" t="s">
        <v>37</v>
      </c>
      <c r="E108" s="56">
        <v>15008</v>
      </c>
      <c r="F108" s="72">
        <v>-284</v>
      </c>
      <c r="G108" s="144">
        <f t="shared" si="1"/>
        <v>14724</v>
      </c>
    </row>
    <row r="109" spans="1:7" ht="12.75">
      <c r="A109" s="443"/>
      <c r="B109" s="159"/>
      <c r="C109" s="151">
        <v>4350</v>
      </c>
      <c r="D109" s="159" t="s">
        <v>228</v>
      </c>
      <c r="E109" s="56">
        <v>726</v>
      </c>
      <c r="F109" s="72"/>
      <c r="G109" s="144">
        <f t="shared" si="1"/>
        <v>726</v>
      </c>
    </row>
    <row r="110" spans="1:7" ht="12.75">
      <c r="A110" s="443"/>
      <c r="B110" s="159"/>
      <c r="C110" s="151">
        <v>4360</v>
      </c>
      <c r="D110" s="159" t="s">
        <v>284</v>
      </c>
      <c r="E110" s="56">
        <v>0</v>
      </c>
      <c r="F110" s="72"/>
      <c r="G110" s="144">
        <f t="shared" si="1"/>
        <v>0</v>
      </c>
    </row>
    <row r="111" spans="1:7" ht="12.75">
      <c r="A111" s="443"/>
      <c r="B111" s="159"/>
      <c r="C111" s="151">
        <v>4370</v>
      </c>
      <c r="D111" s="159" t="s">
        <v>285</v>
      </c>
      <c r="E111" s="56">
        <v>5100</v>
      </c>
      <c r="F111" s="72">
        <v>-2970</v>
      </c>
      <c r="G111" s="144">
        <f t="shared" si="1"/>
        <v>2130</v>
      </c>
    </row>
    <row r="112" spans="1:7" ht="12.75">
      <c r="A112" s="443"/>
      <c r="B112" s="159"/>
      <c r="C112" s="151">
        <v>4410</v>
      </c>
      <c r="D112" s="159" t="s">
        <v>38</v>
      </c>
      <c r="E112" s="56">
        <v>2500</v>
      </c>
      <c r="F112" s="72">
        <v>-614</v>
      </c>
      <c r="G112" s="144">
        <f t="shared" si="1"/>
        <v>1886</v>
      </c>
    </row>
    <row r="113" spans="1:7" ht="12.75">
      <c r="A113" s="443"/>
      <c r="B113" s="159"/>
      <c r="C113" s="151">
        <v>4430</v>
      </c>
      <c r="D113" s="159" t="s">
        <v>39</v>
      </c>
      <c r="E113" s="56">
        <v>9700</v>
      </c>
      <c r="F113" s="72">
        <v>567</v>
      </c>
      <c r="G113" s="144">
        <f t="shared" si="1"/>
        <v>10267</v>
      </c>
    </row>
    <row r="114" spans="1:7" ht="12.75">
      <c r="A114" s="443"/>
      <c r="B114" s="159"/>
      <c r="C114" s="151">
        <v>4440</v>
      </c>
      <c r="D114" s="159" t="s">
        <v>40</v>
      </c>
      <c r="E114" s="56">
        <v>84128</v>
      </c>
      <c r="F114" s="72"/>
      <c r="G114" s="144">
        <f t="shared" si="1"/>
        <v>84128</v>
      </c>
    </row>
    <row r="115" spans="1:7" ht="12.75">
      <c r="A115" s="443"/>
      <c r="B115" s="159"/>
      <c r="C115" s="151">
        <v>4480</v>
      </c>
      <c r="D115" s="159" t="s">
        <v>41</v>
      </c>
      <c r="E115" s="56">
        <v>531</v>
      </c>
      <c r="F115" s="72"/>
      <c r="G115" s="144">
        <f t="shared" si="1"/>
        <v>531</v>
      </c>
    </row>
    <row r="116" spans="1:7" ht="12.75">
      <c r="A116" s="443"/>
      <c r="B116" s="159"/>
      <c r="C116" s="151">
        <v>4700</v>
      </c>
      <c r="D116" s="159" t="s">
        <v>362</v>
      </c>
      <c r="E116" s="56">
        <v>400</v>
      </c>
      <c r="F116" s="72">
        <v>-400</v>
      </c>
      <c r="G116" s="144">
        <f t="shared" si="1"/>
        <v>0</v>
      </c>
    </row>
    <row r="117" spans="1:7" ht="12.75">
      <c r="A117" s="443"/>
      <c r="B117" s="159"/>
      <c r="C117" s="151">
        <v>4740</v>
      </c>
      <c r="D117" s="159" t="s">
        <v>287</v>
      </c>
      <c r="E117" s="56">
        <v>2120</v>
      </c>
      <c r="F117" s="72">
        <v>-1939</v>
      </c>
      <c r="G117" s="144">
        <f t="shared" si="1"/>
        <v>181</v>
      </c>
    </row>
    <row r="118" spans="1:7" ht="12.75">
      <c r="A118" s="443"/>
      <c r="B118" s="159"/>
      <c r="C118" s="151">
        <v>4750</v>
      </c>
      <c r="D118" s="159" t="s">
        <v>288</v>
      </c>
      <c r="E118" s="56">
        <v>3550</v>
      </c>
      <c r="F118" s="72">
        <v>3370</v>
      </c>
      <c r="G118" s="144">
        <f t="shared" si="1"/>
        <v>6920</v>
      </c>
    </row>
    <row r="119" spans="1:7" ht="12.75">
      <c r="A119" s="443"/>
      <c r="B119" s="159"/>
      <c r="C119" s="151">
        <v>6050</v>
      </c>
      <c r="D119" s="159" t="s">
        <v>43</v>
      </c>
      <c r="E119" s="56">
        <v>0</v>
      </c>
      <c r="F119" s="72"/>
      <c r="G119" s="144">
        <f t="shared" si="1"/>
        <v>0</v>
      </c>
    </row>
    <row r="120" spans="1:7" ht="12.75">
      <c r="A120" s="443"/>
      <c r="B120" s="159"/>
      <c r="C120" s="151">
        <v>6060</v>
      </c>
      <c r="D120" s="159" t="s">
        <v>225</v>
      </c>
      <c r="E120" s="56">
        <v>0</v>
      </c>
      <c r="F120" s="72">
        <v>0</v>
      </c>
      <c r="G120" s="144">
        <f t="shared" si="1"/>
        <v>0</v>
      </c>
    </row>
    <row r="121" spans="1:7" ht="12.75">
      <c r="A121" s="363"/>
      <c r="B121" s="151"/>
      <c r="C121" s="151"/>
      <c r="D121" s="159"/>
      <c r="E121" s="56"/>
      <c r="F121" s="72"/>
      <c r="G121" s="144"/>
    </row>
    <row r="122" spans="1:7" ht="13.5" thickBot="1">
      <c r="A122" s="363"/>
      <c r="B122" s="145">
        <v>80130</v>
      </c>
      <c r="C122" s="145"/>
      <c r="D122" s="166" t="s">
        <v>52</v>
      </c>
      <c r="E122" s="148">
        <f>SUM(E123:E140)</f>
        <v>669958</v>
      </c>
      <c r="F122" s="196">
        <f>SUM(F123:F140)</f>
        <v>8354</v>
      </c>
      <c r="G122" s="150">
        <f aca="true" t="shared" si="2" ref="G122:G140">F122+E122</f>
        <v>678312</v>
      </c>
    </row>
    <row r="123" spans="1:7" ht="12.75">
      <c r="A123" s="363"/>
      <c r="B123" s="151"/>
      <c r="C123" s="151">
        <v>3020</v>
      </c>
      <c r="D123" s="159" t="s">
        <v>28</v>
      </c>
      <c r="E123" s="56">
        <v>4593</v>
      </c>
      <c r="F123" s="72"/>
      <c r="G123" s="144">
        <f t="shared" si="2"/>
        <v>4593</v>
      </c>
    </row>
    <row r="124" spans="1:7" ht="12.75">
      <c r="A124" s="363"/>
      <c r="B124" s="151"/>
      <c r="C124" s="151">
        <v>4010</v>
      </c>
      <c r="D124" s="159" t="s">
        <v>29</v>
      </c>
      <c r="E124" s="56">
        <v>371376</v>
      </c>
      <c r="F124" s="72">
        <f>23415+4262</f>
        <v>27677</v>
      </c>
      <c r="G124" s="144">
        <f t="shared" si="2"/>
        <v>399053</v>
      </c>
    </row>
    <row r="125" spans="1:7" ht="12.75">
      <c r="A125" s="363"/>
      <c r="B125" s="151"/>
      <c r="C125" s="151">
        <v>4040</v>
      </c>
      <c r="D125" s="159" t="s">
        <v>30</v>
      </c>
      <c r="E125" s="56">
        <v>35314</v>
      </c>
      <c r="F125" s="72"/>
      <c r="G125" s="144">
        <f t="shared" si="2"/>
        <v>35314</v>
      </c>
    </row>
    <row r="126" spans="1:7" ht="12.75">
      <c r="A126" s="363"/>
      <c r="B126" s="151"/>
      <c r="C126" s="151">
        <v>4110</v>
      </c>
      <c r="D126" s="159" t="s">
        <v>31</v>
      </c>
      <c r="E126" s="56">
        <v>65880</v>
      </c>
      <c r="F126" s="72">
        <v>-1178</v>
      </c>
      <c r="G126" s="144">
        <f t="shared" si="2"/>
        <v>64702</v>
      </c>
    </row>
    <row r="127" spans="1:7" ht="12.75">
      <c r="A127" s="363"/>
      <c r="B127" s="151"/>
      <c r="C127" s="151">
        <v>4120</v>
      </c>
      <c r="D127" s="159" t="s">
        <v>32</v>
      </c>
      <c r="E127" s="56">
        <v>10227</v>
      </c>
      <c r="F127" s="72">
        <v>-70</v>
      </c>
      <c r="G127" s="144">
        <f t="shared" si="2"/>
        <v>10157</v>
      </c>
    </row>
    <row r="128" spans="1:7" ht="12.75">
      <c r="A128" s="363"/>
      <c r="B128" s="151"/>
      <c r="C128" s="151">
        <v>4210</v>
      </c>
      <c r="D128" s="159" t="s">
        <v>33</v>
      </c>
      <c r="E128" s="56">
        <v>16487</v>
      </c>
      <c r="F128" s="72">
        <v>-19</v>
      </c>
      <c r="G128" s="144">
        <f t="shared" si="2"/>
        <v>16468</v>
      </c>
    </row>
    <row r="129" spans="1:7" ht="12.75">
      <c r="A129" s="363"/>
      <c r="B129" s="151"/>
      <c r="C129" s="151">
        <v>4240</v>
      </c>
      <c r="D129" s="159" t="s">
        <v>51</v>
      </c>
      <c r="E129" s="56">
        <v>12160</v>
      </c>
      <c r="F129" s="72"/>
      <c r="G129" s="144">
        <f t="shared" si="2"/>
        <v>12160</v>
      </c>
    </row>
    <row r="130" spans="1:7" ht="12.75">
      <c r="A130" s="363"/>
      <c r="B130" s="151"/>
      <c r="C130" s="151">
        <v>4260</v>
      </c>
      <c r="D130" s="159" t="s">
        <v>34</v>
      </c>
      <c r="E130" s="56">
        <v>72863</v>
      </c>
      <c r="F130" s="72">
        <v>-8047</v>
      </c>
      <c r="G130" s="144">
        <f t="shared" si="2"/>
        <v>64816</v>
      </c>
    </row>
    <row r="131" spans="1:7" ht="12.75">
      <c r="A131" s="363"/>
      <c r="B131" s="151"/>
      <c r="C131" s="151">
        <v>4270</v>
      </c>
      <c r="D131" s="159" t="s">
        <v>35</v>
      </c>
      <c r="E131" s="56">
        <v>817</v>
      </c>
      <c r="F131" s="72"/>
      <c r="G131" s="144">
        <f t="shared" si="2"/>
        <v>817</v>
      </c>
    </row>
    <row r="132" spans="1:7" ht="12.75">
      <c r="A132" s="363"/>
      <c r="B132" s="151"/>
      <c r="C132" s="151">
        <v>4280</v>
      </c>
      <c r="D132" s="159" t="s">
        <v>36</v>
      </c>
      <c r="E132" s="56">
        <v>600</v>
      </c>
      <c r="F132" s="72"/>
      <c r="G132" s="144">
        <f t="shared" si="2"/>
        <v>600</v>
      </c>
    </row>
    <row r="133" spans="1:7" ht="12.75">
      <c r="A133" s="363"/>
      <c r="B133" s="159"/>
      <c r="C133" s="151">
        <v>4300</v>
      </c>
      <c r="D133" s="159" t="s">
        <v>37</v>
      </c>
      <c r="E133" s="56">
        <v>39625</v>
      </c>
      <c r="F133" s="72">
        <v>-7662</v>
      </c>
      <c r="G133" s="144">
        <f t="shared" si="2"/>
        <v>31963</v>
      </c>
    </row>
    <row r="134" spans="1:7" ht="12.75">
      <c r="A134" s="363"/>
      <c r="B134" s="159"/>
      <c r="C134" s="151">
        <v>4350</v>
      </c>
      <c r="D134" s="159" t="s">
        <v>228</v>
      </c>
      <c r="E134" s="56">
        <v>4383</v>
      </c>
      <c r="F134" s="72"/>
      <c r="G134" s="144">
        <f t="shared" si="2"/>
        <v>4383</v>
      </c>
    </row>
    <row r="135" spans="1:7" ht="12.75">
      <c r="A135" s="363"/>
      <c r="B135" s="159"/>
      <c r="C135" s="151">
        <v>4360</v>
      </c>
      <c r="D135" s="159" t="s">
        <v>284</v>
      </c>
      <c r="E135" s="56">
        <v>0</v>
      </c>
      <c r="F135" s="72"/>
      <c r="G135" s="144">
        <f t="shared" si="2"/>
        <v>0</v>
      </c>
    </row>
    <row r="136" spans="1:7" ht="12.75">
      <c r="A136" s="363"/>
      <c r="B136" s="159"/>
      <c r="C136" s="151">
        <v>4370</v>
      </c>
      <c r="D136" s="159" t="s">
        <v>285</v>
      </c>
      <c r="E136" s="56">
        <v>5100</v>
      </c>
      <c r="F136" s="72">
        <f>-1935-412</f>
        <v>-2347</v>
      </c>
      <c r="G136" s="144">
        <f t="shared" si="2"/>
        <v>2753</v>
      </c>
    </row>
    <row r="137" spans="1:7" ht="12.75">
      <c r="A137" s="363"/>
      <c r="B137" s="159"/>
      <c r="C137" s="151">
        <v>4430</v>
      </c>
      <c r="D137" s="159" t="s">
        <v>39</v>
      </c>
      <c r="E137" s="56">
        <v>7200</v>
      </c>
      <c r="F137" s="72"/>
      <c r="G137" s="144">
        <f t="shared" si="2"/>
        <v>7200</v>
      </c>
    </row>
    <row r="138" spans="1:7" ht="12.75">
      <c r="A138" s="363"/>
      <c r="B138" s="159"/>
      <c r="C138" s="151">
        <v>4440</v>
      </c>
      <c r="D138" s="159" t="s">
        <v>40</v>
      </c>
      <c r="E138" s="56">
        <v>21873</v>
      </c>
      <c r="F138" s="72"/>
      <c r="G138" s="144">
        <f t="shared" si="2"/>
        <v>21873</v>
      </c>
    </row>
    <row r="139" spans="1:7" ht="12.75">
      <c r="A139" s="363"/>
      <c r="B139" s="159"/>
      <c r="C139" s="151">
        <v>4740</v>
      </c>
      <c r="D139" s="159" t="s">
        <v>287</v>
      </c>
      <c r="E139" s="56">
        <v>0</v>
      </c>
      <c r="F139" s="72"/>
      <c r="G139" s="144">
        <f t="shared" si="2"/>
        <v>0</v>
      </c>
    </row>
    <row r="140" spans="1:7" ht="12.75">
      <c r="A140" s="363"/>
      <c r="B140" s="159"/>
      <c r="C140" s="151">
        <v>4750</v>
      </c>
      <c r="D140" s="159" t="s">
        <v>288</v>
      </c>
      <c r="E140" s="56">
        <v>1460</v>
      </c>
      <c r="F140" s="72"/>
      <c r="G140" s="144">
        <f t="shared" si="2"/>
        <v>1460</v>
      </c>
    </row>
    <row r="141" spans="1:7" ht="12.75">
      <c r="A141" s="363"/>
      <c r="B141" s="159"/>
      <c r="C141" s="151"/>
      <c r="D141" s="159"/>
      <c r="E141" s="56"/>
      <c r="F141" s="72"/>
      <c r="G141" s="144"/>
    </row>
    <row r="142" spans="1:7" ht="12.75">
      <c r="A142" s="363"/>
      <c r="B142" s="399">
        <v>80146</v>
      </c>
      <c r="C142" s="266"/>
      <c r="D142" s="399" t="s">
        <v>53</v>
      </c>
      <c r="E142" s="203">
        <f>E143</f>
        <v>6975</v>
      </c>
      <c r="F142" s="395">
        <f>F143</f>
        <v>-4700</v>
      </c>
      <c r="G142" s="397">
        <f>G143</f>
        <v>2275</v>
      </c>
    </row>
    <row r="143" spans="1:7" ht="12.75">
      <c r="A143" s="363"/>
      <c r="B143" s="159"/>
      <c r="C143" s="151">
        <v>4300</v>
      </c>
      <c r="D143" s="159" t="s">
        <v>37</v>
      </c>
      <c r="E143" s="56">
        <v>6975</v>
      </c>
      <c r="F143" s="72">
        <v>-4700</v>
      </c>
      <c r="G143" s="144">
        <f>E143+F143</f>
        <v>2275</v>
      </c>
    </row>
    <row r="144" spans="1:7" ht="12.75">
      <c r="A144" s="363"/>
      <c r="B144" s="159"/>
      <c r="C144" s="151"/>
      <c r="D144" s="159"/>
      <c r="E144" s="56"/>
      <c r="F144" s="72"/>
      <c r="G144" s="144"/>
    </row>
    <row r="145" spans="1:7" ht="12.75">
      <c r="A145" s="363"/>
      <c r="B145" s="159"/>
      <c r="C145" s="151"/>
      <c r="D145" s="159"/>
      <c r="E145" s="56"/>
      <c r="F145" s="72"/>
      <c r="G145" s="144"/>
    </row>
    <row r="146" spans="1:7" ht="13.5" thickBot="1">
      <c r="A146" s="363"/>
      <c r="B146" s="166">
        <v>80195</v>
      </c>
      <c r="C146" s="145"/>
      <c r="D146" s="166" t="s">
        <v>54</v>
      </c>
      <c r="E146" s="148">
        <f>SUM(E147:E150)</f>
        <v>35820</v>
      </c>
      <c r="F146" s="148">
        <f>SUM(F147:F150)</f>
        <v>0</v>
      </c>
      <c r="G146" s="150">
        <f>F146+E146</f>
        <v>35820</v>
      </c>
    </row>
    <row r="147" spans="1:7" ht="12.75">
      <c r="A147" s="363"/>
      <c r="B147" s="159"/>
      <c r="C147" s="151">
        <v>4010</v>
      </c>
      <c r="D147" s="159" t="s">
        <v>29</v>
      </c>
      <c r="E147" s="56">
        <v>10902</v>
      </c>
      <c r="F147" s="136"/>
      <c r="G147" s="144">
        <f>F147+E147</f>
        <v>10902</v>
      </c>
    </row>
    <row r="148" spans="1:7" ht="12.75">
      <c r="A148" s="363"/>
      <c r="B148" s="159"/>
      <c r="C148" s="151">
        <v>4110</v>
      </c>
      <c r="D148" s="159" t="s">
        <v>31</v>
      </c>
      <c r="E148" s="56">
        <v>1685</v>
      </c>
      <c r="F148" s="136"/>
      <c r="G148" s="144">
        <f>F148+E148</f>
        <v>1685</v>
      </c>
    </row>
    <row r="149" spans="1:7" ht="12.75">
      <c r="A149" s="363"/>
      <c r="B149" s="159"/>
      <c r="C149" s="151">
        <v>4120</v>
      </c>
      <c r="D149" s="159" t="s">
        <v>32</v>
      </c>
      <c r="E149" s="56">
        <v>268</v>
      </c>
      <c r="F149" s="136"/>
      <c r="G149" s="144">
        <f>F149+E149</f>
        <v>268</v>
      </c>
    </row>
    <row r="150" spans="1:7" ht="12.75">
      <c r="A150" s="363"/>
      <c r="B150" s="159"/>
      <c r="C150" s="151">
        <v>4440</v>
      </c>
      <c r="D150" s="159" t="s">
        <v>40</v>
      </c>
      <c r="E150" s="56">
        <v>22965</v>
      </c>
      <c r="F150" s="72"/>
      <c r="G150" s="144">
        <f>F150+E150</f>
        <v>22965</v>
      </c>
    </row>
    <row r="151" spans="1:7" ht="12.75">
      <c r="A151" s="363"/>
      <c r="B151" s="151"/>
      <c r="C151" s="151"/>
      <c r="D151" s="159"/>
      <c r="E151" s="56"/>
      <c r="G151" s="144"/>
    </row>
    <row r="152" spans="1:7" ht="13.5" thickBot="1">
      <c r="A152" s="402">
        <v>853</v>
      </c>
      <c r="B152" s="336"/>
      <c r="C152" s="336"/>
      <c r="D152" s="403" t="s">
        <v>185</v>
      </c>
      <c r="E152" s="330">
        <f>E153</f>
        <v>92962</v>
      </c>
      <c r="F152" s="330">
        <f>F153</f>
        <v>0</v>
      </c>
      <c r="G152" s="330">
        <f>G153</f>
        <v>92962</v>
      </c>
    </row>
    <row r="153" spans="1:7" ht="12.75">
      <c r="A153" s="53"/>
      <c r="B153" s="174">
        <v>85395</v>
      </c>
      <c r="C153" s="174"/>
      <c r="D153" s="311" t="s">
        <v>54</v>
      </c>
      <c r="E153" s="312">
        <f>SUM(E154:E171)</f>
        <v>92962</v>
      </c>
      <c r="F153" s="312">
        <f>SUM(F154:F171)</f>
        <v>0</v>
      </c>
      <c r="G153" s="312">
        <f>SUM(G154:G171)</f>
        <v>92962</v>
      </c>
    </row>
    <row r="154" spans="1:7" ht="12.75">
      <c r="A154" s="53"/>
      <c r="B154" s="10"/>
      <c r="C154" s="10">
        <v>4118</v>
      </c>
      <c r="D154" s="9" t="s">
        <v>31</v>
      </c>
      <c r="E154" s="56">
        <v>7390</v>
      </c>
      <c r="F154" s="144"/>
      <c r="G154" s="56">
        <f aca="true" t="shared" si="3" ref="G154:G171">E154+F154</f>
        <v>7390</v>
      </c>
    </row>
    <row r="155" spans="1:7" ht="12.75">
      <c r="A155" s="53"/>
      <c r="B155" s="10"/>
      <c r="C155" s="10">
        <v>4119</v>
      </c>
      <c r="D155" s="9" t="s">
        <v>31</v>
      </c>
      <c r="E155" s="56">
        <v>1305</v>
      </c>
      <c r="F155" s="144"/>
      <c r="G155" s="56">
        <f t="shared" si="3"/>
        <v>1305</v>
      </c>
    </row>
    <row r="156" spans="1:7" ht="12.75">
      <c r="A156" s="53"/>
      <c r="B156" s="10"/>
      <c r="C156" s="10">
        <v>4128</v>
      </c>
      <c r="D156" s="9" t="s">
        <v>32</v>
      </c>
      <c r="E156" s="56">
        <v>1172</v>
      </c>
      <c r="F156" s="144"/>
      <c r="G156" s="56">
        <f t="shared" si="3"/>
        <v>1172</v>
      </c>
    </row>
    <row r="157" spans="1:7" ht="12.75">
      <c r="A157" s="53"/>
      <c r="B157" s="10"/>
      <c r="C157" s="10">
        <v>4129</v>
      </c>
      <c r="D157" s="9" t="s">
        <v>32</v>
      </c>
      <c r="E157" s="56">
        <v>206</v>
      </c>
      <c r="F157" s="144"/>
      <c r="G157" s="56">
        <f t="shared" si="3"/>
        <v>206</v>
      </c>
    </row>
    <row r="158" spans="1:7" ht="12.75">
      <c r="A158" s="53"/>
      <c r="B158" s="10"/>
      <c r="C158" s="10">
        <v>4178</v>
      </c>
      <c r="D158" s="9" t="s">
        <v>229</v>
      </c>
      <c r="E158" s="56">
        <v>50360</v>
      </c>
      <c r="F158" s="144"/>
      <c r="G158" s="56">
        <f t="shared" si="3"/>
        <v>50360</v>
      </c>
    </row>
    <row r="159" spans="1:7" ht="12.75">
      <c r="A159" s="53"/>
      <c r="B159" s="10"/>
      <c r="C159" s="10">
        <v>4179</v>
      </c>
      <c r="D159" s="9" t="s">
        <v>229</v>
      </c>
      <c r="E159" s="56">
        <v>8887</v>
      </c>
      <c r="F159" s="144"/>
      <c r="G159" s="56">
        <f t="shared" si="3"/>
        <v>8887</v>
      </c>
    </row>
    <row r="160" spans="1:7" ht="12.75">
      <c r="A160" s="53"/>
      <c r="B160" s="10"/>
      <c r="C160" s="10">
        <v>4218</v>
      </c>
      <c r="D160" s="9" t="s">
        <v>33</v>
      </c>
      <c r="E160" s="56">
        <v>4597</v>
      </c>
      <c r="F160" s="144"/>
      <c r="G160" s="56">
        <f t="shared" si="3"/>
        <v>4597</v>
      </c>
    </row>
    <row r="161" spans="1:7" ht="12.75">
      <c r="A161" s="53"/>
      <c r="B161" s="10"/>
      <c r="C161" s="10">
        <v>4219</v>
      </c>
      <c r="D161" s="9" t="s">
        <v>33</v>
      </c>
      <c r="E161" s="56">
        <v>810</v>
      </c>
      <c r="F161" s="144"/>
      <c r="G161" s="56">
        <f t="shared" si="3"/>
        <v>810</v>
      </c>
    </row>
    <row r="162" spans="1:7" ht="12.75">
      <c r="A162" s="53"/>
      <c r="B162" s="10"/>
      <c r="C162" s="10">
        <v>4248</v>
      </c>
      <c r="D162" s="9" t="s">
        <v>51</v>
      </c>
      <c r="E162" s="56">
        <v>7990</v>
      </c>
      <c r="F162" s="144"/>
      <c r="G162" s="56">
        <f t="shared" si="3"/>
        <v>7990</v>
      </c>
    </row>
    <row r="163" spans="1:7" ht="12.75">
      <c r="A163" s="53"/>
      <c r="B163" s="10"/>
      <c r="C163" s="10">
        <v>4249</v>
      </c>
      <c r="D163" s="9" t="s">
        <v>51</v>
      </c>
      <c r="E163" s="56">
        <v>1410</v>
      </c>
      <c r="F163" s="144"/>
      <c r="G163" s="56">
        <f t="shared" si="3"/>
        <v>1410</v>
      </c>
    </row>
    <row r="164" spans="1:7" ht="12.75">
      <c r="A164" s="53"/>
      <c r="B164" s="10"/>
      <c r="C164" s="10">
        <v>4308</v>
      </c>
      <c r="D164" s="9" t="s">
        <v>37</v>
      </c>
      <c r="E164" s="56">
        <v>5007</v>
      </c>
      <c r="F164" s="144">
        <v>-255</v>
      </c>
      <c r="G164" s="56">
        <f t="shared" si="3"/>
        <v>4752</v>
      </c>
    </row>
    <row r="165" spans="1:7" ht="12.75">
      <c r="A165" s="53"/>
      <c r="B165" s="10"/>
      <c r="C165" s="10">
        <v>4309</v>
      </c>
      <c r="D165" s="9" t="s">
        <v>37</v>
      </c>
      <c r="E165" s="56">
        <v>883</v>
      </c>
      <c r="F165" s="144">
        <v>-45</v>
      </c>
      <c r="G165" s="56">
        <f t="shared" si="3"/>
        <v>838</v>
      </c>
    </row>
    <row r="166" spans="1:7" ht="12.75">
      <c r="A166" s="53"/>
      <c r="B166" s="10"/>
      <c r="C166" s="10">
        <v>4378</v>
      </c>
      <c r="D166" s="159" t="s">
        <v>285</v>
      </c>
      <c r="E166" s="56">
        <v>0</v>
      </c>
      <c r="F166" s="144">
        <v>255</v>
      </c>
      <c r="G166" s="56">
        <f t="shared" si="3"/>
        <v>255</v>
      </c>
    </row>
    <row r="167" spans="1:7" ht="12.75">
      <c r="A167" s="53"/>
      <c r="B167" s="10"/>
      <c r="C167" s="10">
        <v>4379</v>
      </c>
      <c r="D167" s="159" t="s">
        <v>285</v>
      </c>
      <c r="E167" s="56">
        <v>0</v>
      </c>
      <c r="F167" s="144">
        <v>45</v>
      </c>
      <c r="G167" s="56">
        <f t="shared" si="3"/>
        <v>45</v>
      </c>
    </row>
    <row r="168" spans="1:7" ht="12.75">
      <c r="A168" s="53"/>
      <c r="B168" s="10"/>
      <c r="C168" s="10">
        <v>4748</v>
      </c>
      <c r="D168" s="159" t="s">
        <v>287</v>
      </c>
      <c r="E168" s="56">
        <v>163</v>
      </c>
      <c r="F168" s="144"/>
      <c r="G168" s="56">
        <f t="shared" si="3"/>
        <v>163</v>
      </c>
    </row>
    <row r="169" spans="1:7" ht="12.75">
      <c r="A169" s="53"/>
      <c r="B169" s="10"/>
      <c r="C169" s="10">
        <v>4749</v>
      </c>
      <c r="D169" s="159" t="s">
        <v>287</v>
      </c>
      <c r="E169" s="56">
        <v>29</v>
      </c>
      <c r="F169" s="144"/>
      <c r="G169" s="56">
        <f t="shared" si="3"/>
        <v>29</v>
      </c>
    </row>
    <row r="170" spans="1:7" ht="12.75">
      <c r="A170" s="53"/>
      <c r="B170" s="10"/>
      <c r="C170" s="10">
        <v>4758</v>
      </c>
      <c r="D170" s="9" t="s">
        <v>288</v>
      </c>
      <c r="E170" s="56">
        <v>2339</v>
      </c>
      <c r="F170" s="144">
        <v>1</v>
      </c>
      <c r="G170" s="56">
        <f t="shared" si="3"/>
        <v>2340</v>
      </c>
    </row>
    <row r="171" spans="1:7" ht="12.75">
      <c r="A171" s="53"/>
      <c r="B171" s="10"/>
      <c r="C171" s="10">
        <v>4759</v>
      </c>
      <c r="D171" s="9" t="s">
        <v>288</v>
      </c>
      <c r="E171" s="56">
        <v>414</v>
      </c>
      <c r="F171" s="144">
        <v>-1</v>
      </c>
      <c r="G171" s="56">
        <f t="shared" si="3"/>
        <v>413</v>
      </c>
    </row>
    <row r="172" spans="1:7" ht="12.75">
      <c r="A172" s="363"/>
      <c r="B172" s="151"/>
      <c r="C172" s="151"/>
      <c r="D172" s="159"/>
      <c r="E172" s="56"/>
      <c r="F172" s="191"/>
      <c r="G172" s="56"/>
    </row>
    <row r="173" spans="1:8" ht="13.5" thickBot="1">
      <c r="A173" s="368">
        <v>854</v>
      </c>
      <c r="B173" s="366"/>
      <c r="C173" s="366"/>
      <c r="D173" s="199" t="s">
        <v>55</v>
      </c>
      <c r="E173" s="160">
        <f>E174+E184+E181</f>
        <v>48851</v>
      </c>
      <c r="F173" s="192">
        <f>F174+F184+F181</f>
        <v>0</v>
      </c>
      <c r="G173" s="160">
        <f>G174+G184+G181</f>
        <v>48851</v>
      </c>
      <c r="H173" s="43"/>
    </row>
    <row r="174" spans="1:7" ht="13.5" thickBot="1">
      <c r="A174" s="363"/>
      <c r="B174" s="369">
        <v>85401</v>
      </c>
      <c r="C174" s="369"/>
      <c r="D174" s="370" t="s">
        <v>56</v>
      </c>
      <c r="E174" s="154">
        <f>SUM(E175:E179)</f>
        <v>31218</v>
      </c>
      <c r="F174" s="195">
        <f>SUM(F175:F179)</f>
        <v>0</v>
      </c>
      <c r="G174" s="201">
        <f aca="true" t="shared" si="4" ref="G174:G179">F174+E174</f>
        <v>31218</v>
      </c>
    </row>
    <row r="175" spans="1:9" ht="12.75">
      <c r="A175" s="363"/>
      <c r="B175" s="151"/>
      <c r="C175" s="151">
        <v>4010</v>
      </c>
      <c r="D175" s="159" t="s">
        <v>29</v>
      </c>
      <c r="E175" s="56">
        <v>24062</v>
      </c>
      <c r="F175" s="72"/>
      <c r="G175" s="144">
        <f t="shared" si="4"/>
        <v>24062</v>
      </c>
      <c r="I175" s="1"/>
    </row>
    <row r="176" spans="1:7" ht="12.75">
      <c r="A176" s="363"/>
      <c r="B176" s="151"/>
      <c r="C176" s="151">
        <v>4040</v>
      </c>
      <c r="D176" s="159" t="s">
        <v>30</v>
      </c>
      <c r="E176" s="56">
        <v>1118</v>
      </c>
      <c r="F176" s="72"/>
      <c r="G176" s="144">
        <f t="shared" si="4"/>
        <v>1118</v>
      </c>
    </row>
    <row r="177" spans="1:7" ht="12.75">
      <c r="A177" s="363"/>
      <c r="B177" s="151"/>
      <c r="C177" s="151">
        <v>4110</v>
      </c>
      <c r="D177" s="159" t="s">
        <v>31</v>
      </c>
      <c r="E177" s="56">
        <v>3906</v>
      </c>
      <c r="F177" s="72"/>
      <c r="G177" s="144">
        <f t="shared" si="4"/>
        <v>3906</v>
      </c>
    </row>
    <row r="178" spans="1:9" ht="12.75">
      <c r="A178" s="363"/>
      <c r="B178" s="151"/>
      <c r="C178" s="151">
        <v>4120</v>
      </c>
      <c r="D178" s="159" t="s">
        <v>32</v>
      </c>
      <c r="E178" s="56">
        <v>611</v>
      </c>
      <c r="F178" s="72"/>
      <c r="G178" s="144">
        <f t="shared" si="4"/>
        <v>611</v>
      </c>
      <c r="I178" s="1"/>
    </row>
    <row r="179" spans="1:10" ht="12.75">
      <c r="A179" s="363"/>
      <c r="B179" s="151"/>
      <c r="C179" s="151">
        <v>4440</v>
      </c>
      <c r="D179" s="159" t="s">
        <v>40</v>
      </c>
      <c r="E179" s="56">
        <v>1521</v>
      </c>
      <c r="F179" s="72"/>
      <c r="G179" s="144">
        <f t="shared" si="4"/>
        <v>1521</v>
      </c>
      <c r="J179" s="1"/>
    </row>
    <row r="180" spans="1:7" ht="12.75">
      <c r="A180" s="363"/>
      <c r="B180" s="151"/>
      <c r="C180" s="151"/>
      <c r="D180" s="159"/>
      <c r="E180" s="56"/>
      <c r="G180" s="144"/>
    </row>
    <row r="181" spans="1:7" ht="12.75">
      <c r="A181" s="363"/>
      <c r="B181" s="266">
        <v>85415</v>
      </c>
      <c r="C181" s="266"/>
      <c r="D181" s="399" t="s">
        <v>57</v>
      </c>
      <c r="E181" s="203">
        <f>E182</f>
        <v>15000</v>
      </c>
      <c r="F181" s="406">
        <f>F182</f>
        <v>0</v>
      </c>
      <c r="G181" s="397">
        <f>G182</f>
        <v>15000</v>
      </c>
    </row>
    <row r="182" spans="1:7" ht="12.75">
      <c r="A182" s="363"/>
      <c r="B182" s="151"/>
      <c r="C182" s="151">
        <v>3240</v>
      </c>
      <c r="D182" s="153" t="s">
        <v>58</v>
      </c>
      <c r="E182" s="56">
        <v>15000</v>
      </c>
      <c r="G182" s="144">
        <f>E182+F182</f>
        <v>15000</v>
      </c>
    </row>
    <row r="183" spans="1:7" ht="12.75">
      <c r="A183" s="363"/>
      <c r="B183" s="151"/>
      <c r="C183" s="151"/>
      <c r="D183" s="159"/>
      <c r="E183" s="56"/>
      <c r="G183" s="144"/>
    </row>
    <row r="184" spans="1:7" ht="13.5" thickBot="1">
      <c r="A184" s="363"/>
      <c r="B184" s="145">
        <v>85495</v>
      </c>
      <c r="C184" s="145"/>
      <c r="D184" s="166" t="s">
        <v>54</v>
      </c>
      <c r="E184" s="148">
        <f>E185</f>
        <v>2633</v>
      </c>
      <c r="F184" s="196">
        <f>F185</f>
        <v>0</v>
      </c>
      <c r="G184" s="150">
        <f>F184+E184</f>
        <v>2633</v>
      </c>
    </row>
    <row r="185" spans="1:7" ht="12.75">
      <c r="A185" s="363"/>
      <c r="B185" s="151"/>
      <c r="C185" s="151">
        <v>4440</v>
      </c>
      <c r="D185" s="159" t="s">
        <v>40</v>
      </c>
      <c r="E185" s="56">
        <v>2633</v>
      </c>
      <c r="F185" s="56"/>
      <c r="G185" s="144">
        <f>F185+E185</f>
        <v>2633</v>
      </c>
    </row>
    <row r="186" spans="1:7" ht="13.5" thickBot="1">
      <c r="A186" s="365"/>
      <c r="B186" s="166"/>
      <c r="C186" s="145"/>
      <c r="D186" s="166"/>
      <c r="E186" s="148"/>
      <c r="F186" s="197"/>
      <c r="G186" s="150"/>
    </row>
    <row r="187" spans="1:7" ht="12.75">
      <c r="A187" s="57"/>
      <c r="B187" s="57"/>
      <c r="C187" s="57"/>
      <c r="D187" s="57"/>
      <c r="G187" s="1"/>
    </row>
    <row r="188" spans="1:7" ht="12.75">
      <c r="A188" s="57"/>
      <c r="B188" s="57"/>
      <c r="C188" s="57"/>
      <c r="D188" s="57"/>
      <c r="G188" s="1"/>
    </row>
    <row r="189" spans="1:7" ht="12.75">
      <c r="A189" s="57"/>
      <c r="B189" s="57"/>
      <c r="C189" s="57"/>
      <c r="D189" s="57"/>
      <c r="G189" s="1"/>
    </row>
    <row r="190" spans="1:7" ht="12.75">
      <c r="A190" s="57"/>
      <c r="B190" s="57"/>
      <c r="C190" s="57"/>
      <c r="D190" s="57"/>
      <c r="E190" s="485"/>
      <c r="F190" s="485"/>
      <c r="G190" s="485"/>
    </row>
    <row r="191" spans="1:7" ht="12.75">
      <c r="A191" s="57"/>
      <c r="B191" s="57"/>
      <c r="C191" s="57"/>
      <c r="E191" s="242"/>
      <c r="G191" s="156" t="s">
        <v>226</v>
      </c>
    </row>
    <row r="192" spans="1:7" ht="12.75">
      <c r="A192" s="487" t="s">
        <v>227</v>
      </c>
      <c r="B192" s="487"/>
      <c r="C192" s="487"/>
      <c r="D192" s="487"/>
      <c r="E192" s="487"/>
      <c r="F192" s="487"/>
      <c r="G192" s="487"/>
    </row>
    <row r="193" spans="1:7" ht="13.5" thickBot="1">
      <c r="A193" s="486" t="s">
        <v>7</v>
      </c>
      <c r="B193" s="486"/>
      <c r="C193" s="486"/>
      <c r="D193" s="486"/>
      <c r="E193" s="486"/>
      <c r="F193" s="486"/>
      <c r="G193" s="486"/>
    </row>
    <row r="194" spans="1:7" ht="12.75">
      <c r="A194" s="54"/>
      <c r="B194" s="9"/>
      <c r="C194" s="9"/>
      <c r="D194" s="9"/>
      <c r="E194" s="189" t="s">
        <v>8</v>
      </c>
      <c r="F194" s="189"/>
      <c r="G194" s="7" t="s">
        <v>8</v>
      </c>
    </row>
    <row r="195" spans="1:7" ht="12.75">
      <c r="A195" s="8" t="s">
        <v>9</v>
      </c>
      <c r="B195" s="9" t="s">
        <v>10</v>
      </c>
      <c r="C195" s="10" t="s">
        <v>11</v>
      </c>
      <c r="D195" s="10" t="s">
        <v>12</v>
      </c>
      <c r="E195" s="190" t="s">
        <v>373</v>
      </c>
      <c r="F195" s="190" t="s">
        <v>13</v>
      </c>
      <c r="G195" s="14" t="s">
        <v>373</v>
      </c>
    </row>
    <row r="196" spans="1:7" ht="13.5" thickBot="1">
      <c r="A196" s="15"/>
      <c r="B196" s="16"/>
      <c r="C196" s="17"/>
      <c r="D196" s="17"/>
      <c r="E196" s="21"/>
      <c r="F196" s="21"/>
      <c r="G196" s="20" t="s">
        <v>14</v>
      </c>
    </row>
    <row r="197" spans="1:7" ht="13.5" thickBot="1">
      <c r="A197" s="15">
        <v>1</v>
      </c>
      <c r="B197" s="17">
        <v>2</v>
      </c>
      <c r="C197" s="17">
        <v>3</v>
      </c>
      <c r="D197" s="17">
        <v>4</v>
      </c>
      <c r="E197" s="110">
        <v>5</v>
      </c>
      <c r="F197" s="51">
        <v>6</v>
      </c>
      <c r="G197" s="21">
        <v>7</v>
      </c>
    </row>
    <row r="198" spans="1:7" ht="12.75">
      <c r="A198" s="8"/>
      <c r="B198" s="10"/>
      <c r="C198" s="10"/>
      <c r="D198" s="58"/>
      <c r="E198" s="234"/>
      <c r="F198" s="198"/>
      <c r="G198" s="60"/>
    </row>
    <row r="199" spans="1:7" ht="13.5" thickBot="1">
      <c r="A199" s="8"/>
      <c r="B199" s="10"/>
      <c r="C199" s="10"/>
      <c r="D199" s="27" t="s">
        <v>59</v>
      </c>
      <c r="E199" s="160">
        <f>E201+E205</f>
        <v>200</v>
      </c>
      <c r="F199" s="192">
        <f>F201+F205</f>
        <v>94</v>
      </c>
      <c r="G199" s="42">
        <f>G201+G205</f>
        <v>294</v>
      </c>
    </row>
    <row r="200" spans="1:7" ht="12.75">
      <c r="A200" s="8"/>
      <c r="B200" s="10"/>
      <c r="C200" s="10"/>
      <c r="D200" s="52" t="s">
        <v>16</v>
      </c>
      <c r="E200" s="56"/>
      <c r="F200" s="191"/>
      <c r="G200" s="46"/>
    </row>
    <row r="201" spans="1:7" ht="13.5" thickBot="1">
      <c r="A201" s="31">
        <v>758</v>
      </c>
      <c r="B201" s="27"/>
      <c r="C201" s="27"/>
      <c r="D201" s="28" t="s">
        <v>24</v>
      </c>
      <c r="E201" s="160">
        <f aca="true" t="shared" si="5" ref="E201:G202">E202</f>
        <v>130</v>
      </c>
      <c r="F201" s="199">
        <f t="shared" si="5"/>
        <v>15</v>
      </c>
      <c r="G201" s="42">
        <f t="shared" si="5"/>
        <v>145</v>
      </c>
    </row>
    <row r="202" spans="1:7" ht="13.5" thickBot="1">
      <c r="A202" s="8"/>
      <c r="B202" s="17">
        <v>75814</v>
      </c>
      <c r="C202" s="17"/>
      <c r="D202" s="16" t="s">
        <v>25</v>
      </c>
      <c r="E202" s="154">
        <f t="shared" si="5"/>
        <v>130</v>
      </c>
      <c r="F202" s="200">
        <f t="shared" si="5"/>
        <v>15</v>
      </c>
      <c r="G202" s="44">
        <f t="shared" si="5"/>
        <v>145</v>
      </c>
    </row>
    <row r="203" spans="1:7" ht="12.75">
      <c r="A203" s="8"/>
      <c r="B203" s="10"/>
      <c r="C203" s="37" t="s">
        <v>192</v>
      </c>
      <c r="D203" s="9" t="s">
        <v>26</v>
      </c>
      <c r="E203" s="56">
        <v>130</v>
      </c>
      <c r="F203" s="191">
        <v>15</v>
      </c>
      <c r="G203" s="46">
        <f>F203+E203</f>
        <v>145</v>
      </c>
    </row>
    <row r="204" spans="1:7" ht="12.75">
      <c r="A204" s="8"/>
      <c r="B204" s="10"/>
      <c r="C204" s="10"/>
      <c r="D204" s="9"/>
      <c r="E204" s="56"/>
      <c r="F204" s="144"/>
      <c r="G204" s="46"/>
    </row>
    <row r="205" spans="1:7" ht="13.5" thickBot="1">
      <c r="A205" s="402">
        <v>801</v>
      </c>
      <c r="B205" s="336"/>
      <c r="C205" s="336"/>
      <c r="D205" s="403" t="s">
        <v>401</v>
      </c>
      <c r="E205" s="337">
        <f>E206</f>
        <v>70</v>
      </c>
      <c r="F205" s="337">
        <f>F206</f>
        <v>79</v>
      </c>
      <c r="G205" s="404">
        <f>G206</f>
        <v>149</v>
      </c>
    </row>
    <row r="206" spans="1:7" ht="12.75">
      <c r="A206" s="8"/>
      <c r="B206" s="172">
        <v>80130</v>
      </c>
      <c r="C206" s="172"/>
      <c r="D206" s="178" t="s">
        <v>52</v>
      </c>
      <c r="E206" s="203">
        <f>E208+E207</f>
        <v>70</v>
      </c>
      <c r="F206" s="203">
        <f>F208+F207</f>
        <v>79</v>
      </c>
      <c r="G206" s="398">
        <f>G208+G207</f>
        <v>149</v>
      </c>
    </row>
    <row r="207" spans="1:7" ht="12.75">
      <c r="A207" s="8"/>
      <c r="B207" s="10"/>
      <c r="C207" s="37" t="s">
        <v>197</v>
      </c>
      <c r="D207" s="9" t="s">
        <v>95</v>
      </c>
      <c r="E207" s="56">
        <v>70</v>
      </c>
      <c r="F207" s="56">
        <v>79</v>
      </c>
      <c r="G207" s="30">
        <f>E207+F207</f>
        <v>149</v>
      </c>
    </row>
    <row r="208" spans="1:7" ht="12.75">
      <c r="A208" s="8"/>
      <c r="B208" s="10"/>
      <c r="C208" s="37" t="s">
        <v>193</v>
      </c>
      <c r="D208" s="9" t="s">
        <v>49</v>
      </c>
      <c r="E208" s="56">
        <v>0</v>
      </c>
      <c r="F208" s="56"/>
      <c r="G208" s="30">
        <f>E208+F208</f>
        <v>0</v>
      </c>
    </row>
    <row r="209" spans="1:7" ht="12.75">
      <c r="A209" s="8"/>
      <c r="B209" s="10"/>
      <c r="C209" s="10"/>
      <c r="D209" s="9"/>
      <c r="E209" s="56"/>
      <c r="F209" s="56"/>
      <c r="G209" s="30"/>
    </row>
    <row r="210" spans="1:8" ht="13.5" thickBot="1">
      <c r="A210" s="8"/>
      <c r="B210" s="10"/>
      <c r="C210" s="10"/>
      <c r="D210" s="27" t="s">
        <v>50</v>
      </c>
      <c r="E210" s="160">
        <f>E212</f>
        <v>266266</v>
      </c>
      <c r="F210" s="160">
        <f>F212</f>
        <v>32926</v>
      </c>
      <c r="G210" s="160">
        <f>G212</f>
        <v>299192</v>
      </c>
      <c r="H210" s="43"/>
    </row>
    <row r="211" spans="1:7" ht="12.75">
      <c r="A211" s="8"/>
      <c r="B211" s="10"/>
      <c r="C211" s="10"/>
      <c r="D211" s="9" t="s">
        <v>16</v>
      </c>
      <c r="E211" s="56"/>
      <c r="F211" s="144"/>
      <c r="G211" s="46"/>
    </row>
    <row r="212" spans="1:7" ht="13.5" thickBot="1">
      <c r="A212" s="31">
        <v>801</v>
      </c>
      <c r="B212" s="27"/>
      <c r="C212" s="27"/>
      <c r="D212" s="28" t="s">
        <v>47</v>
      </c>
      <c r="E212" s="160">
        <f>E213+E220+E247+E242</f>
        <v>266266</v>
      </c>
      <c r="F212" s="160">
        <f>F213+F220+F247+F242</f>
        <v>32926</v>
      </c>
      <c r="G212" s="160">
        <f>G213+G220+G247+G242</f>
        <v>299192</v>
      </c>
    </row>
    <row r="213" spans="1:7" ht="13.5" thickBot="1">
      <c r="A213" s="53"/>
      <c r="B213" s="32">
        <v>80110</v>
      </c>
      <c r="C213" s="32"/>
      <c r="D213" s="33" t="s">
        <v>60</v>
      </c>
      <c r="E213" s="154">
        <f>SUM(E214:E218)</f>
        <v>96396</v>
      </c>
      <c r="F213" s="201">
        <f>SUM(F214:F218)</f>
        <v>4165</v>
      </c>
      <c r="G213" s="44">
        <f aca="true" t="shared" si="6" ref="G213:G218">F213+E213</f>
        <v>100561</v>
      </c>
    </row>
    <row r="214" spans="1:7" ht="12.75">
      <c r="A214" s="53"/>
      <c r="B214" s="40"/>
      <c r="C214" s="10">
        <v>4010</v>
      </c>
      <c r="D214" s="9" t="s">
        <v>29</v>
      </c>
      <c r="E214" s="56">
        <v>70365</v>
      </c>
      <c r="F214" s="144">
        <f>11+4165</f>
        <v>4176</v>
      </c>
      <c r="G214" s="46">
        <f t="shared" si="6"/>
        <v>74541</v>
      </c>
    </row>
    <row r="215" spans="1:7" ht="12.75">
      <c r="A215" s="53"/>
      <c r="B215" s="40"/>
      <c r="C215" s="10">
        <v>4040</v>
      </c>
      <c r="D215" s="9" t="s">
        <v>30</v>
      </c>
      <c r="E215" s="56">
        <v>5630</v>
      </c>
      <c r="F215" s="144"/>
      <c r="G215" s="46">
        <f t="shared" si="6"/>
        <v>5630</v>
      </c>
    </row>
    <row r="216" spans="1:7" ht="12.75">
      <c r="A216" s="53"/>
      <c r="B216" s="40"/>
      <c r="C216" s="10">
        <v>4110</v>
      </c>
      <c r="D216" s="9" t="s">
        <v>31</v>
      </c>
      <c r="E216" s="56">
        <v>12158</v>
      </c>
      <c r="F216" s="144">
        <v>-7</v>
      </c>
      <c r="G216" s="46">
        <f t="shared" si="6"/>
        <v>12151</v>
      </c>
    </row>
    <row r="217" spans="1:7" ht="12.75">
      <c r="A217" s="53"/>
      <c r="B217" s="40"/>
      <c r="C217" s="10">
        <v>4120</v>
      </c>
      <c r="D217" s="9" t="s">
        <v>32</v>
      </c>
      <c r="E217" s="56">
        <v>1917</v>
      </c>
      <c r="F217" s="144">
        <v>-4</v>
      </c>
      <c r="G217" s="46">
        <f t="shared" si="6"/>
        <v>1913</v>
      </c>
    </row>
    <row r="218" spans="1:7" ht="12.75">
      <c r="A218" s="53"/>
      <c r="B218" s="40"/>
      <c r="C218" s="10">
        <v>4440</v>
      </c>
      <c r="D218" s="9" t="s">
        <v>40</v>
      </c>
      <c r="E218" s="56">
        <v>6326</v>
      </c>
      <c r="F218" s="144"/>
      <c r="G218" s="46">
        <f t="shared" si="6"/>
        <v>6326</v>
      </c>
    </row>
    <row r="219" spans="1:7" ht="12.75">
      <c r="A219" s="53"/>
      <c r="B219" s="40"/>
      <c r="C219" s="10"/>
      <c r="D219" s="9"/>
      <c r="E219" s="56"/>
      <c r="F219" s="144"/>
      <c r="G219" s="46"/>
    </row>
    <row r="220" spans="1:7" ht="13.5" thickBot="1">
      <c r="A220" s="8"/>
      <c r="B220" s="17">
        <v>80130</v>
      </c>
      <c r="C220" s="17"/>
      <c r="D220" s="16" t="s">
        <v>52</v>
      </c>
      <c r="E220" s="148">
        <f>SUM(E221:E240)</f>
        <v>167571</v>
      </c>
      <c r="F220" s="150">
        <f>SUM(F221:F240)</f>
        <v>29041</v>
      </c>
      <c r="G220" s="45">
        <f>F220+E220</f>
        <v>196612</v>
      </c>
    </row>
    <row r="221" spans="1:7" ht="12.75">
      <c r="A221" s="8"/>
      <c r="B221" s="10"/>
      <c r="C221" s="10">
        <v>3020</v>
      </c>
      <c r="D221" s="9" t="s">
        <v>28</v>
      </c>
      <c r="E221" s="56">
        <v>500</v>
      </c>
      <c r="F221" s="144">
        <v>-95</v>
      </c>
      <c r="G221" s="46">
        <f>F221+E221</f>
        <v>405</v>
      </c>
    </row>
    <row r="222" spans="1:8" ht="12.75">
      <c r="A222" s="8"/>
      <c r="B222" s="10"/>
      <c r="C222" s="10">
        <v>4010</v>
      </c>
      <c r="D222" s="9" t="s">
        <v>29</v>
      </c>
      <c r="E222" s="56">
        <v>94194</v>
      </c>
      <c r="F222" s="144">
        <f>5+7594+6057</f>
        <v>13656</v>
      </c>
      <c r="G222" s="46">
        <f aca="true" t="shared" si="7" ref="G222:G240">F222+E222</f>
        <v>107850</v>
      </c>
      <c r="H222" s="1"/>
    </row>
    <row r="223" spans="1:7" ht="12.75">
      <c r="A223" s="8"/>
      <c r="B223" s="10"/>
      <c r="C223" s="10">
        <v>4040</v>
      </c>
      <c r="D223" s="9" t="s">
        <v>30</v>
      </c>
      <c r="E223" s="56">
        <v>7141</v>
      </c>
      <c r="F223" s="144"/>
      <c r="G223" s="46">
        <f t="shared" si="7"/>
        <v>7141</v>
      </c>
    </row>
    <row r="224" spans="1:7" ht="12.75">
      <c r="A224" s="8"/>
      <c r="B224" s="10"/>
      <c r="C224" s="10">
        <v>4110</v>
      </c>
      <c r="D224" s="9" t="s">
        <v>31</v>
      </c>
      <c r="E224" s="56">
        <v>15385</v>
      </c>
      <c r="F224" s="144">
        <f>-5+1156</f>
        <v>1151</v>
      </c>
      <c r="G224" s="46">
        <f t="shared" si="7"/>
        <v>16536</v>
      </c>
    </row>
    <row r="225" spans="1:7" ht="12.75">
      <c r="A225" s="8"/>
      <c r="B225" s="10"/>
      <c r="C225" s="10">
        <v>4120</v>
      </c>
      <c r="D225" s="9" t="s">
        <v>32</v>
      </c>
      <c r="E225" s="56">
        <v>2454</v>
      </c>
      <c r="F225" s="144">
        <f>186</f>
        <v>186</v>
      </c>
      <c r="G225" s="46">
        <f t="shared" si="7"/>
        <v>2640</v>
      </c>
    </row>
    <row r="226" spans="1:7" ht="12.75">
      <c r="A226" s="8"/>
      <c r="B226" s="10"/>
      <c r="C226" s="10">
        <v>4210</v>
      </c>
      <c r="D226" s="9" t="s">
        <v>33</v>
      </c>
      <c r="E226" s="56">
        <v>1537</v>
      </c>
      <c r="F226" s="144">
        <f>94-1+8200+1000</f>
        <v>9293</v>
      </c>
      <c r="G226" s="46">
        <f t="shared" si="7"/>
        <v>10830</v>
      </c>
    </row>
    <row r="227" spans="1:7" ht="12.75">
      <c r="A227" s="8"/>
      <c r="B227" s="10"/>
      <c r="C227" s="10">
        <v>4240</v>
      </c>
      <c r="D227" s="9" t="s">
        <v>51</v>
      </c>
      <c r="E227" s="56">
        <v>1400</v>
      </c>
      <c r="F227" s="144">
        <f>-329+600</f>
        <v>271</v>
      </c>
      <c r="G227" s="46">
        <f t="shared" si="7"/>
        <v>1671</v>
      </c>
    </row>
    <row r="228" spans="1:7" ht="12.75">
      <c r="A228" s="8"/>
      <c r="B228" s="10"/>
      <c r="C228" s="10">
        <v>4270</v>
      </c>
      <c r="D228" s="9" t="s">
        <v>35</v>
      </c>
      <c r="E228" s="56">
        <v>0</v>
      </c>
      <c r="F228" s="144"/>
      <c r="G228" s="46">
        <f t="shared" si="7"/>
        <v>0</v>
      </c>
    </row>
    <row r="229" spans="1:7" ht="12.75">
      <c r="A229" s="8"/>
      <c r="B229" s="10"/>
      <c r="C229" s="10">
        <v>4280</v>
      </c>
      <c r="D229" s="9" t="s">
        <v>36</v>
      </c>
      <c r="E229" s="56">
        <v>100</v>
      </c>
      <c r="F229" s="144">
        <v>80</v>
      </c>
      <c r="G229" s="46">
        <f t="shared" si="7"/>
        <v>180</v>
      </c>
    </row>
    <row r="230" spans="1:7" ht="12.75">
      <c r="A230" s="8"/>
      <c r="B230" s="9"/>
      <c r="C230" s="10">
        <v>4300</v>
      </c>
      <c r="D230" s="9" t="s">
        <v>37</v>
      </c>
      <c r="E230" s="56">
        <v>2192</v>
      </c>
      <c r="F230" s="144">
        <f>-592+874</f>
        <v>282</v>
      </c>
      <c r="G230" s="46">
        <f t="shared" si="7"/>
        <v>2474</v>
      </c>
    </row>
    <row r="231" spans="1:7" ht="12.75">
      <c r="A231" s="8"/>
      <c r="B231" s="61"/>
      <c r="C231" s="10">
        <v>4350</v>
      </c>
      <c r="D231" s="9" t="s">
        <v>228</v>
      </c>
      <c r="E231" s="56">
        <v>1283</v>
      </c>
      <c r="F231" s="144">
        <v>-1</v>
      </c>
      <c r="G231" s="46">
        <f t="shared" si="7"/>
        <v>1282</v>
      </c>
    </row>
    <row r="232" spans="1:7" ht="12.75">
      <c r="A232" s="8"/>
      <c r="B232" s="61"/>
      <c r="C232" s="10">
        <v>4360</v>
      </c>
      <c r="D232" s="9" t="s">
        <v>284</v>
      </c>
      <c r="E232" s="56">
        <v>0</v>
      </c>
      <c r="F232" s="144"/>
      <c r="G232" s="46">
        <f t="shared" si="7"/>
        <v>0</v>
      </c>
    </row>
    <row r="233" spans="1:7" ht="12.75">
      <c r="A233" s="8"/>
      <c r="B233" s="61"/>
      <c r="C233" s="10">
        <v>4370</v>
      </c>
      <c r="D233" s="9" t="s">
        <v>285</v>
      </c>
      <c r="E233" s="56">
        <v>1200</v>
      </c>
      <c r="F233" s="144">
        <v>-371</v>
      </c>
      <c r="G233" s="46">
        <f t="shared" si="7"/>
        <v>829</v>
      </c>
    </row>
    <row r="234" spans="1:7" ht="12.75">
      <c r="A234" s="8"/>
      <c r="B234" s="61"/>
      <c r="C234" s="10">
        <v>4400</v>
      </c>
      <c r="D234" s="9" t="s">
        <v>289</v>
      </c>
      <c r="E234" s="56">
        <v>27334</v>
      </c>
      <c r="F234" s="144">
        <v>2484</v>
      </c>
      <c r="G234" s="46">
        <f t="shared" si="7"/>
        <v>29818</v>
      </c>
    </row>
    <row r="235" spans="1:7" ht="12.75">
      <c r="A235" s="8"/>
      <c r="B235" s="61"/>
      <c r="C235" s="10">
        <v>4410</v>
      </c>
      <c r="D235" s="9" t="s">
        <v>38</v>
      </c>
      <c r="E235" s="56">
        <v>400</v>
      </c>
      <c r="F235" s="144">
        <v>-367</v>
      </c>
      <c r="G235" s="46">
        <f t="shared" si="7"/>
        <v>33</v>
      </c>
    </row>
    <row r="236" spans="1:7" ht="12.75">
      <c r="A236" s="8"/>
      <c r="B236" s="9"/>
      <c r="C236" s="12">
        <v>4430</v>
      </c>
      <c r="D236" s="9" t="s">
        <v>39</v>
      </c>
      <c r="E236" s="56">
        <v>5400</v>
      </c>
      <c r="F236" s="144">
        <f>-1510+3000</f>
        <v>1490</v>
      </c>
      <c r="G236" s="46">
        <f t="shared" si="7"/>
        <v>6890</v>
      </c>
    </row>
    <row r="237" spans="1:7" ht="12.75">
      <c r="A237" s="8"/>
      <c r="B237" s="61"/>
      <c r="C237" s="10">
        <v>4440</v>
      </c>
      <c r="D237" s="9" t="s">
        <v>40</v>
      </c>
      <c r="E237" s="56">
        <v>5012</v>
      </c>
      <c r="F237" s="144"/>
      <c r="G237" s="46">
        <f t="shared" si="7"/>
        <v>5012</v>
      </c>
    </row>
    <row r="238" spans="1:7" ht="12.75">
      <c r="A238" s="8"/>
      <c r="B238" s="61"/>
      <c r="C238" s="10">
        <v>4700</v>
      </c>
      <c r="D238" s="9" t="s">
        <v>362</v>
      </c>
      <c r="E238" s="56">
        <v>0</v>
      </c>
      <c r="F238" s="144"/>
      <c r="G238" s="46">
        <f t="shared" si="7"/>
        <v>0</v>
      </c>
    </row>
    <row r="239" spans="1:7" ht="12.75">
      <c r="A239" s="8"/>
      <c r="B239" s="61"/>
      <c r="C239" s="161">
        <v>4740</v>
      </c>
      <c r="D239" s="9" t="s">
        <v>287</v>
      </c>
      <c r="E239" s="56">
        <v>1239</v>
      </c>
      <c r="F239" s="144">
        <v>-573</v>
      </c>
      <c r="G239" s="46">
        <f t="shared" si="7"/>
        <v>666</v>
      </c>
    </row>
    <row r="240" spans="1:7" ht="12.75">
      <c r="A240" s="8"/>
      <c r="B240" s="61"/>
      <c r="C240" s="10">
        <v>4750</v>
      </c>
      <c r="D240" s="9" t="s">
        <v>288</v>
      </c>
      <c r="E240" s="56">
        <v>800</v>
      </c>
      <c r="F240" s="144">
        <v>1555</v>
      </c>
      <c r="G240" s="46">
        <f t="shared" si="7"/>
        <v>2355</v>
      </c>
    </row>
    <row r="241" spans="1:7" ht="12.75">
      <c r="A241" s="8"/>
      <c r="B241" s="61"/>
      <c r="C241" s="161"/>
      <c r="D241" s="9"/>
      <c r="E241" s="56"/>
      <c r="F241" s="144"/>
      <c r="G241" s="46"/>
    </row>
    <row r="242" spans="1:7" ht="12.75">
      <c r="A242" s="8"/>
      <c r="B242" s="307">
        <v>80146</v>
      </c>
      <c r="C242" s="308"/>
      <c r="D242" s="178" t="s">
        <v>399</v>
      </c>
      <c r="E242" s="203">
        <f>E244+E243</f>
        <v>660</v>
      </c>
      <c r="F242" s="203">
        <f>F244+F243</f>
        <v>-280</v>
      </c>
      <c r="G242" s="203">
        <f>G244+G243</f>
        <v>380</v>
      </c>
    </row>
    <row r="243" spans="1:7" ht="12.75">
      <c r="A243" s="8"/>
      <c r="B243" s="61"/>
      <c r="C243" s="161">
        <v>4170</v>
      </c>
      <c r="D243" s="9" t="s">
        <v>229</v>
      </c>
      <c r="E243" s="56">
        <v>380</v>
      </c>
      <c r="F243" s="56"/>
      <c r="G243" s="30">
        <f>E243+F243</f>
        <v>380</v>
      </c>
    </row>
    <row r="244" spans="1:7" ht="12.75">
      <c r="A244" s="8"/>
      <c r="B244" s="61"/>
      <c r="C244" s="10">
        <v>4300</v>
      </c>
      <c r="D244" s="9" t="s">
        <v>37</v>
      </c>
      <c r="E244" s="56">
        <v>280</v>
      </c>
      <c r="F244" s="56">
        <v>-280</v>
      </c>
      <c r="G244" s="30">
        <f>E244+F244</f>
        <v>0</v>
      </c>
    </row>
    <row r="245" spans="1:7" ht="12.75">
      <c r="A245" s="8"/>
      <c r="B245" s="61"/>
      <c r="C245" s="161"/>
      <c r="D245" s="9"/>
      <c r="E245" s="56"/>
      <c r="F245" s="56"/>
      <c r="G245" s="30"/>
    </row>
    <row r="246" spans="1:7" ht="12.75">
      <c r="A246" s="8"/>
      <c r="B246" s="61"/>
      <c r="C246" s="161"/>
      <c r="D246" s="9"/>
      <c r="E246" s="56"/>
      <c r="F246" s="56"/>
      <c r="G246" s="30"/>
    </row>
    <row r="247" spans="1:7" ht="12.75">
      <c r="A247" s="8"/>
      <c r="B247" s="307">
        <v>80195</v>
      </c>
      <c r="C247" s="308"/>
      <c r="D247" s="178" t="s">
        <v>54</v>
      </c>
      <c r="E247" s="203">
        <f>E248</f>
        <v>1639</v>
      </c>
      <c r="F247" s="203">
        <f>F248</f>
        <v>0</v>
      </c>
      <c r="G247" s="203">
        <f>G248</f>
        <v>1639</v>
      </c>
    </row>
    <row r="248" spans="1:7" ht="12.75">
      <c r="A248" s="8"/>
      <c r="B248" s="61"/>
      <c r="C248" s="10">
        <v>4440</v>
      </c>
      <c r="D248" s="9" t="s">
        <v>40</v>
      </c>
      <c r="E248" s="56">
        <v>1639</v>
      </c>
      <c r="F248" s="144"/>
      <c r="G248" s="46">
        <f>E248+F248</f>
        <v>1639</v>
      </c>
    </row>
    <row r="249" spans="1:7" ht="13.5" thickBot="1">
      <c r="A249" s="15"/>
      <c r="B249" s="62"/>
      <c r="C249" s="63"/>
      <c r="D249" s="16"/>
      <c r="E249" s="148"/>
      <c r="F249" s="193"/>
      <c r="G249" s="45"/>
    </row>
    <row r="250" spans="1:7" ht="12.75">
      <c r="A250" s="57"/>
      <c r="B250" s="57"/>
      <c r="C250" s="57"/>
      <c r="D250" s="57"/>
      <c r="G250" s="1"/>
    </row>
    <row r="251" spans="1:7" ht="12.75">
      <c r="A251" s="57"/>
      <c r="B251" s="57"/>
      <c r="C251" s="57"/>
      <c r="D251" s="57"/>
      <c r="G251" s="1"/>
    </row>
    <row r="252" spans="1:7" ht="12.75">
      <c r="A252" s="57"/>
      <c r="B252" s="57"/>
      <c r="C252" s="57"/>
      <c r="D252" s="57"/>
      <c r="G252" s="1"/>
    </row>
    <row r="253" spans="1:7" ht="12.75">
      <c r="A253" s="57"/>
      <c r="B253" s="57"/>
      <c r="C253" s="57"/>
      <c r="D253" s="57"/>
      <c r="G253" s="1"/>
    </row>
    <row r="254" spans="1:7" ht="12.75">
      <c r="A254" s="57"/>
      <c r="B254" s="57"/>
      <c r="C254" s="57"/>
      <c r="D254" s="57"/>
      <c r="E254" s="485"/>
      <c r="F254" s="485"/>
      <c r="G254" s="485"/>
    </row>
    <row r="255" spans="1:7" ht="12.75">
      <c r="A255" s="57"/>
      <c r="B255" s="64"/>
      <c r="C255" s="57"/>
      <c r="D255" s="57"/>
      <c r="E255" s="242"/>
      <c r="G255" s="156" t="s">
        <v>226</v>
      </c>
    </row>
    <row r="256" spans="1:7" ht="12.75">
      <c r="A256" s="487" t="s">
        <v>61</v>
      </c>
      <c r="B256" s="487"/>
      <c r="C256" s="487"/>
      <c r="D256" s="487"/>
      <c r="E256" s="487"/>
      <c r="F256" s="487"/>
      <c r="G256" s="487"/>
    </row>
    <row r="257" spans="1:8" ht="13.5" thickBot="1">
      <c r="A257" s="486" t="s">
        <v>7</v>
      </c>
      <c r="B257" s="486"/>
      <c r="C257" s="486"/>
      <c r="D257" s="486"/>
      <c r="E257" s="486"/>
      <c r="F257" s="486"/>
      <c r="G257" s="486"/>
      <c r="H257" s="65"/>
    </row>
    <row r="258" spans="1:8" ht="12.75">
      <c r="A258" s="54"/>
      <c r="B258" s="9"/>
      <c r="C258" s="9"/>
      <c r="D258" s="9"/>
      <c r="E258" s="189" t="s">
        <v>8</v>
      </c>
      <c r="F258" s="189"/>
      <c r="G258" s="7" t="s">
        <v>8</v>
      </c>
      <c r="H258" s="13"/>
    </row>
    <row r="259" spans="1:8" ht="12.75">
      <c r="A259" s="8" t="s">
        <v>9</v>
      </c>
      <c r="B259" s="9" t="s">
        <v>10</v>
      </c>
      <c r="C259" s="10" t="s">
        <v>11</v>
      </c>
      <c r="D259" s="10" t="s">
        <v>12</v>
      </c>
      <c r="E259" s="190" t="s">
        <v>373</v>
      </c>
      <c r="F259" s="190" t="s">
        <v>13</v>
      </c>
      <c r="G259" s="14" t="s">
        <v>373</v>
      </c>
      <c r="H259" s="13"/>
    </row>
    <row r="260" spans="1:8" ht="13.5" thickBot="1">
      <c r="A260" s="15"/>
      <c r="B260" s="16"/>
      <c r="C260" s="17"/>
      <c r="D260" s="17"/>
      <c r="E260" s="21"/>
      <c r="F260" s="21"/>
      <c r="G260" s="20" t="s">
        <v>14</v>
      </c>
      <c r="H260" s="13"/>
    </row>
    <row r="261" spans="1:8" ht="13.5" thickBot="1">
      <c r="A261" s="15">
        <v>1</v>
      </c>
      <c r="B261" s="17">
        <v>2</v>
      </c>
      <c r="C261" s="17">
        <v>3</v>
      </c>
      <c r="D261" s="17">
        <v>4</v>
      </c>
      <c r="E261" s="235">
        <v>5</v>
      </c>
      <c r="F261" s="85">
        <v>6</v>
      </c>
      <c r="G261" s="21">
        <v>7</v>
      </c>
      <c r="H261" s="67"/>
    </row>
    <row r="262" spans="1:8" ht="12.75">
      <c r="A262" s="8"/>
      <c r="B262" s="10"/>
      <c r="C262" s="10"/>
      <c r="D262" s="10"/>
      <c r="E262" s="234"/>
      <c r="F262" s="191"/>
      <c r="G262" s="46"/>
      <c r="H262" s="65"/>
    </row>
    <row r="263" spans="1:7" ht="13.5" thickBot="1">
      <c r="A263" s="8"/>
      <c r="B263" s="10"/>
      <c r="C263" s="10"/>
      <c r="D263" s="27" t="s">
        <v>59</v>
      </c>
      <c r="E263" s="160">
        <f>E265+E270+E274</f>
        <v>57574</v>
      </c>
      <c r="F263" s="160">
        <f>F265+F270+F274</f>
        <v>644</v>
      </c>
      <c r="G263" s="160">
        <f>G265+G270+G274</f>
        <v>58218</v>
      </c>
    </row>
    <row r="264" spans="1:7" ht="12.75">
      <c r="A264" s="8"/>
      <c r="B264" s="10"/>
      <c r="C264" s="10"/>
      <c r="D264" s="52" t="s">
        <v>16</v>
      </c>
      <c r="E264" s="56"/>
      <c r="F264" s="202"/>
      <c r="G264" s="46"/>
    </row>
    <row r="265" spans="1:7" ht="13.5" thickBot="1">
      <c r="A265" s="31">
        <v>700</v>
      </c>
      <c r="B265" s="27"/>
      <c r="C265" s="27"/>
      <c r="D265" s="28" t="s">
        <v>20</v>
      </c>
      <c r="E265" s="160">
        <f>E266</f>
        <v>3000</v>
      </c>
      <c r="F265" s="192">
        <f>F266</f>
        <v>500</v>
      </c>
      <c r="G265" s="42">
        <f>F265+E265</f>
        <v>3500</v>
      </c>
    </row>
    <row r="266" spans="1:7" ht="13.5" thickBot="1">
      <c r="A266" s="8"/>
      <c r="B266" s="32">
        <v>70005</v>
      </c>
      <c r="C266" s="32"/>
      <c r="D266" s="33" t="s">
        <v>21</v>
      </c>
      <c r="E266" s="154">
        <f>E268</f>
        <v>3000</v>
      </c>
      <c r="F266" s="150">
        <f>F268</f>
        <v>500</v>
      </c>
      <c r="G266" s="45">
        <f>F266+E266</f>
        <v>3500</v>
      </c>
    </row>
    <row r="267" spans="1:7" ht="12.75">
      <c r="A267" s="8"/>
      <c r="B267" s="10"/>
      <c r="C267" s="37" t="s">
        <v>191</v>
      </c>
      <c r="D267" s="9" t="s">
        <v>22</v>
      </c>
      <c r="E267" s="56"/>
      <c r="F267" s="144"/>
      <c r="G267" s="46"/>
    </row>
    <row r="268" spans="1:7" ht="12.75">
      <c r="A268" s="8"/>
      <c r="B268" s="10"/>
      <c r="C268" s="10"/>
      <c r="D268" s="9" t="s">
        <v>23</v>
      </c>
      <c r="E268" s="56">
        <v>3000</v>
      </c>
      <c r="F268" s="144">
        <v>500</v>
      </c>
      <c r="G268" s="46">
        <f>F268+E268</f>
        <v>3500</v>
      </c>
    </row>
    <row r="269" spans="1:7" ht="12.75">
      <c r="A269" s="8"/>
      <c r="B269" s="10"/>
      <c r="C269" s="10"/>
      <c r="D269" s="52"/>
      <c r="E269" s="56"/>
      <c r="F269" s="144"/>
      <c r="G269" s="46"/>
    </row>
    <row r="270" spans="1:7" ht="13.5" thickBot="1">
      <c r="A270" s="31">
        <v>758</v>
      </c>
      <c r="B270" s="27"/>
      <c r="C270" s="27"/>
      <c r="D270" s="28" t="s">
        <v>24</v>
      </c>
      <c r="E270" s="160">
        <f>E271</f>
        <v>975</v>
      </c>
      <c r="F270" s="192">
        <f>F271</f>
        <v>125</v>
      </c>
      <c r="G270" s="42">
        <f>F270+E270</f>
        <v>1100</v>
      </c>
    </row>
    <row r="271" spans="1:7" ht="13.5" thickBot="1">
      <c r="A271" s="8"/>
      <c r="B271" s="17">
        <v>75814</v>
      </c>
      <c r="C271" s="17"/>
      <c r="D271" s="16" t="s">
        <v>25</v>
      </c>
      <c r="E271" s="154">
        <f>E272</f>
        <v>975</v>
      </c>
      <c r="F271" s="150">
        <f>F272</f>
        <v>125</v>
      </c>
      <c r="G271" s="45">
        <f>F271+E271</f>
        <v>1100</v>
      </c>
    </row>
    <row r="272" spans="1:7" ht="12.75">
      <c r="A272" s="8"/>
      <c r="B272" s="10"/>
      <c r="C272" s="37" t="s">
        <v>192</v>
      </c>
      <c r="D272" s="9" t="s">
        <v>26</v>
      </c>
      <c r="E272" s="56">
        <v>975</v>
      </c>
      <c r="F272" s="144">
        <v>125</v>
      </c>
      <c r="G272" s="46">
        <f>F272+E272</f>
        <v>1100</v>
      </c>
    </row>
    <row r="273" spans="1:7" ht="12.75">
      <c r="A273" s="8"/>
      <c r="B273" s="10"/>
      <c r="C273" s="37"/>
      <c r="D273" s="9"/>
      <c r="E273" s="56"/>
      <c r="F273" s="144"/>
      <c r="G273" s="46"/>
    </row>
    <row r="274" spans="1:7" ht="13.5" thickBot="1">
      <c r="A274" s="402">
        <v>801</v>
      </c>
      <c r="B274" s="336"/>
      <c r="C274" s="445"/>
      <c r="D274" s="403" t="s">
        <v>47</v>
      </c>
      <c r="E274" s="337">
        <f>E275</f>
        <v>53599</v>
      </c>
      <c r="F274" s="337">
        <f>F275</f>
        <v>19</v>
      </c>
      <c r="G274" s="337">
        <f>G275</f>
        <v>53618</v>
      </c>
    </row>
    <row r="275" spans="1:7" ht="12.75">
      <c r="A275" s="8"/>
      <c r="B275" s="174">
        <v>80130</v>
      </c>
      <c r="C275" s="187"/>
      <c r="D275" s="311" t="s">
        <v>52</v>
      </c>
      <c r="E275" s="408">
        <f>SUM(E276:E277)</f>
        <v>53599</v>
      </c>
      <c r="F275" s="408">
        <f>SUM(F276:F277)</f>
        <v>19</v>
      </c>
      <c r="G275" s="408">
        <f>SUM(G276:G277)</f>
        <v>53618</v>
      </c>
    </row>
    <row r="276" spans="1:7" ht="12.75">
      <c r="A276" s="8"/>
      <c r="B276" s="10"/>
      <c r="C276" s="37" t="s">
        <v>197</v>
      </c>
      <c r="D276" s="9" t="s">
        <v>95</v>
      </c>
      <c r="E276" s="56">
        <v>19</v>
      </c>
      <c r="F276" s="56">
        <v>19</v>
      </c>
      <c r="G276" s="144">
        <f>E276+F276</f>
        <v>38</v>
      </c>
    </row>
    <row r="277" spans="1:7" ht="12.75">
      <c r="A277" s="8"/>
      <c r="B277" s="10"/>
      <c r="C277" s="37" t="s">
        <v>443</v>
      </c>
      <c r="D277" s="9" t="s">
        <v>413</v>
      </c>
      <c r="E277" s="56">
        <v>53580</v>
      </c>
      <c r="F277" s="144"/>
      <c r="G277" s="144">
        <f>E277+F277</f>
        <v>53580</v>
      </c>
    </row>
    <row r="278" spans="1:7" ht="12.75">
      <c r="A278" s="8"/>
      <c r="B278" s="10"/>
      <c r="C278" s="37"/>
      <c r="D278" s="9"/>
      <c r="E278" s="56"/>
      <c r="F278" s="144"/>
      <c r="G278" s="144"/>
    </row>
    <row r="279" spans="1:8" ht="13.5" thickBot="1">
      <c r="A279" s="8"/>
      <c r="B279" s="10"/>
      <c r="C279" s="10"/>
      <c r="D279" s="27" t="s">
        <v>50</v>
      </c>
      <c r="E279" s="160">
        <f>E281+E333+E310</f>
        <v>974368</v>
      </c>
      <c r="F279" s="160">
        <f>F281+F333+F310</f>
        <v>37504</v>
      </c>
      <c r="G279" s="160">
        <f>G281+G333+G310</f>
        <v>1011872</v>
      </c>
      <c r="H279" s="43"/>
    </row>
    <row r="280" spans="1:8" ht="12.75">
      <c r="A280" s="8"/>
      <c r="B280" s="10"/>
      <c r="C280" s="10"/>
      <c r="D280" s="9" t="s">
        <v>16</v>
      </c>
      <c r="E280" s="56"/>
      <c r="F280" s="144"/>
      <c r="G280" s="144"/>
      <c r="H280" s="43"/>
    </row>
    <row r="281" spans="1:8" ht="13.5" thickBot="1">
      <c r="A281" s="31">
        <v>801</v>
      </c>
      <c r="B281" s="27"/>
      <c r="C281" s="27"/>
      <c r="D281" s="28" t="s">
        <v>47</v>
      </c>
      <c r="E281" s="160">
        <f>E282+E304+E301</f>
        <v>922336</v>
      </c>
      <c r="F281" s="160">
        <f>F282+F304+F301</f>
        <v>37504</v>
      </c>
      <c r="G281" s="160">
        <f>G282+G304+G301</f>
        <v>959840</v>
      </c>
      <c r="H281" s="43"/>
    </row>
    <row r="282" spans="1:7" ht="13.5" thickBot="1">
      <c r="A282" s="53"/>
      <c r="B282" s="32">
        <v>80130</v>
      </c>
      <c r="C282" s="32"/>
      <c r="D282" s="33" t="s">
        <v>52</v>
      </c>
      <c r="E282" s="154">
        <f>SUM(E283:E299)</f>
        <v>902989</v>
      </c>
      <c r="F282" s="150">
        <f>SUM(F283:F299)</f>
        <v>37546</v>
      </c>
      <c r="G282" s="150">
        <f aca="true" t="shared" si="8" ref="G282:G299">F282+E282</f>
        <v>940535</v>
      </c>
    </row>
    <row r="283" spans="1:7" ht="12.75">
      <c r="A283" s="53"/>
      <c r="B283" s="10"/>
      <c r="C283" s="10">
        <v>3020</v>
      </c>
      <c r="D283" s="9" t="s">
        <v>28</v>
      </c>
      <c r="E283" s="56">
        <v>25901</v>
      </c>
      <c r="F283" s="144">
        <v>726</v>
      </c>
      <c r="G283" s="144">
        <f t="shared" si="8"/>
        <v>26627</v>
      </c>
    </row>
    <row r="284" spans="1:7" ht="12.75">
      <c r="A284" s="53"/>
      <c r="B284" s="10"/>
      <c r="C284" s="10">
        <v>4010</v>
      </c>
      <c r="D284" s="9" t="s">
        <v>29</v>
      </c>
      <c r="E284" s="56">
        <v>430331</v>
      </c>
      <c r="F284" s="144">
        <v>33156</v>
      </c>
      <c r="G284" s="144">
        <f t="shared" si="8"/>
        <v>463487</v>
      </c>
    </row>
    <row r="285" spans="1:7" ht="12.75">
      <c r="A285" s="53"/>
      <c r="B285" s="10"/>
      <c r="C285" s="10">
        <v>4040</v>
      </c>
      <c r="D285" s="9" t="s">
        <v>30</v>
      </c>
      <c r="E285" s="56">
        <v>41387</v>
      </c>
      <c r="F285" s="144"/>
      <c r="G285" s="144">
        <f t="shared" si="8"/>
        <v>41387</v>
      </c>
    </row>
    <row r="286" spans="1:7" ht="12.75">
      <c r="A286" s="53"/>
      <c r="B286" s="10"/>
      <c r="C286" s="10">
        <v>4110</v>
      </c>
      <c r="D286" s="9" t="s">
        <v>31</v>
      </c>
      <c r="E286" s="56">
        <v>74352</v>
      </c>
      <c r="F286" s="144">
        <v>-3281</v>
      </c>
      <c r="G286" s="144">
        <f t="shared" si="8"/>
        <v>71071</v>
      </c>
    </row>
    <row r="287" spans="1:7" ht="12.75">
      <c r="A287" s="53"/>
      <c r="B287" s="10"/>
      <c r="C287" s="10">
        <v>4120</v>
      </c>
      <c r="D287" s="9" t="s">
        <v>32</v>
      </c>
      <c r="E287" s="56">
        <v>11567</v>
      </c>
      <c r="F287" s="144">
        <v>-591</v>
      </c>
      <c r="G287" s="144">
        <f t="shared" si="8"/>
        <v>10976</v>
      </c>
    </row>
    <row r="288" spans="1:7" ht="12.75">
      <c r="A288" s="53"/>
      <c r="B288" s="10"/>
      <c r="C288" s="10">
        <v>4210</v>
      </c>
      <c r="D288" s="9" t="s">
        <v>33</v>
      </c>
      <c r="E288" s="56">
        <v>28580</v>
      </c>
      <c r="F288" s="144">
        <f>3083+42+500</f>
        <v>3625</v>
      </c>
      <c r="G288" s="144">
        <f t="shared" si="8"/>
        <v>32205</v>
      </c>
    </row>
    <row r="289" spans="1:7" ht="12.75">
      <c r="A289" s="53"/>
      <c r="B289" s="10"/>
      <c r="C289" s="10">
        <v>4240</v>
      </c>
      <c r="D289" s="9" t="s">
        <v>51</v>
      </c>
      <c r="E289" s="56">
        <v>3970</v>
      </c>
      <c r="F289" s="144"/>
      <c r="G289" s="144">
        <f>F289+E289</f>
        <v>3970</v>
      </c>
    </row>
    <row r="290" spans="1:7" ht="12.75">
      <c r="A290" s="53"/>
      <c r="B290" s="10"/>
      <c r="C290" s="10">
        <v>4260</v>
      </c>
      <c r="D290" s="9" t="s">
        <v>34</v>
      </c>
      <c r="E290" s="56">
        <v>20660</v>
      </c>
      <c r="F290" s="144">
        <f>350+3704</f>
        <v>4054</v>
      </c>
      <c r="G290" s="144">
        <f t="shared" si="8"/>
        <v>24714</v>
      </c>
    </row>
    <row r="291" spans="1:7" ht="12.75">
      <c r="A291" s="53"/>
      <c r="B291" s="10"/>
      <c r="C291" s="10">
        <v>4270</v>
      </c>
      <c r="D291" s="9" t="s">
        <v>35</v>
      </c>
      <c r="E291" s="56">
        <v>196383</v>
      </c>
      <c r="F291" s="144"/>
      <c r="G291" s="144">
        <f t="shared" si="8"/>
        <v>196383</v>
      </c>
    </row>
    <row r="292" spans="1:7" ht="12.75">
      <c r="A292" s="53"/>
      <c r="B292" s="10"/>
      <c r="C292" s="10">
        <v>4300</v>
      </c>
      <c r="D292" s="9" t="s">
        <v>37</v>
      </c>
      <c r="E292" s="56">
        <v>23862</v>
      </c>
      <c r="F292" s="144">
        <f>604+144</f>
        <v>748</v>
      </c>
      <c r="G292" s="144">
        <f t="shared" si="8"/>
        <v>24610</v>
      </c>
    </row>
    <row r="293" spans="1:7" ht="12.75">
      <c r="A293" s="53"/>
      <c r="B293" s="10"/>
      <c r="C293" s="10">
        <v>4350</v>
      </c>
      <c r="D293" s="9" t="s">
        <v>283</v>
      </c>
      <c r="E293" s="56">
        <v>2861</v>
      </c>
      <c r="F293" s="144">
        <v>-1192</v>
      </c>
      <c r="G293" s="144">
        <f t="shared" si="8"/>
        <v>1669</v>
      </c>
    </row>
    <row r="294" spans="1:7" ht="12.75">
      <c r="A294" s="53"/>
      <c r="B294" s="10"/>
      <c r="C294" s="10">
        <v>4370</v>
      </c>
      <c r="D294" s="9" t="s">
        <v>290</v>
      </c>
      <c r="E294" s="56">
        <v>3110</v>
      </c>
      <c r="F294" s="144"/>
      <c r="G294" s="144">
        <f t="shared" si="8"/>
        <v>3110</v>
      </c>
    </row>
    <row r="295" spans="1:7" ht="12.75">
      <c r="A295" s="53"/>
      <c r="B295" s="10"/>
      <c r="C295" s="10">
        <v>4410</v>
      </c>
      <c r="D295" s="9" t="s">
        <v>38</v>
      </c>
      <c r="E295" s="56">
        <v>500</v>
      </c>
      <c r="F295" s="144"/>
      <c r="G295" s="144">
        <f t="shared" si="8"/>
        <v>500</v>
      </c>
    </row>
    <row r="296" spans="1:7" ht="12.75">
      <c r="A296" s="53"/>
      <c r="B296" s="10"/>
      <c r="C296" s="10">
        <v>4430</v>
      </c>
      <c r="D296" s="9" t="s">
        <v>39</v>
      </c>
      <c r="E296" s="56">
        <v>2500</v>
      </c>
      <c r="F296" s="144">
        <v>288</v>
      </c>
      <c r="G296" s="144">
        <f t="shared" si="8"/>
        <v>2788</v>
      </c>
    </row>
    <row r="297" spans="1:7" ht="12.75">
      <c r="A297" s="53"/>
      <c r="B297" s="10"/>
      <c r="C297" s="10">
        <v>4440</v>
      </c>
      <c r="D297" s="9" t="s">
        <v>40</v>
      </c>
      <c r="E297" s="56">
        <v>31921</v>
      </c>
      <c r="F297" s="144"/>
      <c r="G297" s="144">
        <f t="shared" si="8"/>
        <v>31921</v>
      </c>
    </row>
    <row r="298" spans="1:7" ht="12.75">
      <c r="A298" s="53"/>
      <c r="B298" s="10"/>
      <c r="C298" s="10">
        <v>4740</v>
      </c>
      <c r="D298" s="9" t="s">
        <v>287</v>
      </c>
      <c r="E298" s="56">
        <v>500</v>
      </c>
      <c r="F298" s="144">
        <v>-200</v>
      </c>
      <c r="G298" s="144">
        <f t="shared" si="8"/>
        <v>300</v>
      </c>
    </row>
    <row r="299" spans="1:7" ht="12.75">
      <c r="A299" s="53"/>
      <c r="B299" s="10"/>
      <c r="C299" s="10">
        <v>4750</v>
      </c>
      <c r="D299" s="9" t="s">
        <v>288</v>
      </c>
      <c r="E299" s="56">
        <v>4604</v>
      </c>
      <c r="F299" s="144">
        <v>213</v>
      </c>
      <c r="G299" s="144">
        <f t="shared" si="8"/>
        <v>4817</v>
      </c>
    </row>
    <row r="300" spans="1:7" ht="12.75">
      <c r="A300" s="53"/>
      <c r="B300" s="10"/>
      <c r="C300" s="10"/>
      <c r="D300" s="9"/>
      <c r="E300" s="56"/>
      <c r="F300" s="144"/>
      <c r="G300" s="144"/>
    </row>
    <row r="301" spans="1:7" ht="12.75">
      <c r="A301" s="53"/>
      <c r="B301" s="172">
        <v>80146</v>
      </c>
      <c r="C301" s="172"/>
      <c r="D301" s="178" t="s">
        <v>53</v>
      </c>
      <c r="E301" s="203">
        <f>E302</f>
        <v>4860</v>
      </c>
      <c r="F301" s="397">
        <f>F302</f>
        <v>0</v>
      </c>
      <c r="G301" s="397">
        <f>G302</f>
        <v>4860</v>
      </c>
    </row>
    <row r="302" spans="1:7" ht="12.75">
      <c r="A302" s="53"/>
      <c r="B302" s="10"/>
      <c r="C302" s="10">
        <v>4300</v>
      </c>
      <c r="D302" s="9" t="s">
        <v>37</v>
      </c>
      <c r="E302" s="56">
        <v>4860</v>
      </c>
      <c r="F302" s="144"/>
      <c r="G302" s="46">
        <f>E302+F302</f>
        <v>4860</v>
      </c>
    </row>
    <row r="303" spans="1:7" ht="12.75">
      <c r="A303" s="53"/>
      <c r="B303" s="10"/>
      <c r="C303" s="10"/>
      <c r="D303" s="9"/>
      <c r="E303" s="56"/>
      <c r="F303" s="144"/>
      <c r="G303" s="46"/>
    </row>
    <row r="304" spans="1:7" ht="13.5" thickBot="1">
      <c r="A304" s="53"/>
      <c r="B304" s="17">
        <v>80195</v>
      </c>
      <c r="C304" s="17"/>
      <c r="D304" s="16" t="s">
        <v>54</v>
      </c>
      <c r="E304" s="148">
        <f>SUM(E305:E308)</f>
        <v>14487</v>
      </c>
      <c r="F304" s="150">
        <f>F308+F305+F306+F307</f>
        <v>-42</v>
      </c>
      <c r="G304" s="45">
        <f>F304+E304</f>
        <v>14445</v>
      </c>
    </row>
    <row r="305" spans="1:7" ht="12.75">
      <c r="A305" s="53"/>
      <c r="B305" s="10"/>
      <c r="C305" s="10">
        <v>4010</v>
      </c>
      <c r="D305" s="9" t="s">
        <v>29</v>
      </c>
      <c r="E305" s="56">
        <v>239</v>
      </c>
      <c r="F305" s="144"/>
      <c r="G305" s="46">
        <f>F305+E305</f>
        <v>239</v>
      </c>
    </row>
    <row r="306" spans="1:7" ht="12.75">
      <c r="A306" s="53"/>
      <c r="B306" s="10"/>
      <c r="C306" s="10">
        <v>4110</v>
      </c>
      <c r="D306" s="9" t="s">
        <v>31</v>
      </c>
      <c r="E306" s="56">
        <v>36</v>
      </c>
      <c r="F306" s="144">
        <v>-36</v>
      </c>
      <c r="G306" s="46">
        <f>F306+E306</f>
        <v>0</v>
      </c>
    </row>
    <row r="307" spans="1:7" ht="12.75">
      <c r="A307" s="53"/>
      <c r="B307" s="10"/>
      <c r="C307" s="10">
        <v>4120</v>
      </c>
      <c r="D307" s="9" t="s">
        <v>32</v>
      </c>
      <c r="E307" s="56">
        <v>6</v>
      </c>
      <c r="F307" s="144">
        <v>-6</v>
      </c>
      <c r="G307" s="46">
        <f>F307+E307</f>
        <v>0</v>
      </c>
    </row>
    <row r="308" spans="1:7" ht="12.75">
      <c r="A308" s="53"/>
      <c r="B308" s="10"/>
      <c r="C308" s="10">
        <v>4440</v>
      </c>
      <c r="D308" s="9" t="s">
        <v>40</v>
      </c>
      <c r="E308" s="56">
        <v>14206</v>
      </c>
      <c r="F308" s="144"/>
      <c r="G308" s="46">
        <f>F308+E308</f>
        <v>14206</v>
      </c>
    </row>
    <row r="309" spans="1:7" ht="12.75">
      <c r="A309" s="53"/>
      <c r="B309" s="10"/>
      <c r="C309" s="10"/>
      <c r="D309" s="9"/>
      <c r="E309" s="56"/>
      <c r="F309" s="144"/>
      <c r="G309" s="46"/>
    </row>
    <row r="310" spans="1:7" ht="13.5" thickBot="1">
      <c r="A310" s="402">
        <v>853</v>
      </c>
      <c r="B310" s="336"/>
      <c r="C310" s="336"/>
      <c r="D310" s="403" t="s">
        <v>185</v>
      </c>
      <c r="E310" s="337">
        <f>E311</f>
        <v>49632</v>
      </c>
      <c r="F310" s="337">
        <f>F311</f>
        <v>0</v>
      </c>
      <c r="G310" s="337">
        <f>G311</f>
        <v>49632</v>
      </c>
    </row>
    <row r="311" spans="1:7" ht="12.75">
      <c r="A311" s="53"/>
      <c r="B311" s="174">
        <v>85395</v>
      </c>
      <c r="C311" s="174"/>
      <c r="D311" s="311" t="s">
        <v>54</v>
      </c>
      <c r="E311" s="408">
        <f>SUM(E312:E331)</f>
        <v>49632</v>
      </c>
      <c r="F311" s="408">
        <f>SUM(F312:F331)</f>
        <v>0</v>
      </c>
      <c r="G311" s="408">
        <f>SUM(G312:G331)</f>
        <v>49632</v>
      </c>
    </row>
    <row r="312" spans="1:7" ht="12.75">
      <c r="A312" s="53"/>
      <c r="B312" s="10"/>
      <c r="C312" s="10">
        <v>4018</v>
      </c>
      <c r="D312" s="9" t="s">
        <v>29</v>
      </c>
      <c r="E312" s="56">
        <v>0</v>
      </c>
      <c r="F312" s="144"/>
      <c r="G312" s="46">
        <f>E312+F312</f>
        <v>0</v>
      </c>
    </row>
    <row r="313" spans="1:7" ht="12.75">
      <c r="A313" s="53"/>
      <c r="B313" s="10"/>
      <c r="C313" s="10">
        <v>4019</v>
      </c>
      <c r="D313" s="9" t="s">
        <v>29</v>
      </c>
      <c r="E313" s="56">
        <v>0</v>
      </c>
      <c r="F313" s="144"/>
      <c r="G313" s="46">
        <f aca="true" t="shared" si="9" ref="G313:G331">E313+F313</f>
        <v>0</v>
      </c>
    </row>
    <row r="314" spans="1:7" ht="12.75">
      <c r="A314" s="53"/>
      <c r="B314" s="10"/>
      <c r="C314" s="10">
        <v>4118</v>
      </c>
      <c r="D314" s="9" t="s">
        <v>31</v>
      </c>
      <c r="E314" s="56">
        <v>1957</v>
      </c>
      <c r="F314" s="144">
        <v>274</v>
      </c>
      <c r="G314" s="46">
        <f t="shared" si="9"/>
        <v>2231</v>
      </c>
    </row>
    <row r="315" spans="1:7" ht="12.75">
      <c r="A315" s="53"/>
      <c r="B315" s="10"/>
      <c r="C315" s="10">
        <v>4119</v>
      </c>
      <c r="D315" s="9" t="s">
        <v>31</v>
      </c>
      <c r="E315" s="56">
        <v>346</v>
      </c>
      <c r="F315" s="144">
        <v>48</v>
      </c>
      <c r="G315" s="46">
        <f t="shared" si="9"/>
        <v>394</v>
      </c>
    </row>
    <row r="316" spans="1:7" ht="12.75">
      <c r="A316" s="53"/>
      <c r="B316" s="10"/>
      <c r="C316" s="10">
        <v>4128</v>
      </c>
      <c r="D316" s="9" t="s">
        <v>32</v>
      </c>
      <c r="E316" s="56">
        <v>315</v>
      </c>
      <c r="F316" s="144">
        <v>44</v>
      </c>
      <c r="G316" s="46">
        <f t="shared" si="9"/>
        <v>359</v>
      </c>
    </row>
    <row r="317" spans="1:7" ht="12.75">
      <c r="A317" s="53"/>
      <c r="B317" s="10"/>
      <c r="C317" s="10">
        <v>4129</v>
      </c>
      <c r="D317" s="9" t="s">
        <v>32</v>
      </c>
      <c r="E317" s="56">
        <v>55</v>
      </c>
      <c r="F317" s="144">
        <v>8</v>
      </c>
      <c r="G317" s="46">
        <f t="shared" si="9"/>
        <v>63</v>
      </c>
    </row>
    <row r="318" spans="1:7" ht="12.75">
      <c r="A318" s="53"/>
      <c r="B318" s="10"/>
      <c r="C318" s="10">
        <v>4178</v>
      </c>
      <c r="D318" s="9" t="s">
        <v>229</v>
      </c>
      <c r="E318" s="56">
        <v>15575</v>
      </c>
      <c r="F318" s="144">
        <v>-915</v>
      </c>
      <c r="G318" s="46">
        <f t="shared" si="9"/>
        <v>14660</v>
      </c>
    </row>
    <row r="319" spans="1:7" ht="12.75">
      <c r="A319" s="53"/>
      <c r="B319" s="10"/>
      <c r="C319" s="10">
        <v>4179</v>
      </c>
      <c r="D319" s="9" t="s">
        <v>229</v>
      </c>
      <c r="E319" s="56">
        <v>2749</v>
      </c>
      <c r="F319" s="144">
        <v>-162</v>
      </c>
      <c r="G319" s="46">
        <f t="shared" si="9"/>
        <v>2587</v>
      </c>
    </row>
    <row r="320" spans="1:7" ht="12.75">
      <c r="A320" s="53"/>
      <c r="B320" s="10"/>
      <c r="C320" s="10">
        <v>4218</v>
      </c>
      <c r="D320" s="9" t="s">
        <v>33</v>
      </c>
      <c r="E320" s="56">
        <v>757</v>
      </c>
      <c r="F320" s="144">
        <v>-27</v>
      </c>
      <c r="G320" s="46">
        <f t="shared" si="9"/>
        <v>730</v>
      </c>
    </row>
    <row r="321" spans="1:7" ht="12.75">
      <c r="A321" s="53"/>
      <c r="B321" s="10"/>
      <c r="C321" s="10">
        <v>4219</v>
      </c>
      <c r="D321" s="9" t="s">
        <v>33</v>
      </c>
      <c r="E321" s="56">
        <v>133</v>
      </c>
      <c r="F321" s="144">
        <v>-4</v>
      </c>
      <c r="G321" s="46">
        <f t="shared" si="9"/>
        <v>129</v>
      </c>
    </row>
    <row r="322" spans="1:7" ht="12.75">
      <c r="A322" s="53"/>
      <c r="B322" s="10"/>
      <c r="C322" s="10">
        <v>4248</v>
      </c>
      <c r="D322" s="9" t="s">
        <v>51</v>
      </c>
      <c r="E322" s="56">
        <v>3760</v>
      </c>
      <c r="F322" s="144">
        <v>35</v>
      </c>
      <c r="G322" s="46">
        <f t="shared" si="9"/>
        <v>3795</v>
      </c>
    </row>
    <row r="323" spans="1:7" ht="12.75">
      <c r="A323" s="53"/>
      <c r="B323" s="10"/>
      <c r="C323" s="10">
        <v>4249</v>
      </c>
      <c r="D323" s="9" t="s">
        <v>51</v>
      </c>
      <c r="E323" s="56">
        <v>664</v>
      </c>
      <c r="F323" s="144">
        <v>6</v>
      </c>
      <c r="G323" s="46">
        <f t="shared" si="9"/>
        <v>670</v>
      </c>
    </row>
    <row r="324" spans="1:7" ht="12.75">
      <c r="A324" s="53"/>
      <c r="B324" s="10"/>
      <c r="C324" s="10">
        <v>4268</v>
      </c>
      <c r="D324" s="9" t="s">
        <v>34</v>
      </c>
      <c r="E324" s="56">
        <v>194</v>
      </c>
      <c r="F324" s="144">
        <v>605</v>
      </c>
      <c r="G324" s="46">
        <f t="shared" si="9"/>
        <v>799</v>
      </c>
    </row>
    <row r="325" spans="1:7" ht="12.75">
      <c r="A325" s="53"/>
      <c r="B325" s="10"/>
      <c r="C325" s="10">
        <v>4269</v>
      </c>
      <c r="D325" s="9" t="s">
        <v>34</v>
      </c>
      <c r="E325" s="56">
        <v>34</v>
      </c>
      <c r="F325" s="144">
        <v>107</v>
      </c>
      <c r="G325" s="46">
        <f t="shared" si="9"/>
        <v>141</v>
      </c>
    </row>
    <row r="326" spans="1:7" ht="12.75">
      <c r="A326" s="53"/>
      <c r="B326" s="10"/>
      <c r="C326" s="10">
        <v>4308</v>
      </c>
      <c r="D326" s="9" t="s">
        <v>37</v>
      </c>
      <c r="E326" s="56">
        <v>14730</v>
      </c>
      <c r="F326" s="144">
        <v>-33</v>
      </c>
      <c r="G326" s="46">
        <f t="shared" si="9"/>
        <v>14697</v>
      </c>
    </row>
    <row r="327" spans="1:7" ht="12.75">
      <c r="A327" s="53"/>
      <c r="B327" s="10"/>
      <c r="C327" s="10">
        <v>4309</v>
      </c>
      <c r="D327" s="9" t="s">
        <v>37</v>
      </c>
      <c r="E327" s="56">
        <v>2600</v>
      </c>
      <c r="F327" s="144">
        <v>-6</v>
      </c>
      <c r="G327" s="46">
        <f t="shared" si="9"/>
        <v>2594</v>
      </c>
    </row>
    <row r="328" spans="1:7" ht="12.75">
      <c r="A328" s="53"/>
      <c r="B328" s="10"/>
      <c r="C328" s="10">
        <v>4378</v>
      </c>
      <c r="D328" s="9" t="s">
        <v>290</v>
      </c>
      <c r="E328" s="56">
        <v>60</v>
      </c>
      <c r="F328" s="144">
        <v>60</v>
      </c>
      <c r="G328" s="46">
        <f t="shared" si="9"/>
        <v>120</v>
      </c>
    </row>
    <row r="329" spans="1:7" ht="12.75">
      <c r="A329" s="53"/>
      <c r="B329" s="10"/>
      <c r="C329" s="10">
        <v>4379</v>
      </c>
      <c r="D329" s="9" t="s">
        <v>290</v>
      </c>
      <c r="E329" s="56">
        <v>10</v>
      </c>
      <c r="F329" s="144">
        <v>11</v>
      </c>
      <c r="G329" s="46">
        <f t="shared" si="9"/>
        <v>21</v>
      </c>
    </row>
    <row r="330" spans="1:7" ht="12.75">
      <c r="A330" s="53"/>
      <c r="B330" s="10"/>
      <c r="C330" s="10">
        <v>4758</v>
      </c>
      <c r="D330" s="9" t="s">
        <v>288</v>
      </c>
      <c r="E330" s="56">
        <v>4839</v>
      </c>
      <c r="F330" s="144">
        <v>-43</v>
      </c>
      <c r="G330" s="46">
        <f t="shared" si="9"/>
        <v>4796</v>
      </c>
    </row>
    <row r="331" spans="1:7" ht="12.75">
      <c r="A331" s="53"/>
      <c r="B331" s="10"/>
      <c r="C331" s="10">
        <v>4759</v>
      </c>
      <c r="D331" s="9" t="s">
        <v>288</v>
      </c>
      <c r="E331" s="56">
        <v>854</v>
      </c>
      <c r="F331" s="144">
        <v>-8</v>
      </c>
      <c r="G331" s="46">
        <f t="shared" si="9"/>
        <v>846</v>
      </c>
    </row>
    <row r="332" spans="1:7" ht="12.75">
      <c r="A332" s="53"/>
      <c r="B332" s="10"/>
      <c r="C332" s="10"/>
      <c r="D332" s="9"/>
      <c r="E332" s="56"/>
      <c r="F332" s="144"/>
      <c r="G332" s="46"/>
    </row>
    <row r="333" spans="1:7" ht="13.5" thickBot="1">
      <c r="A333" s="402">
        <v>854</v>
      </c>
      <c r="B333" s="336"/>
      <c r="C333" s="336"/>
      <c r="D333" s="403" t="s">
        <v>55</v>
      </c>
      <c r="E333" s="337">
        <f>E334</f>
        <v>2400</v>
      </c>
      <c r="F333" s="330">
        <f>F334</f>
        <v>0</v>
      </c>
      <c r="G333" s="407">
        <f>E333+F333</f>
        <v>2400</v>
      </c>
    </row>
    <row r="334" spans="1:7" ht="12.75">
      <c r="A334" s="53"/>
      <c r="B334" s="174">
        <v>85415</v>
      </c>
      <c r="C334" s="174"/>
      <c r="D334" s="311" t="s">
        <v>57</v>
      </c>
      <c r="E334" s="408">
        <f>E335</f>
        <v>2400</v>
      </c>
      <c r="F334" s="312">
        <f>F335</f>
        <v>0</v>
      </c>
      <c r="G334" s="281">
        <f>G335</f>
        <v>2400</v>
      </c>
    </row>
    <row r="335" spans="1:7" ht="12.75">
      <c r="A335" s="53"/>
      <c r="B335" s="10"/>
      <c r="C335" s="10">
        <v>3240</v>
      </c>
      <c r="D335" s="9" t="s">
        <v>407</v>
      </c>
      <c r="E335" s="56">
        <v>2400</v>
      </c>
      <c r="F335" s="144"/>
      <c r="G335" s="46">
        <f>E335+F335</f>
        <v>2400</v>
      </c>
    </row>
    <row r="336" spans="1:8" ht="13.5" thickBot="1">
      <c r="A336" s="15"/>
      <c r="B336" s="16"/>
      <c r="C336" s="17"/>
      <c r="D336" s="16"/>
      <c r="E336" s="148"/>
      <c r="F336" s="193"/>
      <c r="G336" s="45"/>
      <c r="H336" s="43"/>
    </row>
    <row r="337" spans="1:8" ht="12.75">
      <c r="A337" s="48"/>
      <c r="B337" s="49"/>
      <c r="C337" s="48"/>
      <c r="D337" s="49"/>
      <c r="G337" s="1"/>
      <c r="H337" s="43"/>
    </row>
    <row r="338" spans="1:8" ht="12.75">
      <c r="A338" s="70"/>
      <c r="B338" s="73"/>
      <c r="C338" s="70"/>
      <c r="D338" s="71"/>
      <c r="E338" s="489"/>
      <c r="F338" s="489"/>
      <c r="G338" s="489"/>
      <c r="H338" s="43"/>
    </row>
    <row r="339" spans="1:8" ht="12.75">
      <c r="A339" s="70"/>
      <c r="B339" s="71"/>
      <c r="C339" s="70"/>
      <c r="D339" s="43"/>
      <c r="E339" s="359"/>
      <c r="G339" s="359" t="s">
        <v>226</v>
      </c>
      <c r="H339" s="43"/>
    </row>
    <row r="340" spans="1:8" ht="12.75">
      <c r="A340" s="487" t="s">
        <v>183</v>
      </c>
      <c r="B340" s="487"/>
      <c r="C340" s="487"/>
      <c r="D340" s="487"/>
      <c r="E340" s="487"/>
      <c r="F340" s="487"/>
      <c r="G340" s="487"/>
      <c r="H340" s="43"/>
    </row>
    <row r="341" spans="1:7" ht="13.5" thickBot="1">
      <c r="A341" s="490" t="s">
        <v>7</v>
      </c>
      <c r="B341" s="490"/>
      <c r="C341" s="490"/>
      <c r="D341" s="490"/>
      <c r="E341" s="490"/>
      <c r="F341" s="490"/>
      <c r="G341" s="490"/>
    </row>
    <row r="342" spans="1:7" ht="12.75">
      <c r="A342" s="360"/>
      <c r="B342" s="361"/>
      <c r="C342" s="361"/>
      <c r="D342" s="361"/>
      <c r="E342" s="189" t="s">
        <v>8</v>
      </c>
      <c r="F342" s="189"/>
      <c r="G342" s="362" t="s">
        <v>8</v>
      </c>
    </row>
    <row r="343" spans="1:7" ht="12.75">
      <c r="A343" s="363" t="s">
        <v>9</v>
      </c>
      <c r="B343" s="159" t="s">
        <v>10</v>
      </c>
      <c r="C343" s="151" t="s">
        <v>11</v>
      </c>
      <c r="D343" s="151" t="s">
        <v>12</v>
      </c>
      <c r="E343" s="190" t="s">
        <v>373</v>
      </c>
      <c r="F343" s="190" t="s">
        <v>13</v>
      </c>
      <c r="G343" s="364" t="s">
        <v>373</v>
      </c>
    </row>
    <row r="344" spans="1:7" ht="13.5" thickBot="1">
      <c r="A344" s="365"/>
      <c r="B344" s="166"/>
      <c r="C344" s="145"/>
      <c r="D344" s="145"/>
      <c r="E344" s="21"/>
      <c r="F344" s="21"/>
      <c r="G344" s="22" t="s">
        <v>14</v>
      </c>
    </row>
    <row r="345" spans="1:7" ht="10.5" customHeight="1" thickBot="1">
      <c r="A345" s="365">
        <v>1</v>
      </c>
      <c r="B345" s="145">
        <v>2</v>
      </c>
      <c r="C345" s="145">
        <v>3</v>
      </c>
      <c r="D345" s="145">
        <v>4</v>
      </c>
      <c r="E345" s="235">
        <v>5</v>
      </c>
      <c r="F345" s="85">
        <v>6</v>
      </c>
      <c r="G345" s="21">
        <v>7</v>
      </c>
    </row>
    <row r="346" spans="1:9" ht="13.5" thickBot="1">
      <c r="A346" s="363"/>
      <c r="B346" s="151"/>
      <c r="C346" s="151"/>
      <c r="D346" s="366" t="s">
        <v>59</v>
      </c>
      <c r="E346" s="160">
        <f>E348+E353+E357+E370</f>
        <v>238603</v>
      </c>
      <c r="F346" s="194">
        <f>F348+F353+F357+F370</f>
        <v>0</v>
      </c>
      <c r="G346" s="192">
        <f>F346+E346</f>
        <v>238603</v>
      </c>
      <c r="I346" s="1"/>
    </row>
    <row r="347" spans="1:7" ht="12.75">
      <c r="A347" s="363"/>
      <c r="B347" s="151"/>
      <c r="C347" s="151"/>
      <c r="D347" s="367" t="s">
        <v>16</v>
      </c>
      <c r="E347" s="56"/>
      <c r="F347" s="72"/>
      <c r="G347" s="144"/>
    </row>
    <row r="348" spans="1:7" ht="13.5" thickBot="1">
      <c r="A348" s="368">
        <v>700</v>
      </c>
      <c r="B348" s="366"/>
      <c r="C348" s="366"/>
      <c r="D348" s="199" t="s">
        <v>20</v>
      </c>
      <c r="E348" s="160">
        <f>E349</f>
        <v>27042</v>
      </c>
      <c r="F348" s="194">
        <f>F349</f>
        <v>498</v>
      </c>
      <c r="G348" s="192">
        <f>F348+E348</f>
        <v>27540</v>
      </c>
    </row>
    <row r="349" spans="1:7" ht="13.5" thickBot="1">
      <c r="A349" s="363"/>
      <c r="B349" s="369">
        <v>70005</v>
      </c>
      <c r="C349" s="369"/>
      <c r="D349" s="370" t="s">
        <v>21</v>
      </c>
      <c r="E349" s="154">
        <f>E351</f>
        <v>27042</v>
      </c>
      <c r="F349" s="196">
        <f>F351</f>
        <v>498</v>
      </c>
      <c r="G349" s="150">
        <f>F349+E349</f>
        <v>27540</v>
      </c>
    </row>
    <row r="350" spans="1:7" ht="12.75">
      <c r="A350" s="363"/>
      <c r="B350" s="151"/>
      <c r="C350" s="295" t="s">
        <v>191</v>
      </c>
      <c r="D350" s="159" t="s">
        <v>22</v>
      </c>
      <c r="E350" s="56"/>
      <c r="F350" s="167"/>
      <c r="G350" s="144"/>
    </row>
    <row r="351" spans="1:7" ht="12.75">
      <c r="A351" s="363"/>
      <c r="B351" s="151"/>
      <c r="C351" s="151"/>
      <c r="D351" s="159" t="s">
        <v>23</v>
      </c>
      <c r="E351" s="56">
        <v>27042</v>
      </c>
      <c r="F351" s="144">
        <v>498</v>
      </c>
      <c r="G351" s="144">
        <f>F351+E351</f>
        <v>27540</v>
      </c>
    </row>
    <row r="352" spans="1:7" ht="8.25" customHeight="1">
      <c r="A352" s="363"/>
      <c r="B352" s="151"/>
      <c r="C352" s="151"/>
      <c r="D352" s="367"/>
      <c r="E352" s="56"/>
      <c r="F352" s="144"/>
      <c r="G352" s="144"/>
    </row>
    <row r="353" spans="1:7" ht="13.5" thickBot="1">
      <c r="A353" s="368">
        <v>758</v>
      </c>
      <c r="B353" s="366"/>
      <c r="C353" s="366"/>
      <c r="D353" s="199" t="s">
        <v>24</v>
      </c>
      <c r="E353" s="160">
        <f>E354</f>
        <v>1000</v>
      </c>
      <c r="F353" s="192">
        <f>F354</f>
        <v>-67</v>
      </c>
      <c r="G353" s="192">
        <f>F353+E353</f>
        <v>933</v>
      </c>
    </row>
    <row r="354" spans="1:7" ht="13.5" thickBot="1">
      <c r="A354" s="363"/>
      <c r="B354" s="145">
        <v>75814</v>
      </c>
      <c r="C354" s="145"/>
      <c r="D354" s="166" t="s">
        <v>25</v>
      </c>
      <c r="E354" s="154">
        <f>E355</f>
        <v>1000</v>
      </c>
      <c r="F354" s="201">
        <f>F355</f>
        <v>-67</v>
      </c>
      <c r="G354" s="201">
        <f>F354+E354</f>
        <v>933</v>
      </c>
    </row>
    <row r="355" spans="1:7" ht="12.75">
      <c r="A355" s="363"/>
      <c r="B355" s="151"/>
      <c r="C355" s="295" t="s">
        <v>192</v>
      </c>
      <c r="D355" s="159" t="s">
        <v>26</v>
      </c>
      <c r="E355" s="56">
        <v>1000</v>
      </c>
      <c r="F355" s="144">
        <v>-67</v>
      </c>
      <c r="G355" s="144">
        <f>F355+E355</f>
        <v>933</v>
      </c>
    </row>
    <row r="356" spans="1:7" ht="6" customHeight="1">
      <c r="A356" s="363"/>
      <c r="B356" s="151"/>
      <c r="C356" s="151"/>
      <c r="D356" s="367"/>
      <c r="E356" s="56"/>
      <c r="F356" s="144"/>
      <c r="G356" s="144"/>
    </row>
    <row r="357" spans="1:7" ht="13.5" thickBot="1">
      <c r="A357" s="368">
        <v>801</v>
      </c>
      <c r="B357" s="366"/>
      <c r="C357" s="366"/>
      <c r="D357" s="199" t="s">
        <v>47</v>
      </c>
      <c r="E357" s="160">
        <f>+E367+E358</f>
        <v>118931</v>
      </c>
      <c r="F357" s="160">
        <f>+F367+F358</f>
        <v>7</v>
      </c>
      <c r="G357" s="160">
        <f>+G367+G358</f>
        <v>118938</v>
      </c>
    </row>
    <row r="358" spans="1:7" ht="12.75">
      <c r="A358" s="371"/>
      <c r="B358" s="372">
        <v>80130</v>
      </c>
      <c r="C358" s="372"/>
      <c r="D358" s="373" t="s">
        <v>52</v>
      </c>
      <c r="E358" s="325">
        <f>E359+E361+E362+E364+E363</f>
        <v>48931</v>
      </c>
      <c r="F358" s="325">
        <f>F359+F361+F362+F364+F363</f>
        <v>7</v>
      </c>
      <c r="G358" s="325">
        <f>G359+G361+G362+G364+G363</f>
        <v>48938</v>
      </c>
    </row>
    <row r="359" spans="1:7" ht="12.75">
      <c r="A359" s="371"/>
      <c r="B359" s="374"/>
      <c r="C359" s="375" t="s">
        <v>191</v>
      </c>
      <c r="D359" s="159" t="s">
        <v>22</v>
      </c>
      <c r="E359" s="323">
        <v>21058</v>
      </c>
      <c r="F359" s="323"/>
      <c r="G359" s="323">
        <f>E359+F359</f>
        <v>21058</v>
      </c>
    </row>
    <row r="360" spans="1:7" ht="12.75">
      <c r="A360" s="371"/>
      <c r="B360" s="374"/>
      <c r="C360" s="375"/>
      <c r="D360" s="159" t="s">
        <v>23</v>
      </c>
      <c r="E360" s="323"/>
      <c r="F360" s="323"/>
      <c r="G360" s="323"/>
    </row>
    <row r="361" spans="1:7" ht="12.75">
      <c r="A361" s="371"/>
      <c r="B361" s="374"/>
      <c r="C361" s="295" t="s">
        <v>193</v>
      </c>
      <c r="D361" s="382" t="s">
        <v>49</v>
      </c>
      <c r="E361" s="323">
        <v>13452</v>
      </c>
      <c r="F361" s="323">
        <v>7</v>
      </c>
      <c r="G361" s="323">
        <f>E361+F361</f>
        <v>13459</v>
      </c>
    </row>
    <row r="362" spans="1:7" ht="12.75">
      <c r="A362" s="371"/>
      <c r="B362" s="374"/>
      <c r="C362" s="295" t="s">
        <v>195</v>
      </c>
      <c r="D362" s="382" t="s">
        <v>445</v>
      </c>
      <c r="E362" s="323">
        <v>2240</v>
      </c>
      <c r="F362" s="323"/>
      <c r="G362" s="323">
        <f>E362+F362</f>
        <v>2240</v>
      </c>
    </row>
    <row r="363" spans="1:7" ht="12.75">
      <c r="A363" s="371"/>
      <c r="B363" s="374"/>
      <c r="C363" s="295" t="s">
        <v>190</v>
      </c>
      <c r="D363" s="382" t="s">
        <v>363</v>
      </c>
      <c r="E363" s="323">
        <v>660</v>
      </c>
      <c r="F363" s="323"/>
      <c r="G363" s="323">
        <f>E363+F363</f>
        <v>660</v>
      </c>
    </row>
    <row r="364" spans="1:7" ht="12.75">
      <c r="A364" s="371"/>
      <c r="B364" s="374"/>
      <c r="C364" s="295" t="s">
        <v>361</v>
      </c>
      <c r="D364" s="382" t="s">
        <v>414</v>
      </c>
      <c r="E364" s="323">
        <v>11521</v>
      </c>
      <c r="F364" s="323"/>
      <c r="G364" s="323">
        <f>E364+F364</f>
        <v>11521</v>
      </c>
    </row>
    <row r="365" spans="1:7" ht="12.75">
      <c r="A365" s="371"/>
      <c r="B365" s="374"/>
      <c r="C365" s="295"/>
      <c r="D365" s="382" t="s">
        <v>415</v>
      </c>
      <c r="E365" s="323"/>
      <c r="F365" s="323"/>
      <c r="G365" s="323"/>
    </row>
    <row r="366" spans="1:7" ht="13.5" thickBot="1">
      <c r="A366" s="371"/>
      <c r="B366" s="376"/>
      <c r="C366" s="376"/>
      <c r="D366" s="377"/>
      <c r="E366" s="324"/>
      <c r="F366" s="324"/>
      <c r="G366" s="324"/>
    </row>
    <row r="367" spans="1:7" ht="13.5" thickBot="1">
      <c r="A367" s="371"/>
      <c r="B367" s="145">
        <v>80197</v>
      </c>
      <c r="C367" s="298"/>
      <c r="D367" s="166" t="s">
        <v>62</v>
      </c>
      <c r="E367" s="148">
        <f>E368</f>
        <v>70000</v>
      </c>
      <c r="F367" s="150">
        <f>F368</f>
        <v>0</v>
      </c>
      <c r="G367" s="150">
        <f>F367+E367</f>
        <v>70000</v>
      </c>
    </row>
    <row r="368" spans="1:7" ht="12.75">
      <c r="A368" s="371"/>
      <c r="B368" s="151"/>
      <c r="C368" s="295" t="s">
        <v>196</v>
      </c>
      <c r="D368" s="159" t="s">
        <v>63</v>
      </c>
      <c r="E368" s="56">
        <v>70000</v>
      </c>
      <c r="F368" s="144"/>
      <c r="G368" s="144">
        <f>F368+E368</f>
        <v>70000</v>
      </c>
    </row>
    <row r="369" spans="1:7" ht="6" customHeight="1">
      <c r="A369" s="371"/>
      <c r="B369" s="151"/>
      <c r="C369" s="151"/>
      <c r="D369" s="159"/>
      <c r="E369" s="56"/>
      <c r="F369" s="144"/>
      <c r="G369" s="144"/>
    </row>
    <row r="370" spans="1:7" ht="13.5" thickBot="1">
      <c r="A370" s="264">
        <v>854</v>
      </c>
      <c r="B370" s="366"/>
      <c r="C370" s="366"/>
      <c r="D370" s="199" t="s">
        <v>55</v>
      </c>
      <c r="E370" s="160">
        <f>E371</f>
        <v>91630</v>
      </c>
      <c r="F370" s="192">
        <f>F371</f>
        <v>-438</v>
      </c>
      <c r="G370" s="192">
        <f>F370+E370</f>
        <v>91192</v>
      </c>
    </row>
    <row r="371" spans="1:7" ht="13.5" thickBot="1">
      <c r="A371" s="363"/>
      <c r="B371" s="145">
        <v>85410</v>
      </c>
      <c r="C371" s="145"/>
      <c r="D371" s="166" t="s">
        <v>64</v>
      </c>
      <c r="E371" s="154">
        <f>SUM(E372:E373)</f>
        <v>91630</v>
      </c>
      <c r="F371" s="150">
        <f>F372+F373</f>
        <v>-438</v>
      </c>
      <c r="G371" s="150">
        <f>F371+E371</f>
        <v>91192</v>
      </c>
    </row>
    <row r="372" spans="1:7" ht="12.75">
      <c r="A372" s="363"/>
      <c r="B372" s="378"/>
      <c r="C372" s="379" t="s">
        <v>193</v>
      </c>
      <c r="D372" s="380" t="s">
        <v>49</v>
      </c>
      <c r="E372" s="56">
        <v>83065</v>
      </c>
      <c r="F372" s="144">
        <v>-438</v>
      </c>
      <c r="G372" s="144">
        <f>F372+E372</f>
        <v>82627</v>
      </c>
    </row>
    <row r="373" spans="1:7" ht="12.75">
      <c r="A373" s="363"/>
      <c r="B373" s="381"/>
      <c r="C373" s="295" t="s">
        <v>361</v>
      </c>
      <c r="D373" s="382" t="s">
        <v>414</v>
      </c>
      <c r="E373" s="56">
        <v>8565</v>
      </c>
      <c r="F373" s="144"/>
      <c r="G373" s="144">
        <f>F373+E373</f>
        <v>8565</v>
      </c>
    </row>
    <row r="374" spans="1:7" ht="12.75">
      <c r="A374" s="363"/>
      <c r="B374" s="381"/>
      <c r="C374" s="295"/>
      <c r="D374" s="382" t="s">
        <v>415</v>
      </c>
      <c r="E374" s="56"/>
      <c r="F374" s="144"/>
      <c r="G374" s="144"/>
    </row>
    <row r="375" spans="1:7" ht="12.75">
      <c r="A375" s="363"/>
      <c r="B375" s="381"/>
      <c r="C375" s="381"/>
      <c r="D375" s="382"/>
      <c r="E375" s="56"/>
      <c r="F375" s="144"/>
      <c r="G375" s="144"/>
    </row>
    <row r="376" spans="1:9" ht="13.5" thickBot="1">
      <c r="A376" s="363"/>
      <c r="B376" s="151"/>
      <c r="C376" s="151"/>
      <c r="D376" s="366" t="s">
        <v>50</v>
      </c>
      <c r="E376" s="160">
        <f>E378+E425</f>
        <v>3329690</v>
      </c>
      <c r="F376" s="192">
        <f>F378+F425</f>
        <v>284859</v>
      </c>
      <c r="G376" s="192">
        <f>G378+G425</f>
        <v>3614549</v>
      </c>
      <c r="H376" s="43"/>
      <c r="I376" s="1"/>
    </row>
    <row r="377" spans="1:8" ht="12.75">
      <c r="A377" s="363"/>
      <c r="B377" s="151"/>
      <c r="C377" s="151"/>
      <c r="D377" s="367" t="s">
        <v>16</v>
      </c>
      <c r="E377" s="56"/>
      <c r="F377" s="191"/>
      <c r="G377" s="144"/>
      <c r="H377" s="43"/>
    </row>
    <row r="378" spans="1:9" ht="13.5" thickBot="1">
      <c r="A378" s="368">
        <v>801</v>
      </c>
      <c r="B378" s="366"/>
      <c r="C378" s="366"/>
      <c r="D378" s="199" t="s">
        <v>47</v>
      </c>
      <c r="E378" s="160">
        <f>E388+E379+E418+E412</f>
        <v>3016525</v>
      </c>
      <c r="F378" s="160">
        <f>F388+F379+F418+F412</f>
        <v>279340</v>
      </c>
      <c r="G378" s="160">
        <f>G388+G379+G418+G412</f>
        <v>3295865</v>
      </c>
      <c r="H378" s="72"/>
      <c r="I378" s="1"/>
    </row>
    <row r="379" spans="1:9" ht="13.5" thickBot="1">
      <c r="A379" s="371"/>
      <c r="B379" s="145">
        <v>80120</v>
      </c>
      <c r="C379" s="145"/>
      <c r="D379" s="166" t="s">
        <v>48</v>
      </c>
      <c r="E379" s="168">
        <f>SUM(E380:E386)</f>
        <v>275877</v>
      </c>
      <c r="F379" s="163">
        <f>SUM(F380:F386)</f>
        <v>0</v>
      </c>
      <c r="G379" s="168">
        <f aca="true" t="shared" si="10" ref="G379:G386">F379+E379</f>
        <v>275877</v>
      </c>
      <c r="H379" s="72"/>
      <c r="I379" s="1"/>
    </row>
    <row r="380" spans="1:9" ht="12.75">
      <c r="A380" s="371"/>
      <c r="B380" s="378"/>
      <c r="C380" s="383">
        <v>3020</v>
      </c>
      <c r="D380" s="159" t="s">
        <v>28</v>
      </c>
      <c r="E380" s="236">
        <v>600</v>
      </c>
      <c r="F380" s="173"/>
      <c r="G380" s="236">
        <f t="shared" si="10"/>
        <v>600</v>
      </c>
      <c r="H380" s="72"/>
      <c r="I380" s="1"/>
    </row>
    <row r="381" spans="1:9" ht="12.75">
      <c r="A381" s="371"/>
      <c r="B381" s="151"/>
      <c r="C381" s="151">
        <v>4010</v>
      </c>
      <c r="D381" s="159" t="s">
        <v>29</v>
      </c>
      <c r="E381" s="142">
        <v>206839</v>
      </c>
      <c r="F381" s="143"/>
      <c r="G381" s="142">
        <f t="shared" si="10"/>
        <v>206839</v>
      </c>
      <c r="H381" s="72"/>
      <c r="I381" s="1"/>
    </row>
    <row r="382" spans="1:9" ht="12.75">
      <c r="A382" s="371"/>
      <c r="B382" s="151"/>
      <c r="C382" s="151">
        <v>4040</v>
      </c>
      <c r="D382" s="159" t="s">
        <v>30</v>
      </c>
      <c r="E382" s="56">
        <v>16028</v>
      </c>
      <c r="F382" s="72"/>
      <c r="G382" s="144">
        <f t="shared" si="10"/>
        <v>16028</v>
      </c>
      <c r="H382" s="72"/>
      <c r="I382" s="1"/>
    </row>
    <row r="383" spans="1:9" ht="12.75">
      <c r="A383" s="371"/>
      <c r="B383" s="151"/>
      <c r="C383" s="151">
        <v>4110</v>
      </c>
      <c r="D383" s="159" t="s">
        <v>31</v>
      </c>
      <c r="E383" s="142">
        <v>33492</v>
      </c>
      <c r="F383" s="143"/>
      <c r="G383" s="142">
        <f t="shared" si="10"/>
        <v>33492</v>
      </c>
      <c r="H383" s="72"/>
      <c r="I383" s="1"/>
    </row>
    <row r="384" spans="1:9" ht="12.75">
      <c r="A384" s="371"/>
      <c r="B384" s="151"/>
      <c r="C384" s="151">
        <v>4120</v>
      </c>
      <c r="D384" s="159" t="s">
        <v>32</v>
      </c>
      <c r="E384" s="142">
        <v>5332</v>
      </c>
      <c r="F384" s="143"/>
      <c r="G384" s="142">
        <f t="shared" si="10"/>
        <v>5332</v>
      </c>
      <c r="H384" s="72"/>
      <c r="I384" s="1"/>
    </row>
    <row r="385" spans="1:9" ht="12.75">
      <c r="A385" s="371"/>
      <c r="B385" s="151"/>
      <c r="C385" s="151">
        <v>4210</v>
      </c>
      <c r="D385" s="159" t="s">
        <v>33</v>
      </c>
      <c r="E385" s="56">
        <v>0</v>
      </c>
      <c r="F385" s="72"/>
      <c r="G385" s="144">
        <f t="shared" si="10"/>
        <v>0</v>
      </c>
      <c r="H385" s="72"/>
      <c r="I385" s="1"/>
    </row>
    <row r="386" spans="1:9" ht="12.75">
      <c r="A386" s="371"/>
      <c r="B386" s="151"/>
      <c r="C386" s="151">
        <v>4440</v>
      </c>
      <c r="D386" s="159" t="s">
        <v>40</v>
      </c>
      <c r="E386" s="56">
        <v>13586</v>
      </c>
      <c r="F386" s="72"/>
      <c r="G386" s="144">
        <f t="shared" si="10"/>
        <v>13586</v>
      </c>
      <c r="H386" s="72"/>
      <c r="I386" s="1"/>
    </row>
    <row r="387" spans="1:7" ht="4.5" customHeight="1">
      <c r="A387" s="371"/>
      <c r="B387" s="151"/>
      <c r="C387" s="151"/>
      <c r="D387" s="159"/>
      <c r="E387" s="56"/>
      <c r="F387" s="72"/>
      <c r="G387" s="144"/>
    </row>
    <row r="388" spans="1:8" ht="13.5" thickBot="1">
      <c r="A388" s="363"/>
      <c r="B388" s="145">
        <v>80130</v>
      </c>
      <c r="C388" s="145"/>
      <c r="D388" s="166" t="s">
        <v>52</v>
      </c>
      <c r="E388" s="148">
        <f>SUM(E389:E410)</f>
        <v>2687716</v>
      </c>
      <c r="F388" s="196">
        <f>SUM(F389:F410)</f>
        <v>281070</v>
      </c>
      <c r="G388" s="150">
        <f aca="true" t="shared" si="11" ref="G388:G410">F388+E388</f>
        <v>2968786</v>
      </c>
      <c r="H388" s="1"/>
    </row>
    <row r="389" spans="1:7" ht="12.75">
      <c r="A389" s="363"/>
      <c r="B389" s="151"/>
      <c r="C389" s="151">
        <v>3020</v>
      </c>
      <c r="D389" s="159" t="s">
        <v>28</v>
      </c>
      <c r="E389" s="56">
        <v>3429</v>
      </c>
      <c r="F389" s="72"/>
      <c r="G389" s="144">
        <f t="shared" si="11"/>
        <v>3429</v>
      </c>
    </row>
    <row r="390" spans="1:7" ht="12.75">
      <c r="A390" s="363"/>
      <c r="B390" s="151"/>
      <c r="C390" s="151">
        <v>4010</v>
      </c>
      <c r="D390" s="159" t="s">
        <v>29</v>
      </c>
      <c r="E390" s="56">
        <v>1436479</v>
      </c>
      <c r="F390" s="72">
        <f>90+20195</f>
        <v>20285</v>
      </c>
      <c r="G390" s="144">
        <f t="shared" si="11"/>
        <v>1456764</v>
      </c>
    </row>
    <row r="391" spans="1:7" ht="12.75">
      <c r="A391" s="363"/>
      <c r="B391" s="151"/>
      <c r="C391" s="151">
        <v>4040</v>
      </c>
      <c r="D391" s="159" t="s">
        <v>30</v>
      </c>
      <c r="E391" s="56">
        <v>113047</v>
      </c>
      <c r="F391" s="72"/>
      <c r="G391" s="144">
        <f t="shared" si="11"/>
        <v>113047</v>
      </c>
    </row>
    <row r="392" spans="1:7" ht="12.75">
      <c r="A392" s="363"/>
      <c r="B392" s="151"/>
      <c r="C392" s="151">
        <v>4110</v>
      </c>
      <c r="D392" s="159" t="s">
        <v>31</v>
      </c>
      <c r="E392" s="56">
        <v>236509</v>
      </c>
      <c r="F392" s="167"/>
      <c r="G392" s="144">
        <f t="shared" si="11"/>
        <v>236509</v>
      </c>
    </row>
    <row r="393" spans="1:7" ht="12.75">
      <c r="A393" s="363"/>
      <c r="B393" s="151"/>
      <c r="C393" s="151">
        <v>4120</v>
      </c>
      <c r="D393" s="159" t="s">
        <v>32</v>
      </c>
      <c r="E393" s="56">
        <v>37446</v>
      </c>
      <c r="F393" s="167"/>
      <c r="G393" s="144">
        <f t="shared" si="11"/>
        <v>37446</v>
      </c>
    </row>
    <row r="394" spans="1:7" ht="12.75">
      <c r="A394" s="363"/>
      <c r="B394" s="151"/>
      <c r="C394" s="151">
        <v>4170</v>
      </c>
      <c r="D394" s="159" t="s">
        <v>229</v>
      </c>
      <c r="E394" s="56">
        <v>11193</v>
      </c>
      <c r="F394" s="167"/>
      <c r="G394" s="144">
        <f t="shared" si="11"/>
        <v>11193</v>
      </c>
    </row>
    <row r="395" spans="1:7" ht="12.75">
      <c r="A395" s="363"/>
      <c r="B395" s="151"/>
      <c r="C395" s="151">
        <v>4210</v>
      </c>
      <c r="D395" s="159" t="s">
        <v>33</v>
      </c>
      <c r="E395" s="56">
        <v>217577</v>
      </c>
      <c r="F395" s="167">
        <v>-2203</v>
      </c>
      <c r="G395" s="144">
        <f t="shared" si="11"/>
        <v>215374</v>
      </c>
    </row>
    <row r="396" spans="1:7" ht="12.75">
      <c r="A396" s="363"/>
      <c r="B396" s="151"/>
      <c r="C396" s="151">
        <v>4240</v>
      </c>
      <c r="D396" s="159" t="s">
        <v>51</v>
      </c>
      <c r="E396" s="56">
        <v>12000</v>
      </c>
      <c r="F396" s="167">
        <v>7490</v>
      </c>
      <c r="G396" s="144">
        <f t="shared" si="11"/>
        <v>19490</v>
      </c>
    </row>
    <row r="397" spans="1:7" ht="12.75">
      <c r="A397" s="363"/>
      <c r="B397" s="151"/>
      <c r="C397" s="151">
        <v>4260</v>
      </c>
      <c r="D397" s="159" t="s">
        <v>34</v>
      </c>
      <c r="E397" s="56">
        <v>42000</v>
      </c>
      <c r="F397" s="167">
        <v>3600</v>
      </c>
      <c r="G397" s="144">
        <f t="shared" si="11"/>
        <v>45600</v>
      </c>
    </row>
    <row r="398" spans="1:7" ht="12.75">
      <c r="A398" s="363"/>
      <c r="B398" s="151"/>
      <c r="C398" s="151">
        <v>4270</v>
      </c>
      <c r="D398" s="159" t="s">
        <v>35</v>
      </c>
      <c r="E398" s="56">
        <v>377816</v>
      </c>
      <c r="F398" s="167">
        <f>-11653+259145</f>
        <v>247492</v>
      </c>
      <c r="G398" s="144">
        <f t="shared" si="11"/>
        <v>625308</v>
      </c>
    </row>
    <row r="399" spans="1:7" ht="12.75">
      <c r="A399" s="363"/>
      <c r="B399" s="151"/>
      <c r="C399" s="151">
        <v>4280</v>
      </c>
      <c r="D399" s="159" t="s">
        <v>36</v>
      </c>
      <c r="E399" s="56">
        <v>1000</v>
      </c>
      <c r="F399" s="167">
        <v>-136</v>
      </c>
      <c r="G399" s="144">
        <f t="shared" si="11"/>
        <v>864</v>
      </c>
    </row>
    <row r="400" spans="1:7" ht="12.75">
      <c r="A400" s="363"/>
      <c r="B400" s="151"/>
      <c r="C400" s="151">
        <v>4300</v>
      </c>
      <c r="D400" s="159" t="s">
        <v>37</v>
      </c>
      <c r="E400" s="56">
        <v>69201</v>
      </c>
      <c r="F400" s="167">
        <v>-14201</v>
      </c>
      <c r="G400" s="144">
        <f t="shared" si="11"/>
        <v>55000</v>
      </c>
    </row>
    <row r="401" spans="1:7" ht="12.75">
      <c r="A401" s="363"/>
      <c r="B401" s="151"/>
      <c r="C401" s="152">
        <v>4350</v>
      </c>
      <c r="D401" s="159" t="s">
        <v>228</v>
      </c>
      <c r="E401" s="56">
        <v>3342</v>
      </c>
      <c r="F401" s="167">
        <v>-307</v>
      </c>
      <c r="G401" s="144">
        <f t="shared" si="11"/>
        <v>3035</v>
      </c>
    </row>
    <row r="402" spans="1:7" ht="12.75">
      <c r="A402" s="363"/>
      <c r="B402" s="151"/>
      <c r="C402" s="152">
        <v>4370</v>
      </c>
      <c r="D402" s="159" t="s">
        <v>285</v>
      </c>
      <c r="E402" s="56">
        <v>6500</v>
      </c>
      <c r="F402" s="167">
        <v>-202</v>
      </c>
      <c r="G402" s="144">
        <f t="shared" si="11"/>
        <v>6298</v>
      </c>
    </row>
    <row r="403" spans="1:7" ht="12.75">
      <c r="A403" s="363"/>
      <c r="B403" s="151"/>
      <c r="C403" s="151">
        <v>4410</v>
      </c>
      <c r="D403" s="159" t="s">
        <v>38</v>
      </c>
      <c r="E403" s="56">
        <v>1000</v>
      </c>
      <c r="F403" s="167">
        <v>-555</v>
      </c>
      <c r="G403" s="144">
        <f t="shared" si="11"/>
        <v>445</v>
      </c>
    </row>
    <row r="404" spans="1:7" ht="12.75">
      <c r="A404" s="363"/>
      <c r="B404" s="151"/>
      <c r="C404" s="151">
        <v>4430</v>
      </c>
      <c r="D404" s="159" t="s">
        <v>39</v>
      </c>
      <c r="E404" s="56">
        <v>12059</v>
      </c>
      <c r="F404" s="167">
        <v>2090</v>
      </c>
      <c r="G404" s="144">
        <f t="shared" si="11"/>
        <v>14149</v>
      </c>
    </row>
    <row r="405" spans="1:7" ht="12.75">
      <c r="A405" s="363"/>
      <c r="B405" s="151"/>
      <c r="C405" s="151">
        <v>4440</v>
      </c>
      <c r="D405" s="159" t="s">
        <v>40</v>
      </c>
      <c r="E405" s="56">
        <v>94621</v>
      </c>
      <c r="F405" s="167"/>
      <c r="G405" s="144">
        <f t="shared" si="11"/>
        <v>94621</v>
      </c>
    </row>
    <row r="406" spans="1:7" ht="12.75">
      <c r="A406" s="363"/>
      <c r="B406" s="151"/>
      <c r="C406" s="151">
        <v>4530</v>
      </c>
      <c r="D406" s="159" t="s">
        <v>65</v>
      </c>
      <c r="E406" s="56">
        <v>4461</v>
      </c>
      <c r="F406" s="167"/>
      <c r="G406" s="144">
        <f t="shared" si="11"/>
        <v>4461</v>
      </c>
    </row>
    <row r="407" spans="1:7" ht="12.75">
      <c r="A407" s="363"/>
      <c r="B407" s="151"/>
      <c r="C407" s="151">
        <v>4700</v>
      </c>
      <c r="D407" s="159" t="s">
        <v>362</v>
      </c>
      <c r="E407" s="56">
        <v>1536</v>
      </c>
      <c r="F407" s="136"/>
      <c r="G407" s="144">
        <f t="shared" si="11"/>
        <v>1536</v>
      </c>
    </row>
    <row r="408" spans="1:7" ht="12.75">
      <c r="A408" s="363"/>
      <c r="B408" s="151"/>
      <c r="C408" s="151">
        <v>4740</v>
      </c>
      <c r="D408" s="159" t="s">
        <v>318</v>
      </c>
      <c r="E408" s="56">
        <v>1500</v>
      </c>
      <c r="F408" s="136">
        <v>-716</v>
      </c>
      <c r="G408" s="144">
        <f t="shared" si="11"/>
        <v>784</v>
      </c>
    </row>
    <row r="409" spans="1:7" ht="12.75">
      <c r="A409" s="363"/>
      <c r="B409" s="151"/>
      <c r="C409" s="151">
        <v>4750</v>
      </c>
      <c r="D409" s="159" t="s">
        <v>288</v>
      </c>
      <c r="E409" s="56">
        <v>5000</v>
      </c>
      <c r="F409" s="136">
        <v>133</v>
      </c>
      <c r="G409" s="144">
        <f t="shared" si="11"/>
        <v>5133</v>
      </c>
    </row>
    <row r="410" spans="1:7" ht="12.75">
      <c r="A410" s="363"/>
      <c r="B410" s="151"/>
      <c r="C410" s="151">
        <v>6050</v>
      </c>
      <c r="D410" s="159" t="s">
        <v>43</v>
      </c>
      <c r="E410" s="56">
        <v>0</v>
      </c>
      <c r="F410" s="136">
        <f>18300</f>
        <v>18300</v>
      </c>
      <c r="G410" s="144">
        <f t="shared" si="11"/>
        <v>18300</v>
      </c>
    </row>
    <row r="411" spans="1:7" ht="12" customHeight="1">
      <c r="A411" s="363"/>
      <c r="B411" s="151"/>
      <c r="C411" s="151"/>
      <c r="D411" s="159"/>
      <c r="E411" s="56"/>
      <c r="F411" s="136"/>
      <c r="G411" s="144"/>
    </row>
    <row r="412" spans="1:7" ht="12" customHeight="1">
      <c r="A412" s="363"/>
      <c r="B412" s="266">
        <v>80146</v>
      </c>
      <c r="C412" s="266"/>
      <c r="D412" s="399" t="s">
        <v>53</v>
      </c>
      <c r="E412" s="203">
        <f>E414+E415+E416+E413</f>
        <v>8835</v>
      </c>
      <c r="F412" s="203">
        <f>F414+F415+F416+F413</f>
        <v>-1640</v>
      </c>
      <c r="G412" s="203">
        <f>G414+G415+G416+G413</f>
        <v>7195</v>
      </c>
    </row>
    <row r="413" spans="1:7" ht="12" customHeight="1">
      <c r="A413" s="363"/>
      <c r="B413" s="151"/>
      <c r="C413" s="151">
        <v>4170</v>
      </c>
      <c r="D413" s="159" t="s">
        <v>229</v>
      </c>
      <c r="E413" s="56">
        <v>0</v>
      </c>
      <c r="F413" s="136">
        <v>800</v>
      </c>
      <c r="G413" s="144">
        <f>E413+F413</f>
        <v>800</v>
      </c>
    </row>
    <row r="414" spans="1:7" ht="12" customHeight="1">
      <c r="A414" s="363"/>
      <c r="B414" s="151"/>
      <c r="C414" s="151">
        <v>4300</v>
      </c>
      <c r="D414" s="159" t="s">
        <v>37</v>
      </c>
      <c r="E414" s="56">
        <v>7435</v>
      </c>
      <c r="F414" s="136">
        <v>-4035</v>
      </c>
      <c r="G414" s="144">
        <f>E414+F414</f>
        <v>3400</v>
      </c>
    </row>
    <row r="415" spans="1:7" ht="12" customHeight="1">
      <c r="A415" s="363"/>
      <c r="B415" s="151"/>
      <c r="C415" s="151">
        <v>4410</v>
      </c>
      <c r="D415" s="159" t="s">
        <v>38</v>
      </c>
      <c r="E415" s="56">
        <v>1000</v>
      </c>
      <c r="F415" s="136">
        <v>100</v>
      </c>
      <c r="G415" s="144">
        <f>E415+F415</f>
        <v>1100</v>
      </c>
    </row>
    <row r="416" spans="1:7" ht="12" customHeight="1">
      <c r="A416" s="363"/>
      <c r="B416" s="151"/>
      <c r="C416" s="151">
        <v>4700</v>
      </c>
      <c r="D416" s="159" t="s">
        <v>362</v>
      </c>
      <c r="E416" s="56">
        <v>400</v>
      </c>
      <c r="F416" s="136">
        <v>1495</v>
      </c>
      <c r="G416" s="144">
        <f>E416+F416</f>
        <v>1895</v>
      </c>
    </row>
    <row r="417" spans="1:7" ht="12" customHeight="1">
      <c r="A417" s="363"/>
      <c r="B417" s="151"/>
      <c r="C417" s="151"/>
      <c r="D417" s="159"/>
      <c r="E417" s="56"/>
      <c r="F417" s="136"/>
      <c r="G417" s="144"/>
    </row>
    <row r="418" spans="1:7" ht="13.5" thickBot="1">
      <c r="A418" s="363"/>
      <c r="B418" s="145">
        <v>80195</v>
      </c>
      <c r="C418" s="145"/>
      <c r="D418" s="166" t="s">
        <v>264</v>
      </c>
      <c r="E418" s="148">
        <f>SUM(E419:E423)</f>
        <v>44097</v>
      </c>
      <c r="F418" s="148">
        <f>SUM(F419:F423)</f>
        <v>-90</v>
      </c>
      <c r="G418" s="150">
        <f>F418+E418</f>
        <v>44007</v>
      </c>
    </row>
    <row r="419" spans="1:7" ht="12.75">
      <c r="A419" s="363"/>
      <c r="B419" s="151"/>
      <c r="C419" s="151">
        <v>4010</v>
      </c>
      <c r="D419" s="159" t="s">
        <v>29</v>
      </c>
      <c r="E419" s="56">
        <v>12407</v>
      </c>
      <c r="F419" s="136">
        <v>-1</v>
      </c>
      <c r="G419" s="144">
        <f>F419+E419</f>
        <v>12406</v>
      </c>
    </row>
    <row r="420" spans="1:7" ht="12.75">
      <c r="A420" s="363"/>
      <c r="B420" s="151"/>
      <c r="C420" s="151">
        <v>4110</v>
      </c>
      <c r="D420" s="159" t="s">
        <v>31</v>
      </c>
      <c r="E420" s="56">
        <v>1997</v>
      </c>
      <c r="F420" s="136">
        <v>-89</v>
      </c>
      <c r="G420" s="144">
        <f>F420+E420</f>
        <v>1908</v>
      </c>
    </row>
    <row r="421" spans="1:7" ht="12.75">
      <c r="A421" s="363"/>
      <c r="B421" s="151"/>
      <c r="C421" s="151">
        <v>4120</v>
      </c>
      <c r="D421" s="159" t="s">
        <v>32</v>
      </c>
      <c r="E421" s="56">
        <v>318</v>
      </c>
      <c r="F421" s="136"/>
      <c r="G421" s="144">
        <f>F421+E421</f>
        <v>318</v>
      </c>
    </row>
    <row r="422" spans="1:7" ht="12.75">
      <c r="A422" s="363"/>
      <c r="B422" s="151"/>
      <c r="C422" s="151">
        <v>4170</v>
      </c>
      <c r="D422" s="159" t="s">
        <v>229</v>
      </c>
      <c r="E422" s="56">
        <v>858</v>
      </c>
      <c r="F422" s="136"/>
      <c r="G422" s="144">
        <f>F422+E422</f>
        <v>858</v>
      </c>
    </row>
    <row r="423" spans="1:7" ht="12.75">
      <c r="A423" s="363"/>
      <c r="B423" s="151"/>
      <c r="C423" s="151">
        <v>4440</v>
      </c>
      <c r="D423" s="159" t="s">
        <v>40</v>
      </c>
      <c r="E423" s="56">
        <v>28517</v>
      </c>
      <c r="F423" s="136"/>
      <c r="G423" s="144">
        <f>F423+E423</f>
        <v>28517</v>
      </c>
    </row>
    <row r="424" spans="1:8" ht="9" customHeight="1">
      <c r="A424" s="363"/>
      <c r="B424" s="151"/>
      <c r="C424" s="151"/>
      <c r="D424" s="159"/>
      <c r="E424" s="56"/>
      <c r="F424" s="72"/>
      <c r="G424" s="144"/>
      <c r="H424" s="43"/>
    </row>
    <row r="425" spans="1:8" ht="13.5" thickBot="1">
      <c r="A425" s="368">
        <v>854</v>
      </c>
      <c r="B425" s="366"/>
      <c r="C425" s="366"/>
      <c r="D425" s="199" t="s">
        <v>55</v>
      </c>
      <c r="E425" s="160">
        <f>E438+E459+E426+E456</f>
        <v>313165</v>
      </c>
      <c r="F425" s="160">
        <f>F438+F459+F426+F456</f>
        <v>5519</v>
      </c>
      <c r="G425" s="160">
        <f>G438+G459+G426+G456</f>
        <v>318684</v>
      </c>
      <c r="H425" s="43"/>
    </row>
    <row r="426" spans="1:8" ht="13.5" thickBot="1">
      <c r="A426" s="371"/>
      <c r="B426" s="145">
        <v>85401</v>
      </c>
      <c r="C426" s="145"/>
      <c r="D426" s="370" t="s">
        <v>56</v>
      </c>
      <c r="E426" s="168">
        <f>SUM(E427:E436)</f>
        <v>44136</v>
      </c>
      <c r="F426" s="204">
        <f>SUM(F427:F436)</f>
        <v>0</v>
      </c>
      <c r="G426" s="163">
        <f aca="true" t="shared" si="12" ref="G426:G436">F426+E426</f>
        <v>44136</v>
      </c>
      <c r="H426" s="43"/>
    </row>
    <row r="427" spans="1:8" ht="12.75">
      <c r="A427" s="371"/>
      <c r="B427" s="384"/>
      <c r="C427" s="384">
        <v>3020</v>
      </c>
      <c r="D427" s="361" t="s">
        <v>28</v>
      </c>
      <c r="E427" s="237">
        <v>83</v>
      </c>
      <c r="F427" s="205"/>
      <c r="G427" s="385">
        <f t="shared" si="12"/>
        <v>83</v>
      </c>
      <c r="H427" s="43"/>
    </row>
    <row r="428" spans="1:8" ht="12.75">
      <c r="A428" s="371"/>
      <c r="B428" s="151"/>
      <c r="C428" s="151">
        <v>4010</v>
      </c>
      <c r="D428" s="159" t="s">
        <v>29</v>
      </c>
      <c r="E428" s="142">
        <v>30713</v>
      </c>
      <c r="F428" s="164"/>
      <c r="G428" s="143">
        <f t="shared" si="12"/>
        <v>30713</v>
      </c>
      <c r="H428" s="43"/>
    </row>
    <row r="429" spans="1:8" ht="12.75">
      <c r="A429" s="371"/>
      <c r="B429" s="151"/>
      <c r="C429" s="151">
        <v>4040</v>
      </c>
      <c r="D429" s="159" t="s">
        <v>30</v>
      </c>
      <c r="E429" s="56">
        <v>2051</v>
      </c>
      <c r="F429" s="72"/>
      <c r="G429" s="144">
        <f t="shared" si="12"/>
        <v>2051</v>
      </c>
      <c r="H429" s="43"/>
    </row>
    <row r="430" spans="1:8" ht="12.75">
      <c r="A430" s="371"/>
      <c r="B430" s="151"/>
      <c r="C430" s="151">
        <v>4110</v>
      </c>
      <c r="D430" s="159" t="s">
        <v>31</v>
      </c>
      <c r="E430" s="142">
        <v>5099</v>
      </c>
      <c r="F430" s="164"/>
      <c r="G430" s="143">
        <f t="shared" si="12"/>
        <v>5099</v>
      </c>
      <c r="H430" s="43"/>
    </row>
    <row r="431" spans="1:8" ht="12.75">
      <c r="A431" s="371"/>
      <c r="B431" s="151"/>
      <c r="C431" s="151">
        <v>4120</v>
      </c>
      <c r="D431" s="159" t="s">
        <v>32</v>
      </c>
      <c r="E431" s="142">
        <v>816</v>
      </c>
      <c r="F431" s="164"/>
      <c r="G431" s="143">
        <f t="shared" si="12"/>
        <v>816</v>
      </c>
      <c r="H431" s="43"/>
    </row>
    <row r="432" spans="1:8" ht="12.75">
      <c r="A432" s="371"/>
      <c r="B432" s="151"/>
      <c r="C432" s="151">
        <v>4210</v>
      </c>
      <c r="D432" s="159" t="s">
        <v>33</v>
      </c>
      <c r="E432" s="56">
        <v>2000</v>
      </c>
      <c r="F432" s="167">
        <v>300</v>
      </c>
      <c r="G432" s="144">
        <f t="shared" si="12"/>
        <v>2300</v>
      </c>
      <c r="H432" s="43"/>
    </row>
    <row r="433" spans="1:8" ht="12.75">
      <c r="A433" s="371"/>
      <c r="B433" s="151"/>
      <c r="C433" s="151">
        <v>4260</v>
      </c>
      <c r="D433" s="159" t="s">
        <v>34</v>
      </c>
      <c r="E433" s="56">
        <v>800</v>
      </c>
      <c r="F433" s="167"/>
      <c r="G433" s="144">
        <f t="shared" si="12"/>
        <v>800</v>
      </c>
      <c r="H433" s="43"/>
    </row>
    <row r="434" spans="1:8" ht="12.75">
      <c r="A434" s="371"/>
      <c r="B434" s="151"/>
      <c r="C434" s="151">
        <v>4440</v>
      </c>
      <c r="D434" s="159" t="s">
        <v>40</v>
      </c>
      <c r="E434" s="56">
        <v>2074</v>
      </c>
      <c r="F434" s="167"/>
      <c r="G434" s="144">
        <f t="shared" si="12"/>
        <v>2074</v>
      </c>
      <c r="H434" s="43"/>
    </row>
    <row r="435" spans="1:8" ht="12.75">
      <c r="A435" s="371"/>
      <c r="B435" s="151"/>
      <c r="C435" s="151">
        <v>4740</v>
      </c>
      <c r="D435" s="159" t="s">
        <v>318</v>
      </c>
      <c r="E435" s="56">
        <v>300</v>
      </c>
      <c r="F435" s="167">
        <v>-300</v>
      </c>
      <c r="G435" s="144">
        <f t="shared" si="12"/>
        <v>0</v>
      </c>
      <c r="H435" s="43"/>
    </row>
    <row r="436" spans="1:8" ht="12.75">
      <c r="A436" s="371"/>
      <c r="B436" s="151"/>
      <c r="C436" s="151">
        <v>4750</v>
      </c>
      <c r="D436" s="159" t="s">
        <v>288</v>
      </c>
      <c r="E436" s="56">
        <v>200</v>
      </c>
      <c r="F436" s="167"/>
      <c r="G436" s="144">
        <f t="shared" si="12"/>
        <v>200</v>
      </c>
      <c r="H436" s="43"/>
    </row>
    <row r="437" spans="1:8" ht="12" customHeight="1">
      <c r="A437" s="371"/>
      <c r="B437" s="386"/>
      <c r="C437" s="386"/>
      <c r="D437" s="387"/>
      <c r="E437" s="228"/>
      <c r="F437" s="206"/>
      <c r="G437" s="239"/>
      <c r="H437" s="43"/>
    </row>
    <row r="438" spans="1:9" ht="13.5" thickBot="1">
      <c r="A438" s="363"/>
      <c r="B438" s="145">
        <v>85410</v>
      </c>
      <c r="C438" s="145"/>
      <c r="D438" s="166" t="s">
        <v>64</v>
      </c>
      <c r="E438" s="148">
        <f>SUM(E439:E454)</f>
        <v>250551</v>
      </c>
      <c r="F438" s="196">
        <f>SUM(F439:F454)</f>
        <v>5519</v>
      </c>
      <c r="G438" s="150">
        <f aca="true" t="shared" si="13" ref="G438:G449">F438+E438</f>
        <v>256070</v>
      </c>
      <c r="H438" s="43"/>
      <c r="I438" s="1"/>
    </row>
    <row r="439" spans="1:8" ht="12.75">
      <c r="A439" s="363"/>
      <c r="B439" s="151"/>
      <c r="C439" s="151">
        <v>3020</v>
      </c>
      <c r="D439" s="159" t="s">
        <v>28</v>
      </c>
      <c r="E439" s="56">
        <v>152</v>
      </c>
      <c r="F439" s="72"/>
      <c r="G439" s="144">
        <f t="shared" si="13"/>
        <v>152</v>
      </c>
      <c r="H439" s="43"/>
    </row>
    <row r="440" spans="1:8" ht="12.75">
      <c r="A440" s="363"/>
      <c r="B440" s="151"/>
      <c r="C440" s="151">
        <v>4010</v>
      </c>
      <c r="D440" s="159" t="s">
        <v>29</v>
      </c>
      <c r="E440" s="56">
        <v>92988</v>
      </c>
      <c r="F440" s="72">
        <v>5519</v>
      </c>
      <c r="G440" s="144">
        <f t="shared" si="13"/>
        <v>98507</v>
      </c>
      <c r="H440" s="1"/>
    </row>
    <row r="441" spans="1:9" ht="12.75">
      <c r="A441" s="363"/>
      <c r="B441" s="151"/>
      <c r="C441" s="151">
        <v>4040</v>
      </c>
      <c r="D441" s="159" t="s">
        <v>30</v>
      </c>
      <c r="E441" s="56">
        <v>6975</v>
      </c>
      <c r="F441" s="72"/>
      <c r="G441" s="144">
        <f t="shared" si="13"/>
        <v>6975</v>
      </c>
      <c r="H441" s="1"/>
      <c r="I441" s="1"/>
    </row>
    <row r="442" spans="1:7" ht="12.75">
      <c r="A442" s="363"/>
      <c r="B442" s="151"/>
      <c r="C442" s="151">
        <v>4110</v>
      </c>
      <c r="D442" s="159" t="s">
        <v>31</v>
      </c>
      <c r="E442" s="56">
        <v>14804</v>
      </c>
      <c r="F442" s="72"/>
      <c r="G442" s="144">
        <f t="shared" si="13"/>
        <v>14804</v>
      </c>
    </row>
    <row r="443" spans="1:9" ht="12.75">
      <c r="A443" s="363"/>
      <c r="B443" s="151"/>
      <c r="C443" s="151">
        <v>4120</v>
      </c>
      <c r="D443" s="159" t="s">
        <v>32</v>
      </c>
      <c r="E443" s="56">
        <v>2359</v>
      </c>
      <c r="F443" s="72"/>
      <c r="G443" s="144">
        <f t="shared" si="13"/>
        <v>2359</v>
      </c>
      <c r="I443" s="65"/>
    </row>
    <row r="444" spans="1:9" ht="12.75">
      <c r="A444" s="363"/>
      <c r="B444" s="151"/>
      <c r="C444" s="151">
        <v>4170</v>
      </c>
      <c r="D444" s="159" t="s">
        <v>229</v>
      </c>
      <c r="E444" s="56">
        <v>0</v>
      </c>
      <c r="F444" s="72"/>
      <c r="G444" s="144">
        <f t="shared" si="13"/>
        <v>0</v>
      </c>
      <c r="H444" s="167"/>
      <c r="I444" s="65"/>
    </row>
    <row r="445" spans="1:9" ht="12.75">
      <c r="A445" s="363"/>
      <c r="B445" s="151"/>
      <c r="C445" s="151">
        <v>4210</v>
      </c>
      <c r="D445" s="159" t="s">
        <v>33</v>
      </c>
      <c r="E445" s="56">
        <v>43469</v>
      </c>
      <c r="F445" s="72">
        <v>16585</v>
      </c>
      <c r="G445" s="144">
        <f t="shared" si="13"/>
        <v>60054</v>
      </c>
      <c r="I445" s="65"/>
    </row>
    <row r="446" spans="1:9" ht="12.75">
      <c r="A446" s="363"/>
      <c r="B446" s="151"/>
      <c r="C446" s="151">
        <v>4220</v>
      </c>
      <c r="D446" s="159" t="s">
        <v>67</v>
      </c>
      <c r="E446" s="56">
        <v>63550</v>
      </c>
      <c r="F446" s="72">
        <v>-17846</v>
      </c>
      <c r="G446" s="144">
        <f t="shared" si="13"/>
        <v>45704</v>
      </c>
      <c r="H446" s="167"/>
      <c r="I446" s="65"/>
    </row>
    <row r="447" spans="1:9" ht="12.75">
      <c r="A447" s="363"/>
      <c r="B447" s="151"/>
      <c r="C447" s="151">
        <v>4260</v>
      </c>
      <c r="D447" s="159" t="s">
        <v>34</v>
      </c>
      <c r="E447" s="56">
        <v>11500</v>
      </c>
      <c r="F447" s="72"/>
      <c r="G447" s="144">
        <f t="shared" si="13"/>
        <v>11500</v>
      </c>
      <c r="H447" s="167"/>
      <c r="I447" s="65"/>
    </row>
    <row r="448" spans="1:9" ht="12.75">
      <c r="A448" s="363"/>
      <c r="B448" s="151"/>
      <c r="C448" s="151">
        <v>4270</v>
      </c>
      <c r="D448" s="159" t="s">
        <v>35</v>
      </c>
      <c r="E448" s="56">
        <v>500</v>
      </c>
      <c r="F448" s="72">
        <v>-122</v>
      </c>
      <c r="G448" s="144">
        <f t="shared" si="13"/>
        <v>378</v>
      </c>
      <c r="I448" s="65"/>
    </row>
    <row r="449" spans="1:9" ht="12.75">
      <c r="A449" s="363"/>
      <c r="B449" s="151"/>
      <c r="C449" s="151">
        <v>4280</v>
      </c>
      <c r="D449" s="159" t="s">
        <v>36</v>
      </c>
      <c r="E449" s="56">
        <v>150</v>
      </c>
      <c r="F449" s="167"/>
      <c r="G449" s="144">
        <f t="shared" si="13"/>
        <v>150</v>
      </c>
      <c r="I449" s="65"/>
    </row>
    <row r="450" spans="1:9" ht="12.75">
      <c r="A450" s="363"/>
      <c r="B450" s="151"/>
      <c r="C450" s="151">
        <v>4300</v>
      </c>
      <c r="D450" s="159" t="s">
        <v>37</v>
      </c>
      <c r="E450" s="56">
        <v>3000</v>
      </c>
      <c r="F450" s="72">
        <v>1587</v>
      </c>
      <c r="G450" s="144">
        <f>F450+E450</f>
        <v>4587</v>
      </c>
      <c r="I450" s="65"/>
    </row>
    <row r="451" spans="1:9" ht="12.75">
      <c r="A451" s="363"/>
      <c r="B451" s="151"/>
      <c r="C451" s="152">
        <v>4370</v>
      </c>
      <c r="D451" s="159" t="s">
        <v>285</v>
      </c>
      <c r="E451" s="56">
        <v>1500</v>
      </c>
      <c r="F451" s="72"/>
      <c r="G451" s="144">
        <f>F451+E451</f>
        <v>1500</v>
      </c>
      <c r="I451" s="65"/>
    </row>
    <row r="452" spans="1:9" ht="12.75">
      <c r="A452" s="363"/>
      <c r="B452" s="151"/>
      <c r="C452" s="151">
        <v>4440</v>
      </c>
      <c r="D452" s="159" t="s">
        <v>40</v>
      </c>
      <c r="E452" s="56">
        <v>6160</v>
      </c>
      <c r="F452" s="72"/>
      <c r="G452" s="144">
        <f>F452+E452</f>
        <v>6160</v>
      </c>
      <c r="I452" s="65"/>
    </row>
    <row r="453" spans="1:9" ht="12.75">
      <c r="A453" s="363"/>
      <c r="B453" s="151"/>
      <c r="C453" s="151">
        <v>4430</v>
      </c>
      <c r="D453" s="159" t="s">
        <v>39</v>
      </c>
      <c r="E453" s="56">
        <v>69</v>
      </c>
      <c r="F453" s="72"/>
      <c r="G453" s="144">
        <f>F453+E453</f>
        <v>69</v>
      </c>
      <c r="I453" s="65"/>
    </row>
    <row r="454" spans="1:9" ht="12.75">
      <c r="A454" s="363"/>
      <c r="B454" s="151"/>
      <c r="C454" s="151">
        <v>4530</v>
      </c>
      <c r="D454" s="159" t="s">
        <v>65</v>
      </c>
      <c r="E454" s="56">
        <v>3375</v>
      </c>
      <c r="F454" s="72">
        <v>-204</v>
      </c>
      <c r="G454" s="144">
        <f>F454+E454</f>
        <v>3171</v>
      </c>
      <c r="I454" s="65"/>
    </row>
    <row r="455" spans="1:7" ht="12.75">
      <c r="A455" s="363"/>
      <c r="B455" s="151"/>
      <c r="C455" s="151"/>
      <c r="D455" s="159"/>
      <c r="E455" s="56"/>
      <c r="F455" s="72"/>
      <c r="G455" s="144"/>
    </row>
    <row r="456" spans="1:7" ht="12.75">
      <c r="A456" s="363"/>
      <c r="B456" s="172">
        <v>85415</v>
      </c>
      <c r="C456" s="172"/>
      <c r="D456" s="178" t="s">
        <v>57</v>
      </c>
      <c r="E456" s="397">
        <f>E457</f>
        <v>15650</v>
      </c>
      <c r="F456" s="395">
        <f>F457</f>
        <v>0</v>
      </c>
      <c r="G456" s="397">
        <f>G457</f>
        <v>15650</v>
      </c>
    </row>
    <row r="457" spans="1:7" ht="12.75">
      <c r="A457" s="363"/>
      <c r="B457" s="10"/>
      <c r="C457" s="10">
        <v>3240</v>
      </c>
      <c r="D457" s="55" t="s">
        <v>58</v>
      </c>
      <c r="E457" s="56">
        <v>15650</v>
      </c>
      <c r="F457" s="72"/>
      <c r="G457" s="144">
        <f>E457+F457</f>
        <v>15650</v>
      </c>
    </row>
    <row r="458" spans="1:7" ht="12.75">
      <c r="A458" s="363"/>
      <c r="B458" s="151"/>
      <c r="C458" s="151"/>
      <c r="D458" s="159"/>
      <c r="E458" s="56"/>
      <c r="F458" s="72"/>
      <c r="G458" s="144"/>
    </row>
    <row r="459" spans="1:7" ht="13.5" thickBot="1">
      <c r="A459" s="363"/>
      <c r="B459" s="145">
        <v>85495</v>
      </c>
      <c r="C459" s="145"/>
      <c r="D459" s="166" t="s">
        <v>66</v>
      </c>
      <c r="E459" s="148">
        <f>E460</f>
        <v>2828</v>
      </c>
      <c r="F459" s="196">
        <f>F460</f>
        <v>0</v>
      </c>
      <c r="G459" s="150">
        <f>F459+E459</f>
        <v>2828</v>
      </c>
    </row>
    <row r="460" spans="1:7" ht="12.75">
      <c r="A460" s="363"/>
      <c r="B460" s="151"/>
      <c r="C460" s="151">
        <v>4440</v>
      </c>
      <c r="D460" s="159" t="s">
        <v>40</v>
      </c>
      <c r="E460" s="56">
        <v>2828</v>
      </c>
      <c r="F460" s="72"/>
      <c r="G460" s="144">
        <f>F460+E460</f>
        <v>2828</v>
      </c>
    </row>
    <row r="461" spans="1:7" ht="6" customHeight="1" thickBot="1">
      <c r="A461" s="365"/>
      <c r="B461" s="145"/>
      <c r="C461" s="145"/>
      <c r="D461" s="166"/>
      <c r="E461" s="148"/>
      <c r="F461" s="193"/>
      <c r="G461" s="150"/>
    </row>
    <row r="462" spans="1:7" ht="12.75">
      <c r="A462" s="48"/>
      <c r="B462" s="49"/>
      <c r="C462" s="48"/>
      <c r="D462" s="49"/>
      <c r="G462" s="1"/>
    </row>
    <row r="463" spans="1:7" ht="12.75">
      <c r="A463" s="48"/>
      <c r="B463" s="48"/>
      <c r="C463" s="48"/>
      <c r="D463" s="48"/>
      <c r="G463" s="1"/>
    </row>
    <row r="464" spans="1:7" ht="12.75">
      <c r="A464" s="48"/>
      <c r="B464" s="48"/>
      <c r="C464" s="48"/>
      <c r="D464" s="48"/>
      <c r="G464" s="1"/>
    </row>
    <row r="465" spans="1:7" ht="12.75">
      <c r="A465" s="48"/>
      <c r="B465" s="48"/>
      <c r="C465" s="48"/>
      <c r="D465" s="48"/>
      <c r="G465" s="1"/>
    </row>
    <row r="466" spans="1:7" ht="12.75">
      <c r="A466" s="48"/>
      <c r="B466" s="64"/>
      <c r="C466" s="48"/>
      <c r="D466" s="48"/>
      <c r="E466" s="485"/>
      <c r="F466" s="485"/>
      <c r="G466" s="485"/>
    </row>
    <row r="467" spans="1:7" ht="12.75">
      <c r="A467" s="48"/>
      <c r="B467" s="48"/>
      <c r="C467" s="48"/>
      <c r="E467" s="242"/>
      <c r="G467" s="156" t="s">
        <v>226</v>
      </c>
    </row>
    <row r="468" spans="1:7" ht="12.75">
      <c r="A468" s="487" t="s">
        <v>68</v>
      </c>
      <c r="B468" s="487"/>
      <c r="C468" s="487"/>
      <c r="D468" s="487"/>
      <c r="E468" s="487"/>
      <c r="F468" s="487"/>
      <c r="G468" s="487"/>
    </row>
    <row r="469" spans="1:7" ht="13.5" thickBot="1">
      <c r="A469" s="486" t="s">
        <v>7</v>
      </c>
      <c r="B469" s="486"/>
      <c r="C469" s="486"/>
      <c r="D469" s="486"/>
      <c r="E469" s="486"/>
      <c r="F469" s="486"/>
      <c r="G469" s="486"/>
    </row>
    <row r="470" spans="1:7" ht="12.75">
      <c r="A470" s="54"/>
      <c r="B470" s="9"/>
      <c r="C470" s="9"/>
      <c r="D470" s="9"/>
      <c r="E470" s="189" t="s">
        <v>8</v>
      </c>
      <c r="F470" s="189"/>
      <c r="G470" s="7" t="s">
        <v>8</v>
      </c>
    </row>
    <row r="471" spans="1:7" ht="12.75">
      <c r="A471" s="8" t="s">
        <v>9</v>
      </c>
      <c r="B471" s="9" t="s">
        <v>10</v>
      </c>
      <c r="C471" s="10" t="s">
        <v>11</v>
      </c>
      <c r="D471" s="10" t="s">
        <v>12</v>
      </c>
      <c r="E471" s="190" t="s">
        <v>373</v>
      </c>
      <c r="F471" s="190" t="s">
        <v>13</v>
      </c>
      <c r="G471" s="14" t="s">
        <v>373</v>
      </c>
    </row>
    <row r="472" spans="1:7" ht="13.5" thickBot="1">
      <c r="A472" s="15"/>
      <c r="B472" s="16"/>
      <c r="C472" s="17"/>
      <c r="D472" s="17"/>
      <c r="E472" s="21"/>
      <c r="F472" s="21"/>
      <c r="G472" s="20" t="s">
        <v>14</v>
      </c>
    </row>
    <row r="473" spans="1:7" ht="13.5" thickBot="1">
      <c r="A473" s="15">
        <v>1</v>
      </c>
      <c r="B473" s="17">
        <v>2</v>
      </c>
      <c r="C473" s="17">
        <v>3</v>
      </c>
      <c r="D473" s="17">
        <v>4</v>
      </c>
      <c r="E473" s="110">
        <v>5</v>
      </c>
      <c r="F473" s="76">
        <v>6</v>
      </c>
      <c r="G473" s="77">
        <v>7</v>
      </c>
    </row>
    <row r="474" spans="1:7" ht="12.75">
      <c r="A474" s="8"/>
      <c r="B474" s="10"/>
      <c r="C474" s="10"/>
      <c r="D474" s="10"/>
      <c r="E474" s="234"/>
      <c r="F474" s="72"/>
      <c r="G474" s="46"/>
    </row>
    <row r="475" spans="1:7" ht="13.5" thickBot="1">
      <c r="A475" s="8"/>
      <c r="B475" s="10"/>
      <c r="C475" s="10"/>
      <c r="D475" s="27" t="s">
        <v>59</v>
      </c>
      <c r="E475" s="160">
        <f>E477+E481</f>
        <v>48400</v>
      </c>
      <c r="F475" s="194">
        <f>F477+F481</f>
        <v>31229</v>
      </c>
      <c r="G475" s="42">
        <f>F475+E475</f>
        <v>79629</v>
      </c>
    </row>
    <row r="476" spans="1:7" ht="12.75">
      <c r="A476" s="8"/>
      <c r="B476" s="10"/>
      <c r="C476" s="10"/>
      <c r="D476" s="52" t="s">
        <v>16</v>
      </c>
      <c r="E476" s="56"/>
      <c r="F476" s="72"/>
      <c r="G476" s="46"/>
    </row>
    <row r="477" spans="1:7" ht="13.5" thickBot="1">
      <c r="A477" s="31">
        <v>758</v>
      </c>
      <c r="B477" s="27"/>
      <c r="C477" s="27"/>
      <c r="D477" s="78" t="s">
        <v>24</v>
      </c>
      <c r="E477" s="160">
        <f>E478</f>
        <v>150</v>
      </c>
      <c r="F477" s="160">
        <f>F478</f>
        <v>360</v>
      </c>
      <c r="G477" s="42">
        <f>F477+E477</f>
        <v>510</v>
      </c>
    </row>
    <row r="478" spans="1:7" ht="13.5" thickBot="1">
      <c r="A478" s="8"/>
      <c r="B478" s="17">
        <v>75814</v>
      </c>
      <c r="C478" s="16"/>
      <c r="D478" s="16" t="s">
        <v>25</v>
      </c>
      <c r="E478" s="154">
        <f>E479</f>
        <v>150</v>
      </c>
      <c r="F478" s="195">
        <f>SUM(F479)</f>
        <v>360</v>
      </c>
      <c r="G478" s="44">
        <f>F478+E478</f>
        <v>510</v>
      </c>
    </row>
    <row r="479" spans="1:7" ht="12.75">
      <c r="A479" s="8"/>
      <c r="B479" s="10"/>
      <c r="C479" s="37" t="s">
        <v>192</v>
      </c>
      <c r="D479" s="9" t="s">
        <v>26</v>
      </c>
      <c r="E479" s="56">
        <v>150</v>
      </c>
      <c r="F479" s="72">
        <v>360</v>
      </c>
      <c r="G479" s="46">
        <f>F479+E479</f>
        <v>510</v>
      </c>
    </row>
    <row r="480" spans="1:7" ht="12.75">
      <c r="A480" s="8"/>
      <c r="B480" s="10"/>
      <c r="C480" s="10"/>
      <c r="D480" s="9"/>
      <c r="E480" s="56"/>
      <c r="F480" s="72"/>
      <c r="G480" s="46"/>
    </row>
    <row r="481" spans="1:7" ht="13.5" thickBot="1">
      <c r="A481" s="31">
        <v>854</v>
      </c>
      <c r="B481" s="27"/>
      <c r="C481" s="27"/>
      <c r="D481" s="28" t="s">
        <v>55</v>
      </c>
      <c r="E481" s="160">
        <f>E482</f>
        <v>48250</v>
      </c>
      <c r="F481" s="194">
        <f>F482</f>
        <v>30869</v>
      </c>
      <c r="G481" s="42">
        <f>F481+E481</f>
        <v>79119</v>
      </c>
    </row>
    <row r="482" spans="1:7" ht="13.5" thickBot="1">
      <c r="A482" s="8"/>
      <c r="B482" s="32">
        <v>85420</v>
      </c>
      <c r="C482" s="32"/>
      <c r="D482" s="33" t="s">
        <v>184</v>
      </c>
      <c r="E482" s="154">
        <f>SUM(E483:E487)</f>
        <v>48250</v>
      </c>
      <c r="F482" s="154">
        <f>SUM(F483:F487)</f>
        <v>30869</v>
      </c>
      <c r="G482" s="45">
        <f>F482+E482</f>
        <v>79119</v>
      </c>
    </row>
    <row r="483" spans="1:7" ht="12.75">
      <c r="A483" s="8"/>
      <c r="B483" s="10"/>
      <c r="C483" s="37" t="s">
        <v>197</v>
      </c>
      <c r="D483" s="9" t="s">
        <v>95</v>
      </c>
      <c r="E483" s="56">
        <v>250</v>
      </c>
      <c r="F483" s="136">
        <v>-221</v>
      </c>
      <c r="G483" s="46">
        <f>F483+E483</f>
        <v>29</v>
      </c>
    </row>
    <row r="484" spans="1:7" ht="12.75">
      <c r="A484" s="8"/>
      <c r="B484" s="10"/>
      <c r="C484" s="37" t="s">
        <v>191</v>
      </c>
      <c r="D484" s="9" t="s">
        <v>22</v>
      </c>
      <c r="E484" s="56">
        <v>18000</v>
      </c>
      <c r="F484" s="136">
        <v>-11148</v>
      </c>
      <c r="G484" s="46">
        <f>F484+E484</f>
        <v>6852</v>
      </c>
    </row>
    <row r="485" spans="1:7" ht="12.75">
      <c r="A485" s="8"/>
      <c r="B485" s="10"/>
      <c r="C485" s="10"/>
      <c r="D485" s="9" t="s">
        <v>23</v>
      </c>
      <c r="E485" s="56"/>
      <c r="F485" s="72"/>
      <c r="G485" s="46"/>
    </row>
    <row r="486" spans="1:7" ht="12.75">
      <c r="A486" s="8"/>
      <c r="B486" s="10"/>
      <c r="C486" s="37" t="s">
        <v>193</v>
      </c>
      <c r="D486" s="9" t="s">
        <v>49</v>
      </c>
      <c r="E486" s="56">
        <v>29000</v>
      </c>
      <c r="F486" s="72">
        <v>15583</v>
      </c>
      <c r="G486" s="46">
        <f>F486+E486</f>
        <v>44583</v>
      </c>
    </row>
    <row r="487" spans="1:7" ht="12.75">
      <c r="A487" s="8"/>
      <c r="B487" s="10"/>
      <c r="C487" s="37" t="s">
        <v>194</v>
      </c>
      <c r="D487" s="9" t="s">
        <v>409</v>
      </c>
      <c r="E487" s="56">
        <v>1000</v>
      </c>
      <c r="F487" s="72">
        <v>26655</v>
      </c>
      <c r="G487" s="46">
        <f>F487+E487</f>
        <v>27655</v>
      </c>
    </row>
    <row r="488" spans="1:7" ht="12.75">
      <c r="A488" s="8"/>
      <c r="B488" s="10"/>
      <c r="C488" s="10"/>
      <c r="D488" s="9"/>
      <c r="E488" s="56"/>
      <c r="F488" s="72"/>
      <c r="G488" s="46"/>
    </row>
    <row r="489" spans="1:8" ht="13.5" thickBot="1">
      <c r="A489" s="8"/>
      <c r="B489" s="10"/>
      <c r="C489" s="10"/>
      <c r="D489" s="27" t="s">
        <v>50</v>
      </c>
      <c r="E489" s="160">
        <f>E491+E541+E558+E547</f>
        <v>3611760</v>
      </c>
      <c r="F489" s="160">
        <f>F491+F541+F558+F547</f>
        <v>160815</v>
      </c>
      <c r="G489" s="160">
        <f>G491+G541+G558+G547</f>
        <v>3772575</v>
      </c>
      <c r="H489" s="43"/>
    </row>
    <row r="490" spans="1:7" ht="12.75">
      <c r="A490" s="8"/>
      <c r="B490" s="10"/>
      <c r="C490" s="10"/>
      <c r="D490" s="52" t="s">
        <v>16</v>
      </c>
      <c r="E490" s="56"/>
      <c r="F490" s="72"/>
      <c r="G490" s="46"/>
    </row>
    <row r="491" spans="1:7" ht="13.5" thickBot="1">
      <c r="A491" s="31">
        <v>801</v>
      </c>
      <c r="B491" s="27"/>
      <c r="C491" s="27"/>
      <c r="D491" s="28" t="s">
        <v>47</v>
      </c>
      <c r="E491" s="160">
        <f>E492+E507+E529+E532</f>
        <v>484306</v>
      </c>
      <c r="F491" s="160">
        <f>F492+F507+F529+F532</f>
        <v>78669</v>
      </c>
      <c r="G491" s="160">
        <f>G492+G507+G529+G532</f>
        <v>562975</v>
      </c>
    </row>
    <row r="492" spans="1:7" ht="13.5" thickBot="1">
      <c r="A492" s="8"/>
      <c r="B492" s="17">
        <v>80101</v>
      </c>
      <c r="C492" s="17"/>
      <c r="D492" s="16" t="s">
        <v>71</v>
      </c>
      <c r="E492" s="154">
        <f>SUM(E493:E505)</f>
        <v>41251</v>
      </c>
      <c r="F492" s="195">
        <f>SUM(F493:F505)</f>
        <v>0</v>
      </c>
      <c r="G492" s="44">
        <f aca="true" t="shared" si="14" ref="G492:G505">F492+E492</f>
        <v>41251</v>
      </c>
    </row>
    <row r="493" spans="1:7" ht="12.75">
      <c r="A493" s="8"/>
      <c r="B493" s="10"/>
      <c r="C493" s="10">
        <v>3020</v>
      </c>
      <c r="D493" s="9" t="s">
        <v>28</v>
      </c>
      <c r="E493" s="56">
        <v>2182</v>
      </c>
      <c r="F493" s="72"/>
      <c r="G493" s="46">
        <f t="shared" si="14"/>
        <v>2182</v>
      </c>
    </row>
    <row r="494" spans="1:7" ht="12.75">
      <c r="A494" s="8"/>
      <c r="B494" s="10"/>
      <c r="C494" s="10">
        <v>4010</v>
      </c>
      <c r="D494" s="9" t="s">
        <v>29</v>
      </c>
      <c r="E494" s="56">
        <v>27016</v>
      </c>
      <c r="F494" s="72"/>
      <c r="G494" s="46">
        <f t="shared" si="14"/>
        <v>27016</v>
      </c>
    </row>
    <row r="495" spans="1:7" ht="12.75">
      <c r="A495" s="8"/>
      <c r="B495" s="10"/>
      <c r="C495" s="10">
        <v>4040</v>
      </c>
      <c r="D495" s="9" t="s">
        <v>30</v>
      </c>
      <c r="E495" s="56">
        <v>3904</v>
      </c>
      <c r="F495" s="72"/>
      <c r="G495" s="46">
        <f t="shared" si="14"/>
        <v>3904</v>
      </c>
    </row>
    <row r="496" spans="1:7" ht="12.75">
      <c r="A496" s="8"/>
      <c r="B496" s="10"/>
      <c r="C496" s="10">
        <v>4110</v>
      </c>
      <c r="D496" s="9" t="s">
        <v>31</v>
      </c>
      <c r="E496" s="56">
        <v>4149</v>
      </c>
      <c r="F496" s="72"/>
      <c r="G496" s="46">
        <f t="shared" si="14"/>
        <v>4149</v>
      </c>
    </row>
    <row r="497" spans="1:7" ht="12.75">
      <c r="A497" s="8"/>
      <c r="B497" s="10"/>
      <c r="C497" s="10">
        <v>4120</v>
      </c>
      <c r="D497" s="9" t="s">
        <v>32</v>
      </c>
      <c r="E497" s="56">
        <v>639</v>
      </c>
      <c r="F497" s="72"/>
      <c r="G497" s="46">
        <f t="shared" si="14"/>
        <v>639</v>
      </c>
    </row>
    <row r="498" spans="1:7" ht="12.75">
      <c r="A498" s="8"/>
      <c r="B498" s="10"/>
      <c r="C498" s="10">
        <v>4210</v>
      </c>
      <c r="D498" s="9" t="s">
        <v>33</v>
      </c>
      <c r="E498" s="56">
        <v>125</v>
      </c>
      <c r="F498" s="72"/>
      <c r="G498" s="46">
        <f t="shared" si="14"/>
        <v>125</v>
      </c>
    </row>
    <row r="499" spans="1:7" ht="12.75">
      <c r="A499" s="8"/>
      <c r="B499" s="10"/>
      <c r="C499" s="10">
        <v>4240</v>
      </c>
      <c r="D499" s="9" t="s">
        <v>72</v>
      </c>
      <c r="E499" s="56">
        <v>0</v>
      </c>
      <c r="F499" s="72"/>
      <c r="G499" s="46">
        <f t="shared" si="14"/>
        <v>0</v>
      </c>
    </row>
    <row r="500" spans="1:7" ht="12.75">
      <c r="A500" s="8"/>
      <c r="B500" s="10"/>
      <c r="C500" s="10">
        <v>4260</v>
      </c>
      <c r="D500" s="9" t="s">
        <v>34</v>
      </c>
      <c r="E500" s="56">
        <v>1200</v>
      </c>
      <c r="F500" s="72"/>
      <c r="G500" s="46">
        <f t="shared" si="14"/>
        <v>1200</v>
      </c>
    </row>
    <row r="501" spans="1:7" ht="12.75">
      <c r="A501" s="8"/>
      <c r="B501" s="10"/>
      <c r="C501" s="10">
        <v>4270</v>
      </c>
      <c r="D501" s="9" t="s">
        <v>35</v>
      </c>
      <c r="E501" s="56">
        <v>0</v>
      </c>
      <c r="F501" s="72"/>
      <c r="G501" s="46">
        <f t="shared" si="14"/>
        <v>0</v>
      </c>
    </row>
    <row r="502" spans="1:7" ht="12.75">
      <c r="A502" s="8"/>
      <c r="B502" s="10"/>
      <c r="C502" s="10">
        <v>4300</v>
      </c>
      <c r="D502" s="9" t="s">
        <v>37</v>
      </c>
      <c r="E502" s="56">
        <v>45</v>
      </c>
      <c r="F502" s="72"/>
      <c r="G502" s="46">
        <f t="shared" si="14"/>
        <v>45</v>
      </c>
    </row>
    <row r="503" spans="1:7" ht="12.75">
      <c r="A503" s="8"/>
      <c r="B503" s="10"/>
      <c r="C503" s="10">
        <v>4410</v>
      </c>
      <c r="D503" s="9" t="s">
        <v>38</v>
      </c>
      <c r="E503" s="56">
        <v>0</v>
      </c>
      <c r="F503" s="72"/>
      <c r="G503" s="46">
        <f t="shared" si="14"/>
        <v>0</v>
      </c>
    </row>
    <row r="504" spans="1:7" ht="12.75">
      <c r="A504" s="8"/>
      <c r="B504" s="10"/>
      <c r="C504" s="10">
        <v>4440</v>
      </c>
      <c r="D504" s="9" t="s">
        <v>40</v>
      </c>
      <c r="E504" s="56">
        <v>1991</v>
      </c>
      <c r="F504" s="72"/>
      <c r="G504" s="46">
        <f t="shared" si="14"/>
        <v>1991</v>
      </c>
    </row>
    <row r="505" spans="1:7" ht="12.75">
      <c r="A505" s="8"/>
      <c r="B505" s="10"/>
      <c r="C505" s="12">
        <v>4740</v>
      </c>
      <c r="D505" s="159" t="s">
        <v>287</v>
      </c>
      <c r="E505" s="56">
        <v>0</v>
      </c>
      <c r="F505" s="72"/>
      <c r="G505" s="46">
        <f t="shared" si="14"/>
        <v>0</v>
      </c>
    </row>
    <row r="506" spans="1:7" ht="12.75">
      <c r="A506" s="8"/>
      <c r="B506" s="10"/>
      <c r="C506" s="10"/>
      <c r="D506" s="9"/>
      <c r="E506" s="56"/>
      <c r="F506" s="72"/>
      <c r="G506" s="46"/>
    </row>
    <row r="507" spans="1:7" ht="13.5" thickBot="1">
      <c r="A507" s="8"/>
      <c r="B507" s="17">
        <v>80110</v>
      </c>
      <c r="C507" s="17"/>
      <c r="D507" s="16" t="s">
        <v>60</v>
      </c>
      <c r="E507" s="148">
        <f>SUM(E508:E527)</f>
        <v>367430</v>
      </c>
      <c r="F507" s="196">
        <f>SUM(F508:F527)</f>
        <v>68624</v>
      </c>
      <c r="G507" s="45">
        <f aca="true" t="shared" si="15" ref="G507:G527">F507+E507</f>
        <v>436054</v>
      </c>
    </row>
    <row r="508" spans="1:7" ht="12.75">
      <c r="A508" s="8"/>
      <c r="B508" s="10"/>
      <c r="C508" s="10">
        <v>3020</v>
      </c>
      <c r="D508" s="9" t="s">
        <v>28</v>
      </c>
      <c r="E508" s="56">
        <v>18679</v>
      </c>
      <c r="F508" s="72">
        <v>-2040</v>
      </c>
      <c r="G508" s="46">
        <f t="shared" si="15"/>
        <v>16639</v>
      </c>
    </row>
    <row r="509" spans="1:7" ht="12.75">
      <c r="A509" s="8"/>
      <c r="B509" s="10"/>
      <c r="C509" s="10">
        <v>4010</v>
      </c>
      <c r="D509" s="9" t="s">
        <v>29</v>
      </c>
      <c r="E509" s="56">
        <v>205659</v>
      </c>
      <c r="F509" s="72">
        <v>26904</v>
      </c>
      <c r="G509" s="46">
        <f t="shared" si="15"/>
        <v>232563</v>
      </c>
    </row>
    <row r="510" spans="1:7" ht="12.75">
      <c r="A510" s="8"/>
      <c r="B510" s="10"/>
      <c r="C510" s="10">
        <v>4040</v>
      </c>
      <c r="D510" s="9" t="s">
        <v>30</v>
      </c>
      <c r="E510" s="56">
        <v>15915</v>
      </c>
      <c r="F510" s="72"/>
      <c r="G510" s="46">
        <f t="shared" si="15"/>
        <v>15915</v>
      </c>
    </row>
    <row r="511" spans="1:7" ht="12.75">
      <c r="A511" s="8"/>
      <c r="B511" s="10"/>
      <c r="C511" s="10">
        <v>4110</v>
      </c>
      <c r="D511" s="9" t="s">
        <v>31</v>
      </c>
      <c r="E511" s="56">
        <v>33515</v>
      </c>
      <c r="F511" s="72">
        <v>5242</v>
      </c>
      <c r="G511" s="46">
        <f t="shared" si="15"/>
        <v>38757</v>
      </c>
    </row>
    <row r="512" spans="1:7" ht="12.75">
      <c r="A512" s="8"/>
      <c r="B512" s="10"/>
      <c r="C512" s="10">
        <v>4120</v>
      </c>
      <c r="D512" s="9" t="s">
        <v>32</v>
      </c>
      <c r="E512" s="56">
        <v>5442</v>
      </c>
      <c r="F512" s="72">
        <v>995</v>
      </c>
      <c r="G512" s="46">
        <f t="shared" si="15"/>
        <v>6437</v>
      </c>
    </row>
    <row r="513" spans="1:7" ht="12.75">
      <c r="A513" s="8"/>
      <c r="B513" s="10"/>
      <c r="C513" s="10">
        <v>4170</v>
      </c>
      <c r="D513" s="9" t="s">
        <v>229</v>
      </c>
      <c r="E513" s="56">
        <v>0</v>
      </c>
      <c r="F513" s="72">
        <v>8360</v>
      </c>
      <c r="G513" s="46">
        <f t="shared" si="15"/>
        <v>8360</v>
      </c>
    </row>
    <row r="514" spans="1:7" ht="12.75">
      <c r="A514" s="8"/>
      <c r="B514" s="10"/>
      <c r="C514" s="10">
        <v>4210</v>
      </c>
      <c r="D514" s="9" t="s">
        <v>33</v>
      </c>
      <c r="E514" s="56">
        <v>39422</v>
      </c>
      <c r="F514" s="72">
        <v>-3380</v>
      </c>
      <c r="G514" s="46">
        <f t="shared" si="15"/>
        <v>36042</v>
      </c>
    </row>
    <row r="515" spans="1:7" ht="12.75">
      <c r="A515" s="8"/>
      <c r="B515" s="10"/>
      <c r="C515" s="10">
        <v>4240</v>
      </c>
      <c r="D515" s="9" t="s">
        <v>72</v>
      </c>
      <c r="E515" s="56">
        <v>4000</v>
      </c>
      <c r="F515" s="72">
        <f>19829-80</f>
        <v>19749</v>
      </c>
      <c r="G515" s="46">
        <f t="shared" si="15"/>
        <v>23749</v>
      </c>
    </row>
    <row r="516" spans="1:7" ht="12.75">
      <c r="A516" s="8"/>
      <c r="B516" s="10"/>
      <c r="C516" s="10">
        <v>4260</v>
      </c>
      <c r="D516" s="9" t="s">
        <v>34</v>
      </c>
      <c r="E516" s="56">
        <v>4000</v>
      </c>
      <c r="F516" s="72">
        <v>1831</v>
      </c>
      <c r="G516" s="46">
        <f t="shared" si="15"/>
        <v>5831</v>
      </c>
    </row>
    <row r="517" spans="1:7" ht="12.75">
      <c r="A517" s="8"/>
      <c r="B517" s="10"/>
      <c r="C517" s="10">
        <v>4270</v>
      </c>
      <c r="D517" s="9" t="s">
        <v>35</v>
      </c>
      <c r="E517" s="56">
        <v>1500</v>
      </c>
      <c r="F517" s="72">
        <v>-1347</v>
      </c>
      <c r="G517" s="46">
        <f t="shared" si="15"/>
        <v>153</v>
      </c>
    </row>
    <row r="518" spans="1:7" ht="12.75">
      <c r="A518" s="8"/>
      <c r="B518" s="10"/>
      <c r="C518" s="10">
        <v>4280</v>
      </c>
      <c r="D518" s="9" t="s">
        <v>36</v>
      </c>
      <c r="E518" s="56">
        <v>300</v>
      </c>
      <c r="F518" s="72">
        <v>80</v>
      </c>
      <c r="G518" s="46">
        <f t="shared" si="15"/>
        <v>380</v>
      </c>
    </row>
    <row r="519" spans="1:7" ht="12.75">
      <c r="A519" s="8"/>
      <c r="B519" s="10"/>
      <c r="C519" s="10">
        <v>4300</v>
      </c>
      <c r="D519" s="9" t="s">
        <v>37</v>
      </c>
      <c r="E519" s="56">
        <v>4655</v>
      </c>
      <c r="F519" s="72">
        <v>-3376</v>
      </c>
      <c r="G519" s="46">
        <f t="shared" si="15"/>
        <v>1279</v>
      </c>
    </row>
    <row r="520" spans="1:7" ht="12.75">
      <c r="A520" s="8"/>
      <c r="B520" s="10"/>
      <c r="C520" s="10">
        <v>4350</v>
      </c>
      <c r="D520" s="9" t="s">
        <v>283</v>
      </c>
      <c r="E520" s="56">
        <v>1000</v>
      </c>
      <c r="F520" s="72"/>
      <c r="G520" s="46">
        <f t="shared" si="15"/>
        <v>1000</v>
      </c>
    </row>
    <row r="521" spans="1:7" ht="12.75">
      <c r="A521" s="8"/>
      <c r="B521" s="10"/>
      <c r="C521" s="10">
        <v>4370</v>
      </c>
      <c r="D521" s="9" t="s">
        <v>291</v>
      </c>
      <c r="E521" s="56">
        <v>1000</v>
      </c>
      <c r="F521" s="72"/>
      <c r="G521" s="46">
        <f t="shared" si="15"/>
        <v>1000</v>
      </c>
    </row>
    <row r="522" spans="1:7" ht="12.75">
      <c r="A522" s="8"/>
      <c r="B522" s="10"/>
      <c r="C522" s="10">
        <v>4410</v>
      </c>
      <c r="D522" s="9" t="s">
        <v>38</v>
      </c>
      <c r="E522" s="56">
        <v>1000</v>
      </c>
      <c r="F522" s="72">
        <v>-591</v>
      </c>
      <c r="G522" s="46">
        <f t="shared" si="15"/>
        <v>409</v>
      </c>
    </row>
    <row r="523" spans="1:7" ht="12.75">
      <c r="A523" s="8"/>
      <c r="B523" s="10"/>
      <c r="C523" s="10">
        <v>4420</v>
      </c>
      <c r="D523" s="9" t="s">
        <v>91</v>
      </c>
      <c r="E523" s="56">
        <v>0</v>
      </c>
      <c r="F523" s="72">
        <v>1071</v>
      </c>
      <c r="G523" s="46">
        <f t="shared" si="15"/>
        <v>1071</v>
      </c>
    </row>
    <row r="524" spans="1:7" ht="12.75">
      <c r="A524" s="8"/>
      <c r="B524" s="10"/>
      <c r="C524" s="10">
        <v>4440</v>
      </c>
      <c r="D524" s="9" t="s">
        <v>40</v>
      </c>
      <c r="E524" s="56">
        <v>27143</v>
      </c>
      <c r="F524" s="72"/>
      <c r="G524" s="46">
        <f t="shared" si="15"/>
        <v>27143</v>
      </c>
    </row>
    <row r="525" spans="1:7" ht="12.75">
      <c r="A525" s="8"/>
      <c r="B525" s="10"/>
      <c r="C525" s="12">
        <v>4700</v>
      </c>
      <c r="D525" s="9" t="s">
        <v>296</v>
      </c>
      <c r="E525" s="56">
        <v>0</v>
      </c>
      <c r="F525" s="72">
        <v>15550</v>
      </c>
      <c r="G525" s="46">
        <f t="shared" si="15"/>
        <v>15550</v>
      </c>
    </row>
    <row r="526" spans="1:7" ht="12.75">
      <c r="A526" s="8"/>
      <c r="B526" s="10"/>
      <c r="C526" s="10">
        <v>4740</v>
      </c>
      <c r="D526" s="9" t="s">
        <v>292</v>
      </c>
      <c r="E526" s="56">
        <v>1200</v>
      </c>
      <c r="F526" s="72">
        <v>-339</v>
      </c>
      <c r="G526" s="46">
        <f t="shared" si="15"/>
        <v>861</v>
      </c>
    </row>
    <row r="527" spans="1:7" ht="12.75">
      <c r="A527" s="8"/>
      <c r="B527" s="10"/>
      <c r="C527" s="10">
        <v>4750</v>
      </c>
      <c r="D527" s="9" t="s">
        <v>313</v>
      </c>
      <c r="E527" s="56">
        <v>3000</v>
      </c>
      <c r="F527" s="72">
        <v>-85</v>
      </c>
      <c r="G527" s="46">
        <f t="shared" si="15"/>
        <v>2915</v>
      </c>
    </row>
    <row r="528" spans="1:7" ht="12.75">
      <c r="A528" s="8"/>
      <c r="B528" s="10"/>
      <c r="C528" s="10"/>
      <c r="D528" s="9"/>
      <c r="E528" s="56"/>
      <c r="F528" s="72"/>
      <c r="G528" s="46"/>
    </row>
    <row r="529" spans="1:7" ht="12.75">
      <c r="A529" s="8"/>
      <c r="B529" s="172">
        <v>80146</v>
      </c>
      <c r="C529" s="172"/>
      <c r="D529" s="178" t="s">
        <v>398</v>
      </c>
      <c r="E529" s="203">
        <f>E530</f>
        <v>9200</v>
      </c>
      <c r="F529" s="395">
        <f>F530</f>
        <v>0</v>
      </c>
      <c r="G529" s="396">
        <f>G530</f>
        <v>9200</v>
      </c>
    </row>
    <row r="530" spans="1:7" ht="12.75">
      <c r="A530" s="8"/>
      <c r="B530" s="10"/>
      <c r="C530" s="10">
        <v>4300</v>
      </c>
      <c r="D530" s="9" t="s">
        <v>37</v>
      </c>
      <c r="E530" s="56">
        <v>9200</v>
      </c>
      <c r="F530" s="72"/>
      <c r="G530" s="46">
        <f>E530+F530</f>
        <v>9200</v>
      </c>
    </row>
    <row r="531" spans="1:7" ht="12.75">
      <c r="A531" s="8"/>
      <c r="B531" s="10"/>
      <c r="C531" s="10"/>
      <c r="D531" s="9"/>
      <c r="E531" s="56"/>
      <c r="F531" s="72"/>
      <c r="G531" s="46"/>
    </row>
    <row r="532" spans="1:7" ht="12.75">
      <c r="A532" s="8"/>
      <c r="B532" s="172">
        <v>80195</v>
      </c>
      <c r="C532" s="172"/>
      <c r="D532" s="178" t="s">
        <v>54</v>
      </c>
      <c r="E532" s="203">
        <f>SUM(E533:E539)</f>
        <v>66425</v>
      </c>
      <c r="F532" s="203">
        <f>SUM(F533:F539)</f>
        <v>10045</v>
      </c>
      <c r="G532" s="203">
        <f>SUM(G533:G539)</f>
        <v>76470</v>
      </c>
    </row>
    <row r="533" spans="1:7" ht="12.75">
      <c r="A533" s="8"/>
      <c r="B533" s="10"/>
      <c r="C533" s="10">
        <v>3040</v>
      </c>
      <c r="D533" s="9" t="s">
        <v>470</v>
      </c>
      <c r="E533" s="56">
        <v>0</v>
      </c>
      <c r="F533" s="136">
        <v>8500</v>
      </c>
      <c r="G533" s="46">
        <f>E533+F533</f>
        <v>8500</v>
      </c>
    </row>
    <row r="534" spans="1:7" ht="12.75">
      <c r="A534" s="8"/>
      <c r="B534" s="10"/>
      <c r="C534" s="10">
        <v>4010</v>
      </c>
      <c r="D534" s="9" t="s">
        <v>29</v>
      </c>
      <c r="E534" s="56">
        <v>2691</v>
      </c>
      <c r="F534" s="72"/>
      <c r="G534" s="46">
        <f>E534+F534</f>
        <v>2691</v>
      </c>
    </row>
    <row r="535" spans="1:7" ht="12.75">
      <c r="A535" s="8"/>
      <c r="B535" s="10"/>
      <c r="C535" s="10">
        <v>4110</v>
      </c>
      <c r="D535" s="9" t="s">
        <v>31</v>
      </c>
      <c r="E535" s="56">
        <v>423</v>
      </c>
      <c r="F535" s="72">
        <v>1337</v>
      </c>
      <c r="G535" s="46">
        <f>E535+F535</f>
        <v>1760</v>
      </c>
    </row>
    <row r="536" spans="1:7" ht="12.75">
      <c r="A536" s="8"/>
      <c r="B536" s="10"/>
      <c r="C536" s="10">
        <v>4120</v>
      </c>
      <c r="D536" s="9" t="s">
        <v>32</v>
      </c>
      <c r="E536" s="56">
        <v>66</v>
      </c>
      <c r="F536" s="72">
        <v>208</v>
      </c>
      <c r="G536" s="46">
        <f>E536+F536</f>
        <v>274</v>
      </c>
    </row>
    <row r="537" spans="1:7" ht="12.75">
      <c r="A537" s="8"/>
      <c r="B537" s="10"/>
      <c r="C537" s="10">
        <v>4218</v>
      </c>
      <c r="D537" s="9" t="s">
        <v>33</v>
      </c>
      <c r="E537" s="56">
        <v>7627</v>
      </c>
      <c r="F537" s="72"/>
      <c r="G537" s="46">
        <f>E537+F537</f>
        <v>7627</v>
      </c>
    </row>
    <row r="538" spans="1:7" ht="12.75">
      <c r="A538" s="8"/>
      <c r="B538" s="10"/>
      <c r="C538" s="10">
        <v>4308</v>
      </c>
      <c r="D538" s="9" t="s">
        <v>37</v>
      </c>
      <c r="E538" s="56">
        <v>1318</v>
      </c>
      <c r="F538" s="72"/>
      <c r="G538" s="46">
        <f>E538+F538</f>
        <v>1318</v>
      </c>
    </row>
    <row r="539" spans="1:7" ht="12.75">
      <c r="A539" s="8"/>
      <c r="B539" s="10"/>
      <c r="C539" s="10">
        <v>4418</v>
      </c>
      <c r="D539" s="9" t="s">
        <v>38</v>
      </c>
      <c r="E539" s="56">
        <v>54300</v>
      </c>
      <c r="F539" s="72"/>
      <c r="G539" s="46">
        <f>E539+F539</f>
        <v>54300</v>
      </c>
    </row>
    <row r="540" spans="1:7" ht="12.75">
      <c r="A540" s="8"/>
      <c r="B540" s="10"/>
      <c r="C540" s="10"/>
      <c r="D540" s="9"/>
      <c r="E540" s="56"/>
      <c r="F540" s="72"/>
      <c r="G540" s="46"/>
    </row>
    <row r="541" spans="1:7" ht="13.5" thickBot="1">
      <c r="A541" s="31">
        <v>851</v>
      </c>
      <c r="B541" s="28"/>
      <c r="C541" s="27"/>
      <c r="D541" s="28" t="s">
        <v>73</v>
      </c>
      <c r="E541" s="160">
        <f>E544</f>
        <v>28313</v>
      </c>
      <c r="F541" s="194">
        <f>F544</f>
        <v>0</v>
      </c>
      <c r="G541" s="42">
        <f>F541+E541</f>
        <v>28313</v>
      </c>
    </row>
    <row r="542" spans="1:7" ht="12.75">
      <c r="A542" s="8"/>
      <c r="B542" s="9">
        <v>85156</v>
      </c>
      <c r="C542" s="10"/>
      <c r="D542" s="9" t="s">
        <v>74</v>
      </c>
      <c r="E542" s="56"/>
      <c r="F542" s="72"/>
      <c r="G542" s="46"/>
    </row>
    <row r="543" spans="1:7" ht="12.75">
      <c r="A543" s="8"/>
      <c r="B543" s="9"/>
      <c r="C543" s="10"/>
      <c r="D543" s="9" t="s">
        <v>75</v>
      </c>
      <c r="E543" s="56"/>
      <c r="F543" s="72"/>
      <c r="G543" s="46"/>
    </row>
    <row r="544" spans="1:7" ht="13.5" thickBot="1">
      <c r="A544" s="8"/>
      <c r="B544" s="16"/>
      <c r="C544" s="17"/>
      <c r="D544" s="16" t="s">
        <v>76</v>
      </c>
      <c r="E544" s="148">
        <f>E545</f>
        <v>28313</v>
      </c>
      <c r="F544" s="196">
        <f>F545</f>
        <v>0</v>
      </c>
      <c r="G544" s="45">
        <f>F544+E544</f>
        <v>28313</v>
      </c>
    </row>
    <row r="545" spans="1:7" ht="12.75">
      <c r="A545" s="8"/>
      <c r="B545" s="9"/>
      <c r="C545" s="37" t="s">
        <v>77</v>
      </c>
      <c r="D545" s="9" t="s">
        <v>78</v>
      </c>
      <c r="E545" s="56">
        <v>28313</v>
      </c>
      <c r="F545" s="72"/>
      <c r="G545" s="46">
        <f>F545+E545</f>
        <v>28313</v>
      </c>
    </row>
    <row r="546" spans="1:7" ht="12.75">
      <c r="A546" s="8"/>
      <c r="B546" s="9"/>
      <c r="C546" s="37"/>
      <c r="D546" s="9"/>
      <c r="E546" s="56"/>
      <c r="F546" s="72"/>
      <c r="G546" s="46"/>
    </row>
    <row r="547" spans="1:7" ht="13.5" thickBot="1">
      <c r="A547" s="31">
        <v>852</v>
      </c>
      <c r="B547" s="27"/>
      <c r="C547" s="27"/>
      <c r="D547" s="28" t="s">
        <v>69</v>
      </c>
      <c r="E547" s="160">
        <f>E548</f>
        <v>7500</v>
      </c>
      <c r="F547" s="160">
        <f>F548</f>
        <v>0</v>
      </c>
      <c r="G547" s="160">
        <f>G548</f>
        <v>7500</v>
      </c>
    </row>
    <row r="548" spans="1:7" ht="13.5" thickBot="1">
      <c r="A548" s="8"/>
      <c r="B548" s="17">
        <v>85201</v>
      </c>
      <c r="C548" s="16"/>
      <c r="D548" s="33" t="s">
        <v>70</v>
      </c>
      <c r="E548" s="154">
        <f>SUM(E549:E556)</f>
        <v>7500</v>
      </c>
      <c r="F548" s="196">
        <f>SUM(F549:F556)</f>
        <v>0</v>
      </c>
      <c r="G548" s="45">
        <f aca="true" t="shared" si="16" ref="G548:G556">F548+E548</f>
        <v>7500</v>
      </c>
    </row>
    <row r="549" spans="1:7" ht="12.75">
      <c r="A549" s="8"/>
      <c r="B549" s="10"/>
      <c r="C549" s="10">
        <v>4110</v>
      </c>
      <c r="D549" s="9" t="s">
        <v>31</v>
      </c>
      <c r="E549" s="56">
        <v>142</v>
      </c>
      <c r="F549" s="136"/>
      <c r="G549" s="46">
        <f t="shared" si="16"/>
        <v>142</v>
      </c>
    </row>
    <row r="550" spans="1:7" ht="12.75">
      <c r="A550" s="8"/>
      <c r="B550" s="10"/>
      <c r="C550" s="10">
        <v>4120</v>
      </c>
      <c r="D550" s="9" t="s">
        <v>32</v>
      </c>
      <c r="E550" s="56">
        <v>20</v>
      </c>
      <c r="F550" s="136"/>
      <c r="G550" s="46">
        <f t="shared" si="16"/>
        <v>20</v>
      </c>
    </row>
    <row r="551" spans="1:7" ht="12.75">
      <c r="A551" s="8"/>
      <c r="B551" s="10"/>
      <c r="C551" s="10">
        <v>4170</v>
      </c>
      <c r="D551" s="9" t="s">
        <v>229</v>
      </c>
      <c r="E551" s="56">
        <v>800</v>
      </c>
      <c r="F551" s="136"/>
      <c r="G551" s="46">
        <f t="shared" si="16"/>
        <v>800</v>
      </c>
    </row>
    <row r="552" spans="1:7" ht="12.75">
      <c r="A552" s="8"/>
      <c r="B552" s="10"/>
      <c r="C552" s="10">
        <v>4210</v>
      </c>
      <c r="D552" s="9" t="s">
        <v>33</v>
      </c>
      <c r="E552" s="56">
        <v>3838</v>
      </c>
      <c r="F552" s="136"/>
      <c r="G552" s="46">
        <f t="shared" si="16"/>
        <v>3838</v>
      </c>
    </row>
    <row r="553" spans="1:7" ht="12.75">
      <c r="A553" s="8"/>
      <c r="B553" s="10"/>
      <c r="C553" s="10">
        <v>4220</v>
      </c>
      <c r="D553" s="9" t="s">
        <v>67</v>
      </c>
      <c r="E553" s="56">
        <v>200</v>
      </c>
      <c r="F553" s="136"/>
      <c r="G553" s="46">
        <f t="shared" si="16"/>
        <v>200</v>
      </c>
    </row>
    <row r="554" spans="1:7" ht="12.75">
      <c r="A554" s="8"/>
      <c r="B554" s="10"/>
      <c r="C554" s="10">
        <v>4260</v>
      </c>
      <c r="D554" s="9" t="s">
        <v>34</v>
      </c>
      <c r="E554" s="56">
        <v>2000</v>
      </c>
      <c r="F554" s="136"/>
      <c r="G554" s="46">
        <f t="shared" si="16"/>
        <v>2000</v>
      </c>
    </row>
    <row r="555" spans="1:7" ht="12.75">
      <c r="A555" s="8"/>
      <c r="B555" s="10"/>
      <c r="C555" s="10">
        <v>4300</v>
      </c>
      <c r="D555" s="9" t="s">
        <v>37</v>
      </c>
      <c r="E555" s="56">
        <v>300</v>
      </c>
      <c r="F555" s="136"/>
      <c r="G555" s="46">
        <f t="shared" si="16"/>
        <v>300</v>
      </c>
    </row>
    <row r="556" spans="1:7" ht="12.75">
      <c r="A556" s="8"/>
      <c r="B556" s="10"/>
      <c r="C556" s="10">
        <v>4740</v>
      </c>
      <c r="D556" s="9" t="s">
        <v>292</v>
      </c>
      <c r="E556" s="56">
        <v>200</v>
      </c>
      <c r="F556" s="136"/>
      <c r="G556" s="46">
        <f t="shared" si="16"/>
        <v>200</v>
      </c>
    </row>
    <row r="557" spans="1:7" ht="12.75">
      <c r="A557" s="8"/>
      <c r="B557" s="10"/>
      <c r="C557" s="10"/>
      <c r="D557" s="9"/>
      <c r="E557" s="56"/>
      <c r="F557" s="136"/>
      <c r="G557" s="46"/>
    </row>
    <row r="558" spans="1:9" ht="13.5" thickBot="1">
      <c r="A558" s="31">
        <v>854</v>
      </c>
      <c r="B558" s="27"/>
      <c r="C558" s="27"/>
      <c r="D558" s="28" t="s">
        <v>55</v>
      </c>
      <c r="E558" s="160">
        <f>E559</f>
        <v>3091641</v>
      </c>
      <c r="F558" s="194">
        <f>F559</f>
        <v>82146</v>
      </c>
      <c r="G558" s="42">
        <f aca="true" t="shared" si="17" ref="G558:G585">F558+E558</f>
        <v>3173787</v>
      </c>
      <c r="H558" s="43"/>
      <c r="I558" s="1"/>
    </row>
    <row r="559" spans="1:9" ht="13.5" thickBot="1">
      <c r="A559" s="8"/>
      <c r="B559" s="32">
        <v>85420</v>
      </c>
      <c r="C559" s="32"/>
      <c r="D559" s="33" t="s">
        <v>184</v>
      </c>
      <c r="E559" s="154">
        <f>SUM(E560:E585)</f>
        <v>3091641</v>
      </c>
      <c r="F559" s="196">
        <f>SUM(F560:F585)</f>
        <v>82146</v>
      </c>
      <c r="G559" s="45">
        <f t="shared" si="17"/>
        <v>3173787</v>
      </c>
      <c r="I559" s="1"/>
    </row>
    <row r="560" spans="1:9" ht="12.75">
      <c r="A560" s="8"/>
      <c r="B560" s="9"/>
      <c r="C560" s="10">
        <v>3020</v>
      </c>
      <c r="D560" s="9" t="s">
        <v>28</v>
      </c>
      <c r="E560" s="56">
        <v>62990</v>
      </c>
      <c r="F560" s="72">
        <v>5031</v>
      </c>
      <c r="G560" s="46">
        <f t="shared" si="17"/>
        <v>68021</v>
      </c>
      <c r="I560" s="1"/>
    </row>
    <row r="561" spans="1:9" ht="12.75">
      <c r="A561" s="8"/>
      <c r="B561" s="9"/>
      <c r="C561" s="10">
        <v>3110</v>
      </c>
      <c r="D561" s="9" t="s">
        <v>79</v>
      </c>
      <c r="E561" s="56">
        <v>1000</v>
      </c>
      <c r="F561" s="72"/>
      <c r="G561" s="46">
        <f t="shared" si="17"/>
        <v>1000</v>
      </c>
      <c r="I561" s="1"/>
    </row>
    <row r="562" spans="1:9" ht="12.75">
      <c r="A562" s="8"/>
      <c r="B562" s="9"/>
      <c r="C562" s="10">
        <v>4010</v>
      </c>
      <c r="D562" s="9" t="s">
        <v>29</v>
      </c>
      <c r="E562" s="56">
        <v>1060857</v>
      </c>
      <c r="F562" s="72">
        <v>104920</v>
      </c>
      <c r="G562" s="46">
        <f t="shared" si="17"/>
        <v>1165777</v>
      </c>
      <c r="I562" s="1"/>
    </row>
    <row r="563" spans="1:9" ht="12.75">
      <c r="A563" s="8"/>
      <c r="B563" s="9"/>
      <c r="C563" s="10">
        <v>4040</v>
      </c>
      <c r="D563" s="9" t="s">
        <v>30</v>
      </c>
      <c r="E563" s="56">
        <v>82789</v>
      </c>
      <c r="F563" s="72">
        <v>-4810</v>
      </c>
      <c r="G563" s="46">
        <f t="shared" si="17"/>
        <v>77979</v>
      </c>
      <c r="I563" s="1"/>
    </row>
    <row r="564" spans="1:9" ht="12.75">
      <c r="A564" s="8"/>
      <c r="B564" s="10"/>
      <c r="C564" s="10">
        <v>4110</v>
      </c>
      <c r="D564" s="9" t="s">
        <v>31</v>
      </c>
      <c r="E564" s="56">
        <v>207694</v>
      </c>
      <c r="F564" s="72">
        <v>-14460</v>
      </c>
      <c r="G564" s="46">
        <f t="shared" si="17"/>
        <v>193234</v>
      </c>
      <c r="I564" s="1"/>
    </row>
    <row r="565" spans="1:9" ht="12.75">
      <c r="A565" s="8"/>
      <c r="B565" s="10"/>
      <c r="C565" s="10">
        <v>4120</v>
      </c>
      <c r="D565" s="9" t="s">
        <v>32</v>
      </c>
      <c r="E565" s="56">
        <v>28700</v>
      </c>
      <c r="F565" s="72">
        <v>1662</v>
      </c>
      <c r="G565" s="46">
        <f t="shared" si="17"/>
        <v>30362</v>
      </c>
      <c r="I565" s="1"/>
    </row>
    <row r="566" spans="1:9" ht="12.75">
      <c r="A566" s="8"/>
      <c r="B566" s="10"/>
      <c r="C566" s="10">
        <v>4170</v>
      </c>
      <c r="D566" s="9" t="s">
        <v>229</v>
      </c>
      <c r="E566" s="56">
        <v>1764</v>
      </c>
      <c r="F566" s="72">
        <v>-17</v>
      </c>
      <c r="G566" s="46">
        <f t="shared" si="17"/>
        <v>1747</v>
      </c>
      <c r="I566" s="1"/>
    </row>
    <row r="567" spans="1:9" ht="12.75">
      <c r="A567" s="8"/>
      <c r="B567" s="10"/>
      <c r="C567" s="10">
        <v>4210</v>
      </c>
      <c r="D567" s="9" t="s">
        <v>33</v>
      </c>
      <c r="E567" s="56">
        <v>273982</v>
      </c>
      <c r="F567" s="72">
        <f>570237+19271</f>
        <v>589508</v>
      </c>
      <c r="G567" s="144">
        <f t="shared" si="17"/>
        <v>863490</v>
      </c>
      <c r="I567" s="1"/>
    </row>
    <row r="568" spans="1:9" ht="12.75">
      <c r="A568" s="8"/>
      <c r="B568" s="10"/>
      <c r="C568" s="10">
        <v>4220</v>
      </c>
      <c r="D568" s="9" t="s">
        <v>67</v>
      </c>
      <c r="E568" s="56">
        <v>6000</v>
      </c>
      <c r="F568" s="72">
        <v>-22</v>
      </c>
      <c r="G568" s="144">
        <f t="shared" si="17"/>
        <v>5978</v>
      </c>
      <c r="I568" s="1"/>
    </row>
    <row r="569" spans="1:9" ht="12.75">
      <c r="A569" s="8"/>
      <c r="B569" s="10"/>
      <c r="C569" s="10">
        <v>4240</v>
      </c>
      <c r="D569" s="9" t="s">
        <v>372</v>
      </c>
      <c r="E569" s="56">
        <v>12650</v>
      </c>
      <c r="F569" s="72"/>
      <c r="G569" s="144">
        <f t="shared" si="17"/>
        <v>12650</v>
      </c>
      <c r="I569" s="1"/>
    </row>
    <row r="570" spans="1:9" ht="12.75">
      <c r="A570" s="8"/>
      <c r="B570" s="10"/>
      <c r="C570" s="10">
        <v>4260</v>
      </c>
      <c r="D570" s="9" t="s">
        <v>34</v>
      </c>
      <c r="E570" s="56">
        <v>43000</v>
      </c>
      <c r="F570" s="72">
        <v>-1904</v>
      </c>
      <c r="G570" s="144">
        <f t="shared" si="17"/>
        <v>41096</v>
      </c>
      <c r="I570" s="1"/>
    </row>
    <row r="571" spans="1:9" ht="12.75">
      <c r="A571" s="8"/>
      <c r="B571" s="10"/>
      <c r="C571" s="10">
        <v>4270</v>
      </c>
      <c r="D571" s="9" t="s">
        <v>35</v>
      </c>
      <c r="E571" s="56">
        <v>885802</v>
      </c>
      <c r="F571" s="72">
        <v>-613976</v>
      </c>
      <c r="G571" s="144">
        <f t="shared" si="17"/>
        <v>271826</v>
      </c>
      <c r="I571" s="1"/>
    </row>
    <row r="572" spans="1:9" ht="12.75">
      <c r="A572" s="8"/>
      <c r="B572" s="10"/>
      <c r="C572" s="10">
        <v>4280</v>
      </c>
      <c r="D572" s="9" t="s">
        <v>36</v>
      </c>
      <c r="E572" s="56">
        <v>500</v>
      </c>
      <c r="F572" s="72">
        <v>347</v>
      </c>
      <c r="G572" s="144">
        <f t="shared" si="17"/>
        <v>847</v>
      </c>
      <c r="I572" s="1"/>
    </row>
    <row r="573" spans="1:9" ht="12.75">
      <c r="A573" s="8"/>
      <c r="B573" s="10"/>
      <c r="C573" s="10">
        <v>4300</v>
      </c>
      <c r="D573" s="9" t="s">
        <v>37</v>
      </c>
      <c r="E573" s="56">
        <v>289000</v>
      </c>
      <c r="F573" s="72">
        <v>6130</v>
      </c>
      <c r="G573" s="144">
        <f t="shared" si="17"/>
        <v>295130</v>
      </c>
      <c r="I573" s="1"/>
    </row>
    <row r="574" spans="1:9" ht="12.75">
      <c r="A574" s="8"/>
      <c r="B574" s="10"/>
      <c r="C574" s="10">
        <v>4350</v>
      </c>
      <c r="D574" s="9" t="s">
        <v>283</v>
      </c>
      <c r="E574" s="56">
        <v>1300</v>
      </c>
      <c r="F574" s="72">
        <v>-327</v>
      </c>
      <c r="G574" s="144">
        <f t="shared" si="17"/>
        <v>973</v>
      </c>
      <c r="I574" s="1"/>
    </row>
    <row r="575" spans="1:9" ht="12.75">
      <c r="A575" s="8"/>
      <c r="B575" s="10"/>
      <c r="C575" s="10">
        <v>4360</v>
      </c>
      <c r="D575" s="9" t="s">
        <v>293</v>
      </c>
      <c r="E575" s="56">
        <v>1800</v>
      </c>
      <c r="F575" s="72">
        <v>1457</v>
      </c>
      <c r="G575" s="144">
        <f t="shared" si="17"/>
        <v>3257</v>
      </c>
      <c r="I575" s="1"/>
    </row>
    <row r="576" spans="1:9" ht="12.75">
      <c r="A576" s="8"/>
      <c r="B576" s="10"/>
      <c r="C576" s="10">
        <v>4370</v>
      </c>
      <c r="D576" s="9" t="s">
        <v>291</v>
      </c>
      <c r="E576" s="56">
        <v>7000</v>
      </c>
      <c r="F576" s="72">
        <v>-773</v>
      </c>
      <c r="G576" s="144">
        <f t="shared" si="17"/>
        <v>6227</v>
      </c>
      <c r="I576" s="1"/>
    </row>
    <row r="577" spans="1:9" ht="12.75">
      <c r="A577" s="8"/>
      <c r="B577" s="10"/>
      <c r="C577" s="10">
        <v>4390</v>
      </c>
      <c r="D577" s="9" t="s">
        <v>294</v>
      </c>
      <c r="E577" s="56">
        <v>2000</v>
      </c>
      <c r="F577" s="72">
        <v>-2000</v>
      </c>
      <c r="G577" s="46">
        <f t="shared" si="17"/>
        <v>0</v>
      </c>
      <c r="I577" s="1"/>
    </row>
    <row r="578" spans="1:9" ht="12.75">
      <c r="A578" s="8"/>
      <c r="B578" s="10"/>
      <c r="C578" s="10">
        <v>4410</v>
      </c>
      <c r="D578" s="9" t="s">
        <v>38</v>
      </c>
      <c r="E578" s="56">
        <v>2500</v>
      </c>
      <c r="F578" s="72">
        <v>675</v>
      </c>
      <c r="G578" s="46">
        <f t="shared" si="17"/>
        <v>3175</v>
      </c>
      <c r="I578" s="1"/>
    </row>
    <row r="579" spans="1:9" ht="12.75">
      <c r="A579" s="8"/>
      <c r="B579" s="10"/>
      <c r="C579" s="10">
        <v>4420</v>
      </c>
      <c r="D579" s="9" t="s">
        <v>91</v>
      </c>
      <c r="E579" s="56">
        <v>1000</v>
      </c>
      <c r="F579" s="72">
        <v>396</v>
      </c>
      <c r="G579" s="46">
        <f t="shared" si="17"/>
        <v>1396</v>
      </c>
      <c r="I579" s="1"/>
    </row>
    <row r="580" spans="1:9" ht="12.75">
      <c r="A580" s="8"/>
      <c r="B580" s="10"/>
      <c r="C580" s="10">
        <v>4430</v>
      </c>
      <c r="D580" s="9" t="s">
        <v>39</v>
      </c>
      <c r="E580" s="56">
        <v>8000</v>
      </c>
      <c r="F580" s="72">
        <v>2515</v>
      </c>
      <c r="G580" s="46">
        <f t="shared" si="17"/>
        <v>10515</v>
      </c>
      <c r="I580" s="1"/>
    </row>
    <row r="581" spans="1:9" ht="12.75">
      <c r="A581" s="8"/>
      <c r="B581" s="10"/>
      <c r="C581" s="10">
        <v>4440</v>
      </c>
      <c r="D581" s="9" t="s">
        <v>40</v>
      </c>
      <c r="E581" s="56">
        <v>91847</v>
      </c>
      <c r="F581" s="72"/>
      <c r="G581" s="46">
        <f t="shared" si="17"/>
        <v>91847</v>
      </c>
      <c r="I581" s="1"/>
    </row>
    <row r="582" spans="1:9" ht="12.75">
      <c r="A582" s="8"/>
      <c r="B582" s="10"/>
      <c r="C582" s="12">
        <v>4530</v>
      </c>
      <c r="D582" s="9" t="s">
        <v>262</v>
      </c>
      <c r="E582" s="56">
        <v>3306</v>
      </c>
      <c r="F582" s="72">
        <v>7792</v>
      </c>
      <c r="G582" s="46">
        <f t="shared" si="17"/>
        <v>11098</v>
      </c>
      <c r="I582" s="1"/>
    </row>
    <row r="583" spans="1:9" ht="12.75">
      <c r="A583" s="8"/>
      <c r="B583" s="10"/>
      <c r="C583" s="12">
        <v>4700</v>
      </c>
      <c r="D583" s="9" t="s">
        <v>296</v>
      </c>
      <c r="E583" s="56">
        <v>2900</v>
      </c>
      <c r="F583" s="72">
        <v>210</v>
      </c>
      <c r="G583" s="46">
        <f t="shared" si="17"/>
        <v>3110</v>
      </c>
      <c r="I583" s="1"/>
    </row>
    <row r="584" spans="1:9" ht="12.75">
      <c r="A584" s="8"/>
      <c r="B584" s="10"/>
      <c r="C584" s="12">
        <v>4740</v>
      </c>
      <c r="D584" s="159" t="s">
        <v>287</v>
      </c>
      <c r="E584" s="56">
        <v>600</v>
      </c>
      <c r="F584" s="72">
        <v>-258</v>
      </c>
      <c r="G584" s="46">
        <f t="shared" si="17"/>
        <v>342</v>
      </c>
      <c r="I584" s="1"/>
    </row>
    <row r="585" spans="1:9" ht="12.75">
      <c r="A585" s="8"/>
      <c r="B585" s="10"/>
      <c r="C585" s="12">
        <v>4750</v>
      </c>
      <c r="D585" s="159" t="s">
        <v>288</v>
      </c>
      <c r="E585" s="56">
        <v>12660</v>
      </c>
      <c r="F585" s="72">
        <v>50</v>
      </c>
      <c r="G585" s="46">
        <f t="shared" si="17"/>
        <v>12710</v>
      </c>
      <c r="I585" s="1"/>
    </row>
    <row r="586" spans="1:9" ht="13.5" thickBot="1">
      <c r="A586" s="15"/>
      <c r="B586" s="17"/>
      <c r="C586" s="17"/>
      <c r="D586" s="16"/>
      <c r="E586" s="148"/>
      <c r="F586" s="197"/>
      <c r="G586" s="45"/>
      <c r="I586" s="1"/>
    </row>
    <row r="587" spans="1:7" ht="12.75">
      <c r="A587" s="48"/>
      <c r="B587" s="48"/>
      <c r="C587" s="48"/>
      <c r="D587" s="49"/>
      <c r="G587" s="1"/>
    </row>
    <row r="588" spans="1:7" ht="12.75">
      <c r="A588" s="48"/>
      <c r="B588" s="48"/>
      <c r="C588" s="48"/>
      <c r="D588" s="49"/>
      <c r="G588" s="1"/>
    </row>
    <row r="589" spans="1:7" ht="12.75">
      <c r="A589" s="48"/>
      <c r="B589" s="48"/>
      <c r="C589" s="48"/>
      <c r="D589" s="49"/>
      <c r="G589" s="1"/>
    </row>
    <row r="590" spans="1:7" ht="12.75">
      <c r="A590" s="48"/>
      <c r="B590" s="48"/>
      <c r="C590" s="48"/>
      <c r="D590" s="49"/>
      <c r="E590" s="493"/>
      <c r="F590" s="493"/>
      <c r="G590" s="493"/>
    </row>
    <row r="591" spans="1:7" ht="12.75">
      <c r="A591" s="48"/>
      <c r="B591" s="48"/>
      <c r="C591" s="48"/>
      <c r="D591" s="49"/>
      <c r="E591" s="244"/>
      <c r="G591" s="156" t="s">
        <v>226</v>
      </c>
    </row>
    <row r="592" spans="1:7" ht="12.75">
      <c r="A592" s="487" t="s">
        <v>80</v>
      </c>
      <c r="B592" s="487"/>
      <c r="C592" s="487"/>
      <c r="D592" s="487"/>
      <c r="E592" s="487"/>
      <c r="F592" s="487"/>
      <c r="G592" s="487"/>
    </row>
    <row r="593" spans="1:7" ht="13.5" thickBot="1">
      <c r="A593" s="486" t="s">
        <v>7</v>
      </c>
      <c r="B593" s="486"/>
      <c r="C593" s="486"/>
      <c r="D593" s="486"/>
      <c r="E593" s="486"/>
      <c r="F593" s="486"/>
      <c r="G593" s="486"/>
    </row>
    <row r="594" spans="1:7" ht="12.75">
      <c r="A594" s="3"/>
      <c r="B594" s="4"/>
      <c r="C594" s="4"/>
      <c r="D594" s="4"/>
      <c r="E594" s="189" t="s">
        <v>8</v>
      </c>
      <c r="F594" s="189"/>
      <c r="G594" s="7" t="s">
        <v>8</v>
      </c>
    </row>
    <row r="595" spans="1:7" ht="12.75">
      <c r="A595" s="8" t="s">
        <v>9</v>
      </c>
      <c r="B595" s="9" t="s">
        <v>10</v>
      </c>
      <c r="C595" s="10" t="s">
        <v>11</v>
      </c>
      <c r="D595" s="10" t="s">
        <v>12</v>
      </c>
      <c r="E595" s="190" t="s">
        <v>373</v>
      </c>
      <c r="F595" s="190" t="s">
        <v>13</v>
      </c>
      <c r="G595" s="14" t="s">
        <v>373</v>
      </c>
    </row>
    <row r="596" spans="1:7" ht="13.5" thickBot="1">
      <c r="A596" s="15"/>
      <c r="B596" s="16"/>
      <c r="C596" s="17"/>
      <c r="D596" s="17"/>
      <c r="E596" s="21"/>
      <c r="F596" s="21"/>
      <c r="G596" s="20" t="s">
        <v>14</v>
      </c>
    </row>
    <row r="597" spans="1:7" ht="13.5" thickBot="1">
      <c r="A597" s="15">
        <v>1</v>
      </c>
      <c r="B597" s="17">
        <v>2</v>
      </c>
      <c r="C597" s="17">
        <v>3</v>
      </c>
      <c r="D597" s="17">
        <v>4</v>
      </c>
      <c r="E597" s="110">
        <v>5</v>
      </c>
      <c r="F597" s="76">
        <v>6</v>
      </c>
      <c r="G597" s="140">
        <v>7</v>
      </c>
    </row>
    <row r="598" spans="1:7" ht="12.75">
      <c r="A598" s="8"/>
      <c r="B598" s="10"/>
      <c r="C598" s="10"/>
      <c r="D598" s="10"/>
      <c r="E598" s="234"/>
      <c r="F598" s="207"/>
      <c r="G598" s="79"/>
    </row>
    <row r="599" spans="1:7" ht="13.5" thickBot="1">
      <c r="A599" s="8"/>
      <c r="B599" s="10"/>
      <c r="C599" s="10"/>
      <c r="D599" s="27" t="s">
        <v>59</v>
      </c>
      <c r="E599" s="160">
        <f>E601+E605+E609</f>
        <v>64350</v>
      </c>
      <c r="F599" s="194">
        <f>F601+F605+F609</f>
        <v>1831</v>
      </c>
      <c r="G599" s="29">
        <f>F599+E599</f>
        <v>66181</v>
      </c>
    </row>
    <row r="600" spans="1:7" ht="12.75">
      <c r="A600" s="8"/>
      <c r="B600" s="10"/>
      <c r="C600" s="10"/>
      <c r="D600" s="52" t="s">
        <v>16</v>
      </c>
      <c r="E600" s="56"/>
      <c r="F600" s="136"/>
      <c r="G600" s="38"/>
    </row>
    <row r="601" spans="1:7" ht="13.5" thickBot="1">
      <c r="A601" s="31">
        <v>700</v>
      </c>
      <c r="B601" s="27"/>
      <c r="C601" s="27"/>
      <c r="D601" s="28" t="s">
        <v>20</v>
      </c>
      <c r="E601" s="160">
        <f>E602</f>
        <v>28000</v>
      </c>
      <c r="F601" s="194">
        <f>F602</f>
        <v>893</v>
      </c>
      <c r="G601" s="29">
        <f>F601+E601</f>
        <v>28893</v>
      </c>
    </row>
    <row r="602" spans="1:7" ht="13.5" thickBot="1">
      <c r="A602" s="8"/>
      <c r="B602" s="32">
        <v>70005</v>
      </c>
      <c r="C602" s="32"/>
      <c r="D602" s="33" t="s">
        <v>21</v>
      </c>
      <c r="E602" s="154">
        <f>E604</f>
        <v>28000</v>
      </c>
      <c r="F602" s="154">
        <f>F604</f>
        <v>893</v>
      </c>
      <c r="G602" s="154">
        <f>G604</f>
        <v>28893</v>
      </c>
    </row>
    <row r="603" spans="1:7" ht="12.75">
      <c r="A603" s="8"/>
      <c r="B603" s="10"/>
      <c r="C603" s="37" t="s">
        <v>191</v>
      </c>
      <c r="D603" s="9" t="s">
        <v>22</v>
      </c>
      <c r="E603" s="56"/>
      <c r="F603" s="136"/>
      <c r="G603" s="38"/>
    </row>
    <row r="604" spans="1:7" ht="12.75">
      <c r="A604" s="8"/>
      <c r="B604" s="10"/>
      <c r="C604" s="10"/>
      <c r="D604" s="9" t="s">
        <v>23</v>
      </c>
      <c r="E604" s="56">
        <v>28000</v>
      </c>
      <c r="F604" s="136">
        <f>800+93</f>
        <v>893</v>
      </c>
      <c r="G604" s="38">
        <f>F604+E604</f>
        <v>28893</v>
      </c>
    </row>
    <row r="605" spans="1:7" ht="13.5" thickBot="1">
      <c r="A605" s="31">
        <v>758</v>
      </c>
      <c r="B605" s="27"/>
      <c r="C605" s="27"/>
      <c r="D605" s="78" t="s">
        <v>24</v>
      </c>
      <c r="E605" s="160">
        <f>E606</f>
        <v>240</v>
      </c>
      <c r="F605" s="194">
        <f>F606</f>
        <v>73</v>
      </c>
      <c r="G605" s="29">
        <f>F605+E605</f>
        <v>313</v>
      </c>
    </row>
    <row r="606" spans="1:7" ht="13.5" thickBot="1">
      <c r="A606" s="8"/>
      <c r="B606" s="17">
        <v>75814</v>
      </c>
      <c r="C606" s="16"/>
      <c r="D606" s="16" t="s">
        <v>25</v>
      </c>
      <c r="E606" s="154">
        <f>E607</f>
        <v>240</v>
      </c>
      <c r="F606" s="196">
        <f>F607</f>
        <v>73</v>
      </c>
      <c r="G606" s="36">
        <f>F606+E606</f>
        <v>313</v>
      </c>
    </row>
    <row r="607" spans="1:7" ht="12.75">
      <c r="A607" s="8"/>
      <c r="B607" s="10"/>
      <c r="C607" s="37" t="s">
        <v>192</v>
      </c>
      <c r="D607" s="9" t="s">
        <v>26</v>
      </c>
      <c r="E607" s="56">
        <v>240</v>
      </c>
      <c r="F607" s="136">
        <v>73</v>
      </c>
      <c r="G607" s="38">
        <f>F607+E607</f>
        <v>313</v>
      </c>
    </row>
    <row r="608" spans="1:7" ht="12.75">
      <c r="A608" s="8"/>
      <c r="B608" s="10"/>
      <c r="C608" s="37"/>
      <c r="D608" s="9"/>
      <c r="E608" s="56"/>
      <c r="F608" s="136"/>
      <c r="G608" s="38"/>
    </row>
    <row r="609" spans="1:7" ht="13.5" thickBot="1">
      <c r="A609" s="31">
        <v>852</v>
      </c>
      <c r="B609" s="27"/>
      <c r="C609" s="68"/>
      <c r="D609" s="28" t="s">
        <v>69</v>
      </c>
      <c r="E609" s="160">
        <f>E610</f>
        <v>36110</v>
      </c>
      <c r="F609" s="208">
        <f>F610</f>
        <v>865</v>
      </c>
      <c r="G609" s="29">
        <f>F609+E609</f>
        <v>36975</v>
      </c>
    </row>
    <row r="610" spans="1:7" ht="13.5" thickBot="1">
      <c r="A610" s="8"/>
      <c r="B610" s="32">
        <v>85201</v>
      </c>
      <c r="C610" s="69"/>
      <c r="D610" s="33" t="s">
        <v>70</v>
      </c>
      <c r="E610" s="154">
        <f>SUM(E611:E611)</f>
        <v>36110</v>
      </c>
      <c r="F610" s="209">
        <f>SUM(F611:F611)</f>
        <v>865</v>
      </c>
      <c r="G610" s="133">
        <f>F610+E610</f>
        <v>36975</v>
      </c>
    </row>
    <row r="611" spans="1:7" ht="12.75">
      <c r="A611" s="8"/>
      <c r="B611" s="10"/>
      <c r="C611" s="37" t="s">
        <v>194</v>
      </c>
      <c r="D611" s="55" t="s">
        <v>249</v>
      </c>
      <c r="E611" s="164">
        <v>36110</v>
      </c>
      <c r="F611" s="143">
        <f>800+65</f>
        <v>865</v>
      </c>
      <c r="G611" s="162">
        <f>F611+E611</f>
        <v>36975</v>
      </c>
    </row>
    <row r="612" spans="1:7" ht="12.75">
      <c r="A612" s="8"/>
      <c r="B612" s="10"/>
      <c r="C612" s="37"/>
      <c r="D612" s="9"/>
      <c r="E612" s="56"/>
      <c r="F612" s="144"/>
      <c r="G612" s="162"/>
    </row>
    <row r="613" spans="1:8" ht="13.5" thickBot="1">
      <c r="A613" s="8"/>
      <c r="B613" s="10"/>
      <c r="C613" s="10"/>
      <c r="D613" s="27" t="s">
        <v>50</v>
      </c>
      <c r="E613" s="160">
        <f>E615+E620</f>
        <v>1843050</v>
      </c>
      <c r="F613" s="194">
        <f>F615+F620</f>
        <v>60568</v>
      </c>
      <c r="G613" s="29">
        <f>F613+E613</f>
        <v>1903618</v>
      </c>
      <c r="H613" s="43"/>
    </row>
    <row r="614" spans="1:8" ht="12.75">
      <c r="A614" s="8"/>
      <c r="B614" s="10"/>
      <c r="C614" s="10"/>
      <c r="D614" s="52" t="s">
        <v>16</v>
      </c>
      <c r="E614" s="56"/>
      <c r="F614" s="136"/>
      <c r="G614" s="38"/>
      <c r="H614" s="43"/>
    </row>
    <row r="615" spans="1:8" ht="13.5" thickBot="1">
      <c r="A615" s="31">
        <v>851</v>
      </c>
      <c r="B615" s="28"/>
      <c r="C615" s="27"/>
      <c r="D615" s="28" t="s">
        <v>73</v>
      </c>
      <c r="E615" s="160">
        <f>E617</f>
        <v>28311</v>
      </c>
      <c r="F615" s="194">
        <f>F617</f>
        <v>0</v>
      </c>
      <c r="G615" s="29">
        <f>F615+E615</f>
        <v>28311</v>
      </c>
      <c r="H615" s="43"/>
    </row>
    <row r="616" spans="1:8" ht="12.75">
      <c r="A616" s="8"/>
      <c r="B616" s="9">
        <v>85156</v>
      </c>
      <c r="C616" s="10"/>
      <c r="D616" s="9" t="s">
        <v>74</v>
      </c>
      <c r="E616" s="56"/>
      <c r="F616" s="136"/>
      <c r="G616" s="38"/>
      <c r="H616" s="43"/>
    </row>
    <row r="617" spans="1:8" ht="13.5" thickBot="1">
      <c r="A617" s="8"/>
      <c r="B617" s="16"/>
      <c r="C617" s="17"/>
      <c r="D617" s="16" t="s">
        <v>263</v>
      </c>
      <c r="E617" s="148">
        <f>E618</f>
        <v>28311</v>
      </c>
      <c r="F617" s="196">
        <f>F618</f>
        <v>0</v>
      </c>
      <c r="G617" s="36">
        <f>F617+E617</f>
        <v>28311</v>
      </c>
      <c r="H617" s="43"/>
    </row>
    <row r="618" spans="1:8" ht="12.75">
      <c r="A618" s="8"/>
      <c r="B618" s="9"/>
      <c r="C618" s="37" t="s">
        <v>77</v>
      </c>
      <c r="D618" s="9" t="s">
        <v>78</v>
      </c>
      <c r="E618" s="56">
        <v>28311</v>
      </c>
      <c r="F618" s="136"/>
      <c r="G618" s="38">
        <f>F618+E618</f>
        <v>28311</v>
      </c>
      <c r="H618" s="43"/>
    </row>
    <row r="619" spans="1:8" ht="12.75">
      <c r="A619" s="8"/>
      <c r="B619" s="10"/>
      <c r="C619" s="10"/>
      <c r="D619" s="52"/>
      <c r="E619" s="56"/>
      <c r="F619" s="136"/>
      <c r="G619" s="38"/>
      <c r="H619" s="43"/>
    </row>
    <row r="620" spans="1:8" ht="13.5" thickBot="1">
      <c r="A620" s="31">
        <v>852</v>
      </c>
      <c r="B620" s="27"/>
      <c r="C620" s="27"/>
      <c r="D620" s="28" t="s">
        <v>69</v>
      </c>
      <c r="E620" s="160">
        <f>E621+E646+E649</f>
        <v>1814739</v>
      </c>
      <c r="F620" s="160">
        <f>F621+F646+F649</f>
        <v>60568</v>
      </c>
      <c r="G620" s="315">
        <f>G621+G646+G649</f>
        <v>1875307</v>
      </c>
      <c r="H620" s="43"/>
    </row>
    <row r="621" spans="1:8" ht="13.5" thickBot="1">
      <c r="A621" s="8"/>
      <c r="B621" s="17">
        <v>85201</v>
      </c>
      <c r="C621" s="16"/>
      <c r="D621" s="33" t="s">
        <v>70</v>
      </c>
      <c r="E621" s="154">
        <f>SUM(E622:E644)</f>
        <v>1782039</v>
      </c>
      <c r="F621" s="196">
        <f>SUM(F622:F644)</f>
        <v>60568</v>
      </c>
      <c r="G621" s="36">
        <f>SUM(G622:G644)</f>
        <v>1842607</v>
      </c>
      <c r="H621" s="43"/>
    </row>
    <row r="622" spans="1:7" ht="12.75">
      <c r="A622" s="8"/>
      <c r="B622" s="9"/>
      <c r="C622" s="10">
        <v>3020</v>
      </c>
      <c r="D622" s="9" t="s">
        <v>28</v>
      </c>
      <c r="E622" s="56">
        <v>17921</v>
      </c>
      <c r="F622" s="136"/>
      <c r="G622" s="38">
        <f aca="true" t="shared" si="18" ref="G622:G644">F622+E622</f>
        <v>17921</v>
      </c>
    </row>
    <row r="623" spans="1:7" ht="12.75">
      <c r="A623" s="8"/>
      <c r="B623" s="9"/>
      <c r="C623" s="10">
        <v>3110</v>
      </c>
      <c r="D623" s="9" t="s">
        <v>79</v>
      </c>
      <c r="E623" s="56">
        <v>24000</v>
      </c>
      <c r="F623" s="136">
        <v>529</v>
      </c>
      <c r="G623" s="38">
        <f t="shared" si="18"/>
        <v>24529</v>
      </c>
    </row>
    <row r="624" spans="1:7" ht="12.75">
      <c r="A624" s="8"/>
      <c r="B624" s="9"/>
      <c r="C624" s="10">
        <v>4010</v>
      </c>
      <c r="D624" s="9" t="s">
        <v>29</v>
      </c>
      <c r="E624" s="56">
        <v>706471</v>
      </c>
      <c r="F624" s="136">
        <v>56117</v>
      </c>
      <c r="G624" s="38">
        <f t="shared" si="18"/>
        <v>762588</v>
      </c>
    </row>
    <row r="625" spans="1:7" ht="12.75">
      <c r="A625" s="8"/>
      <c r="B625" s="10"/>
      <c r="C625" s="10">
        <v>4040</v>
      </c>
      <c r="D625" s="9" t="s">
        <v>30</v>
      </c>
      <c r="E625" s="56">
        <v>50229</v>
      </c>
      <c r="F625" s="136"/>
      <c r="G625" s="38">
        <f t="shared" si="18"/>
        <v>50229</v>
      </c>
    </row>
    <row r="626" spans="1:7" ht="12.75">
      <c r="A626" s="8"/>
      <c r="B626" s="10"/>
      <c r="C626" s="10">
        <v>4110</v>
      </c>
      <c r="D626" s="9" t="s">
        <v>31</v>
      </c>
      <c r="E626" s="56">
        <v>118650</v>
      </c>
      <c r="F626" s="136">
        <v>1733</v>
      </c>
      <c r="G626" s="38">
        <f t="shared" si="18"/>
        <v>120383</v>
      </c>
    </row>
    <row r="627" spans="1:7" ht="12.75">
      <c r="A627" s="8"/>
      <c r="B627" s="10"/>
      <c r="C627" s="10">
        <v>4120</v>
      </c>
      <c r="D627" s="9" t="s">
        <v>32</v>
      </c>
      <c r="E627" s="56">
        <v>18468</v>
      </c>
      <c r="F627" s="136">
        <v>1131</v>
      </c>
      <c r="G627" s="38">
        <f t="shared" si="18"/>
        <v>19599</v>
      </c>
    </row>
    <row r="628" spans="1:7" ht="12.75">
      <c r="A628" s="8"/>
      <c r="B628" s="10"/>
      <c r="C628" s="10">
        <v>4210</v>
      </c>
      <c r="D628" s="9" t="s">
        <v>33</v>
      </c>
      <c r="E628" s="56">
        <v>221548</v>
      </c>
      <c r="F628" s="136">
        <v>18075</v>
      </c>
      <c r="G628" s="38">
        <f t="shared" si="18"/>
        <v>239623</v>
      </c>
    </row>
    <row r="629" spans="1:7" ht="12.75">
      <c r="A629" s="8"/>
      <c r="B629" s="10"/>
      <c r="C629" s="10">
        <v>4220</v>
      </c>
      <c r="D629" s="9" t="s">
        <v>67</v>
      </c>
      <c r="E629" s="56">
        <v>95250</v>
      </c>
      <c r="F629" s="136">
        <v>-3997</v>
      </c>
      <c r="G629" s="38">
        <f t="shared" si="18"/>
        <v>91253</v>
      </c>
    </row>
    <row r="630" spans="1:7" ht="12.75">
      <c r="A630" s="8"/>
      <c r="B630" s="10"/>
      <c r="C630" s="10">
        <v>4240</v>
      </c>
      <c r="D630" s="9" t="s">
        <v>51</v>
      </c>
      <c r="E630" s="56">
        <v>12919</v>
      </c>
      <c r="F630" s="136">
        <v>362</v>
      </c>
      <c r="G630" s="227">
        <f t="shared" si="18"/>
        <v>13281</v>
      </c>
    </row>
    <row r="631" spans="1:7" ht="12.75">
      <c r="A631" s="8"/>
      <c r="B631" s="10"/>
      <c r="C631" s="10">
        <v>4260</v>
      </c>
      <c r="D631" s="9" t="s">
        <v>34</v>
      </c>
      <c r="E631" s="56">
        <v>59740</v>
      </c>
      <c r="F631" s="136">
        <v>-4818</v>
      </c>
      <c r="G631" s="227">
        <f t="shared" si="18"/>
        <v>54922</v>
      </c>
    </row>
    <row r="632" spans="1:7" ht="12.75">
      <c r="A632" s="8"/>
      <c r="B632" s="10"/>
      <c r="C632" s="10">
        <v>4270</v>
      </c>
      <c r="D632" s="9" t="s">
        <v>35</v>
      </c>
      <c r="E632" s="56">
        <v>82200</v>
      </c>
      <c r="F632" s="136">
        <v>-6257</v>
      </c>
      <c r="G632" s="227">
        <f t="shared" si="18"/>
        <v>75943</v>
      </c>
    </row>
    <row r="633" spans="1:7" ht="12.75">
      <c r="A633" s="8"/>
      <c r="B633" s="10"/>
      <c r="C633" s="10">
        <v>4280</v>
      </c>
      <c r="D633" s="9" t="s">
        <v>36</v>
      </c>
      <c r="E633" s="56">
        <v>1100</v>
      </c>
      <c r="F633" s="136">
        <v>-182</v>
      </c>
      <c r="G633" s="227">
        <f t="shared" si="18"/>
        <v>918</v>
      </c>
    </row>
    <row r="634" spans="1:7" ht="12.75">
      <c r="A634" s="8"/>
      <c r="B634" s="10"/>
      <c r="C634" s="10">
        <v>4300</v>
      </c>
      <c r="D634" s="9" t="s">
        <v>37</v>
      </c>
      <c r="E634" s="56">
        <v>139454</v>
      </c>
      <c r="F634" s="136">
        <v>1705</v>
      </c>
      <c r="G634" s="227">
        <f t="shared" si="18"/>
        <v>141159</v>
      </c>
    </row>
    <row r="635" spans="1:7" ht="12.75">
      <c r="A635" s="8"/>
      <c r="B635" s="10"/>
      <c r="C635" s="10">
        <v>4350</v>
      </c>
      <c r="D635" s="9" t="s">
        <v>283</v>
      </c>
      <c r="E635" s="56">
        <v>3990</v>
      </c>
      <c r="F635" s="136">
        <v>-878</v>
      </c>
      <c r="G635" s="227">
        <f t="shared" si="18"/>
        <v>3112</v>
      </c>
    </row>
    <row r="636" spans="1:7" ht="12.75">
      <c r="A636" s="8"/>
      <c r="B636" s="10"/>
      <c r="C636" s="10">
        <v>4360</v>
      </c>
      <c r="D636" s="9" t="s">
        <v>293</v>
      </c>
      <c r="E636" s="56">
        <v>12500</v>
      </c>
      <c r="F636" s="136">
        <v>-232</v>
      </c>
      <c r="G636" s="227">
        <f t="shared" si="18"/>
        <v>12268</v>
      </c>
    </row>
    <row r="637" spans="1:7" ht="12.75">
      <c r="A637" s="8"/>
      <c r="B637" s="10"/>
      <c r="C637" s="10">
        <v>4370</v>
      </c>
      <c r="D637" s="9" t="s">
        <v>291</v>
      </c>
      <c r="E637" s="56">
        <v>7940</v>
      </c>
      <c r="F637" s="136">
        <v>-1625</v>
      </c>
      <c r="G637" s="227">
        <f t="shared" si="18"/>
        <v>6315</v>
      </c>
    </row>
    <row r="638" spans="1:7" ht="12.75">
      <c r="A638" s="8"/>
      <c r="B638" s="10"/>
      <c r="C638" s="10">
        <v>4410</v>
      </c>
      <c r="D638" s="9" t="s">
        <v>38</v>
      </c>
      <c r="E638" s="56">
        <v>1000</v>
      </c>
      <c r="F638" s="136">
        <v>-236</v>
      </c>
      <c r="G638" s="227">
        <f t="shared" si="18"/>
        <v>764</v>
      </c>
    </row>
    <row r="639" spans="1:7" ht="12.75">
      <c r="A639" s="8"/>
      <c r="B639" s="10"/>
      <c r="C639" s="10">
        <v>4430</v>
      </c>
      <c r="D639" s="9" t="s">
        <v>39</v>
      </c>
      <c r="E639" s="56">
        <v>8000</v>
      </c>
      <c r="F639" s="136">
        <v>-381</v>
      </c>
      <c r="G639" s="227">
        <f t="shared" si="18"/>
        <v>7619</v>
      </c>
    </row>
    <row r="640" spans="1:7" ht="12.75">
      <c r="A640" s="8"/>
      <c r="B640" s="10"/>
      <c r="C640" s="10">
        <v>4440</v>
      </c>
      <c r="D640" s="9" t="s">
        <v>40</v>
      </c>
      <c r="E640" s="56">
        <v>37987</v>
      </c>
      <c r="F640" s="136"/>
      <c r="G640" s="227">
        <f t="shared" si="18"/>
        <v>37987</v>
      </c>
    </row>
    <row r="641" spans="1:7" ht="12.75">
      <c r="A641" s="8"/>
      <c r="B641" s="10"/>
      <c r="C641" s="10">
        <v>4480</v>
      </c>
      <c r="D641" s="9" t="s">
        <v>41</v>
      </c>
      <c r="E641" s="56">
        <v>2551</v>
      </c>
      <c r="F641" s="136"/>
      <c r="G641" s="227">
        <f t="shared" si="18"/>
        <v>2551</v>
      </c>
    </row>
    <row r="642" spans="1:7" ht="12.75">
      <c r="A642" s="8"/>
      <c r="B642" s="10"/>
      <c r="C642" s="12">
        <v>4740</v>
      </c>
      <c r="D642" s="159" t="s">
        <v>287</v>
      </c>
      <c r="E642" s="56">
        <v>800</v>
      </c>
      <c r="F642" s="136">
        <v>-115</v>
      </c>
      <c r="G642" s="227">
        <f t="shared" si="18"/>
        <v>685</v>
      </c>
    </row>
    <row r="643" spans="1:7" ht="12.75">
      <c r="A643" s="8"/>
      <c r="B643" s="10"/>
      <c r="C643" s="10">
        <v>4750</v>
      </c>
      <c r="D643" s="9" t="s">
        <v>288</v>
      </c>
      <c r="E643" s="56">
        <v>1000</v>
      </c>
      <c r="F643" s="136">
        <v>-350</v>
      </c>
      <c r="G643" s="227">
        <f t="shared" si="18"/>
        <v>650</v>
      </c>
    </row>
    <row r="644" spans="1:7" ht="12.75">
      <c r="A644" s="8"/>
      <c r="B644" s="10"/>
      <c r="C644" s="10">
        <v>6050</v>
      </c>
      <c r="D644" s="9" t="s">
        <v>43</v>
      </c>
      <c r="E644" s="56">
        <v>158321</v>
      </c>
      <c r="F644" s="136">
        <v>-13</v>
      </c>
      <c r="G644" s="227">
        <f t="shared" si="18"/>
        <v>158308</v>
      </c>
    </row>
    <row r="645" spans="1:7" ht="12.75">
      <c r="A645" s="8"/>
      <c r="B645" s="10"/>
      <c r="C645" s="10"/>
      <c r="D645" s="9"/>
      <c r="E645" s="56"/>
      <c r="F645" s="136"/>
      <c r="G645" s="227"/>
    </row>
    <row r="646" spans="1:7" ht="12.75">
      <c r="A646" s="400"/>
      <c r="B646" s="172">
        <v>85233</v>
      </c>
      <c r="C646" s="172"/>
      <c r="D646" s="178" t="s">
        <v>53</v>
      </c>
      <c r="E646" s="203">
        <f>E647</f>
        <v>2700</v>
      </c>
      <c r="F646" s="395">
        <f>F647</f>
        <v>0</v>
      </c>
      <c r="G646" s="401">
        <f>G647</f>
        <v>2700</v>
      </c>
    </row>
    <row r="647" spans="1:7" ht="12.75">
      <c r="A647" s="8"/>
      <c r="B647" s="10"/>
      <c r="C647" s="10">
        <v>4300</v>
      </c>
      <c r="D647" s="9" t="s">
        <v>37</v>
      </c>
      <c r="E647" s="56">
        <v>2700</v>
      </c>
      <c r="F647" s="136"/>
      <c r="G647" s="227">
        <f>E647+F647</f>
        <v>2700</v>
      </c>
    </row>
    <row r="648" spans="1:7" ht="12.75">
      <c r="A648" s="8"/>
      <c r="B648" s="10"/>
      <c r="C648" s="10"/>
      <c r="D648" s="9"/>
      <c r="E648" s="56"/>
      <c r="F648" s="136"/>
      <c r="G648" s="227"/>
    </row>
    <row r="649" spans="1:7" ht="12.75">
      <c r="A649" s="8"/>
      <c r="B649" s="172">
        <v>85295</v>
      </c>
      <c r="C649" s="172"/>
      <c r="D649" s="178" t="s">
        <v>54</v>
      </c>
      <c r="E649" s="203">
        <f>SUM(E650:E651)</f>
        <v>30000</v>
      </c>
      <c r="F649" s="203">
        <f>SUM(F650:F651)</f>
        <v>0</v>
      </c>
      <c r="G649" s="401">
        <f>SUM(G650:G651)</f>
        <v>30000</v>
      </c>
    </row>
    <row r="650" spans="1:7" ht="12.75">
      <c r="A650" s="8"/>
      <c r="B650" s="10"/>
      <c r="C650" s="10">
        <v>4210</v>
      </c>
      <c r="D650" s="9" t="s">
        <v>33</v>
      </c>
      <c r="E650" s="56">
        <v>15000</v>
      </c>
      <c r="F650" s="136"/>
      <c r="G650" s="227">
        <f>E650+F650</f>
        <v>15000</v>
      </c>
    </row>
    <row r="651" spans="1:7" ht="12.75">
      <c r="A651" s="8"/>
      <c r="B651" s="10"/>
      <c r="C651" s="10">
        <v>4270</v>
      </c>
      <c r="D651" s="9" t="s">
        <v>35</v>
      </c>
      <c r="E651" s="56">
        <v>15000</v>
      </c>
      <c r="F651" s="136"/>
      <c r="G651" s="227">
        <f>E651+F651</f>
        <v>15000</v>
      </c>
    </row>
    <row r="652" spans="1:7" ht="13.5" thickBot="1">
      <c r="A652" s="141"/>
      <c r="B652" s="17"/>
      <c r="C652" s="17"/>
      <c r="D652" s="16"/>
      <c r="E652" s="148"/>
      <c r="F652" s="193"/>
      <c r="G652" s="36"/>
    </row>
    <row r="653" spans="1:7" ht="12.75">
      <c r="A653" s="48"/>
      <c r="B653" s="49"/>
      <c r="C653" s="48"/>
      <c r="D653" s="49"/>
      <c r="G653" s="1"/>
    </row>
    <row r="654" spans="1:7" ht="12.75">
      <c r="A654" s="48"/>
      <c r="B654" s="64"/>
      <c r="C654" s="48"/>
      <c r="D654" s="49"/>
      <c r="G654" s="1"/>
    </row>
    <row r="655" spans="1:7" ht="12.75">
      <c r="A655" s="48"/>
      <c r="B655" s="49"/>
      <c r="C655" s="48"/>
      <c r="D655" s="49"/>
      <c r="E655" s="485"/>
      <c r="F655" s="485"/>
      <c r="G655" s="485"/>
    </row>
    <row r="656" spans="1:7" ht="12.75">
      <c r="A656" s="48"/>
      <c r="B656" s="49"/>
      <c r="C656" s="48"/>
      <c r="E656" s="242"/>
      <c r="G656" s="156" t="s">
        <v>226</v>
      </c>
    </row>
    <row r="657" spans="1:7" ht="12.75">
      <c r="A657" s="487" t="s">
        <v>81</v>
      </c>
      <c r="B657" s="487"/>
      <c r="C657" s="487"/>
      <c r="D657" s="487"/>
      <c r="E657" s="487"/>
      <c r="F657" s="487"/>
      <c r="G657" s="487"/>
    </row>
    <row r="658" spans="1:7" ht="13.5" thickBot="1">
      <c r="A658" s="486" t="s">
        <v>7</v>
      </c>
      <c r="B658" s="486"/>
      <c r="C658" s="486"/>
      <c r="D658" s="486"/>
      <c r="E658" s="486"/>
      <c r="F658" s="486"/>
      <c r="G658" s="486"/>
    </row>
    <row r="659" spans="1:7" ht="12.75">
      <c r="A659" s="54"/>
      <c r="B659" s="9"/>
      <c r="C659" s="9"/>
      <c r="D659" s="9"/>
      <c r="E659" s="189" t="s">
        <v>8</v>
      </c>
      <c r="F659" s="189"/>
      <c r="G659" s="7" t="s">
        <v>8</v>
      </c>
    </row>
    <row r="660" spans="1:7" ht="12.75">
      <c r="A660" s="8" t="s">
        <v>9</v>
      </c>
      <c r="B660" s="9" t="s">
        <v>10</v>
      </c>
      <c r="C660" s="10" t="s">
        <v>11</v>
      </c>
      <c r="D660" s="10" t="s">
        <v>12</v>
      </c>
      <c r="E660" s="190" t="s">
        <v>373</v>
      </c>
      <c r="F660" s="190" t="s">
        <v>13</v>
      </c>
      <c r="G660" s="14" t="s">
        <v>373</v>
      </c>
    </row>
    <row r="661" spans="1:7" ht="13.5" thickBot="1">
      <c r="A661" s="15"/>
      <c r="B661" s="16"/>
      <c r="C661" s="17"/>
      <c r="D661" s="17"/>
      <c r="E661" s="21"/>
      <c r="F661" s="21"/>
      <c r="G661" s="20" t="s">
        <v>14</v>
      </c>
    </row>
    <row r="662" spans="1:7" ht="13.5" thickBot="1">
      <c r="A662" s="15">
        <v>1</v>
      </c>
      <c r="B662" s="17">
        <v>2</v>
      </c>
      <c r="C662" s="17">
        <v>3</v>
      </c>
      <c r="D662" s="17">
        <v>4</v>
      </c>
      <c r="E662" s="235">
        <v>5</v>
      </c>
      <c r="F662" s="85">
        <v>6</v>
      </c>
      <c r="G662" s="21">
        <v>7</v>
      </c>
    </row>
    <row r="663" spans="1:7" ht="12.75">
      <c r="A663" s="8"/>
      <c r="B663" s="10"/>
      <c r="C663" s="10"/>
      <c r="D663" s="10"/>
      <c r="E663" s="234"/>
      <c r="G663" s="60"/>
    </row>
    <row r="664" spans="1:7" ht="13.5" thickBot="1">
      <c r="A664" s="8"/>
      <c r="B664" s="10"/>
      <c r="C664" s="10"/>
      <c r="D664" s="27" t="s">
        <v>59</v>
      </c>
      <c r="E664" s="160">
        <f>E666</f>
        <v>95</v>
      </c>
      <c r="F664" s="160">
        <f>F666</f>
        <v>0</v>
      </c>
      <c r="G664" s="160">
        <f>G666</f>
        <v>95</v>
      </c>
    </row>
    <row r="665" spans="1:7" ht="12.75">
      <c r="A665" s="8"/>
      <c r="B665" s="10"/>
      <c r="C665" s="10"/>
      <c r="D665" s="80" t="s">
        <v>16</v>
      </c>
      <c r="E665" s="56"/>
      <c r="G665" s="46"/>
    </row>
    <row r="666" spans="1:7" ht="13.5" thickBot="1">
      <c r="A666" s="31">
        <v>758</v>
      </c>
      <c r="B666" s="27"/>
      <c r="C666" s="27"/>
      <c r="D666" s="78" t="s">
        <v>24</v>
      </c>
      <c r="E666" s="160">
        <f>E667</f>
        <v>95</v>
      </c>
      <c r="F666" s="210">
        <f>F667</f>
        <v>0</v>
      </c>
      <c r="G666" s="42">
        <f>F666+E666</f>
        <v>95</v>
      </c>
    </row>
    <row r="667" spans="1:7" ht="13.5" thickBot="1">
      <c r="A667" s="8"/>
      <c r="B667" s="17">
        <v>75814</v>
      </c>
      <c r="C667" s="16"/>
      <c r="D667" s="16" t="s">
        <v>25</v>
      </c>
      <c r="E667" s="154">
        <f>E668</f>
        <v>95</v>
      </c>
      <c r="F667" s="211">
        <f>F668</f>
        <v>0</v>
      </c>
      <c r="G667" s="44">
        <f>F667+E667</f>
        <v>95</v>
      </c>
    </row>
    <row r="668" spans="1:7" ht="12.75">
      <c r="A668" s="8"/>
      <c r="B668" s="10"/>
      <c r="C668" s="37" t="s">
        <v>192</v>
      </c>
      <c r="D668" s="9" t="s">
        <v>26</v>
      </c>
      <c r="E668" s="56">
        <v>95</v>
      </c>
      <c r="G668" s="46">
        <f>F668+E668</f>
        <v>95</v>
      </c>
    </row>
    <row r="669" spans="1:7" ht="12.75">
      <c r="A669" s="8"/>
      <c r="B669" s="10"/>
      <c r="C669" s="37"/>
      <c r="D669" s="9"/>
      <c r="E669" s="56"/>
      <c r="G669" s="46"/>
    </row>
    <row r="670" spans="1:8" ht="13.5" thickBot="1">
      <c r="A670" s="8"/>
      <c r="B670" s="10"/>
      <c r="C670" s="10"/>
      <c r="D670" s="27" t="s">
        <v>50</v>
      </c>
      <c r="E670" s="160">
        <f>E673</f>
        <v>586608</v>
      </c>
      <c r="F670" s="194">
        <f>F673</f>
        <v>2196</v>
      </c>
      <c r="G670" s="42">
        <f>F670+E670</f>
        <v>588804</v>
      </c>
      <c r="H670" s="43"/>
    </row>
    <row r="671" spans="1:7" ht="12.75">
      <c r="A671" s="8"/>
      <c r="B671" s="10"/>
      <c r="C671" s="10"/>
      <c r="D671" s="52" t="s">
        <v>16</v>
      </c>
      <c r="E671" s="56"/>
      <c r="F671" s="72"/>
      <c r="G671" s="46"/>
    </row>
    <row r="672" spans="1:7" ht="12.75">
      <c r="A672" s="8"/>
      <c r="B672" s="10"/>
      <c r="C672" s="10"/>
      <c r="D672" s="52"/>
      <c r="E672" s="56"/>
      <c r="F672" s="72"/>
      <c r="G672" s="46"/>
    </row>
    <row r="673" spans="1:7" ht="13.5" thickBot="1">
      <c r="A673" s="31">
        <v>854</v>
      </c>
      <c r="B673" s="27"/>
      <c r="C673" s="27"/>
      <c r="D673" s="28" t="s">
        <v>55</v>
      </c>
      <c r="E673" s="160">
        <f>E675+E705+E700</f>
        <v>586608</v>
      </c>
      <c r="F673" s="160">
        <f>F675+F705+F700</f>
        <v>2196</v>
      </c>
      <c r="G673" s="160">
        <f>G675+G705+G700</f>
        <v>588804</v>
      </c>
    </row>
    <row r="674" spans="1:7" ht="12.75">
      <c r="A674" s="8"/>
      <c r="B674" s="81">
        <v>85406</v>
      </c>
      <c r="C674" s="81"/>
      <c r="D674" s="4" t="s">
        <v>255</v>
      </c>
      <c r="E674" s="56"/>
      <c r="F674" s="72"/>
      <c r="G674" s="46"/>
    </row>
    <row r="675" spans="1:7" ht="13.5" thickBot="1">
      <c r="A675" s="8"/>
      <c r="B675" s="17"/>
      <c r="C675" s="17"/>
      <c r="D675" s="16" t="s">
        <v>256</v>
      </c>
      <c r="E675" s="148">
        <f>SUM(E676:E698)</f>
        <v>575529</v>
      </c>
      <c r="F675" s="148">
        <f>SUM(F676:F698)</f>
        <v>996</v>
      </c>
      <c r="G675" s="45">
        <f aca="true" t="shared" si="19" ref="G675:G698">F675+E675</f>
        <v>576525</v>
      </c>
    </row>
    <row r="676" spans="1:7" ht="12.75">
      <c r="A676" s="8"/>
      <c r="B676" s="10"/>
      <c r="C676" s="10">
        <v>3020</v>
      </c>
      <c r="D676" s="9" t="s">
        <v>28</v>
      </c>
      <c r="E676" s="56">
        <v>846</v>
      </c>
      <c r="F676" s="72"/>
      <c r="G676" s="46">
        <f t="shared" si="19"/>
        <v>846</v>
      </c>
    </row>
    <row r="677" spans="1:7" ht="12.75">
      <c r="A677" s="8"/>
      <c r="B677" s="9"/>
      <c r="C677" s="10">
        <v>4010</v>
      </c>
      <c r="D677" s="9" t="s">
        <v>29</v>
      </c>
      <c r="E677" s="56">
        <v>366781</v>
      </c>
      <c r="F677" s="72"/>
      <c r="G677" s="46">
        <f t="shared" si="19"/>
        <v>366781</v>
      </c>
    </row>
    <row r="678" spans="1:7" ht="12.75">
      <c r="A678" s="8"/>
      <c r="B678" s="9"/>
      <c r="C678" s="10">
        <v>4040</v>
      </c>
      <c r="D678" s="9" t="s">
        <v>30</v>
      </c>
      <c r="E678" s="56">
        <v>26306</v>
      </c>
      <c r="F678" s="72"/>
      <c r="G678" s="46">
        <f t="shared" si="19"/>
        <v>26306</v>
      </c>
    </row>
    <row r="679" spans="1:7" ht="12.75">
      <c r="A679" s="8"/>
      <c r="B679" s="9"/>
      <c r="C679" s="10">
        <v>4110</v>
      </c>
      <c r="D679" s="9" t="s">
        <v>31</v>
      </c>
      <c r="E679" s="56">
        <v>62578</v>
      </c>
      <c r="F679" s="72">
        <v>13</v>
      </c>
      <c r="G679" s="46">
        <f t="shared" si="19"/>
        <v>62591</v>
      </c>
    </row>
    <row r="680" spans="1:7" ht="12.75">
      <c r="A680" s="8"/>
      <c r="B680" s="9"/>
      <c r="C680" s="10">
        <v>4120</v>
      </c>
      <c r="D680" s="9" t="s">
        <v>32</v>
      </c>
      <c r="E680" s="56">
        <v>9481</v>
      </c>
      <c r="F680" s="72">
        <v>-15</v>
      </c>
      <c r="G680" s="46">
        <f t="shared" si="19"/>
        <v>9466</v>
      </c>
    </row>
    <row r="681" spans="1:7" ht="12.75">
      <c r="A681" s="8"/>
      <c r="B681" s="9"/>
      <c r="C681" s="10">
        <v>4170</v>
      </c>
      <c r="D681" s="9" t="s">
        <v>229</v>
      </c>
      <c r="E681" s="56">
        <v>8434</v>
      </c>
      <c r="F681" s="72">
        <v>2</v>
      </c>
      <c r="G681" s="144">
        <f t="shared" si="19"/>
        <v>8436</v>
      </c>
    </row>
    <row r="682" spans="1:7" ht="12.75">
      <c r="A682" s="8"/>
      <c r="B682" s="9"/>
      <c r="C682" s="10">
        <v>4210</v>
      </c>
      <c r="D682" s="9" t="s">
        <v>33</v>
      </c>
      <c r="E682" s="56">
        <v>6943</v>
      </c>
      <c r="F682" s="72">
        <v>201</v>
      </c>
      <c r="G682" s="144">
        <f t="shared" si="19"/>
        <v>7144</v>
      </c>
    </row>
    <row r="683" spans="1:7" ht="12.75">
      <c r="A683" s="8"/>
      <c r="B683" s="9"/>
      <c r="C683" s="10">
        <v>4240</v>
      </c>
      <c r="D683" s="9" t="s">
        <v>51</v>
      </c>
      <c r="E683" s="56">
        <v>34497</v>
      </c>
      <c r="F683" s="56"/>
      <c r="G683" s="144">
        <f t="shared" si="19"/>
        <v>34497</v>
      </c>
    </row>
    <row r="684" spans="1:7" ht="12.75">
      <c r="A684" s="8"/>
      <c r="B684" s="9"/>
      <c r="C684" s="10">
        <v>4260</v>
      </c>
      <c r="D684" s="9" t="s">
        <v>34</v>
      </c>
      <c r="E684" s="56">
        <v>6665</v>
      </c>
      <c r="F684" s="72"/>
      <c r="G684" s="144">
        <f t="shared" si="19"/>
        <v>6665</v>
      </c>
    </row>
    <row r="685" spans="1:7" ht="12.75">
      <c r="A685" s="8"/>
      <c r="B685" s="9"/>
      <c r="C685" s="10">
        <v>4270</v>
      </c>
      <c r="D685" s="9" t="s">
        <v>35</v>
      </c>
      <c r="E685" s="56">
        <v>1500</v>
      </c>
      <c r="F685" s="72">
        <v>-246</v>
      </c>
      <c r="G685" s="144">
        <f t="shared" si="19"/>
        <v>1254</v>
      </c>
    </row>
    <row r="686" spans="1:7" ht="12.75">
      <c r="A686" s="8"/>
      <c r="B686" s="9"/>
      <c r="C686" s="10">
        <v>4280</v>
      </c>
      <c r="D686" s="9" t="s">
        <v>36</v>
      </c>
      <c r="E686" s="56">
        <v>240</v>
      </c>
      <c r="F686" s="72">
        <v>-90</v>
      </c>
      <c r="G686" s="46">
        <f t="shared" si="19"/>
        <v>150</v>
      </c>
    </row>
    <row r="687" spans="1:7" ht="12.75">
      <c r="A687" s="8"/>
      <c r="B687" s="9"/>
      <c r="C687" s="10">
        <v>4300</v>
      </c>
      <c r="D687" s="9" t="s">
        <v>37</v>
      </c>
      <c r="E687" s="56">
        <v>5379</v>
      </c>
      <c r="F687" s="72">
        <v>170</v>
      </c>
      <c r="G687" s="46">
        <f t="shared" si="19"/>
        <v>5549</v>
      </c>
    </row>
    <row r="688" spans="1:7" ht="12.75">
      <c r="A688" s="8"/>
      <c r="B688" s="9"/>
      <c r="C688" s="10">
        <v>4350</v>
      </c>
      <c r="D688" s="9" t="s">
        <v>228</v>
      </c>
      <c r="E688" s="56">
        <v>127</v>
      </c>
      <c r="F688" s="72"/>
      <c r="G688" s="46">
        <f t="shared" si="19"/>
        <v>127</v>
      </c>
    </row>
    <row r="689" spans="1:7" ht="12.75">
      <c r="A689" s="8"/>
      <c r="B689" s="9"/>
      <c r="C689" s="10">
        <v>4360</v>
      </c>
      <c r="D689" s="9" t="s">
        <v>293</v>
      </c>
      <c r="E689" s="56">
        <v>0</v>
      </c>
      <c r="F689" s="72"/>
      <c r="G689" s="46">
        <f t="shared" si="19"/>
        <v>0</v>
      </c>
    </row>
    <row r="690" spans="1:7" ht="12.75">
      <c r="A690" s="8"/>
      <c r="B690" s="9"/>
      <c r="C690" s="10">
        <v>4370</v>
      </c>
      <c r="D690" s="9" t="s">
        <v>291</v>
      </c>
      <c r="E690" s="56">
        <v>3650</v>
      </c>
      <c r="F690" s="72">
        <v>-100</v>
      </c>
      <c r="G690" s="46">
        <f t="shared" si="19"/>
        <v>3550</v>
      </c>
    </row>
    <row r="691" spans="1:7" ht="12.75">
      <c r="A691" s="8"/>
      <c r="B691" s="9"/>
      <c r="C691" s="10">
        <v>4400</v>
      </c>
      <c r="D691" s="9" t="s">
        <v>295</v>
      </c>
      <c r="E691" s="56">
        <v>2158</v>
      </c>
      <c r="F691" s="72"/>
      <c r="G691" s="46">
        <f t="shared" si="19"/>
        <v>2158</v>
      </c>
    </row>
    <row r="692" spans="1:7" ht="12.75">
      <c r="A692" s="8"/>
      <c r="B692" s="9"/>
      <c r="C692" s="10">
        <v>4410</v>
      </c>
      <c r="D692" s="9" t="s">
        <v>38</v>
      </c>
      <c r="E692" s="56">
        <v>3200</v>
      </c>
      <c r="F692" s="56">
        <v>-300</v>
      </c>
      <c r="G692" s="46">
        <f t="shared" si="19"/>
        <v>2900</v>
      </c>
    </row>
    <row r="693" spans="1:7" ht="12.75">
      <c r="A693" s="82"/>
      <c r="B693" s="55"/>
      <c r="C693" s="12">
        <v>4430</v>
      </c>
      <c r="D693" s="55" t="s">
        <v>39</v>
      </c>
      <c r="E693" s="56">
        <v>3163</v>
      </c>
      <c r="F693" s="72"/>
      <c r="G693" s="46">
        <f t="shared" si="19"/>
        <v>3163</v>
      </c>
    </row>
    <row r="694" spans="1:7" ht="12.75">
      <c r="A694" s="82"/>
      <c r="B694" s="55"/>
      <c r="C694" s="12">
        <v>4440</v>
      </c>
      <c r="D694" s="55" t="s">
        <v>40</v>
      </c>
      <c r="E694" s="56">
        <v>24228</v>
      </c>
      <c r="F694" s="72"/>
      <c r="G694" s="46">
        <f t="shared" si="19"/>
        <v>24228</v>
      </c>
    </row>
    <row r="695" spans="1:7" ht="12.75">
      <c r="A695" s="82"/>
      <c r="B695" s="55"/>
      <c r="C695" s="12">
        <v>4700</v>
      </c>
      <c r="D695" s="55" t="s">
        <v>296</v>
      </c>
      <c r="E695" s="56">
        <v>2490</v>
      </c>
      <c r="F695" s="72">
        <v>1300</v>
      </c>
      <c r="G695" s="46">
        <f t="shared" si="19"/>
        <v>3790</v>
      </c>
    </row>
    <row r="696" spans="1:7" ht="12.75">
      <c r="A696" s="82"/>
      <c r="B696" s="55"/>
      <c r="C696" s="12">
        <v>4740</v>
      </c>
      <c r="D696" s="159" t="s">
        <v>287</v>
      </c>
      <c r="E696" s="56">
        <v>1650</v>
      </c>
      <c r="F696" s="72"/>
      <c r="G696" s="46">
        <f t="shared" si="19"/>
        <v>1650</v>
      </c>
    </row>
    <row r="697" spans="1:7" ht="12.75">
      <c r="A697" s="82"/>
      <c r="B697" s="55"/>
      <c r="C697" s="10">
        <v>4750</v>
      </c>
      <c r="D697" s="9" t="s">
        <v>288</v>
      </c>
      <c r="E697" s="56">
        <v>5213</v>
      </c>
      <c r="F697" s="72">
        <v>61</v>
      </c>
      <c r="G697" s="46">
        <f t="shared" si="19"/>
        <v>5274</v>
      </c>
    </row>
    <row r="698" spans="1:7" ht="12.75">
      <c r="A698" s="82"/>
      <c r="B698" s="55"/>
      <c r="C698" s="12">
        <v>6050</v>
      </c>
      <c r="D698" s="55" t="s">
        <v>43</v>
      </c>
      <c r="E698" s="56">
        <v>0</v>
      </c>
      <c r="F698" s="72"/>
      <c r="G698" s="46">
        <f t="shared" si="19"/>
        <v>0</v>
      </c>
    </row>
    <row r="699" spans="1:7" ht="12.75">
      <c r="A699" s="82"/>
      <c r="B699" s="55"/>
      <c r="C699" s="12"/>
      <c r="D699" s="55"/>
      <c r="E699" s="56"/>
      <c r="F699" s="72"/>
      <c r="G699" s="46"/>
    </row>
    <row r="700" spans="1:7" ht="12.75">
      <c r="A700" s="82"/>
      <c r="B700" s="178">
        <v>85446</v>
      </c>
      <c r="C700" s="179"/>
      <c r="D700" s="180" t="s">
        <v>53</v>
      </c>
      <c r="E700" s="203">
        <f>SUM(E701:E703)</f>
        <v>6500</v>
      </c>
      <c r="F700" s="395">
        <f>SUM(F701:F703)</f>
        <v>1200</v>
      </c>
      <c r="G700" s="396">
        <f>SUM(G701:G703)</f>
        <v>7700</v>
      </c>
    </row>
    <row r="701" spans="1:7" ht="12.75">
      <c r="A701" s="82"/>
      <c r="B701" s="55"/>
      <c r="C701" s="12">
        <v>4300</v>
      </c>
      <c r="D701" s="9" t="s">
        <v>37</v>
      </c>
      <c r="E701" s="56">
        <v>2400</v>
      </c>
      <c r="F701" s="72">
        <v>1200</v>
      </c>
      <c r="G701" s="46">
        <f>E701+F701</f>
        <v>3600</v>
      </c>
    </row>
    <row r="702" spans="1:7" ht="12.75">
      <c r="A702" s="82"/>
      <c r="B702" s="55"/>
      <c r="C702" s="12">
        <v>4410</v>
      </c>
      <c r="D702" s="9" t="s">
        <v>38</v>
      </c>
      <c r="E702" s="56">
        <v>770</v>
      </c>
      <c r="F702" s="72"/>
      <c r="G702" s="46">
        <f>E702+F702</f>
        <v>770</v>
      </c>
    </row>
    <row r="703" spans="1:7" ht="12.75">
      <c r="A703" s="82"/>
      <c r="B703" s="55"/>
      <c r="C703" s="12">
        <v>4700</v>
      </c>
      <c r="D703" s="55" t="s">
        <v>296</v>
      </c>
      <c r="E703" s="56">
        <v>3330</v>
      </c>
      <c r="F703" s="72"/>
      <c r="G703" s="46">
        <f>E703+F703</f>
        <v>3330</v>
      </c>
    </row>
    <row r="704" spans="1:7" ht="12.75">
      <c r="A704" s="82"/>
      <c r="B704" s="55"/>
      <c r="C704" s="12"/>
      <c r="D704" s="55"/>
      <c r="E704" s="56"/>
      <c r="F704" s="72"/>
      <c r="G704" s="46"/>
    </row>
    <row r="705" spans="1:7" ht="13.5" thickBot="1">
      <c r="A705" s="82"/>
      <c r="B705" s="16">
        <v>85495</v>
      </c>
      <c r="C705" s="19"/>
      <c r="D705" s="83" t="s">
        <v>54</v>
      </c>
      <c r="E705" s="148">
        <f>E706</f>
        <v>4579</v>
      </c>
      <c r="F705" s="196">
        <f>F706</f>
        <v>0</v>
      </c>
      <c r="G705" s="45">
        <f>F705+E705</f>
        <v>4579</v>
      </c>
    </row>
    <row r="706" spans="1:7" ht="12.75">
      <c r="A706" s="82"/>
      <c r="B706" s="55"/>
      <c r="C706" s="12">
        <v>4440</v>
      </c>
      <c r="D706" s="55" t="s">
        <v>40</v>
      </c>
      <c r="E706" s="56">
        <v>4579</v>
      </c>
      <c r="F706" s="72"/>
      <c r="G706" s="46">
        <f>F706+E706</f>
        <v>4579</v>
      </c>
    </row>
    <row r="707" spans="1:7" ht="13.5" thickBot="1">
      <c r="A707" s="84"/>
      <c r="B707" s="83"/>
      <c r="C707" s="83"/>
      <c r="D707" s="83"/>
      <c r="E707" s="148"/>
      <c r="F707" s="197"/>
      <c r="G707" s="45"/>
    </row>
    <row r="708" spans="1:7" ht="12.75">
      <c r="A708" s="57"/>
      <c r="B708" s="57"/>
      <c r="C708" s="57"/>
      <c r="D708" s="57"/>
      <c r="G708" s="1"/>
    </row>
    <row r="709" spans="1:7" ht="12.75">
      <c r="A709" s="57"/>
      <c r="B709" s="64"/>
      <c r="C709" s="57"/>
      <c r="D709" s="57"/>
      <c r="G709" s="1"/>
    </row>
    <row r="710" spans="1:7" ht="12.75">
      <c r="A710" s="57"/>
      <c r="B710" s="64"/>
      <c r="C710" s="57"/>
      <c r="D710" s="57"/>
      <c r="G710" s="1"/>
    </row>
    <row r="711" spans="1:7" ht="12.75">
      <c r="A711" s="57"/>
      <c r="B711" s="64"/>
      <c r="C711" s="57"/>
      <c r="D711" s="57"/>
      <c r="E711" s="485"/>
      <c r="F711" s="485"/>
      <c r="G711" s="485"/>
    </row>
    <row r="712" spans="1:7" ht="12.75">
      <c r="A712" s="57"/>
      <c r="B712" s="57"/>
      <c r="C712" s="57"/>
      <c r="E712" s="242"/>
      <c r="G712" s="156" t="s">
        <v>226</v>
      </c>
    </row>
    <row r="713" spans="1:7" ht="12.75">
      <c r="A713" s="487" t="s">
        <v>84</v>
      </c>
      <c r="B713" s="487"/>
      <c r="C713" s="487"/>
      <c r="D713" s="487"/>
      <c r="E713" s="487"/>
      <c r="F713" s="487"/>
      <c r="G713" s="487"/>
    </row>
    <row r="714" spans="1:7" ht="13.5" thickBot="1">
      <c r="A714" s="486" t="s">
        <v>7</v>
      </c>
      <c r="B714" s="486"/>
      <c r="C714" s="486"/>
      <c r="D714" s="486"/>
      <c r="E714" s="486"/>
      <c r="F714" s="486"/>
      <c r="G714" s="486"/>
    </row>
    <row r="715" spans="1:7" ht="12.75">
      <c r="A715" s="54"/>
      <c r="B715" s="9"/>
      <c r="C715" s="9"/>
      <c r="D715" s="9"/>
      <c r="E715" s="189" t="s">
        <v>8</v>
      </c>
      <c r="F715" s="189"/>
      <c r="G715" s="7" t="s">
        <v>8</v>
      </c>
    </row>
    <row r="716" spans="1:7" ht="12.75">
      <c r="A716" s="8" t="s">
        <v>9</v>
      </c>
      <c r="B716" s="9" t="s">
        <v>10</v>
      </c>
      <c r="C716" s="10" t="s">
        <v>11</v>
      </c>
      <c r="D716" s="10" t="s">
        <v>12</v>
      </c>
      <c r="E716" s="190" t="s">
        <v>373</v>
      </c>
      <c r="F716" s="190" t="s">
        <v>13</v>
      </c>
      <c r="G716" s="14" t="s">
        <v>373</v>
      </c>
    </row>
    <row r="717" spans="1:7" ht="13.5" thickBot="1">
      <c r="A717" s="15"/>
      <c r="B717" s="16"/>
      <c r="C717" s="17"/>
      <c r="D717" s="17"/>
      <c r="E717" s="21"/>
      <c r="F717" s="21"/>
      <c r="G717" s="20" t="s">
        <v>14</v>
      </c>
    </row>
    <row r="718" spans="1:7" ht="13.5" thickBot="1">
      <c r="A718" s="15">
        <v>1</v>
      </c>
      <c r="B718" s="17">
        <v>2</v>
      </c>
      <c r="C718" s="17">
        <v>3</v>
      </c>
      <c r="D718" s="17">
        <v>4</v>
      </c>
      <c r="E718" s="110">
        <v>5</v>
      </c>
      <c r="F718" s="85">
        <v>6</v>
      </c>
      <c r="G718" s="77">
        <v>7</v>
      </c>
    </row>
    <row r="719" spans="1:7" ht="12.75">
      <c r="A719" s="8"/>
      <c r="B719" s="10"/>
      <c r="C719" s="10"/>
      <c r="D719" s="10"/>
      <c r="E719" s="234"/>
      <c r="G719" s="60"/>
    </row>
    <row r="720" spans="1:7" ht="13.5" thickBot="1">
      <c r="A720" s="8"/>
      <c r="B720" s="10"/>
      <c r="C720" s="10"/>
      <c r="D720" s="27" t="s">
        <v>59</v>
      </c>
      <c r="E720" s="160">
        <f>E722+E726</f>
        <v>519744</v>
      </c>
      <c r="F720" s="194">
        <f>F722+F726</f>
        <v>-13356</v>
      </c>
      <c r="G720" s="42">
        <f>F720+E720</f>
        <v>506388</v>
      </c>
    </row>
    <row r="721" spans="1:7" ht="12.75">
      <c r="A721" s="8"/>
      <c r="B721" s="10"/>
      <c r="C721" s="10"/>
      <c r="D721" s="52" t="s">
        <v>16</v>
      </c>
      <c r="E721" s="56"/>
      <c r="F721" s="72"/>
      <c r="G721" s="46"/>
    </row>
    <row r="722" spans="1:7" ht="13.5" thickBot="1">
      <c r="A722" s="31">
        <v>758</v>
      </c>
      <c r="B722" s="27"/>
      <c r="C722" s="27"/>
      <c r="D722" s="78" t="s">
        <v>24</v>
      </c>
      <c r="E722" s="160">
        <f>E723</f>
        <v>416</v>
      </c>
      <c r="F722" s="194">
        <f>F723</f>
        <v>108</v>
      </c>
      <c r="G722" s="42">
        <f>F722+E722</f>
        <v>524</v>
      </c>
    </row>
    <row r="723" spans="1:7" ht="13.5" thickBot="1">
      <c r="A723" s="8"/>
      <c r="B723" s="17">
        <v>75814</v>
      </c>
      <c r="C723" s="16"/>
      <c r="D723" s="16" t="s">
        <v>25</v>
      </c>
      <c r="E723" s="154">
        <f>E724</f>
        <v>416</v>
      </c>
      <c r="F723" s="195">
        <f>F724</f>
        <v>108</v>
      </c>
      <c r="G723" s="44">
        <f>F723+E723</f>
        <v>524</v>
      </c>
    </row>
    <row r="724" spans="1:7" ht="12.75">
      <c r="A724" s="8"/>
      <c r="B724" s="10"/>
      <c r="C724" s="37" t="s">
        <v>192</v>
      </c>
      <c r="D724" s="9" t="s">
        <v>26</v>
      </c>
      <c r="E724" s="56">
        <v>416</v>
      </c>
      <c r="F724" s="72">
        <v>108</v>
      </c>
      <c r="G724" s="46">
        <f>F724+E724</f>
        <v>524</v>
      </c>
    </row>
    <row r="725" spans="1:7" ht="12.75">
      <c r="A725" s="8"/>
      <c r="B725" s="10"/>
      <c r="C725" s="10"/>
      <c r="D725" s="9"/>
      <c r="E725" s="56"/>
      <c r="F725" s="72"/>
      <c r="G725" s="46"/>
    </row>
    <row r="726" spans="1:7" ht="13.5" thickBot="1">
      <c r="A726" s="31">
        <v>852</v>
      </c>
      <c r="B726" s="27"/>
      <c r="C726" s="27"/>
      <c r="D726" s="28" t="s">
        <v>186</v>
      </c>
      <c r="E726" s="160">
        <f>E727</f>
        <v>519328</v>
      </c>
      <c r="F726" s="194">
        <f>F727</f>
        <v>-13464</v>
      </c>
      <c r="G726" s="42">
        <f>F726+E726</f>
        <v>505864</v>
      </c>
    </row>
    <row r="727" spans="1:7" ht="13.5" thickBot="1">
      <c r="A727" s="8"/>
      <c r="B727" s="32">
        <v>85202</v>
      </c>
      <c r="C727" s="32"/>
      <c r="D727" s="33" t="s">
        <v>85</v>
      </c>
      <c r="E727" s="154">
        <f>SUM(E728:E730)</f>
        <v>519328</v>
      </c>
      <c r="F727" s="195">
        <f>SUM(F728:F730)</f>
        <v>-13464</v>
      </c>
      <c r="G727" s="44">
        <f>F727+E727</f>
        <v>505864</v>
      </c>
    </row>
    <row r="728" spans="1:7" ht="12.75">
      <c r="A728" s="8"/>
      <c r="B728" s="10"/>
      <c r="C728" s="37" t="s">
        <v>193</v>
      </c>
      <c r="D728" s="9" t="s">
        <v>49</v>
      </c>
      <c r="E728" s="56">
        <v>502595</v>
      </c>
      <c r="F728" s="72">
        <v>-17871</v>
      </c>
      <c r="G728" s="46">
        <f>F728+E728</f>
        <v>484724</v>
      </c>
    </row>
    <row r="729" spans="1:7" ht="12.75">
      <c r="A729" s="8"/>
      <c r="B729" s="10"/>
      <c r="C729" s="37" t="s">
        <v>194</v>
      </c>
      <c r="D729" s="9" t="s">
        <v>406</v>
      </c>
      <c r="E729" s="56">
        <v>0</v>
      </c>
      <c r="F729" s="72"/>
      <c r="G729" s="46">
        <f>F729+E729</f>
        <v>0</v>
      </c>
    </row>
    <row r="730" spans="1:7" ht="12.75">
      <c r="A730" s="8"/>
      <c r="B730" s="10"/>
      <c r="C730" s="37" t="s">
        <v>190</v>
      </c>
      <c r="D730" s="9" t="s">
        <v>19</v>
      </c>
      <c r="E730" s="56">
        <v>16733</v>
      </c>
      <c r="F730" s="72">
        <v>4407</v>
      </c>
      <c r="G730" s="46">
        <f>F730+E730</f>
        <v>21140</v>
      </c>
    </row>
    <row r="731" spans="1:7" ht="12.75">
      <c r="A731" s="8"/>
      <c r="B731" s="10"/>
      <c r="C731" s="10"/>
      <c r="D731" s="10"/>
      <c r="E731" s="56"/>
      <c r="F731" s="72"/>
      <c r="G731" s="46"/>
    </row>
    <row r="732" spans="1:8" ht="13.5" thickBot="1">
      <c r="A732" s="8"/>
      <c r="B732" s="10"/>
      <c r="C732" s="10"/>
      <c r="D732" s="27" t="s">
        <v>50</v>
      </c>
      <c r="E732" s="160">
        <f>E734</f>
        <v>1388996</v>
      </c>
      <c r="F732" s="194">
        <f>F734</f>
        <v>-13356</v>
      </c>
      <c r="G732" s="42">
        <f>F732+E732</f>
        <v>1375640</v>
      </c>
      <c r="H732" s="43"/>
    </row>
    <row r="733" spans="1:7" ht="12.75">
      <c r="A733" s="8"/>
      <c r="B733" s="10"/>
      <c r="C733" s="10"/>
      <c r="D733" s="52" t="s">
        <v>16</v>
      </c>
      <c r="E733" s="56"/>
      <c r="F733" s="72"/>
      <c r="G733" s="46"/>
    </row>
    <row r="734" spans="1:7" ht="13.5" thickBot="1">
      <c r="A734" s="31">
        <v>852</v>
      </c>
      <c r="B734" s="27"/>
      <c r="C734" s="27"/>
      <c r="D734" s="28" t="s">
        <v>186</v>
      </c>
      <c r="E734" s="160">
        <f>E735</f>
        <v>1388996</v>
      </c>
      <c r="F734" s="194">
        <f>F735</f>
        <v>-13356</v>
      </c>
      <c r="G734" s="42">
        <f aca="true" t="shared" si="20" ref="G734:G757">F734+E734</f>
        <v>1375640</v>
      </c>
    </row>
    <row r="735" spans="1:7" ht="13.5" thickBot="1">
      <c r="A735" s="8"/>
      <c r="B735" s="17">
        <v>85202</v>
      </c>
      <c r="C735" s="17"/>
      <c r="D735" s="16" t="s">
        <v>85</v>
      </c>
      <c r="E735" s="154">
        <f>SUM(E736:E757)</f>
        <v>1388996</v>
      </c>
      <c r="F735" s="195">
        <f>SUM(F736:F757)</f>
        <v>-13356</v>
      </c>
      <c r="G735" s="44">
        <f t="shared" si="20"/>
        <v>1375640</v>
      </c>
    </row>
    <row r="736" spans="1:7" ht="12.75">
      <c r="A736" s="8"/>
      <c r="B736" s="10"/>
      <c r="C736" s="10">
        <v>3020</v>
      </c>
      <c r="D736" s="9" t="s">
        <v>28</v>
      </c>
      <c r="E736" s="56">
        <v>4400</v>
      </c>
      <c r="F736" s="136">
        <v>-88</v>
      </c>
      <c r="G736" s="46">
        <f>F736+E736</f>
        <v>4312</v>
      </c>
    </row>
    <row r="737" spans="1:7" ht="12.75">
      <c r="A737" s="8"/>
      <c r="B737" s="10"/>
      <c r="C737" s="10">
        <v>4010</v>
      </c>
      <c r="D737" s="9" t="s">
        <v>29</v>
      </c>
      <c r="E737" s="56">
        <v>609976</v>
      </c>
      <c r="F737" s="72">
        <v>-1434</v>
      </c>
      <c r="G737" s="46">
        <f t="shared" si="20"/>
        <v>608542</v>
      </c>
    </row>
    <row r="738" spans="1:7" ht="12.75">
      <c r="A738" s="8"/>
      <c r="B738" s="10"/>
      <c r="C738" s="10">
        <v>4040</v>
      </c>
      <c r="D738" s="9" t="s">
        <v>30</v>
      </c>
      <c r="E738" s="56">
        <v>36838</v>
      </c>
      <c r="F738" s="72"/>
      <c r="G738" s="46">
        <f t="shared" si="20"/>
        <v>36838</v>
      </c>
    </row>
    <row r="739" spans="1:7" ht="12.75">
      <c r="A739" s="8"/>
      <c r="B739" s="10"/>
      <c r="C739" s="10">
        <v>4110</v>
      </c>
      <c r="D739" s="9" t="s">
        <v>31</v>
      </c>
      <c r="E739" s="56">
        <v>89627</v>
      </c>
      <c r="F739" s="72">
        <v>-4671</v>
      </c>
      <c r="G739" s="46">
        <f t="shared" si="20"/>
        <v>84956</v>
      </c>
    </row>
    <row r="740" spans="1:7" ht="12.75">
      <c r="A740" s="8"/>
      <c r="B740" s="10"/>
      <c r="C740" s="10">
        <v>4120</v>
      </c>
      <c r="D740" s="9" t="s">
        <v>32</v>
      </c>
      <c r="E740" s="56">
        <v>12919</v>
      </c>
      <c r="F740" s="72">
        <v>536</v>
      </c>
      <c r="G740" s="46">
        <f t="shared" si="20"/>
        <v>13455</v>
      </c>
    </row>
    <row r="741" spans="1:7" ht="12.75">
      <c r="A741" s="8"/>
      <c r="B741" s="10"/>
      <c r="C741" s="10">
        <v>4170</v>
      </c>
      <c r="D741" s="9" t="s">
        <v>229</v>
      </c>
      <c r="E741" s="56">
        <v>3972</v>
      </c>
      <c r="F741" s="72"/>
      <c r="G741" s="46">
        <f t="shared" si="20"/>
        <v>3972</v>
      </c>
    </row>
    <row r="742" spans="1:7" ht="12.75">
      <c r="A742" s="8"/>
      <c r="B742" s="10"/>
      <c r="C742" s="10">
        <v>4210</v>
      </c>
      <c r="D742" s="9" t="s">
        <v>33</v>
      </c>
      <c r="E742" s="56">
        <v>149143</v>
      </c>
      <c r="F742" s="72">
        <f>4515-4555</f>
        <v>-40</v>
      </c>
      <c r="G742" s="46">
        <f t="shared" si="20"/>
        <v>149103</v>
      </c>
    </row>
    <row r="743" spans="1:7" ht="12.75">
      <c r="A743" s="8"/>
      <c r="B743" s="10"/>
      <c r="C743" s="10">
        <v>4220</v>
      </c>
      <c r="D743" s="9" t="s">
        <v>67</v>
      </c>
      <c r="E743" s="56">
        <v>93262</v>
      </c>
      <c r="F743" s="72"/>
      <c r="G743" s="46">
        <f t="shared" si="20"/>
        <v>93262</v>
      </c>
    </row>
    <row r="744" spans="1:7" ht="12.75">
      <c r="A744" s="8"/>
      <c r="B744" s="10"/>
      <c r="C744" s="10">
        <v>4230</v>
      </c>
      <c r="D744" s="9" t="s">
        <v>86</v>
      </c>
      <c r="E744" s="56">
        <v>5900</v>
      </c>
      <c r="F744" s="72">
        <v>-2594</v>
      </c>
      <c r="G744" s="46">
        <f t="shared" si="20"/>
        <v>3306</v>
      </c>
    </row>
    <row r="745" spans="1:7" ht="12.75">
      <c r="A745" s="8"/>
      <c r="B745" s="10"/>
      <c r="C745" s="10">
        <v>4260</v>
      </c>
      <c r="D745" s="9" t="s">
        <v>34</v>
      </c>
      <c r="E745" s="56">
        <v>25896</v>
      </c>
      <c r="F745" s="72">
        <v>-1288</v>
      </c>
      <c r="G745" s="46">
        <f t="shared" si="20"/>
        <v>24608</v>
      </c>
    </row>
    <row r="746" spans="1:7" ht="12.75">
      <c r="A746" s="8"/>
      <c r="B746" s="10"/>
      <c r="C746" s="10">
        <v>4270</v>
      </c>
      <c r="D746" s="9" t="s">
        <v>35</v>
      </c>
      <c r="E746" s="56">
        <v>247000</v>
      </c>
      <c r="F746" s="72"/>
      <c r="G746" s="46">
        <f t="shared" si="20"/>
        <v>247000</v>
      </c>
    </row>
    <row r="747" spans="1:7" ht="12.75">
      <c r="A747" s="8"/>
      <c r="B747" s="10"/>
      <c r="C747" s="10">
        <v>4280</v>
      </c>
      <c r="D747" s="9" t="s">
        <v>36</v>
      </c>
      <c r="E747" s="56">
        <v>100</v>
      </c>
      <c r="F747" s="72">
        <v>-25</v>
      </c>
      <c r="G747" s="46">
        <f t="shared" si="20"/>
        <v>75</v>
      </c>
    </row>
    <row r="748" spans="1:7" ht="12.75">
      <c r="A748" s="8"/>
      <c r="B748" s="10"/>
      <c r="C748" s="10">
        <v>4300</v>
      </c>
      <c r="D748" s="9" t="s">
        <v>37</v>
      </c>
      <c r="E748" s="56">
        <v>72459</v>
      </c>
      <c r="F748" s="72">
        <v>-1164</v>
      </c>
      <c r="G748" s="46">
        <f t="shared" si="20"/>
        <v>71295</v>
      </c>
    </row>
    <row r="749" spans="1:7" ht="12.75">
      <c r="A749" s="8"/>
      <c r="B749" s="10"/>
      <c r="C749" s="10">
        <v>4350</v>
      </c>
      <c r="D749" s="9" t="s">
        <v>297</v>
      </c>
      <c r="E749" s="56">
        <v>792</v>
      </c>
      <c r="F749" s="72"/>
      <c r="G749" s="46">
        <f t="shared" si="20"/>
        <v>792</v>
      </c>
    </row>
    <row r="750" spans="1:7" ht="12.75">
      <c r="A750" s="8"/>
      <c r="B750" s="10"/>
      <c r="C750" s="10">
        <v>4360</v>
      </c>
      <c r="D750" s="9" t="s">
        <v>293</v>
      </c>
      <c r="E750" s="56">
        <v>0</v>
      </c>
      <c r="F750" s="72"/>
      <c r="G750" s="46">
        <f t="shared" si="20"/>
        <v>0</v>
      </c>
    </row>
    <row r="751" spans="1:7" ht="12.75">
      <c r="A751" s="8"/>
      <c r="B751" s="10"/>
      <c r="C751" s="10">
        <v>4370</v>
      </c>
      <c r="D751" s="9" t="s">
        <v>291</v>
      </c>
      <c r="E751" s="56">
        <v>5500</v>
      </c>
      <c r="F751" s="72">
        <v>-1035</v>
      </c>
      <c r="G751" s="46">
        <f t="shared" si="20"/>
        <v>4465</v>
      </c>
    </row>
    <row r="752" spans="1:7" ht="12.75">
      <c r="A752" s="8"/>
      <c r="B752" s="10"/>
      <c r="C752" s="10">
        <v>4410</v>
      </c>
      <c r="D752" s="9" t="s">
        <v>38</v>
      </c>
      <c r="E752" s="56">
        <v>3100</v>
      </c>
      <c r="F752" s="72">
        <v>-1205</v>
      </c>
      <c r="G752" s="46">
        <f t="shared" si="20"/>
        <v>1895</v>
      </c>
    </row>
    <row r="753" spans="1:7" ht="12.75">
      <c r="A753" s="8"/>
      <c r="B753" s="10"/>
      <c r="C753" s="12">
        <v>4430</v>
      </c>
      <c r="D753" s="55" t="s">
        <v>39</v>
      </c>
      <c r="E753" s="56">
        <v>5515</v>
      </c>
      <c r="F753" s="72">
        <v>-164</v>
      </c>
      <c r="G753" s="46">
        <f t="shared" si="20"/>
        <v>5351</v>
      </c>
    </row>
    <row r="754" spans="1:7" ht="12.75">
      <c r="A754" s="8"/>
      <c r="B754" s="10"/>
      <c r="C754" s="12">
        <v>4440</v>
      </c>
      <c r="D754" s="55" t="s">
        <v>40</v>
      </c>
      <c r="E754" s="56">
        <v>20316</v>
      </c>
      <c r="F754" s="72"/>
      <c r="G754" s="46">
        <f t="shared" si="20"/>
        <v>20316</v>
      </c>
    </row>
    <row r="755" spans="1:7" ht="12.75">
      <c r="A755" s="8"/>
      <c r="B755" s="10"/>
      <c r="C755" s="12">
        <v>4480</v>
      </c>
      <c r="D755" s="55" t="s">
        <v>41</v>
      </c>
      <c r="E755" s="56">
        <v>1301</v>
      </c>
      <c r="F755" s="72"/>
      <c r="G755" s="46">
        <f t="shared" si="20"/>
        <v>1301</v>
      </c>
    </row>
    <row r="756" spans="1:7" ht="12.75">
      <c r="A756" s="8"/>
      <c r="B756" s="10"/>
      <c r="C756" s="12">
        <v>4740</v>
      </c>
      <c r="D756" s="55" t="s">
        <v>298</v>
      </c>
      <c r="E756" s="56">
        <v>980</v>
      </c>
      <c r="F756" s="72">
        <v>-184</v>
      </c>
      <c r="G756" s="46">
        <f t="shared" si="20"/>
        <v>796</v>
      </c>
    </row>
    <row r="757" spans="1:7" ht="12.75">
      <c r="A757" s="8"/>
      <c r="B757" s="10"/>
      <c r="C757" s="12">
        <v>6050</v>
      </c>
      <c r="D757" s="153" t="s">
        <v>43</v>
      </c>
      <c r="E757" s="56">
        <v>0</v>
      </c>
      <c r="F757" s="72"/>
      <c r="G757" s="46">
        <f t="shared" si="20"/>
        <v>0</v>
      </c>
    </row>
    <row r="758" spans="1:7" ht="13.5" thickBot="1">
      <c r="A758" s="84"/>
      <c r="B758" s="16"/>
      <c r="C758" s="16"/>
      <c r="D758" s="16"/>
      <c r="E758" s="148"/>
      <c r="F758" s="197"/>
      <c r="G758" s="45"/>
    </row>
    <row r="759" spans="1:7" ht="12.75">
      <c r="A759" s="57"/>
      <c r="B759" s="64"/>
      <c r="C759" s="57"/>
      <c r="D759" s="57"/>
      <c r="G759" s="1"/>
    </row>
    <row r="760" spans="1:7" ht="12.75">
      <c r="A760" s="57"/>
      <c r="B760" s="64"/>
      <c r="C760" s="57"/>
      <c r="D760" s="57"/>
      <c r="G760" s="1"/>
    </row>
    <row r="761" spans="1:7" ht="12.75">
      <c r="A761" s="57"/>
      <c r="B761" s="64"/>
      <c r="C761" s="57"/>
      <c r="D761" s="57"/>
      <c r="G761" s="1"/>
    </row>
    <row r="762" spans="1:7" ht="12.75">
      <c r="A762" s="482"/>
      <c r="B762" s="482"/>
      <c r="C762" s="482"/>
      <c r="D762" s="43"/>
      <c r="E762" s="489" t="s">
        <v>226</v>
      </c>
      <c r="F762" s="489"/>
      <c r="G762" s="489"/>
    </row>
    <row r="763" spans="1:7" ht="12.75">
      <c r="A763" s="487" t="s">
        <v>87</v>
      </c>
      <c r="B763" s="487"/>
      <c r="C763" s="487"/>
      <c r="D763" s="487"/>
      <c r="E763" s="487"/>
      <c r="F763" s="487"/>
      <c r="G763" s="487"/>
    </row>
    <row r="764" spans="1:7" ht="13.5" thickBot="1">
      <c r="A764" s="490" t="s">
        <v>7</v>
      </c>
      <c r="B764" s="490"/>
      <c r="C764" s="490"/>
      <c r="D764" s="490"/>
      <c r="E764" s="490"/>
      <c r="F764" s="490"/>
      <c r="G764" s="490"/>
    </row>
    <row r="765" spans="1:7" ht="12.75">
      <c r="A765" s="443"/>
      <c r="B765" s="159"/>
      <c r="C765" s="159"/>
      <c r="D765" s="159"/>
      <c r="E765" s="189" t="s">
        <v>8</v>
      </c>
      <c r="F765" s="189"/>
      <c r="G765" s="362" t="s">
        <v>8</v>
      </c>
    </row>
    <row r="766" spans="1:7" ht="12.75">
      <c r="A766" s="363" t="s">
        <v>9</v>
      </c>
      <c r="B766" s="159" t="s">
        <v>10</v>
      </c>
      <c r="C766" s="151" t="s">
        <v>11</v>
      </c>
      <c r="D766" s="151" t="s">
        <v>12</v>
      </c>
      <c r="E766" s="190" t="s">
        <v>373</v>
      </c>
      <c r="F766" s="190" t="s">
        <v>13</v>
      </c>
      <c r="G766" s="364" t="s">
        <v>373</v>
      </c>
    </row>
    <row r="767" spans="1:7" ht="13.5" thickBot="1">
      <c r="A767" s="365"/>
      <c r="B767" s="166"/>
      <c r="C767" s="145"/>
      <c r="D767" s="145"/>
      <c r="E767" s="21"/>
      <c r="F767" s="21"/>
      <c r="G767" s="22" t="s">
        <v>14</v>
      </c>
    </row>
    <row r="768" spans="1:7" ht="13.5" thickBot="1">
      <c r="A768" s="365">
        <v>1</v>
      </c>
      <c r="B768" s="145">
        <v>2</v>
      </c>
      <c r="C768" s="145">
        <v>3</v>
      </c>
      <c r="D768" s="145">
        <v>4</v>
      </c>
      <c r="E768" s="110">
        <v>5</v>
      </c>
      <c r="F768" s="85">
        <v>6</v>
      </c>
      <c r="G768" s="483">
        <v>7</v>
      </c>
    </row>
    <row r="769" spans="1:7" ht="12.75">
      <c r="A769" s="363"/>
      <c r="B769" s="151"/>
      <c r="C769" s="151"/>
      <c r="D769" s="151"/>
      <c r="E769" s="234"/>
      <c r="F769" s="72"/>
      <c r="G769" s="385"/>
    </row>
    <row r="770" spans="1:7" ht="13.5" thickBot="1">
      <c r="A770" s="363"/>
      <c r="B770" s="151"/>
      <c r="C770" s="151"/>
      <c r="D770" s="366" t="s">
        <v>59</v>
      </c>
      <c r="E770" s="160">
        <f>E772+E776</f>
        <v>501434</v>
      </c>
      <c r="F770" s="194">
        <f>F772+F776</f>
        <v>0</v>
      </c>
      <c r="G770" s="192">
        <f>F770+E770</f>
        <v>501434</v>
      </c>
    </row>
    <row r="771" spans="1:7" ht="12.75">
      <c r="A771" s="363"/>
      <c r="B771" s="151"/>
      <c r="C771" s="151"/>
      <c r="D771" s="367" t="s">
        <v>16</v>
      </c>
      <c r="E771" s="56"/>
      <c r="F771" s="72"/>
      <c r="G771" s="144"/>
    </row>
    <row r="772" spans="1:7" ht="13.5" thickBot="1">
      <c r="A772" s="368">
        <v>758</v>
      </c>
      <c r="B772" s="366"/>
      <c r="C772" s="366"/>
      <c r="D772" s="484" t="s">
        <v>24</v>
      </c>
      <c r="E772" s="160">
        <f>E773</f>
        <v>600</v>
      </c>
      <c r="F772" s="194">
        <f>F773</f>
        <v>0</v>
      </c>
      <c r="G772" s="192">
        <f>F772+E772</f>
        <v>600</v>
      </c>
    </row>
    <row r="773" spans="1:7" ht="13.5" thickBot="1">
      <c r="A773" s="363"/>
      <c r="B773" s="145">
        <v>75814</v>
      </c>
      <c r="C773" s="166"/>
      <c r="D773" s="166" t="s">
        <v>25</v>
      </c>
      <c r="E773" s="154">
        <f>E774</f>
        <v>600</v>
      </c>
      <c r="F773" s="196">
        <f>F774</f>
        <v>0</v>
      </c>
      <c r="G773" s="150">
        <f>F773+E773</f>
        <v>600</v>
      </c>
    </row>
    <row r="774" spans="1:7" ht="12.75">
      <c r="A774" s="363"/>
      <c r="B774" s="151"/>
      <c r="C774" s="295" t="s">
        <v>192</v>
      </c>
      <c r="D774" s="159" t="s">
        <v>26</v>
      </c>
      <c r="E774" s="56">
        <v>600</v>
      </c>
      <c r="F774" s="72"/>
      <c r="G774" s="144">
        <f>F774+E774</f>
        <v>600</v>
      </c>
    </row>
    <row r="775" spans="1:7" ht="12.75">
      <c r="A775" s="363"/>
      <c r="B775" s="151"/>
      <c r="C775" s="151"/>
      <c r="D775" s="159"/>
      <c r="E775" s="56"/>
      <c r="F775" s="206"/>
      <c r="G775" s="239"/>
    </row>
    <row r="776" spans="1:7" ht="13.5" thickBot="1">
      <c r="A776" s="368">
        <v>852</v>
      </c>
      <c r="B776" s="366"/>
      <c r="C776" s="366"/>
      <c r="D776" s="199" t="s">
        <v>186</v>
      </c>
      <c r="E776" s="160">
        <f>E777+E782</f>
        <v>500834</v>
      </c>
      <c r="F776" s="194">
        <f>F777+F782</f>
        <v>0</v>
      </c>
      <c r="G776" s="192">
        <f>F776+E776</f>
        <v>500834</v>
      </c>
    </row>
    <row r="777" spans="1:7" ht="13.5" thickBot="1">
      <c r="A777" s="363"/>
      <c r="B777" s="369">
        <v>85202</v>
      </c>
      <c r="C777" s="369"/>
      <c r="D777" s="370" t="s">
        <v>85</v>
      </c>
      <c r="E777" s="154">
        <f>SUM(E778:E780)</f>
        <v>500834</v>
      </c>
      <c r="F777" s="196">
        <f>SUM(F778:F780)</f>
        <v>0</v>
      </c>
      <c r="G777" s="150">
        <f>F777+E777</f>
        <v>500834</v>
      </c>
    </row>
    <row r="778" spans="1:7" ht="12.75">
      <c r="A778" s="363"/>
      <c r="B778" s="151"/>
      <c r="C778" s="295" t="s">
        <v>193</v>
      </c>
      <c r="D778" s="159" t="s">
        <v>49</v>
      </c>
      <c r="E778" s="56">
        <v>455371</v>
      </c>
      <c r="F778" s="72"/>
      <c r="G778" s="144">
        <f>F778+E778</f>
        <v>455371</v>
      </c>
    </row>
    <row r="779" spans="1:7" ht="12.75">
      <c r="A779" s="363"/>
      <c r="B779" s="151"/>
      <c r="C779" s="295" t="s">
        <v>443</v>
      </c>
      <c r="D779" s="159" t="s">
        <v>444</v>
      </c>
      <c r="E779" s="56">
        <v>750</v>
      </c>
      <c r="F779" s="72"/>
      <c r="G779" s="144">
        <f>F779+E779</f>
        <v>750</v>
      </c>
    </row>
    <row r="780" spans="1:7" ht="12.75">
      <c r="A780" s="363"/>
      <c r="B780" s="151"/>
      <c r="C780" s="295" t="s">
        <v>190</v>
      </c>
      <c r="D780" s="159" t="s">
        <v>363</v>
      </c>
      <c r="E780" s="56">
        <v>44713</v>
      </c>
      <c r="F780" s="72"/>
      <c r="G780" s="144">
        <f>F780+E780</f>
        <v>44713</v>
      </c>
    </row>
    <row r="781" spans="1:7" ht="12.75">
      <c r="A781" s="363"/>
      <c r="B781" s="151"/>
      <c r="C781" s="295"/>
      <c r="D781" s="159"/>
      <c r="E781" s="56"/>
      <c r="F781" s="72"/>
      <c r="G781" s="144"/>
    </row>
    <row r="782" spans="1:7" ht="13.5" thickBot="1">
      <c r="A782" s="363"/>
      <c r="B782" s="145">
        <v>85203</v>
      </c>
      <c r="C782" s="298"/>
      <c r="D782" s="166" t="s">
        <v>223</v>
      </c>
      <c r="E782" s="148">
        <f>SUM(E783:E783)</f>
        <v>0</v>
      </c>
      <c r="F782" s="148">
        <f>SUM(F783:F783)</f>
        <v>0</v>
      </c>
      <c r="G782" s="150">
        <f>F782+E782</f>
        <v>0</v>
      </c>
    </row>
    <row r="783" spans="1:7" ht="12.75">
      <c r="A783" s="363"/>
      <c r="B783" s="151"/>
      <c r="C783" s="295" t="s">
        <v>193</v>
      </c>
      <c r="D783" s="159" t="s">
        <v>49</v>
      </c>
      <c r="E783" s="56"/>
      <c r="F783" s="72"/>
      <c r="G783" s="144">
        <f>F783+E783</f>
        <v>0</v>
      </c>
    </row>
    <row r="784" spans="1:7" ht="12.75">
      <c r="A784" s="363"/>
      <c r="B784" s="151"/>
      <c r="C784" s="295"/>
      <c r="D784" s="159"/>
      <c r="E784" s="56"/>
      <c r="G784" s="144"/>
    </row>
    <row r="785" spans="1:8" ht="13.5" thickBot="1">
      <c r="A785" s="363"/>
      <c r="B785" s="151"/>
      <c r="C785" s="151"/>
      <c r="D785" s="366" t="s">
        <v>50</v>
      </c>
      <c r="E785" s="160">
        <f>E787</f>
        <v>1694067</v>
      </c>
      <c r="F785" s="194">
        <f>F787</f>
        <v>21518</v>
      </c>
      <c r="G785" s="192">
        <f>F785+E785</f>
        <v>1715585</v>
      </c>
      <c r="H785" s="43"/>
    </row>
    <row r="786" spans="1:7" ht="12.75">
      <c r="A786" s="363"/>
      <c r="B786" s="151"/>
      <c r="C786" s="151"/>
      <c r="D786" s="367" t="s">
        <v>16</v>
      </c>
      <c r="E786" s="56"/>
      <c r="F786" s="72"/>
      <c r="G786" s="144"/>
    </row>
    <row r="787" spans="1:7" ht="13.5" thickBot="1">
      <c r="A787" s="368">
        <v>852</v>
      </c>
      <c r="B787" s="366"/>
      <c r="C787" s="366"/>
      <c r="D787" s="199" t="s">
        <v>186</v>
      </c>
      <c r="E787" s="160">
        <f>E788+E818</f>
        <v>1694067</v>
      </c>
      <c r="F787" s="194">
        <f>F788+F818</f>
        <v>21518</v>
      </c>
      <c r="G787" s="192">
        <f aca="true" t="shared" si="21" ref="G787:G816">F787+E787</f>
        <v>1715585</v>
      </c>
    </row>
    <row r="788" spans="1:9" ht="13.5" thickBot="1">
      <c r="A788" s="363"/>
      <c r="B788" s="145">
        <v>85202</v>
      </c>
      <c r="C788" s="145"/>
      <c r="D788" s="166" t="s">
        <v>85</v>
      </c>
      <c r="E788" s="238">
        <f>SUM(E789:E816)</f>
        <v>1141117</v>
      </c>
      <c r="F788" s="196">
        <f>SUM(F789:F816)</f>
        <v>21518</v>
      </c>
      <c r="G788" s="150">
        <f t="shared" si="21"/>
        <v>1162635</v>
      </c>
      <c r="H788" s="1"/>
      <c r="I788" s="1"/>
    </row>
    <row r="789" spans="1:7" ht="12.75">
      <c r="A789" s="363"/>
      <c r="B789" s="151"/>
      <c r="C789" s="151">
        <v>3020</v>
      </c>
      <c r="D789" s="159" t="s">
        <v>28</v>
      </c>
      <c r="E789" s="142">
        <v>2250</v>
      </c>
      <c r="F789" s="72">
        <v>64</v>
      </c>
      <c r="G789" s="144">
        <f t="shared" si="21"/>
        <v>2314</v>
      </c>
    </row>
    <row r="790" spans="1:7" ht="12.75">
      <c r="A790" s="363"/>
      <c r="B790" s="151"/>
      <c r="C790" s="151">
        <v>4010</v>
      </c>
      <c r="D790" s="159" t="s">
        <v>29</v>
      </c>
      <c r="E790" s="142">
        <v>486483</v>
      </c>
      <c r="F790" s="72">
        <v>3250</v>
      </c>
      <c r="G790" s="144">
        <f t="shared" si="21"/>
        <v>489733</v>
      </c>
    </row>
    <row r="791" spans="1:7" ht="12.75">
      <c r="A791" s="363"/>
      <c r="B791" s="151"/>
      <c r="C791" s="151">
        <v>4040</v>
      </c>
      <c r="D791" s="159" t="s">
        <v>30</v>
      </c>
      <c r="E791" s="142">
        <v>33427</v>
      </c>
      <c r="F791" s="72"/>
      <c r="G791" s="144">
        <f t="shared" si="21"/>
        <v>33427</v>
      </c>
    </row>
    <row r="792" spans="1:7" ht="12.75">
      <c r="A792" s="363"/>
      <c r="B792" s="151"/>
      <c r="C792" s="151">
        <v>4110</v>
      </c>
      <c r="D792" s="159" t="s">
        <v>31</v>
      </c>
      <c r="E792" s="142">
        <v>85464</v>
      </c>
      <c r="F792" s="72">
        <v>-3250</v>
      </c>
      <c r="G792" s="144">
        <f t="shared" si="21"/>
        <v>82214</v>
      </c>
    </row>
    <row r="793" spans="1:7" ht="12.75">
      <c r="A793" s="363"/>
      <c r="B793" s="151"/>
      <c r="C793" s="151">
        <v>4120</v>
      </c>
      <c r="D793" s="159" t="s">
        <v>32</v>
      </c>
      <c r="E793" s="142">
        <v>12798</v>
      </c>
      <c r="F793" s="72"/>
      <c r="G793" s="144">
        <f t="shared" si="21"/>
        <v>12798</v>
      </c>
    </row>
    <row r="794" spans="1:7" ht="12.75">
      <c r="A794" s="363"/>
      <c r="B794" s="151"/>
      <c r="C794" s="151">
        <v>4170</v>
      </c>
      <c r="D794" s="159" t="s">
        <v>229</v>
      </c>
      <c r="E794" s="142">
        <v>500</v>
      </c>
      <c r="F794" s="72"/>
      <c r="G794" s="144">
        <f t="shared" si="21"/>
        <v>500</v>
      </c>
    </row>
    <row r="795" spans="1:7" ht="12.75">
      <c r="A795" s="363"/>
      <c r="B795" s="151"/>
      <c r="C795" s="151">
        <v>4210</v>
      </c>
      <c r="D795" s="159" t="s">
        <v>33</v>
      </c>
      <c r="E795" s="142">
        <v>127029</v>
      </c>
      <c r="F795" s="72">
        <v>3132</v>
      </c>
      <c r="G795" s="144">
        <f t="shared" si="21"/>
        <v>130161</v>
      </c>
    </row>
    <row r="796" spans="1:7" ht="12.75">
      <c r="A796" s="363"/>
      <c r="B796" s="151"/>
      <c r="C796" s="151">
        <v>4220</v>
      </c>
      <c r="D796" s="159" t="s">
        <v>67</v>
      </c>
      <c r="E796" s="142">
        <v>103792</v>
      </c>
      <c r="F796" s="72"/>
      <c r="G796" s="144">
        <f t="shared" si="21"/>
        <v>103792</v>
      </c>
    </row>
    <row r="797" spans="1:7" ht="12.75">
      <c r="A797" s="363"/>
      <c r="B797" s="151"/>
      <c r="C797" s="151">
        <v>4230</v>
      </c>
      <c r="D797" s="159" t="s">
        <v>86</v>
      </c>
      <c r="E797" s="142">
        <v>9000</v>
      </c>
      <c r="F797" s="72">
        <v>100</v>
      </c>
      <c r="G797" s="144">
        <f t="shared" si="21"/>
        <v>9100</v>
      </c>
    </row>
    <row r="798" spans="1:7" ht="12.75">
      <c r="A798" s="363"/>
      <c r="B798" s="151"/>
      <c r="C798" s="151">
        <v>4260</v>
      </c>
      <c r="D798" s="159" t="s">
        <v>34</v>
      </c>
      <c r="E798" s="142">
        <v>48978</v>
      </c>
      <c r="F798" s="72">
        <v>-2087</v>
      </c>
      <c r="G798" s="144">
        <f t="shared" si="21"/>
        <v>46891</v>
      </c>
    </row>
    <row r="799" spans="1:7" ht="12.75">
      <c r="A799" s="363"/>
      <c r="B799" s="151"/>
      <c r="C799" s="151">
        <v>4270</v>
      </c>
      <c r="D799" s="159" t="s">
        <v>35</v>
      </c>
      <c r="E799" s="142">
        <v>17852</v>
      </c>
      <c r="F799" s="72">
        <v>2004</v>
      </c>
      <c r="G799" s="144">
        <f t="shared" si="21"/>
        <v>19856</v>
      </c>
    </row>
    <row r="800" spans="1:7" ht="12.75">
      <c r="A800" s="363"/>
      <c r="B800" s="151"/>
      <c r="C800" s="151">
        <v>4280</v>
      </c>
      <c r="D800" s="159" t="s">
        <v>36</v>
      </c>
      <c r="E800" s="142">
        <v>750</v>
      </c>
      <c r="F800" s="72">
        <v>144</v>
      </c>
      <c r="G800" s="144">
        <f t="shared" si="21"/>
        <v>894</v>
      </c>
    </row>
    <row r="801" spans="1:7" ht="12.75">
      <c r="A801" s="363"/>
      <c r="B801" s="151"/>
      <c r="C801" s="151">
        <v>4300</v>
      </c>
      <c r="D801" s="159" t="s">
        <v>37</v>
      </c>
      <c r="E801" s="142">
        <v>27618</v>
      </c>
      <c r="F801" s="72">
        <v>893</v>
      </c>
      <c r="G801" s="144">
        <f t="shared" si="21"/>
        <v>28511</v>
      </c>
    </row>
    <row r="802" spans="1:7" ht="12.75">
      <c r="A802" s="363"/>
      <c r="B802" s="151"/>
      <c r="C802" s="151">
        <v>4350</v>
      </c>
      <c r="D802" s="159" t="s">
        <v>283</v>
      </c>
      <c r="E802" s="142">
        <v>692</v>
      </c>
      <c r="F802" s="72"/>
      <c r="G802" s="144">
        <f t="shared" si="21"/>
        <v>692</v>
      </c>
    </row>
    <row r="803" spans="1:7" ht="12.75">
      <c r="A803" s="363"/>
      <c r="B803" s="151"/>
      <c r="C803" s="151">
        <v>4360</v>
      </c>
      <c r="D803" s="159" t="s">
        <v>299</v>
      </c>
      <c r="E803" s="142">
        <v>1500</v>
      </c>
      <c r="F803" s="72">
        <v>-748</v>
      </c>
      <c r="G803" s="144">
        <f t="shared" si="21"/>
        <v>752</v>
      </c>
    </row>
    <row r="804" spans="1:7" ht="12.75">
      <c r="A804" s="363"/>
      <c r="B804" s="151"/>
      <c r="C804" s="151">
        <v>4370</v>
      </c>
      <c r="D804" s="159" t="s">
        <v>300</v>
      </c>
      <c r="E804" s="142">
        <v>2552</v>
      </c>
      <c r="F804" s="72">
        <v>107</v>
      </c>
      <c r="G804" s="144">
        <f t="shared" si="21"/>
        <v>2659</v>
      </c>
    </row>
    <row r="805" spans="1:7" ht="12.75">
      <c r="A805" s="363"/>
      <c r="B805" s="151"/>
      <c r="C805" s="151">
        <v>4390</v>
      </c>
      <c r="D805" s="159" t="s">
        <v>301</v>
      </c>
      <c r="E805" s="142">
        <v>1000</v>
      </c>
      <c r="F805" s="72">
        <v>-104</v>
      </c>
      <c r="G805" s="144">
        <f t="shared" si="21"/>
        <v>896</v>
      </c>
    </row>
    <row r="806" spans="1:7" ht="12.75">
      <c r="A806" s="363"/>
      <c r="B806" s="151"/>
      <c r="C806" s="151">
        <v>4410</v>
      </c>
      <c r="D806" s="159" t="s">
        <v>38</v>
      </c>
      <c r="E806" s="142">
        <v>3478</v>
      </c>
      <c r="F806" s="72"/>
      <c r="G806" s="144">
        <f t="shared" si="21"/>
        <v>3478</v>
      </c>
    </row>
    <row r="807" spans="1:7" ht="12.75">
      <c r="A807" s="363"/>
      <c r="B807" s="151"/>
      <c r="C807" s="152">
        <v>4430</v>
      </c>
      <c r="D807" s="153" t="s">
        <v>39</v>
      </c>
      <c r="E807" s="142">
        <v>2323</v>
      </c>
      <c r="F807" s="72">
        <v>631</v>
      </c>
      <c r="G807" s="144">
        <f t="shared" si="21"/>
        <v>2954</v>
      </c>
    </row>
    <row r="808" spans="1:7" ht="12.75">
      <c r="A808" s="363"/>
      <c r="B808" s="151"/>
      <c r="C808" s="152">
        <v>4440</v>
      </c>
      <c r="D808" s="153" t="s">
        <v>40</v>
      </c>
      <c r="E808" s="142">
        <v>21749</v>
      </c>
      <c r="F808" s="72"/>
      <c r="G808" s="144">
        <f t="shared" si="21"/>
        <v>21749</v>
      </c>
    </row>
    <row r="809" spans="1:7" ht="12.75">
      <c r="A809" s="363"/>
      <c r="B809" s="151"/>
      <c r="C809" s="152">
        <v>4480</v>
      </c>
      <c r="D809" s="153" t="s">
        <v>41</v>
      </c>
      <c r="E809" s="142">
        <v>7475</v>
      </c>
      <c r="F809" s="72"/>
      <c r="G809" s="144">
        <f t="shared" si="21"/>
        <v>7475</v>
      </c>
    </row>
    <row r="810" spans="1:7" ht="12.75">
      <c r="A810" s="363"/>
      <c r="B810" s="151"/>
      <c r="C810" s="151">
        <v>4510</v>
      </c>
      <c r="D810" s="159" t="s">
        <v>42</v>
      </c>
      <c r="E810" s="142">
        <v>0</v>
      </c>
      <c r="F810" s="72">
        <v>30</v>
      </c>
      <c r="G810" s="144">
        <f t="shared" si="21"/>
        <v>30</v>
      </c>
    </row>
    <row r="811" spans="1:7" ht="12.75">
      <c r="A811" s="363"/>
      <c r="B811" s="151"/>
      <c r="C811" s="152">
        <v>4520</v>
      </c>
      <c r="D811" s="159" t="s">
        <v>89</v>
      </c>
      <c r="E811" s="142">
        <v>7</v>
      </c>
      <c r="F811" s="72"/>
      <c r="G811" s="144">
        <f t="shared" si="21"/>
        <v>7</v>
      </c>
    </row>
    <row r="812" spans="1:7" ht="12.75">
      <c r="A812" s="363"/>
      <c r="B812" s="151"/>
      <c r="C812" s="152">
        <v>4700</v>
      </c>
      <c r="D812" s="159" t="s">
        <v>302</v>
      </c>
      <c r="E812" s="142">
        <v>2500</v>
      </c>
      <c r="F812" s="72">
        <v>-1400</v>
      </c>
      <c r="G812" s="144">
        <f t="shared" si="21"/>
        <v>1100</v>
      </c>
    </row>
    <row r="813" spans="1:7" ht="12.75">
      <c r="A813" s="363"/>
      <c r="B813" s="151"/>
      <c r="C813" s="152">
        <v>4740</v>
      </c>
      <c r="D813" s="159" t="s">
        <v>292</v>
      </c>
      <c r="E813" s="142">
        <v>800</v>
      </c>
      <c r="F813" s="72">
        <v>-773</v>
      </c>
      <c r="G813" s="144">
        <f t="shared" si="21"/>
        <v>27</v>
      </c>
    </row>
    <row r="814" spans="1:7" ht="12.75">
      <c r="A814" s="363"/>
      <c r="B814" s="151"/>
      <c r="C814" s="152">
        <v>4750</v>
      </c>
      <c r="D814" s="159" t="s">
        <v>303</v>
      </c>
      <c r="E814" s="142">
        <v>7600</v>
      </c>
      <c r="F814" s="72">
        <v>-1993</v>
      </c>
      <c r="G814" s="144">
        <f t="shared" si="21"/>
        <v>5607</v>
      </c>
    </row>
    <row r="815" spans="1:7" ht="12.75">
      <c r="A815" s="363"/>
      <c r="B815" s="151"/>
      <c r="C815" s="152">
        <v>6050</v>
      </c>
      <c r="D815" s="159" t="s">
        <v>43</v>
      </c>
      <c r="E815" s="142">
        <v>128482</v>
      </c>
      <c r="F815" s="72">
        <v>21518</v>
      </c>
      <c r="G815" s="144">
        <f t="shared" si="21"/>
        <v>150000</v>
      </c>
    </row>
    <row r="816" spans="1:7" ht="12.75">
      <c r="A816" s="363"/>
      <c r="B816" s="151"/>
      <c r="C816" s="152">
        <v>6060</v>
      </c>
      <c r="D816" s="159" t="s">
        <v>225</v>
      </c>
      <c r="E816" s="142">
        <v>5018</v>
      </c>
      <c r="F816" s="72"/>
      <c r="G816" s="144">
        <f t="shared" si="21"/>
        <v>5018</v>
      </c>
    </row>
    <row r="817" spans="1:7" ht="12.75">
      <c r="A817" s="363"/>
      <c r="B817" s="151"/>
      <c r="C817" s="152"/>
      <c r="D817" s="159"/>
      <c r="E817" s="142"/>
      <c r="F817" s="72"/>
      <c r="G817" s="144"/>
    </row>
    <row r="818" spans="1:7" ht="13.5" thickBot="1">
      <c r="A818" s="363"/>
      <c r="B818" s="145">
        <v>85203</v>
      </c>
      <c r="C818" s="146"/>
      <c r="D818" s="166" t="s">
        <v>223</v>
      </c>
      <c r="E818" s="168">
        <f>SUM(E819:E841)</f>
        <v>552950</v>
      </c>
      <c r="F818" s="149">
        <f>SUM(F819:F841)</f>
        <v>0</v>
      </c>
      <c r="G818" s="150">
        <f>F818+E818</f>
        <v>552950</v>
      </c>
    </row>
    <row r="819" spans="1:7" ht="12.75">
      <c r="A819" s="363"/>
      <c r="B819" s="151"/>
      <c r="C819" s="152">
        <v>3020</v>
      </c>
      <c r="D819" s="159" t="s">
        <v>317</v>
      </c>
      <c r="E819" s="142">
        <v>1000</v>
      </c>
      <c r="F819" s="136">
        <v>-250</v>
      </c>
      <c r="G819" s="144">
        <f>F819+E819</f>
        <v>750</v>
      </c>
    </row>
    <row r="820" spans="1:9" ht="12.75">
      <c r="A820" s="363"/>
      <c r="B820" s="151"/>
      <c r="C820" s="151">
        <v>4010</v>
      </c>
      <c r="D820" s="159" t="s">
        <v>29</v>
      </c>
      <c r="E820" s="142">
        <v>140027</v>
      </c>
      <c r="F820" s="72">
        <v>985</v>
      </c>
      <c r="G820" s="144">
        <f>F820+E820</f>
        <v>141012</v>
      </c>
      <c r="H820">
        <v>100081</v>
      </c>
      <c r="I820" s="1">
        <f>SUM(E820:E823)</f>
        <v>175498</v>
      </c>
    </row>
    <row r="821" spans="1:8" ht="12.75">
      <c r="A821" s="363"/>
      <c r="B821" s="151"/>
      <c r="C821" s="151">
        <v>4040</v>
      </c>
      <c r="D821" s="159" t="s">
        <v>30</v>
      </c>
      <c r="E821" s="142">
        <v>9030</v>
      </c>
      <c r="F821" s="72"/>
      <c r="G821" s="144">
        <f>F821+E821</f>
        <v>9030</v>
      </c>
      <c r="H821">
        <v>5318</v>
      </c>
    </row>
    <row r="822" spans="1:8" ht="12.75">
      <c r="A822" s="363"/>
      <c r="B822" s="151"/>
      <c r="C822" s="151">
        <v>4110</v>
      </c>
      <c r="D822" s="159" t="s">
        <v>31</v>
      </c>
      <c r="E822" s="142">
        <v>22820</v>
      </c>
      <c r="F822" s="72">
        <v>-167</v>
      </c>
      <c r="G822" s="144">
        <f aca="true" t="shared" si="22" ref="G822:G841">F822+E822</f>
        <v>22653</v>
      </c>
      <c r="H822">
        <v>18687</v>
      </c>
    </row>
    <row r="823" spans="1:8" ht="12.75">
      <c r="A823" s="363"/>
      <c r="B823" s="151"/>
      <c r="C823" s="151">
        <v>4120</v>
      </c>
      <c r="D823" s="159" t="s">
        <v>32</v>
      </c>
      <c r="E823" s="142">
        <v>3621</v>
      </c>
      <c r="F823" s="72">
        <v>-18</v>
      </c>
      <c r="G823" s="144">
        <f t="shared" si="22"/>
        <v>3603</v>
      </c>
      <c r="H823">
        <v>2582</v>
      </c>
    </row>
    <row r="824" spans="1:7" ht="12.75">
      <c r="A824" s="363"/>
      <c r="B824" s="151"/>
      <c r="C824" s="151">
        <v>4170</v>
      </c>
      <c r="D824" s="159" t="s">
        <v>229</v>
      </c>
      <c r="E824" s="142">
        <v>3000</v>
      </c>
      <c r="F824" s="72">
        <v>-800</v>
      </c>
      <c r="G824" s="144">
        <f t="shared" si="22"/>
        <v>2200</v>
      </c>
    </row>
    <row r="825" spans="1:7" ht="12.75">
      <c r="A825" s="363"/>
      <c r="B825" s="151"/>
      <c r="C825" s="151">
        <v>4210</v>
      </c>
      <c r="D825" s="159" t="s">
        <v>33</v>
      </c>
      <c r="E825" s="142">
        <v>135989</v>
      </c>
      <c r="F825" s="72">
        <v>16346</v>
      </c>
      <c r="G825" s="144">
        <f t="shared" si="22"/>
        <v>152335</v>
      </c>
    </row>
    <row r="826" spans="1:7" ht="12.75">
      <c r="A826" s="363"/>
      <c r="B826" s="151"/>
      <c r="C826" s="151">
        <v>4220</v>
      </c>
      <c r="D826" s="159" t="s">
        <v>67</v>
      </c>
      <c r="E826" s="142">
        <v>30000</v>
      </c>
      <c r="F826" s="72"/>
      <c r="G826" s="144">
        <f t="shared" si="22"/>
        <v>30000</v>
      </c>
    </row>
    <row r="827" spans="1:7" ht="12.75">
      <c r="A827" s="363"/>
      <c r="B827" s="151"/>
      <c r="C827" s="151">
        <v>4230</v>
      </c>
      <c r="D827" s="159" t="s">
        <v>86</v>
      </c>
      <c r="E827" s="142">
        <v>1000</v>
      </c>
      <c r="F827" s="72"/>
      <c r="G827" s="144">
        <f t="shared" si="22"/>
        <v>1000</v>
      </c>
    </row>
    <row r="828" spans="1:7" ht="12.75">
      <c r="A828" s="363"/>
      <c r="B828" s="151"/>
      <c r="C828" s="151">
        <v>4260</v>
      </c>
      <c r="D828" s="159" t="s">
        <v>34</v>
      </c>
      <c r="E828" s="142">
        <v>8332</v>
      </c>
      <c r="F828" s="72">
        <v>-3856</v>
      </c>
      <c r="G828" s="144">
        <f>F828+E828</f>
        <v>4476</v>
      </c>
    </row>
    <row r="829" spans="1:7" ht="12.75">
      <c r="A829" s="363"/>
      <c r="B829" s="151"/>
      <c r="C829" s="151">
        <v>4270</v>
      </c>
      <c r="D829" s="159" t="s">
        <v>35</v>
      </c>
      <c r="E829" s="142">
        <v>20000</v>
      </c>
      <c r="F829" s="72">
        <v>-9000</v>
      </c>
      <c r="G829" s="144">
        <f>F829+E829</f>
        <v>11000</v>
      </c>
    </row>
    <row r="830" spans="1:7" ht="12.75">
      <c r="A830" s="363"/>
      <c r="B830" s="151"/>
      <c r="C830" s="151">
        <v>4280</v>
      </c>
      <c r="D830" s="159" t="s">
        <v>36</v>
      </c>
      <c r="E830" s="142">
        <v>400</v>
      </c>
      <c r="F830" s="72">
        <v>-187</v>
      </c>
      <c r="G830" s="144">
        <f t="shared" si="22"/>
        <v>213</v>
      </c>
    </row>
    <row r="831" spans="1:7" ht="12.75">
      <c r="A831" s="363"/>
      <c r="B831" s="151"/>
      <c r="C831" s="151">
        <v>4300</v>
      </c>
      <c r="D831" s="159" t="s">
        <v>37</v>
      </c>
      <c r="E831" s="142">
        <v>20400</v>
      </c>
      <c r="F831" s="72">
        <v>-1250</v>
      </c>
      <c r="G831" s="144">
        <f t="shared" si="22"/>
        <v>19150</v>
      </c>
    </row>
    <row r="832" spans="1:7" ht="12.75">
      <c r="A832" s="363"/>
      <c r="B832" s="151"/>
      <c r="C832" s="151">
        <v>4350</v>
      </c>
      <c r="D832" s="159" t="s">
        <v>364</v>
      </c>
      <c r="E832" s="142">
        <v>660</v>
      </c>
      <c r="F832" s="72"/>
      <c r="G832" s="144">
        <f t="shared" si="22"/>
        <v>660</v>
      </c>
    </row>
    <row r="833" spans="1:7" ht="12.75">
      <c r="A833" s="363"/>
      <c r="B833" s="151"/>
      <c r="C833" s="151">
        <v>4360</v>
      </c>
      <c r="D833" s="159" t="s">
        <v>299</v>
      </c>
      <c r="E833" s="142">
        <v>1500</v>
      </c>
      <c r="F833" s="72">
        <v>-1177</v>
      </c>
      <c r="G833" s="144">
        <f t="shared" si="22"/>
        <v>323</v>
      </c>
    </row>
    <row r="834" spans="1:7" ht="12.75">
      <c r="A834" s="363"/>
      <c r="B834" s="151"/>
      <c r="C834" s="151">
        <v>4370</v>
      </c>
      <c r="D834" s="159" t="s">
        <v>300</v>
      </c>
      <c r="E834" s="142">
        <v>1300</v>
      </c>
      <c r="F834" s="72">
        <v>191</v>
      </c>
      <c r="G834" s="144">
        <f t="shared" si="22"/>
        <v>1491</v>
      </c>
    </row>
    <row r="835" spans="1:7" ht="12.75">
      <c r="A835" s="363"/>
      <c r="B835" s="151"/>
      <c r="C835" s="151">
        <v>4410</v>
      </c>
      <c r="D835" s="159" t="s">
        <v>38</v>
      </c>
      <c r="E835" s="142">
        <v>1500</v>
      </c>
      <c r="F835" s="72">
        <v>-1154</v>
      </c>
      <c r="G835" s="144">
        <f t="shared" si="22"/>
        <v>346</v>
      </c>
    </row>
    <row r="836" spans="1:7" ht="12.75">
      <c r="A836" s="363"/>
      <c r="B836" s="151"/>
      <c r="C836" s="152">
        <v>4430</v>
      </c>
      <c r="D836" s="153" t="s">
        <v>39</v>
      </c>
      <c r="E836" s="142">
        <v>4706</v>
      </c>
      <c r="F836" s="72"/>
      <c r="G836" s="144">
        <f t="shared" si="22"/>
        <v>4706</v>
      </c>
    </row>
    <row r="837" spans="1:7" ht="12.75">
      <c r="A837" s="363"/>
      <c r="B837" s="151"/>
      <c r="C837" s="152">
        <v>4440</v>
      </c>
      <c r="D837" s="153" t="s">
        <v>40</v>
      </c>
      <c r="E837" s="142">
        <v>6165</v>
      </c>
      <c r="F837" s="72"/>
      <c r="G837" s="144">
        <f t="shared" si="22"/>
        <v>6165</v>
      </c>
    </row>
    <row r="838" spans="1:7" ht="12.75">
      <c r="A838" s="363"/>
      <c r="B838" s="151"/>
      <c r="C838" s="152">
        <v>4700</v>
      </c>
      <c r="D838" s="159" t="s">
        <v>302</v>
      </c>
      <c r="E838" s="142">
        <v>3000</v>
      </c>
      <c r="F838" s="72">
        <v>-1167</v>
      </c>
      <c r="G838" s="144">
        <f t="shared" si="22"/>
        <v>1833</v>
      </c>
    </row>
    <row r="839" spans="1:7" ht="12.75">
      <c r="A839" s="363"/>
      <c r="B839" s="151"/>
      <c r="C839" s="152">
        <v>4740</v>
      </c>
      <c r="D839" s="159" t="s">
        <v>292</v>
      </c>
      <c r="E839" s="142">
        <v>1500</v>
      </c>
      <c r="F839" s="72">
        <v>-496</v>
      </c>
      <c r="G839" s="144">
        <f t="shared" si="22"/>
        <v>1004</v>
      </c>
    </row>
    <row r="840" spans="1:7" ht="12.75">
      <c r="A840" s="363"/>
      <c r="B840" s="151"/>
      <c r="C840" s="151">
        <v>4750</v>
      </c>
      <c r="D840" s="159" t="s">
        <v>365</v>
      </c>
      <c r="E840" s="56">
        <v>2000</v>
      </c>
      <c r="F840" s="167">
        <v>2000</v>
      </c>
      <c r="G840" s="144">
        <f t="shared" si="22"/>
        <v>4000</v>
      </c>
    </row>
    <row r="841" spans="1:7" ht="13.5" thickBot="1">
      <c r="A841" s="166"/>
      <c r="B841" s="166"/>
      <c r="C841" s="145">
        <v>6050</v>
      </c>
      <c r="D841" s="166" t="s">
        <v>43</v>
      </c>
      <c r="E841" s="150">
        <v>135000</v>
      </c>
      <c r="F841" s="150"/>
      <c r="G841" s="150">
        <f t="shared" si="22"/>
        <v>135000</v>
      </c>
    </row>
    <row r="842" spans="1:7" ht="12.75">
      <c r="A842" s="57"/>
      <c r="B842" s="57"/>
      <c r="C842" s="57"/>
      <c r="D842" s="57"/>
      <c r="G842" s="1"/>
    </row>
    <row r="843" spans="1:7" ht="12.75">
      <c r="A843" s="57"/>
      <c r="B843" s="57"/>
      <c r="C843" s="57"/>
      <c r="D843" s="57"/>
      <c r="G843" s="1"/>
    </row>
    <row r="844" spans="1:7" ht="12.75">
      <c r="A844" s="57"/>
      <c r="B844" s="64"/>
      <c r="C844" s="57"/>
      <c r="D844" s="57"/>
      <c r="E844" s="485" t="s">
        <v>226</v>
      </c>
      <c r="F844" s="485"/>
      <c r="G844" s="485"/>
    </row>
    <row r="845" spans="1:7" ht="12.75">
      <c r="A845" s="487" t="s">
        <v>90</v>
      </c>
      <c r="B845" s="487"/>
      <c r="C845" s="487"/>
      <c r="D845" s="487"/>
      <c r="E845" s="487"/>
      <c r="F845" s="487"/>
      <c r="G845" s="487"/>
    </row>
    <row r="846" spans="1:7" ht="13.5" thickBot="1">
      <c r="A846" s="486" t="s">
        <v>7</v>
      </c>
      <c r="B846" s="486"/>
      <c r="C846" s="486"/>
      <c r="D846" s="486"/>
      <c r="E846" s="486"/>
      <c r="F846" s="486"/>
      <c r="G846" s="486"/>
    </row>
    <row r="847" spans="1:7" ht="12.75">
      <c r="A847" s="54"/>
      <c r="B847" s="9"/>
      <c r="C847" s="9"/>
      <c r="D847" s="9"/>
      <c r="E847" s="189" t="s">
        <v>8</v>
      </c>
      <c r="F847" s="189"/>
      <c r="G847" s="7" t="s">
        <v>8</v>
      </c>
    </row>
    <row r="848" spans="1:7" ht="12.75">
      <c r="A848" s="8" t="s">
        <v>9</v>
      </c>
      <c r="B848" s="9" t="s">
        <v>10</v>
      </c>
      <c r="C848" s="10" t="s">
        <v>11</v>
      </c>
      <c r="D848" s="10" t="s">
        <v>12</v>
      </c>
      <c r="E848" s="190" t="s">
        <v>373</v>
      </c>
      <c r="F848" s="190" t="s">
        <v>13</v>
      </c>
      <c r="G848" s="14" t="s">
        <v>373</v>
      </c>
    </row>
    <row r="849" spans="1:7" ht="13.5" thickBot="1">
      <c r="A849" s="15"/>
      <c r="B849" s="16"/>
      <c r="C849" s="17"/>
      <c r="D849" s="17"/>
      <c r="E849" s="21"/>
      <c r="F849" s="21"/>
      <c r="G849" s="20" t="s">
        <v>14</v>
      </c>
    </row>
    <row r="850" spans="1:7" ht="13.5" thickBot="1">
      <c r="A850" s="15">
        <v>1</v>
      </c>
      <c r="B850" s="17">
        <v>2</v>
      </c>
      <c r="C850" s="17">
        <v>3</v>
      </c>
      <c r="D850" s="17">
        <v>4</v>
      </c>
      <c r="E850" s="110">
        <v>5</v>
      </c>
      <c r="F850" s="85">
        <v>6</v>
      </c>
      <c r="G850" s="77">
        <v>7</v>
      </c>
    </row>
    <row r="851" spans="1:7" ht="13.5" thickBot="1">
      <c r="A851" s="8"/>
      <c r="B851" s="10"/>
      <c r="C851" s="10"/>
      <c r="D851" s="27" t="s">
        <v>59</v>
      </c>
      <c r="E851" s="160">
        <f>E853+E858+E862</f>
        <v>1543745</v>
      </c>
      <c r="F851" s="194">
        <f>F853+F858+F862</f>
        <v>-10000</v>
      </c>
      <c r="G851" s="42">
        <f>F851+E851</f>
        <v>1533745</v>
      </c>
    </row>
    <row r="852" spans="1:7" ht="12.75">
      <c r="A852" s="8"/>
      <c r="B852" s="10"/>
      <c r="C852" s="10"/>
      <c r="D852" s="52" t="s">
        <v>16</v>
      </c>
      <c r="E852" s="56"/>
      <c r="F852" s="72"/>
      <c r="G852" s="46"/>
    </row>
    <row r="853" spans="1:7" ht="13.5" thickBot="1">
      <c r="A853" s="31">
        <v>700</v>
      </c>
      <c r="B853" s="27"/>
      <c r="C853" s="27"/>
      <c r="D853" s="28" t="s">
        <v>20</v>
      </c>
      <c r="E853" s="160">
        <f>E854</f>
        <v>2056</v>
      </c>
      <c r="F853" s="194">
        <f>F854</f>
        <v>0</v>
      </c>
      <c r="G853" s="42">
        <f>F853+E853</f>
        <v>2056</v>
      </c>
    </row>
    <row r="854" spans="1:7" ht="13.5" thickBot="1">
      <c r="A854" s="8"/>
      <c r="B854" s="32">
        <v>70005</v>
      </c>
      <c r="C854" s="32"/>
      <c r="D854" s="33" t="s">
        <v>21</v>
      </c>
      <c r="E854" s="154">
        <f>E855</f>
        <v>2056</v>
      </c>
      <c r="F854" s="195">
        <f>F855</f>
        <v>0</v>
      </c>
      <c r="G854" s="44">
        <f>F854+E854</f>
        <v>2056</v>
      </c>
    </row>
    <row r="855" spans="1:7" ht="12.75">
      <c r="A855" s="8"/>
      <c r="B855" s="10"/>
      <c r="C855" s="37" t="s">
        <v>191</v>
      </c>
      <c r="D855" s="9" t="s">
        <v>22</v>
      </c>
      <c r="E855" s="56">
        <v>2056</v>
      </c>
      <c r="F855" s="72"/>
      <c r="G855" s="46">
        <f>F855+E855</f>
        <v>2056</v>
      </c>
    </row>
    <row r="856" spans="1:7" ht="12.75">
      <c r="A856" s="8"/>
      <c r="B856" s="10"/>
      <c r="C856" s="37"/>
      <c r="D856" s="9" t="s">
        <v>23</v>
      </c>
      <c r="E856" s="56"/>
      <c r="F856" s="72"/>
      <c r="G856" s="46"/>
    </row>
    <row r="857" spans="1:7" ht="12.75">
      <c r="A857" s="8"/>
      <c r="B857" s="10"/>
      <c r="C857" s="37"/>
      <c r="D857" s="52"/>
      <c r="E857" s="56"/>
      <c r="F857" s="72"/>
      <c r="G857" s="46"/>
    </row>
    <row r="858" spans="1:7" ht="13.5" thickBot="1">
      <c r="A858" s="31">
        <v>758</v>
      </c>
      <c r="B858" s="27"/>
      <c r="C858" s="68"/>
      <c r="D858" s="78" t="s">
        <v>24</v>
      </c>
      <c r="E858" s="160">
        <f>E859</f>
        <v>1000</v>
      </c>
      <c r="F858" s="194">
        <f>F859</f>
        <v>0</v>
      </c>
      <c r="G858" s="42">
        <f>F858+E858</f>
        <v>1000</v>
      </c>
    </row>
    <row r="859" spans="1:7" ht="13.5" thickBot="1">
      <c r="A859" s="8"/>
      <c r="B859" s="17">
        <v>75814</v>
      </c>
      <c r="C859" s="155"/>
      <c r="D859" s="16" t="s">
        <v>25</v>
      </c>
      <c r="E859" s="154">
        <f>E860</f>
        <v>1000</v>
      </c>
      <c r="F859" s="196">
        <f>F860</f>
        <v>0</v>
      </c>
      <c r="G859" s="45">
        <f>F859+E859</f>
        <v>1000</v>
      </c>
    </row>
    <row r="860" spans="1:7" ht="12.75">
      <c r="A860" s="8"/>
      <c r="B860" s="10"/>
      <c r="C860" s="37" t="s">
        <v>192</v>
      </c>
      <c r="D860" s="9" t="s">
        <v>26</v>
      </c>
      <c r="E860" s="56">
        <v>1000</v>
      </c>
      <c r="F860" s="72"/>
      <c r="G860" s="46">
        <f>F860+E860</f>
        <v>1000</v>
      </c>
    </row>
    <row r="861" spans="1:7" ht="12.75">
      <c r="A861" s="8"/>
      <c r="B861" s="10"/>
      <c r="C861" s="37"/>
      <c r="D861" s="9"/>
      <c r="E861" s="56"/>
      <c r="F861" s="72"/>
      <c r="G861" s="46"/>
    </row>
    <row r="862" spans="1:7" ht="13.5" thickBot="1">
      <c r="A862" s="31">
        <v>852</v>
      </c>
      <c r="B862" s="27"/>
      <c r="C862" s="27"/>
      <c r="D862" s="28" t="s">
        <v>186</v>
      </c>
      <c r="E862" s="160">
        <f>E863+E867</f>
        <v>1540689</v>
      </c>
      <c r="F862" s="194">
        <f>F863+F867</f>
        <v>-10000</v>
      </c>
      <c r="G862" s="42">
        <f>F862+E862</f>
        <v>1530689</v>
      </c>
    </row>
    <row r="863" spans="1:7" ht="13.5" thickBot="1">
      <c r="A863" s="8"/>
      <c r="B863" s="32">
        <v>85202</v>
      </c>
      <c r="C863" s="32"/>
      <c r="D863" s="33" t="s">
        <v>85</v>
      </c>
      <c r="E863" s="154">
        <f>SUM(E864:E865)</f>
        <v>1537661</v>
      </c>
      <c r="F863" s="154">
        <f>SUM(F864:F865)</f>
        <v>-10000</v>
      </c>
      <c r="G863" s="45">
        <f>F863+E863</f>
        <v>1527661</v>
      </c>
    </row>
    <row r="864" spans="1:7" ht="12.75">
      <c r="A864" s="8"/>
      <c r="B864" s="10"/>
      <c r="C864" s="37" t="s">
        <v>193</v>
      </c>
      <c r="D864" s="9" t="s">
        <v>49</v>
      </c>
      <c r="E864" s="56">
        <v>1418680</v>
      </c>
      <c r="F864" s="72"/>
      <c r="G864" s="46">
        <f>F864+E864</f>
        <v>1418680</v>
      </c>
    </row>
    <row r="865" spans="1:7" ht="12.75">
      <c r="A865" s="8"/>
      <c r="B865" s="10"/>
      <c r="C865" s="37" t="s">
        <v>190</v>
      </c>
      <c r="D865" s="9" t="s">
        <v>19</v>
      </c>
      <c r="E865" s="56">
        <v>118981</v>
      </c>
      <c r="F865" s="72">
        <v>-10000</v>
      </c>
      <c r="G865" s="46">
        <f>F865+E865</f>
        <v>108981</v>
      </c>
    </row>
    <row r="866" spans="1:7" ht="12.75">
      <c r="A866" s="8"/>
      <c r="B866" s="10"/>
      <c r="C866" s="37"/>
      <c r="D866" s="9"/>
      <c r="E866" s="56"/>
      <c r="F866" s="72"/>
      <c r="G866" s="46"/>
    </row>
    <row r="867" spans="1:7" ht="13.5" thickBot="1">
      <c r="A867" s="8"/>
      <c r="B867" s="17">
        <v>85220</v>
      </c>
      <c r="C867" s="75"/>
      <c r="D867" s="16" t="s">
        <v>188</v>
      </c>
      <c r="E867" s="148">
        <f>E868</f>
        <v>3028</v>
      </c>
      <c r="F867" s="196">
        <f>F868</f>
        <v>0</v>
      </c>
      <c r="G867" s="45">
        <f>F867+E867</f>
        <v>3028</v>
      </c>
    </row>
    <row r="868" spans="1:7" ht="12.75">
      <c r="A868" s="8"/>
      <c r="B868" s="10"/>
      <c r="C868" s="37" t="s">
        <v>193</v>
      </c>
      <c r="D868" s="9" t="s">
        <v>49</v>
      </c>
      <c r="E868" s="56">
        <v>3028</v>
      </c>
      <c r="F868" s="72"/>
      <c r="G868" s="46">
        <f>F868+E868</f>
        <v>3028</v>
      </c>
    </row>
    <row r="869" spans="1:7" ht="12.75">
      <c r="A869" s="8"/>
      <c r="B869" s="10"/>
      <c r="C869" s="37"/>
      <c r="D869" s="9"/>
      <c r="E869" s="56"/>
      <c r="F869" s="72"/>
      <c r="G869" s="46"/>
    </row>
    <row r="870" spans="1:8" ht="13.5" thickBot="1">
      <c r="A870" s="8"/>
      <c r="B870" s="10"/>
      <c r="C870" s="10"/>
      <c r="D870" s="27" t="s">
        <v>50</v>
      </c>
      <c r="E870" s="160">
        <f>E872</f>
        <v>2786029</v>
      </c>
      <c r="F870" s="194">
        <f>F872</f>
        <v>0</v>
      </c>
      <c r="G870" s="42">
        <f>F870+E870</f>
        <v>2786029</v>
      </c>
      <c r="H870" s="43"/>
    </row>
    <row r="871" spans="1:7" ht="12.75">
      <c r="A871" s="8"/>
      <c r="B871" s="10"/>
      <c r="C871" s="10"/>
      <c r="D871" s="52" t="s">
        <v>16</v>
      </c>
      <c r="E871" s="56"/>
      <c r="F871" s="72"/>
      <c r="G871" s="46"/>
    </row>
    <row r="872" spans="1:7" ht="13.5" thickBot="1">
      <c r="A872" s="31">
        <v>852</v>
      </c>
      <c r="B872" s="27"/>
      <c r="C872" s="27"/>
      <c r="D872" s="28" t="s">
        <v>186</v>
      </c>
      <c r="E872" s="160">
        <f>E873+E899</f>
        <v>2786029</v>
      </c>
      <c r="F872" s="194">
        <f>F873+F899</f>
        <v>0</v>
      </c>
      <c r="G872" s="42">
        <f aca="true" t="shared" si="23" ref="G872:G895">F872+E872</f>
        <v>2786029</v>
      </c>
    </row>
    <row r="873" spans="1:7" ht="13.5" thickBot="1">
      <c r="A873" s="8"/>
      <c r="B873" s="17">
        <v>85202</v>
      </c>
      <c r="C873" s="17"/>
      <c r="D873" s="16" t="s">
        <v>85</v>
      </c>
      <c r="E873" s="154">
        <f>SUM(E874:E896)</f>
        <v>2783001</v>
      </c>
      <c r="F873" s="195">
        <f>SUM(F874:F896)</f>
        <v>0</v>
      </c>
      <c r="G873" s="44">
        <f t="shared" si="23"/>
        <v>2783001</v>
      </c>
    </row>
    <row r="874" spans="1:7" ht="12.75">
      <c r="A874" s="8"/>
      <c r="B874" s="10"/>
      <c r="C874" s="10">
        <v>3020</v>
      </c>
      <c r="D874" s="9" t="s">
        <v>28</v>
      </c>
      <c r="E874" s="56">
        <v>15000</v>
      </c>
      <c r="F874" s="72">
        <v>8800</v>
      </c>
      <c r="G874" s="46">
        <f t="shared" si="23"/>
        <v>23800</v>
      </c>
    </row>
    <row r="875" spans="1:7" ht="12.75">
      <c r="A875" s="8"/>
      <c r="B875" s="10"/>
      <c r="C875" s="10">
        <v>4010</v>
      </c>
      <c r="D875" s="9" t="s">
        <v>29</v>
      </c>
      <c r="E875" s="56">
        <v>1243700</v>
      </c>
      <c r="F875" s="72"/>
      <c r="G875" s="46">
        <f t="shared" si="23"/>
        <v>1243700</v>
      </c>
    </row>
    <row r="876" spans="1:7" ht="12.75">
      <c r="A876" s="8"/>
      <c r="B876" s="10"/>
      <c r="C876" s="10">
        <v>4040</v>
      </c>
      <c r="D876" s="9" t="s">
        <v>30</v>
      </c>
      <c r="E876" s="56">
        <v>88132</v>
      </c>
      <c r="F876" s="72"/>
      <c r="G876" s="46">
        <f t="shared" si="23"/>
        <v>88132</v>
      </c>
    </row>
    <row r="877" spans="1:7" ht="12.75">
      <c r="A877" s="8"/>
      <c r="B877" s="10"/>
      <c r="C877" s="10">
        <v>4110</v>
      </c>
      <c r="D877" s="9" t="s">
        <v>31</v>
      </c>
      <c r="E877" s="56">
        <v>210239</v>
      </c>
      <c r="F877" s="72">
        <v>2650</v>
      </c>
      <c r="G877" s="46">
        <f t="shared" si="23"/>
        <v>212889</v>
      </c>
    </row>
    <row r="878" spans="1:7" ht="12.75">
      <c r="A878" s="8"/>
      <c r="B878" s="10"/>
      <c r="C878" s="10">
        <v>4120</v>
      </c>
      <c r="D878" s="9" t="s">
        <v>32</v>
      </c>
      <c r="E878" s="56">
        <v>32748</v>
      </c>
      <c r="F878" s="72"/>
      <c r="G878" s="46">
        <f t="shared" si="23"/>
        <v>32748</v>
      </c>
    </row>
    <row r="879" spans="1:7" ht="12.75">
      <c r="A879" s="8"/>
      <c r="B879" s="10"/>
      <c r="C879" s="10">
        <v>4210</v>
      </c>
      <c r="D879" s="9" t="s">
        <v>33</v>
      </c>
      <c r="E879" s="56">
        <v>486395</v>
      </c>
      <c r="F879" s="72">
        <v>12620</v>
      </c>
      <c r="G879" s="46">
        <f t="shared" si="23"/>
        <v>499015</v>
      </c>
    </row>
    <row r="880" spans="1:7" ht="12.75">
      <c r="A880" s="8"/>
      <c r="B880" s="10"/>
      <c r="C880" s="10">
        <v>4220</v>
      </c>
      <c r="D880" s="9" t="s">
        <v>67</v>
      </c>
      <c r="E880" s="56">
        <v>292332</v>
      </c>
      <c r="F880" s="72"/>
      <c r="G880" s="46">
        <f t="shared" si="23"/>
        <v>292332</v>
      </c>
    </row>
    <row r="881" spans="1:7" ht="12.75">
      <c r="A881" s="8"/>
      <c r="B881" s="10"/>
      <c r="C881" s="10">
        <v>4230</v>
      </c>
      <c r="D881" s="9" t="s">
        <v>86</v>
      </c>
      <c r="E881" s="56">
        <v>25000</v>
      </c>
      <c r="F881" s="72"/>
      <c r="G881" s="46">
        <f t="shared" si="23"/>
        <v>25000</v>
      </c>
    </row>
    <row r="882" spans="1:7" ht="12.75">
      <c r="A882" s="8"/>
      <c r="B882" s="10"/>
      <c r="C882" s="10">
        <v>4260</v>
      </c>
      <c r="D882" s="9" t="s">
        <v>34</v>
      </c>
      <c r="E882" s="56">
        <v>90200</v>
      </c>
      <c r="F882" s="72">
        <v>5950</v>
      </c>
      <c r="G882" s="46">
        <f t="shared" si="23"/>
        <v>96150</v>
      </c>
    </row>
    <row r="883" spans="1:7" ht="12.75">
      <c r="A883" s="8"/>
      <c r="B883" s="10"/>
      <c r="C883" s="10">
        <v>4270</v>
      </c>
      <c r="D883" s="9" t="s">
        <v>35</v>
      </c>
      <c r="E883" s="56">
        <v>90943</v>
      </c>
      <c r="F883" s="72">
        <v>-6600</v>
      </c>
      <c r="G883" s="46">
        <f t="shared" si="23"/>
        <v>84343</v>
      </c>
    </row>
    <row r="884" spans="1:7" ht="12.75">
      <c r="A884" s="8"/>
      <c r="B884" s="10"/>
      <c r="C884" s="10">
        <v>4280</v>
      </c>
      <c r="D884" s="9" t="s">
        <v>36</v>
      </c>
      <c r="E884" s="56">
        <v>1000</v>
      </c>
      <c r="F884" s="72"/>
      <c r="G884" s="46">
        <f t="shared" si="23"/>
        <v>1000</v>
      </c>
    </row>
    <row r="885" spans="1:7" ht="12.75">
      <c r="A885" s="8"/>
      <c r="B885" s="10"/>
      <c r="C885" s="10">
        <v>4300</v>
      </c>
      <c r="D885" s="9" t="s">
        <v>37</v>
      </c>
      <c r="E885" s="56">
        <v>55492</v>
      </c>
      <c r="F885" s="72">
        <v>3650</v>
      </c>
      <c r="G885" s="46">
        <f t="shared" si="23"/>
        <v>59142</v>
      </c>
    </row>
    <row r="886" spans="1:7" ht="12.75">
      <c r="A886" s="8"/>
      <c r="B886" s="10"/>
      <c r="C886" s="10">
        <v>4350</v>
      </c>
      <c r="D886" s="9" t="s">
        <v>283</v>
      </c>
      <c r="E886" s="56">
        <v>1000</v>
      </c>
      <c r="F886" s="72">
        <v>-320</v>
      </c>
      <c r="G886" s="46">
        <f t="shared" si="23"/>
        <v>680</v>
      </c>
    </row>
    <row r="887" spans="1:7" ht="12.75">
      <c r="A887" s="8"/>
      <c r="B887" s="10"/>
      <c r="C887" s="10">
        <v>4370</v>
      </c>
      <c r="D887" s="9" t="s">
        <v>300</v>
      </c>
      <c r="E887" s="56">
        <v>10000</v>
      </c>
      <c r="F887" s="72">
        <v>-3750</v>
      </c>
      <c r="G887" s="46">
        <f t="shared" si="23"/>
        <v>6250</v>
      </c>
    </row>
    <row r="888" spans="1:7" ht="12.75">
      <c r="A888" s="8"/>
      <c r="B888" s="10"/>
      <c r="C888" s="10">
        <v>4410</v>
      </c>
      <c r="D888" s="9" t="s">
        <v>38</v>
      </c>
      <c r="E888" s="56">
        <v>5000</v>
      </c>
      <c r="F888" s="72">
        <v>-4740</v>
      </c>
      <c r="G888" s="46">
        <f t="shared" si="23"/>
        <v>260</v>
      </c>
    </row>
    <row r="889" spans="1:7" ht="12.75">
      <c r="A889" s="8"/>
      <c r="B889" s="10"/>
      <c r="C889" s="10">
        <v>4420</v>
      </c>
      <c r="D889" s="9" t="s">
        <v>91</v>
      </c>
      <c r="E889" s="56">
        <v>0</v>
      </c>
      <c r="F889" s="72"/>
      <c r="G889" s="46">
        <f t="shared" si="23"/>
        <v>0</v>
      </c>
    </row>
    <row r="890" spans="1:7" ht="12.75">
      <c r="A890" s="8"/>
      <c r="B890" s="10"/>
      <c r="C890" s="12">
        <v>4430</v>
      </c>
      <c r="D890" s="55" t="s">
        <v>39</v>
      </c>
      <c r="E890" s="56">
        <v>25000</v>
      </c>
      <c r="F890" s="72">
        <v>-14850</v>
      </c>
      <c r="G890" s="46">
        <f t="shared" si="23"/>
        <v>10150</v>
      </c>
    </row>
    <row r="891" spans="1:7" ht="12.75">
      <c r="A891" s="8"/>
      <c r="B891" s="10"/>
      <c r="C891" s="12">
        <v>4440</v>
      </c>
      <c r="D891" s="55" t="s">
        <v>40</v>
      </c>
      <c r="E891" s="56">
        <v>55530</v>
      </c>
      <c r="F891" s="72"/>
      <c r="G891" s="46">
        <f t="shared" si="23"/>
        <v>55530</v>
      </c>
    </row>
    <row r="892" spans="1:7" ht="12.75">
      <c r="A892" s="8"/>
      <c r="B892" s="10"/>
      <c r="C892" s="12">
        <v>4480</v>
      </c>
      <c r="D892" s="55" t="s">
        <v>41</v>
      </c>
      <c r="E892" s="56">
        <v>10000</v>
      </c>
      <c r="F892" s="72">
        <v>-2100</v>
      </c>
      <c r="G892" s="46">
        <f t="shared" si="23"/>
        <v>7900</v>
      </c>
    </row>
    <row r="893" spans="1:7" ht="12.75">
      <c r="A893" s="8"/>
      <c r="B893" s="10"/>
      <c r="C893" s="12">
        <v>4700</v>
      </c>
      <c r="D893" s="9" t="s">
        <v>302</v>
      </c>
      <c r="E893" s="56">
        <v>3000</v>
      </c>
      <c r="F893" s="72">
        <v>-1090</v>
      </c>
      <c r="G893" s="46">
        <f t="shared" si="23"/>
        <v>1910</v>
      </c>
    </row>
    <row r="894" spans="1:7" ht="12.75">
      <c r="A894" s="8"/>
      <c r="B894" s="10"/>
      <c r="C894" s="12">
        <v>4740</v>
      </c>
      <c r="D894" s="9" t="s">
        <v>292</v>
      </c>
      <c r="E894" s="56">
        <v>1000</v>
      </c>
      <c r="F894" s="72">
        <v>-220</v>
      </c>
      <c r="G894" s="46">
        <f t="shared" si="23"/>
        <v>780</v>
      </c>
    </row>
    <row r="895" spans="1:7" ht="12.75">
      <c r="A895" s="8"/>
      <c r="B895" s="10"/>
      <c r="C895" s="12">
        <v>4750</v>
      </c>
      <c r="D895" s="55" t="s">
        <v>304</v>
      </c>
      <c r="E895" s="56">
        <v>3000</v>
      </c>
      <c r="F895" s="72"/>
      <c r="G895" s="46">
        <f t="shared" si="23"/>
        <v>3000</v>
      </c>
    </row>
    <row r="896" spans="1:7" ht="12.75">
      <c r="A896" s="8"/>
      <c r="B896" s="10"/>
      <c r="C896" s="12">
        <v>6060</v>
      </c>
      <c r="D896" s="55" t="s">
        <v>225</v>
      </c>
      <c r="E896" s="56">
        <v>38290</v>
      </c>
      <c r="F896" s="72"/>
      <c r="G896" s="46">
        <f>F896+E896</f>
        <v>38290</v>
      </c>
    </row>
    <row r="897" spans="1:7" ht="12.75">
      <c r="A897" s="8"/>
      <c r="B897" s="10"/>
      <c r="C897" s="10"/>
      <c r="D897" s="9"/>
      <c r="E897" s="56"/>
      <c r="F897" s="72"/>
      <c r="G897" s="46"/>
    </row>
    <row r="898" spans="1:7" ht="12.75">
      <c r="A898" s="8"/>
      <c r="B898" s="10">
        <v>85220</v>
      </c>
      <c r="C898" s="10"/>
      <c r="D898" s="9" t="s">
        <v>92</v>
      </c>
      <c r="E898" s="56"/>
      <c r="G898" s="46"/>
    </row>
    <row r="899" spans="1:7" ht="13.5" thickBot="1">
      <c r="A899" s="8"/>
      <c r="B899" s="17"/>
      <c r="C899" s="17"/>
      <c r="D899" s="16" t="s">
        <v>93</v>
      </c>
      <c r="E899" s="148">
        <f>SUM(E900:E906)</f>
        <v>3028</v>
      </c>
      <c r="F899" s="196">
        <f>SUM(F900:F906)</f>
        <v>0</v>
      </c>
      <c r="G899" s="45">
        <f aca="true" t="shared" si="24" ref="G899:G906">F899+E899</f>
        <v>3028</v>
      </c>
    </row>
    <row r="900" spans="1:7" ht="12.75">
      <c r="A900" s="8"/>
      <c r="B900" s="10"/>
      <c r="C900" s="10">
        <v>4210</v>
      </c>
      <c r="D900" s="9" t="s">
        <v>33</v>
      </c>
      <c r="E900" s="56">
        <v>1112</v>
      </c>
      <c r="F900" s="72"/>
      <c r="G900" s="46">
        <f t="shared" si="24"/>
        <v>1112</v>
      </c>
    </row>
    <row r="901" spans="1:7" ht="12.75">
      <c r="A901" s="8"/>
      <c r="B901" s="10"/>
      <c r="C901" s="10">
        <v>4220</v>
      </c>
      <c r="D901" s="9" t="s">
        <v>67</v>
      </c>
      <c r="E901" s="56">
        <v>1022</v>
      </c>
      <c r="F901" s="72"/>
      <c r="G901" s="46">
        <f t="shared" si="24"/>
        <v>1022</v>
      </c>
    </row>
    <row r="902" spans="1:7" ht="12.75">
      <c r="A902" s="8"/>
      <c r="B902" s="10"/>
      <c r="C902" s="10">
        <v>4230</v>
      </c>
      <c r="D902" s="9" t="s">
        <v>86</v>
      </c>
      <c r="E902" s="56">
        <v>0</v>
      </c>
      <c r="F902" s="72"/>
      <c r="G902" s="46">
        <f t="shared" si="24"/>
        <v>0</v>
      </c>
    </row>
    <row r="903" spans="1:7" ht="12.75">
      <c r="A903" s="8"/>
      <c r="B903" s="10"/>
      <c r="C903" s="10">
        <v>4260</v>
      </c>
      <c r="D903" s="9" t="s">
        <v>34</v>
      </c>
      <c r="E903" s="56">
        <v>720</v>
      </c>
      <c r="F903" s="72"/>
      <c r="G903" s="46">
        <f t="shared" si="24"/>
        <v>720</v>
      </c>
    </row>
    <row r="904" spans="1:7" ht="12.75">
      <c r="A904" s="8"/>
      <c r="B904" s="10"/>
      <c r="C904" s="10">
        <v>4270</v>
      </c>
      <c r="D904" s="9" t="s">
        <v>35</v>
      </c>
      <c r="E904" s="56">
        <v>0</v>
      </c>
      <c r="F904" s="72"/>
      <c r="G904" s="46">
        <f t="shared" si="24"/>
        <v>0</v>
      </c>
    </row>
    <row r="905" spans="1:7" ht="12.75">
      <c r="A905" s="8"/>
      <c r="B905" s="10"/>
      <c r="C905" s="10">
        <v>4300</v>
      </c>
      <c r="D905" s="9" t="s">
        <v>37</v>
      </c>
      <c r="E905" s="56">
        <v>24</v>
      </c>
      <c r="F905" s="72"/>
      <c r="G905" s="46">
        <f t="shared" si="24"/>
        <v>24</v>
      </c>
    </row>
    <row r="906" spans="1:7" ht="12.75">
      <c r="A906" s="8"/>
      <c r="B906" s="10"/>
      <c r="C906" s="10">
        <v>4360</v>
      </c>
      <c r="D906" s="9" t="s">
        <v>284</v>
      </c>
      <c r="E906" s="56">
        <v>150</v>
      </c>
      <c r="F906" s="72"/>
      <c r="G906" s="46">
        <f t="shared" si="24"/>
        <v>150</v>
      </c>
    </row>
    <row r="907" spans="1:7" ht="13.5" thickBot="1">
      <c r="A907" s="15"/>
      <c r="B907" s="17"/>
      <c r="C907" s="17"/>
      <c r="D907" s="16"/>
      <c r="E907" s="148"/>
      <c r="F907" s="149"/>
      <c r="G907" s="45"/>
    </row>
    <row r="908" spans="1:7" ht="12.75">
      <c r="A908" s="57"/>
      <c r="B908" s="57"/>
      <c r="C908" s="57"/>
      <c r="D908" s="57"/>
      <c r="G908" s="1"/>
    </row>
    <row r="909" spans="1:7" ht="12.75">
      <c r="A909" s="57"/>
      <c r="B909" s="64"/>
      <c r="C909" s="57"/>
      <c r="D909" s="57"/>
      <c r="E909" s="485" t="s">
        <v>226</v>
      </c>
      <c r="F909" s="485"/>
      <c r="G909" s="485"/>
    </row>
    <row r="910" spans="1:7" ht="12.75">
      <c r="A910" s="487" t="s">
        <v>94</v>
      </c>
      <c r="B910" s="487"/>
      <c r="C910" s="487"/>
      <c r="D910" s="487"/>
      <c r="E910" s="487"/>
      <c r="F910" s="487"/>
      <c r="G910" s="487"/>
    </row>
    <row r="911" spans="1:7" ht="12.75" customHeight="1" hidden="1">
      <c r="A911" s="488" t="s">
        <v>5</v>
      </c>
      <c r="B911" s="488"/>
      <c r="C911" s="488"/>
      <c r="D911" s="488"/>
      <c r="E911" s="488"/>
      <c r="F911" s="488"/>
      <c r="G911" s="488"/>
    </row>
    <row r="912" spans="1:7" ht="12.75" customHeight="1" hidden="1">
      <c r="A912" s="488" t="s">
        <v>6</v>
      </c>
      <c r="B912" s="488"/>
      <c r="C912" s="488"/>
      <c r="D912" s="488"/>
      <c r="E912" s="488"/>
      <c r="F912" s="488"/>
      <c r="G912" s="488"/>
    </row>
    <row r="913" spans="1:7" ht="13.5" thickBot="1">
      <c r="A913" s="486" t="s">
        <v>7</v>
      </c>
      <c r="B913" s="486"/>
      <c r="C913" s="486"/>
      <c r="D913" s="486"/>
      <c r="E913" s="486"/>
      <c r="F913" s="486"/>
      <c r="G913" s="486"/>
    </row>
    <row r="914" spans="1:7" ht="12.75">
      <c r="A914" s="54"/>
      <c r="B914" s="9"/>
      <c r="C914" s="9"/>
      <c r="D914" s="9"/>
      <c r="E914" s="189" t="s">
        <v>8</v>
      </c>
      <c r="F914" s="189"/>
      <c r="G914" s="7" t="s">
        <v>8</v>
      </c>
    </row>
    <row r="915" spans="1:7" ht="12.75">
      <c r="A915" s="8" t="s">
        <v>9</v>
      </c>
      <c r="B915" s="9" t="s">
        <v>10</v>
      </c>
      <c r="C915" s="10" t="s">
        <v>11</v>
      </c>
      <c r="D915" s="10" t="s">
        <v>12</v>
      </c>
      <c r="E915" s="190" t="s">
        <v>373</v>
      </c>
      <c r="F915" s="190" t="s">
        <v>13</v>
      </c>
      <c r="G915" s="14" t="s">
        <v>373</v>
      </c>
    </row>
    <row r="916" spans="1:7" ht="13.5" thickBot="1">
      <c r="A916" s="15"/>
      <c r="B916" s="16"/>
      <c r="C916" s="17"/>
      <c r="D916" s="17"/>
      <c r="E916" s="21"/>
      <c r="F916" s="21"/>
      <c r="G916" s="20" t="s">
        <v>14</v>
      </c>
    </row>
    <row r="917" spans="1:7" ht="13.5" thickBot="1">
      <c r="A917" s="15">
        <v>1</v>
      </c>
      <c r="B917" s="17">
        <v>2</v>
      </c>
      <c r="C917" s="17">
        <v>3</v>
      </c>
      <c r="D917" s="17">
        <v>4</v>
      </c>
      <c r="E917" s="110">
        <v>5</v>
      </c>
      <c r="F917" s="85">
        <v>6</v>
      </c>
      <c r="G917" s="77">
        <v>7</v>
      </c>
    </row>
    <row r="918" spans="1:7" ht="12.75">
      <c r="A918" s="8"/>
      <c r="B918" s="10"/>
      <c r="C918" s="10"/>
      <c r="D918" s="10"/>
      <c r="E918" s="234"/>
      <c r="G918" s="60"/>
    </row>
    <row r="919" spans="1:7" ht="13.5" thickBot="1">
      <c r="A919" s="8"/>
      <c r="B919" s="10"/>
      <c r="C919" s="10"/>
      <c r="D919" s="27" t="s">
        <v>59</v>
      </c>
      <c r="E919" s="160">
        <f>E921+E925+E934</f>
        <v>113473</v>
      </c>
      <c r="F919" s="160">
        <f>F921+F925+F934</f>
        <v>5135</v>
      </c>
      <c r="G919" s="160">
        <f>G921+G925+G934</f>
        <v>118608</v>
      </c>
    </row>
    <row r="920" spans="1:10" ht="12.75">
      <c r="A920" s="8"/>
      <c r="B920" s="10"/>
      <c r="C920" s="10"/>
      <c r="D920" s="52" t="s">
        <v>16</v>
      </c>
      <c r="E920" s="56"/>
      <c r="F920" s="72"/>
      <c r="G920" s="46"/>
      <c r="J920" s="1"/>
    </row>
    <row r="921" spans="1:7" ht="13.5" thickBot="1">
      <c r="A921" s="31">
        <v>758</v>
      </c>
      <c r="B921" s="27"/>
      <c r="C921" s="27"/>
      <c r="D921" s="78" t="s">
        <v>24</v>
      </c>
      <c r="E921" s="160">
        <f>E922</f>
        <v>1000</v>
      </c>
      <c r="F921" s="194">
        <f>F922</f>
        <v>135</v>
      </c>
      <c r="G921" s="42">
        <f>F921+E921</f>
        <v>1135</v>
      </c>
    </row>
    <row r="922" spans="1:7" ht="13.5" thickBot="1">
      <c r="A922" s="8"/>
      <c r="B922" s="17">
        <v>75814</v>
      </c>
      <c r="C922" s="16"/>
      <c r="D922" s="16" t="s">
        <v>25</v>
      </c>
      <c r="E922" s="154">
        <f>E923</f>
        <v>1000</v>
      </c>
      <c r="F922" s="195">
        <f>F923</f>
        <v>135</v>
      </c>
      <c r="G922" s="44">
        <f>F922+E922</f>
        <v>1135</v>
      </c>
    </row>
    <row r="923" spans="1:7" ht="12.75">
      <c r="A923" s="8"/>
      <c r="B923" s="10"/>
      <c r="C923" s="37" t="s">
        <v>192</v>
      </c>
      <c r="D923" s="9" t="s">
        <v>26</v>
      </c>
      <c r="E923" s="56">
        <v>1000</v>
      </c>
      <c r="F923" s="72">
        <v>135</v>
      </c>
      <c r="G923" s="46">
        <f>F923+E923</f>
        <v>1135</v>
      </c>
    </row>
    <row r="924" spans="1:7" ht="12.75">
      <c r="A924" s="8"/>
      <c r="B924" s="10"/>
      <c r="C924" s="10"/>
      <c r="D924" s="52"/>
      <c r="E924" s="56"/>
      <c r="F924" s="72"/>
      <c r="G924" s="46"/>
    </row>
    <row r="925" spans="1:7" ht="13.5" thickBot="1">
      <c r="A925" s="31">
        <v>852</v>
      </c>
      <c r="B925" s="28"/>
      <c r="C925" s="27"/>
      <c r="D925" s="28" t="s">
        <v>186</v>
      </c>
      <c r="E925" s="160">
        <f>+E927</f>
        <v>51200</v>
      </c>
      <c r="F925" s="160">
        <f>+F927</f>
        <v>302</v>
      </c>
      <c r="G925" s="160">
        <f>+G927</f>
        <v>51502</v>
      </c>
    </row>
    <row r="926" spans="1:7" ht="12.75">
      <c r="A926" s="8"/>
      <c r="B926" s="10"/>
      <c r="C926" s="37"/>
      <c r="D926" s="9"/>
      <c r="E926" s="56"/>
      <c r="F926" s="72"/>
      <c r="G926" s="46"/>
    </row>
    <row r="927" spans="1:7" ht="13.5" thickBot="1">
      <c r="A927" s="8"/>
      <c r="B927" s="17">
        <v>85218</v>
      </c>
      <c r="C927" s="17"/>
      <c r="D927" s="16" t="s">
        <v>97</v>
      </c>
      <c r="E927" s="148">
        <f>SUM(E928:E930)</f>
        <v>51200</v>
      </c>
      <c r="F927" s="148">
        <f>SUM(F928:F930)</f>
        <v>302</v>
      </c>
      <c r="G927" s="148">
        <f>SUM(G928:G930)</f>
        <v>51502</v>
      </c>
    </row>
    <row r="928" spans="1:7" ht="12.75">
      <c r="A928" s="8"/>
      <c r="B928" s="10"/>
      <c r="C928" s="37" t="s">
        <v>443</v>
      </c>
      <c r="D928" s="9" t="s">
        <v>413</v>
      </c>
      <c r="E928" s="56">
        <v>23000</v>
      </c>
      <c r="F928" s="136"/>
      <c r="G928" s="46">
        <f>E928+F928</f>
        <v>23000</v>
      </c>
    </row>
    <row r="929" spans="1:7" ht="12.75">
      <c r="A929" s="8"/>
      <c r="B929" s="10"/>
      <c r="C929" s="37" t="s">
        <v>190</v>
      </c>
      <c r="D929" s="9" t="s">
        <v>19</v>
      </c>
      <c r="E929" s="56">
        <v>3200</v>
      </c>
      <c r="F929" s="72">
        <v>302</v>
      </c>
      <c r="G929" s="46">
        <f>F929+E929</f>
        <v>3502</v>
      </c>
    </row>
    <row r="930" spans="1:7" ht="12.75">
      <c r="A930" s="8"/>
      <c r="B930" s="10"/>
      <c r="C930" s="37" t="s">
        <v>463</v>
      </c>
      <c r="D930" s="9" t="s">
        <v>464</v>
      </c>
      <c r="E930" s="56">
        <v>25000</v>
      </c>
      <c r="F930" s="72"/>
      <c r="G930" s="46">
        <f>E930+F930</f>
        <v>25000</v>
      </c>
    </row>
    <row r="931" spans="1:7" ht="12.75">
      <c r="A931" s="8"/>
      <c r="B931" s="10"/>
      <c r="C931" s="37"/>
      <c r="D931" s="9" t="s">
        <v>468</v>
      </c>
      <c r="E931" s="56"/>
      <c r="F931" s="72"/>
      <c r="G931" s="46"/>
    </row>
    <row r="932" spans="1:7" ht="12.75">
      <c r="A932" s="8"/>
      <c r="B932" s="10"/>
      <c r="C932" s="37"/>
      <c r="D932" s="9" t="s">
        <v>469</v>
      </c>
      <c r="E932" s="56"/>
      <c r="F932" s="72"/>
      <c r="G932" s="46"/>
    </row>
    <row r="933" spans="1:7" ht="12.75">
      <c r="A933" s="8"/>
      <c r="B933" s="10"/>
      <c r="C933" s="37"/>
      <c r="D933" s="9"/>
      <c r="E933" s="56"/>
      <c r="F933" s="72"/>
      <c r="G933" s="46"/>
    </row>
    <row r="934" spans="1:7" ht="13.5" thickBot="1">
      <c r="A934" s="31">
        <v>853</v>
      </c>
      <c r="B934" s="27"/>
      <c r="C934" s="68"/>
      <c r="D934" s="28" t="s">
        <v>185</v>
      </c>
      <c r="E934" s="160">
        <f>E935</f>
        <v>61273</v>
      </c>
      <c r="F934" s="208">
        <f>F935</f>
        <v>4698</v>
      </c>
      <c r="G934" s="42">
        <f>F934+E934</f>
        <v>65971</v>
      </c>
    </row>
    <row r="935" spans="1:7" ht="13.5" thickBot="1">
      <c r="A935" s="8"/>
      <c r="B935" s="17">
        <v>85324</v>
      </c>
      <c r="C935" s="19"/>
      <c r="D935" s="83" t="s">
        <v>98</v>
      </c>
      <c r="E935" s="148">
        <f>SUM(E936:E936)</f>
        <v>61273</v>
      </c>
      <c r="F935" s="196">
        <f>SUM(F936:F936)</f>
        <v>4698</v>
      </c>
      <c r="G935" s="45">
        <f>F935+E935</f>
        <v>65971</v>
      </c>
    </row>
    <row r="936" spans="1:7" ht="12.75">
      <c r="A936" s="8"/>
      <c r="B936" s="10"/>
      <c r="C936" s="37" t="s">
        <v>190</v>
      </c>
      <c r="D936" s="9" t="s">
        <v>19</v>
      </c>
      <c r="E936" s="56">
        <v>61273</v>
      </c>
      <c r="F936" s="72">
        <v>4698</v>
      </c>
      <c r="G936" s="46">
        <f>F936+E936</f>
        <v>65971</v>
      </c>
    </row>
    <row r="937" spans="1:7" ht="12.75">
      <c r="A937" s="8"/>
      <c r="B937" s="10"/>
      <c r="C937" s="37"/>
      <c r="D937" s="9"/>
      <c r="E937" s="56"/>
      <c r="F937" s="72"/>
      <c r="G937" s="46"/>
    </row>
    <row r="938" spans="1:9" ht="13.5" thickBot="1">
      <c r="A938" s="8"/>
      <c r="B938" s="10"/>
      <c r="C938" s="10"/>
      <c r="D938" s="28" t="s">
        <v>99</v>
      </c>
      <c r="E938" s="160">
        <f>E941+E948+E996</f>
        <v>3309542</v>
      </c>
      <c r="F938" s="160">
        <f>F941+F948+F996</f>
        <v>180977</v>
      </c>
      <c r="G938" s="160">
        <f>G941+G948+G996</f>
        <v>3490519</v>
      </c>
      <c r="H938" s="1"/>
      <c r="I938" s="1"/>
    </row>
    <row r="939" spans="1:7" ht="12.75">
      <c r="A939" s="8"/>
      <c r="B939" s="10"/>
      <c r="C939" s="10"/>
      <c r="D939" s="9" t="s">
        <v>16</v>
      </c>
      <c r="E939" s="56"/>
      <c r="G939" s="46"/>
    </row>
    <row r="940" spans="1:7" ht="12.75">
      <c r="A940" s="8"/>
      <c r="B940" s="10"/>
      <c r="C940" s="10"/>
      <c r="D940" s="9"/>
      <c r="E940" s="56"/>
      <c r="G940" s="46"/>
    </row>
    <row r="941" spans="1:7" ht="13.5" thickBot="1">
      <c r="A941" s="31">
        <v>851</v>
      </c>
      <c r="B941" s="27"/>
      <c r="C941" s="27"/>
      <c r="D941" s="28" t="s">
        <v>73</v>
      </c>
      <c r="E941" s="160">
        <f>E942</f>
        <v>20000</v>
      </c>
      <c r="F941" s="194">
        <f>F942</f>
        <v>0</v>
      </c>
      <c r="G941" s="42">
        <f aca="true" t="shared" si="25" ref="G941:G987">F941+E941</f>
        <v>20000</v>
      </c>
    </row>
    <row r="942" spans="1:7" ht="13.5" thickBot="1">
      <c r="A942" s="8"/>
      <c r="B942" s="32">
        <v>85154</v>
      </c>
      <c r="C942" s="32"/>
      <c r="D942" s="33" t="s">
        <v>100</v>
      </c>
      <c r="E942" s="154">
        <f>SUM(E943:E946)</f>
        <v>20000</v>
      </c>
      <c r="F942" s="154">
        <f>SUM(F943:F946)</f>
        <v>0</v>
      </c>
      <c r="G942" s="44">
        <f t="shared" si="25"/>
        <v>20000</v>
      </c>
    </row>
    <row r="943" spans="1:7" ht="12.75">
      <c r="A943" s="8"/>
      <c r="B943" s="10"/>
      <c r="C943" s="10">
        <v>4110</v>
      </c>
      <c r="D943" s="9" t="s">
        <v>31</v>
      </c>
      <c r="E943" s="56">
        <v>1934</v>
      </c>
      <c r="F943" s="136">
        <v>-500</v>
      </c>
      <c r="G943" s="46">
        <f t="shared" si="25"/>
        <v>1434</v>
      </c>
    </row>
    <row r="944" spans="1:7" ht="12.75">
      <c r="A944" s="8"/>
      <c r="B944" s="10"/>
      <c r="C944" s="10">
        <v>4120</v>
      </c>
      <c r="D944" s="9" t="s">
        <v>32</v>
      </c>
      <c r="E944" s="56">
        <v>0</v>
      </c>
      <c r="F944" s="136"/>
      <c r="G944" s="46">
        <f t="shared" si="25"/>
        <v>0</v>
      </c>
    </row>
    <row r="945" spans="1:7" ht="12.75">
      <c r="A945" s="8"/>
      <c r="B945" s="10"/>
      <c r="C945" s="10">
        <v>4170</v>
      </c>
      <c r="D945" s="9" t="s">
        <v>229</v>
      </c>
      <c r="E945" s="56">
        <v>13500</v>
      </c>
      <c r="F945" s="136"/>
      <c r="G945" s="46">
        <f t="shared" si="25"/>
        <v>13500</v>
      </c>
    </row>
    <row r="946" spans="1:7" ht="12.75">
      <c r="A946" s="8"/>
      <c r="B946" s="10"/>
      <c r="C946" s="10">
        <v>4300</v>
      </c>
      <c r="D946" s="9" t="s">
        <v>37</v>
      </c>
      <c r="E946" s="56">
        <v>4566</v>
      </c>
      <c r="F946" s="72">
        <v>500</v>
      </c>
      <c r="G946" s="46">
        <f t="shared" si="25"/>
        <v>5066</v>
      </c>
    </row>
    <row r="947" spans="1:8" ht="12.75">
      <c r="A947" s="8"/>
      <c r="B947" s="10"/>
      <c r="C947" s="10"/>
      <c r="D947" s="9"/>
      <c r="E947" s="56"/>
      <c r="F947" s="72"/>
      <c r="G947" s="46"/>
      <c r="H947" s="43"/>
    </row>
    <row r="948" spans="1:8" ht="13.5" thickBot="1">
      <c r="A948" s="31">
        <v>852</v>
      </c>
      <c r="B948" s="27"/>
      <c r="C948" s="17"/>
      <c r="D948" s="28" t="s">
        <v>186</v>
      </c>
      <c r="E948" s="160">
        <f>E949+E953+E961+E989</f>
        <v>2741313</v>
      </c>
      <c r="F948" s="160">
        <f>F949+F953+F961+F989</f>
        <v>180977</v>
      </c>
      <c r="G948" s="160">
        <f>G949+G953+G961+G989</f>
        <v>2922290</v>
      </c>
      <c r="H948" s="43"/>
    </row>
    <row r="949" spans="1:8" ht="13.5" thickBot="1">
      <c r="A949" s="53"/>
      <c r="B949" s="17">
        <v>85201</v>
      </c>
      <c r="C949" s="17"/>
      <c r="D949" s="16" t="s">
        <v>70</v>
      </c>
      <c r="E949" s="154">
        <f>SUM(E950:E951)</f>
        <v>484424</v>
      </c>
      <c r="F949" s="154">
        <f>SUM(F950:F951)</f>
        <v>-15744</v>
      </c>
      <c r="G949" s="44">
        <f t="shared" si="25"/>
        <v>468680</v>
      </c>
      <c r="H949" s="43"/>
    </row>
    <row r="950" spans="1:8" ht="12.75">
      <c r="A950" s="53"/>
      <c r="B950" s="10"/>
      <c r="C950" s="12">
        <v>2310</v>
      </c>
      <c r="D950" s="4" t="s">
        <v>210</v>
      </c>
      <c r="E950" s="56">
        <v>380072</v>
      </c>
      <c r="F950" s="136"/>
      <c r="G950" s="46">
        <f>F950+E950</f>
        <v>380072</v>
      </c>
      <c r="H950" s="43"/>
    </row>
    <row r="951" spans="1:8" ht="12.75">
      <c r="A951" s="53"/>
      <c r="B951" s="40"/>
      <c r="C951" s="10">
        <v>3110</v>
      </c>
      <c r="D951" s="9" t="s">
        <v>79</v>
      </c>
      <c r="E951" s="56">
        <v>104352</v>
      </c>
      <c r="F951" s="72">
        <v>-15744</v>
      </c>
      <c r="G951" s="46">
        <f t="shared" si="25"/>
        <v>88608</v>
      </c>
      <c r="H951" s="43"/>
    </row>
    <row r="952" spans="1:8" ht="12.75">
      <c r="A952" s="53"/>
      <c r="B952" s="40"/>
      <c r="C952" s="10"/>
      <c r="D952" s="9"/>
      <c r="E952" s="56"/>
      <c r="G952" s="46"/>
      <c r="H952" s="43"/>
    </row>
    <row r="953" spans="1:8" ht="13.5" thickBot="1">
      <c r="A953" s="53"/>
      <c r="B953" s="17">
        <v>85204</v>
      </c>
      <c r="C953" s="17"/>
      <c r="D953" s="16" t="s">
        <v>101</v>
      </c>
      <c r="E953" s="148">
        <f>SUM(E954:E959)</f>
        <v>1561089</v>
      </c>
      <c r="F953" s="196">
        <f>SUM(F954:F959)</f>
        <v>191586</v>
      </c>
      <c r="G953" s="45">
        <f t="shared" si="25"/>
        <v>1752675</v>
      </c>
      <c r="H953" s="43"/>
    </row>
    <row r="954" spans="1:8" ht="12.75">
      <c r="A954" s="53"/>
      <c r="B954" s="10"/>
      <c r="C954" s="10">
        <v>2310</v>
      </c>
      <c r="D954" s="9" t="s">
        <v>222</v>
      </c>
      <c r="E954" s="56">
        <v>132892</v>
      </c>
      <c r="F954" s="136">
        <v>28761</v>
      </c>
      <c r="G954" s="46">
        <f>F954+E954</f>
        <v>161653</v>
      </c>
      <c r="H954" s="43"/>
    </row>
    <row r="955" spans="1:8" ht="12.75">
      <c r="A955" s="53"/>
      <c r="B955" s="9"/>
      <c r="C955" s="10">
        <v>3110</v>
      </c>
      <c r="D955" s="9" t="s">
        <v>79</v>
      </c>
      <c r="E955" s="56">
        <v>1316748</v>
      </c>
      <c r="F955" s="72">
        <v>154131</v>
      </c>
      <c r="G955" s="46">
        <f t="shared" si="25"/>
        <v>1470879</v>
      </c>
      <c r="H955" s="43"/>
    </row>
    <row r="956" spans="1:8" ht="12.75">
      <c r="A956" s="53"/>
      <c r="B956" s="9"/>
      <c r="C956" s="10">
        <v>4110</v>
      </c>
      <c r="D956" s="9" t="s">
        <v>31</v>
      </c>
      <c r="E956" s="56">
        <v>8831</v>
      </c>
      <c r="F956" s="72">
        <v>1420</v>
      </c>
      <c r="G956" s="46">
        <f t="shared" si="25"/>
        <v>10251</v>
      </c>
      <c r="H956" s="43"/>
    </row>
    <row r="957" spans="1:8" ht="12.75">
      <c r="A957" s="53"/>
      <c r="B957" s="9"/>
      <c r="C957" s="10">
        <v>4120</v>
      </c>
      <c r="D957" s="9" t="s">
        <v>32</v>
      </c>
      <c r="E957" s="56">
        <v>1518</v>
      </c>
      <c r="F957" s="72">
        <v>243</v>
      </c>
      <c r="G957" s="46">
        <f t="shared" si="25"/>
        <v>1761</v>
      </c>
      <c r="H957" s="43"/>
    </row>
    <row r="958" spans="1:8" ht="12.75">
      <c r="A958" s="53"/>
      <c r="B958" s="9"/>
      <c r="C958" s="10">
        <v>4170</v>
      </c>
      <c r="D958" s="9" t="s">
        <v>229</v>
      </c>
      <c r="E958" s="56">
        <v>61928</v>
      </c>
      <c r="F958" s="72">
        <v>9960</v>
      </c>
      <c r="G958" s="46">
        <f t="shared" si="25"/>
        <v>71888</v>
      </c>
      <c r="H958" s="43"/>
    </row>
    <row r="959" spans="1:8" ht="12.75">
      <c r="A959" s="53"/>
      <c r="B959" s="9"/>
      <c r="C959" s="10">
        <v>4300</v>
      </c>
      <c r="D959" s="9" t="s">
        <v>37</v>
      </c>
      <c r="E959" s="56">
        <v>39172</v>
      </c>
      <c r="F959" s="72">
        <v>-2929</v>
      </c>
      <c r="G959" s="46">
        <f t="shared" si="25"/>
        <v>36243</v>
      </c>
      <c r="H959" s="43"/>
    </row>
    <row r="960" spans="1:8" ht="12.75">
      <c r="A960" s="53"/>
      <c r="B960" s="40"/>
      <c r="C960" s="10"/>
      <c r="D960" s="9"/>
      <c r="E960" s="56"/>
      <c r="G960" s="46"/>
      <c r="H960" s="43"/>
    </row>
    <row r="961" spans="1:8" ht="13.5" thickBot="1">
      <c r="A961" s="8"/>
      <c r="B961" s="17">
        <v>85218</v>
      </c>
      <c r="C961" s="17"/>
      <c r="D961" s="16" t="s">
        <v>97</v>
      </c>
      <c r="E961" s="148">
        <f>SUM(E962:E987)</f>
        <v>678800</v>
      </c>
      <c r="F961" s="196">
        <f>SUM(F962:F987)</f>
        <v>5000</v>
      </c>
      <c r="G961" s="45">
        <f t="shared" si="25"/>
        <v>683800</v>
      </c>
      <c r="H961" s="43"/>
    </row>
    <row r="962" spans="1:8" ht="12.75">
      <c r="A962" s="8"/>
      <c r="B962" s="10"/>
      <c r="C962" s="10">
        <v>4010</v>
      </c>
      <c r="D962" s="9" t="s">
        <v>29</v>
      </c>
      <c r="E962" s="56">
        <v>358567</v>
      </c>
      <c r="F962" s="72">
        <v>5534</v>
      </c>
      <c r="G962" s="46">
        <f t="shared" si="25"/>
        <v>364101</v>
      </c>
      <c r="H962" s="43"/>
    </row>
    <row r="963" spans="1:8" ht="12.75">
      <c r="A963" s="8"/>
      <c r="B963" s="10"/>
      <c r="C963" s="10">
        <v>4019</v>
      </c>
      <c r="D963" s="9" t="s">
        <v>29</v>
      </c>
      <c r="E963" s="56">
        <v>5945</v>
      </c>
      <c r="F963" s="72"/>
      <c r="G963" s="46">
        <f t="shared" si="25"/>
        <v>5945</v>
      </c>
      <c r="H963" s="43"/>
    </row>
    <row r="964" spans="1:7" ht="12.75">
      <c r="A964" s="8"/>
      <c r="B964" s="10"/>
      <c r="C964" s="10">
        <v>4040</v>
      </c>
      <c r="D964" s="9" t="s">
        <v>30</v>
      </c>
      <c r="E964" s="56">
        <v>24405</v>
      </c>
      <c r="F964" s="72"/>
      <c r="G964" s="46">
        <f t="shared" si="25"/>
        <v>24405</v>
      </c>
    </row>
    <row r="965" spans="1:7" ht="12.75">
      <c r="A965" s="8"/>
      <c r="B965" s="10"/>
      <c r="C965" s="10">
        <v>4110</v>
      </c>
      <c r="D965" s="9" t="s">
        <v>31</v>
      </c>
      <c r="E965" s="56">
        <v>59548</v>
      </c>
      <c r="F965" s="72"/>
      <c r="G965" s="46">
        <f t="shared" si="25"/>
        <v>59548</v>
      </c>
    </row>
    <row r="966" spans="1:7" ht="12.75">
      <c r="A966" s="8"/>
      <c r="B966" s="10"/>
      <c r="C966" s="10">
        <v>4119</v>
      </c>
      <c r="D966" s="9" t="s">
        <v>31</v>
      </c>
      <c r="E966" s="56">
        <v>918</v>
      </c>
      <c r="F966" s="72"/>
      <c r="G966" s="46">
        <f t="shared" si="25"/>
        <v>918</v>
      </c>
    </row>
    <row r="967" spans="1:7" ht="12.75">
      <c r="A967" s="8"/>
      <c r="B967" s="10"/>
      <c r="C967" s="10">
        <v>4120</v>
      </c>
      <c r="D967" s="9" t="s">
        <v>32</v>
      </c>
      <c r="E967" s="56">
        <v>9017</v>
      </c>
      <c r="F967" s="72">
        <v>620</v>
      </c>
      <c r="G967" s="46">
        <f t="shared" si="25"/>
        <v>9637</v>
      </c>
    </row>
    <row r="968" spans="1:7" ht="12.75">
      <c r="A968" s="8"/>
      <c r="B968" s="10"/>
      <c r="C968" s="10">
        <v>4129</v>
      </c>
      <c r="D968" s="9" t="s">
        <v>32</v>
      </c>
      <c r="E968" s="56">
        <v>145</v>
      </c>
      <c r="F968" s="72">
        <v>1</v>
      </c>
      <c r="G968" s="46">
        <f t="shared" si="25"/>
        <v>146</v>
      </c>
    </row>
    <row r="969" spans="1:7" ht="12.75">
      <c r="A969" s="8"/>
      <c r="B969" s="10"/>
      <c r="C969" s="10">
        <v>4170</v>
      </c>
      <c r="D969" s="9" t="s">
        <v>229</v>
      </c>
      <c r="E969" s="56">
        <v>26400</v>
      </c>
      <c r="F969" s="72">
        <v>-2690</v>
      </c>
      <c r="G969" s="46">
        <f t="shared" si="25"/>
        <v>23710</v>
      </c>
    </row>
    <row r="970" spans="1:7" ht="12.75">
      <c r="A970" s="8"/>
      <c r="B970" s="10"/>
      <c r="C970" s="10">
        <v>4210</v>
      </c>
      <c r="D970" s="9" t="s">
        <v>33</v>
      </c>
      <c r="E970" s="56">
        <v>28814</v>
      </c>
      <c r="F970" s="72">
        <v>5265</v>
      </c>
      <c r="G970" s="46">
        <f t="shared" si="25"/>
        <v>34079</v>
      </c>
    </row>
    <row r="971" spans="1:7" ht="12.75">
      <c r="A971" s="8"/>
      <c r="B971" s="10"/>
      <c r="C971" s="10">
        <v>4260</v>
      </c>
      <c r="D971" s="9" t="s">
        <v>34</v>
      </c>
      <c r="E971" s="56">
        <v>26200</v>
      </c>
      <c r="F971" s="72"/>
      <c r="G971" s="46">
        <f t="shared" si="25"/>
        <v>26200</v>
      </c>
    </row>
    <row r="972" spans="1:7" ht="12.75">
      <c r="A972" s="8"/>
      <c r="B972" s="10"/>
      <c r="C972" s="10">
        <v>4270</v>
      </c>
      <c r="D972" s="9" t="s">
        <v>35</v>
      </c>
      <c r="E972" s="56">
        <v>4687</v>
      </c>
      <c r="F972" s="72">
        <v>-1276</v>
      </c>
      <c r="G972" s="46">
        <f t="shared" si="25"/>
        <v>3411</v>
      </c>
    </row>
    <row r="973" spans="1:7" ht="12.75">
      <c r="A973" s="8"/>
      <c r="B973" s="10"/>
      <c r="C973" s="10">
        <v>4280</v>
      </c>
      <c r="D973" s="9" t="s">
        <v>36</v>
      </c>
      <c r="E973" s="56">
        <v>885</v>
      </c>
      <c r="F973" s="72">
        <v>158</v>
      </c>
      <c r="G973" s="46">
        <f t="shared" si="25"/>
        <v>1043</v>
      </c>
    </row>
    <row r="974" spans="1:7" ht="12.75">
      <c r="A974" s="8"/>
      <c r="B974" s="10"/>
      <c r="C974" s="10">
        <v>4300</v>
      </c>
      <c r="D974" s="9" t="s">
        <v>37</v>
      </c>
      <c r="E974" s="56">
        <v>33335</v>
      </c>
      <c r="F974" s="72">
        <v>500</v>
      </c>
      <c r="G974" s="46">
        <f t="shared" si="25"/>
        <v>33835</v>
      </c>
    </row>
    <row r="975" spans="1:7" ht="12.75">
      <c r="A975" s="8"/>
      <c r="B975" s="10"/>
      <c r="C975" s="10">
        <v>4350</v>
      </c>
      <c r="D975" s="9" t="s">
        <v>297</v>
      </c>
      <c r="E975" s="56">
        <v>2235</v>
      </c>
      <c r="F975" s="72">
        <v>-35</v>
      </c>
      <c r="G975" s="46">
        <f t="shared" si="25"/>
        <v>2200</v>
      </c>
    </row>
    <row r="976" spans="1:7" ht="12.75">
      <c r="A976" s="8"/>
      <c r="B976" s="10"/>
      <c r="C976" s="10">
        <v>4360</v>
      </c>
      <c r="D976" s="9" t="s">
        <v>284</v>
      </c>
      <c r="E976" s="56">
        <v>600</v>
      </c>
      <c r="F976" s="72">
        <v>-90</v>
      </c>
      <c r="G976" s="46">
        <f t="shared" si="25"/>
        <v>510</v>
      </c>
    </row>
    <row r="977" spans="1:7" ht="12.75">
      <c r="A977" s="8"/>
      <c r="B977" s="10"/>
      <c r="C977" s="10">
        <v>4370</v>
      </c>
      <c r="D977" s="9" t="s">
        <v>285</v>
      </c>
      <c r="E977" s="56">
        <v>6400</v>
      </c>
      <c r="F977" s="72">
        <v>-550</v>
      </c>
      <c r="G977" s="46">
        <f t="shared" si="25"/>
        <v>5850</v>
      </c>
    </row>
    <row r="978" spans="1:7" ht="12.75">
      <c r="A978" s="8"/>
      <c r="B978" s="10"/>
      <c r="C978" s="10">
        <v>4410</v>
      </c>
      <c r="D978" s="9" t="s">
        <v>38</v>
      </c>
      <c r="E978" s="56">
        <v>1500</v>
      </c>
      <c r="F978" s="72">
        <v>-500</v>
      </c>
      <c r="G978" s="46">
        <f t="shared" si="25"/>
        <v>1000</v>
      </c>
    </row>
    <row r="979" spans="1:7" ht="12.75">
      <c r="A979" s="8"/>
      <c r="B979" s="10"/>
      <c r="C979" s="12">
        <v>4430</v>
      </c>
      <c r="D979" s="55" t="s">
        <v>39</v>
      </c>
      <c r="E979" s="56">
        <v>3000</v>
      </c>
      <c r="F979" s="72">
        <v>-72</v>
      </c>
      <c r="G979" s="46">
        <f t="shared" si="25"/>
        <v>2928</v>
      </c>
    </row>
    <row r="980" spans="1:8" ht="12.75">
      <c r="A980" s="8"/>
      <c r="B980" s="10"/>
      <c r="C980" s="12">
        <v>4440</v>
      </c>
      <c r="D980" s="55" t="s">
        <v>40</v>
      </c>
      <c r="E980" s="56">
        <v>10426</v>
      </c>
      <c r="F980" s="72">
        <v>-1043</v>
      </c>
      <c r="G980" s="46">
        <f t="shared" si="25"/>
        <v>9383</v>
      </c>
      <c r="H980" s="43"/>
    </row>
    <row r="981" spans="1:8" ht="12.75">
      <c r="A981" s="8"/>
      <c r="B981" s="10"/>
      <c r="C981" s="12">
        <v>4480</v>
      </c>
      <c r="D981" s="55" t="s">
        <v>41</v>
      </c>
      <c r="E981" s="56">
        <v>1133</v>
      </c>
      <c r="F981" s="72"/>
      <c r="G981" s="46">
        <f t="shared" si="25"/>
        <v>1133</v>
      </c>
      <c r="H981" s="43"/>
    </row>
    <row r="982" spans="1:8" ht="12.75">
      <c r="A982" s="8"/>
      <c r="B982" s="10"/>
      <c r="C982" s="12">
        <v>4510</v>
      </c>
      <c r="D982" s="55" t="s">
        <v>42</v>
      </c>
      <c r="E982" s="56">
        <v>0</v>
      </c>
      <c r="F982" s="72"/>
      <c r="G982" s="46">
        <f t="shared" si="25"/>
        <v>0</v>
      </c>
      <c r="H982" s="43"/>
    </row>
    <row r="983" spans="1:8" ht="12.75">
      <c r="A983" s="8"/>
      <c r="B983" s="10"/>
      <c r="C983" s="12">
        <v>4580</v>
      </c>
      <c r="D983" s="55" t="s">
        <v>26</v>
      </c>
      <c r="E983" s="56">
        <v>0</v>
      </c>
      <c r="F983" s="72"/>
      <c r="G983" s="46">
        <f t="shared" si="25"/>
        <v>0</v>
      </c>
      <c r="H983" s="43"/>
    </row>
    <row r="984" spans="1:8" ht="12.75">
      <c r="A984" s="8"/>
      <c r="B984" s="10"/>
      <c r="C984" s="12">
        <v>4700</v>
      </c>
      <c r="D984" s="9" t="s">
        <v>302</v>
      </c>
      <c r="E984" s="56">
        <v>5500</v>
      </c>
      <c r="F984" s="72">
        <v>-1122</v>
      </c>
      <c r="G984" s="46">
        <f t="shared" si="25"/>
        <v>4378</v>
      </c>
      <c r="H984" s="43"/>
    </row>
    <row r="985" spans="1:8" ht="12.75">
      <c r="A985" s="8"/>
      <c r="B985" s="10"/>
      <c r="C985" s="12">
        <v>4740</v>
      </c>
      <c r="D985" s="9" t="s">
        <v>292</v>
      </c>
      <c r="E985" s="56">
        <v>1640</v>
      </c>
      <c r="F985" s="72">
        <v>300</v>
      </c>
      <c r="G985" s="46">
        <f t="shared" si="25"/>
        <v>1940</v>
      </c>
      <c r="H985" s="43"/>
    </row>
    <row r="986" spans="1:8" ht="12.75">
      <c r="A986" s="8"/>
      <c r="B986" s="10"/>
      <c r="C986" s="12">
        <v>4750</v>
      </c>
      <c r="D986" s="55" t="s">
        <v>304</v>
      </c>
      <c r="E986" s="56">
        <v>4500</v>
      </c>
      <c r="F986" s="72"/>
      <c r="G986" s="46">
        <f t="shared" si="25"/>
        <v>4500</v>
      </c>
      <c r="H986" s="43"/>
    </row>
    <row r="987" spans="1:8" ht="12.75">
      <c r="A987" s="8"/>
      <c r="B987" s="10"/>
      <c r="C987" s="12">
        <v>6060</v>
      </c>
      <c r="D987" s="55" t="s">
        <v>225</v>
      </c>
      <c r="E987" s="56">
        <v>63000</v>
      </c>
      <c r="F987" s="72"/>
      <c r="G987" s="46">
        <f t="shared" si="25"/>
        <v>63000</v>
      </c>
      <c r="H987" s="43"/>
    </row>
    <row r="988" spans="1:8" ht="12.75">
      <c r="A988" s="8"/>
      <c r="B988" s="10"/>
      <c r="C988" s="12"/>
      <c r="D988" s="55"/>
      <c r="E988" s="56"/>
      <c r="F988" s="72"/>
      <c r="G988" s="46"/>
      <c r="H988" s="43"/>
    </row>
    <row r="989" spans="1:8" ht="12.75">
      <c r="A989" s="8"/>
      <c r="B989" s="172">
        <v>85295</v>
      </c>
      <c r="C989" s="179"/>
      <c r="D989" s="180" t="s">
        <v>441</v>
      </c>
      <c r="E989" s="203">
        <f>SUM(E990:E994)</f>
        <v>17000</v>
      </c>
      <c r="F989" s="203">
        <f>SUM(F990:F994)</f>
        <v>135</v>
      </c>
      <c r="G989" s="203">
        <f>SUM(G990:G994)</f>
        <v>17135</v>
      </c>
      <c r="H989" s="43"/>
    </row>
    <row r="990" spans="1:8" ht="12.75">
      <c r="A990" s="8"/>
      <c r="B990" s="10"/>
      <c r="C990" s="12">
        <v>4110</v>
      </c>
      <c r="D990" s="9" t="s">
        <v>31</v>
      </c>
      <c r="E990" s="56">
        <v>1793</v>
      </c>
      <c r="F990" s="72">
        <v>-392</v>
      </c>
      <c r="G990" s="46">
        <f>E990+F990</f>
        <v>1401</v>
      </c>
      <c r="H990" s="43"/>
    </row>
    <row r="991" spans="1:8" ht="12.75">
      <c r="A991" s="8"/>
      <c r="B991" s="10"/>
      <c r="C991" s="12">
        <v>4120</v>
      </c>
      <c r="D991" s="9" t="s">
        <v>32</v>
      </c>
      <c r="E991" s="56">
        <v>285</v>
      </c>
      <c r="F991" s="72">
        <v>-62</v>
      </c>
      <c r="G991" s="46">
        <f>E991+F991</f>
        <v>223</v>
      </c>
      <c r="H991" s="43"/>
    </row>
    <row r="992" spans="1:8" ht="12.75">
      <c r="A992" s="8"/>
      <c r="B992" s="10"/>
      <c r="C992" s="12">
        <v>4170</v>
      </c>
      <c r="D992" s="9" t="s">
        <v>229</v>
      </c>
      <c r="E992" s="56">
        <v>14622</v>
      </c>
      <c r="F992" s="72">
        <v>454</v>
      </c>
      <c r="G992" s="46">
        <f>E992+F992</f>
        <v>15076</v>
      </c>
      <c r="H992" s="43"/>
    </row>
    <row r="993" spans="1:8" ht="12.75">
      <c r="A993" s="8"/>
      <c r="B993" s="10"/>
      <c r="C993" s="10">
        <v>4210</v>
      </c>
      <c r="D993" s="9" t="s">
        <v>33</v>
      </c>
      <c r="E993" s="56">
        <v>0</v>
      </c>
      <c r="F993" s="72">
        <v>135</v>
      </c>
      <c r="G993" s="46">
        <f>E993+F993</f>
        <v>135</v>
      </c>
      <c r="H993" s="43"/>
    </row>
    <row r="994" spans="1:8" ht="12.75">
      <c r="A994" s="8"/>
      <c r="B994" s="10"/>
      <c r="C994" s="12">
        <v>4300</v>
      </c>
      <c r="D994" s="9" t="s">
        <v>37</v>
      </c>
      <c r="E994" s="56">
        <v>300</v>
      </c>
      <c r="F994" s="72"/>
      <c r="G994" s="46">
        <f>E994+F994</f>
        <v>300</v>
      </c>
      <c r="H994" s="43"/>
    </row>
    <row r="995" spans="1:8" ht="12.75">
      <c r="A995" s="8"/>
      <c r="B995" s="10"/>
      <c r="C995" s="12"/>
      <c r="D995" s="55"/>
      <c r="E995" s="56"/>
      <c r="F995" s="72"/>
      <c r="G995" s="46"/>
      <c r="H995" s="43"/>
    </row>
    <row r="996" spans="1:8" ht="13.5" thickBot="1">
      <c r="A996" s="31">
        <v>853</v>
      </c>
      <c r="B996" s="27"/>
      <c r="C996" s="27"/>
      <c r="D996" s="28" t="s">
        <v>185</v>
      </c>
      <c r="E996" s="160">
        <f>E997+E1019</f>
        <v>548229</v>
      </c>
      <c r="F996" s="160">
        <f>F997+F1019</f>
        <v>0</v>
      </c>
      <c r="G996" s="160">
        <f>G997+G1019</f>
        <v>548229</v>
      </c>
      <c r="H996" s="43"/>
    </row>
    <row r="997" spans="1:9" ht="13.5" thickBot="1">
      <c r="A997" s="8"/>
      <c r="B997" s="17">
        <v>85321</v>
      </c>
      <c r="C997" s="17"/>
      <c r="D997" s="16" t="s">
        <v>224</v>
      </c>
      <c r="E997" s="148">
        <f>SUM(E998:E1017)</f>
        <v>420335</v>
      </c>
      <c r="F997" s="196">
        <f>SUM(F998:F1017)</f>
        <v>0</v>
      </c>
      <c r="G997" s="45">
        <f aca="true" t="shared" si="26" ref="G997:G1017">F997+E997</f>
        <v>420335</v>
      </c>
      <c r="H997" s="89"/>
      <c r="I997" s="89"/>
    </row>
    <row r="998" spans="1:8" ht="12.75">
      <c r="A998" s="8"/>
      <c r="B998" s="10"/>
      <c r="C998" s="10">
        <v>4010</v>
      </c>
      <c r="D998" s="9" t="s">
        <v>29</v>
      </c>
      <c r="E998" s="56">
        <v>103105</v>
      </c>
      <c r="F998" s="72">
        <v>-542</v>
      </c>
      <c r="G998" s="46">
        <f t="shared" si="26"/>
        <v>102563</v>
      </c>
      <c r="H998" s="43"/>
    </row>
    <row r="999" spans="1:8" ht="12.75">
      <c r="A999" s="8"/>
      <c r="B999" s="10"/>
      <c r="C999" s="10">
        <v>4040</v>
      </c>
      <c r="D999" s="9" t="s">
        <v>30</v>
      </c>
      <c r="E999" s="56">
        <v>6407</v>
      </c>
      <c r="F999" s="72"/>
      <c r="G999" s="46">
        <f t="shared" si="26"/>
        <v>6407</v>
      </c>
      <c r="H999" s="43"/>
    </row>
    <row r="1000" spans="1:8" ht="12.75">
      <c r="A1000" s="8"/>
      <c r="B1000" s="10"/>
      <c r="C1000" s="10">
        <v>4110</v>
      </c>
      <c r="D1000" s="9" t="s">
        <v>31</v>
      </c>
      <c r="E1000" s="56">
        <v>19788</v>
      </c>
      <c r="F1000" s="72">
        <v>-872</v>
      </c>
      <c r="G1000" s="46">
        <f t="shared" si="26"/>
        <v>18916</v>
      </c>
      <c r="H1000" s="43"/>
    </row>
    <row r="1001" spans="1:8" ht="12.75">
      <c r="A1001" s="8"/>
      <c r="B1001" s="10"/>
      <c r="C1001" s="10">
        <v>4120</v>
      </c>
      <c r="D1001" s="9" t="s">
        <v>32</v>
      </c>
      <c r="E1001" s="56">
        <v>2747</v>
      </c>
      <c r="F1001" s="72">
        <v>93</v>
      </c>
      <c r="G1001" s="46">
        <f t="shared" si="26"/>
        <v>2840</v>
      </c>
      <c r="H1001" s="43"/>
    </row>
    <row r="1002" spans="1:8" ht="12.75">
      <c r="A1002" s="8"/>
      <c r="B1002" s="10"/>
      <c r="C1002" s="10">
        <v>4170</v>
      </c>
      <c r="D1002" s="9" t="s">
        <v>229</v>
      </c>
      <c r="E1002" s="56">
        <v>55710</v>
      </c>
      <c r="F1002" s="72">
        <v>1636</v>
      </c>
      <c r="G1002" s="46">
        <f t="shared" si="26"/>
        <v>57346</v>
      </c>
      <c r="H1002" s="43"/>
    </row>
    <row r="1003" spans="1:8" ht="12.75">
      <c r="A1003" s="8"/>
      <c r="B1003" s="10"/>
      <c r="C1003" s="10">
        <v>4210</v>
      </c>
      <c r="D1003" s="9" t="s">
        <v>33</v>
      </c>
      <c r="E1003" s="56">
        <v>34679</v>
      </c>
      <c r="F1003" s="72">
        <v>2795</v>
      </c>
      <c r="G1003" s="46">
        <f t="shared" si="26"/>
        <v>37474</v>
      </c>
      <c r="H1003" s="43"/>
    </row>
    <row r="1004" spans="1:8" ht="12.75">
      <c r="A1004" s="8"/>
      <c r="B1004" s="10"/>
      <c r="C1004" s="10">
        <v>4260</v>
      </c>
      <c r="D1004" s="9" t="s">
        <v>34</v>
      </c>
      <c r="E1004" s="56">
        <v>11640</v>
      </c>
      <c r="F1004" s="72"/>
      <c r="G1004" s="46">
        <f t="shared" si="26"/>
        <v>11640</v>
      </c>
      <c r="H1004" s="43"/>
    </row>
    <row r="1005" spans="1:8" ht="12.75">
      <c r="A1005" s="8"/>
      <c r="B1005" s="10"/>
      <c r="C1005" s="10">
        <v>4270</v>
      </c>
      <c r="D1005" s="9" t="s">
        <v>35</v>
      </c>
      <c r="E1005" s="56">
        <v>12254</v>
      </c>
      <c r="F1005" s="72">
        <v>-50</v>
      </c>
      <c r="G1005" s="46">
        <f t="shared" si="26"/>
        <v>12204</v>
      </c>
      <c r="H1005" s="43"/>
    </row>
    <row r="1006" spans="1:8" ht="12.75">
      <c r="A1006" s="8"/>
      <c r="B1006" s="10"/>
      <c r="C1006" s="10">
        <v>4280</v>
      </c>
      <c r="D1006" s="9" t="s">
        <v>36</v>
      </c>
      <c r="E1006" s="56">
        <v>170</v>
      </c>
      <c r="F1006" s="72"/>
      <c r="G1006" s="46">
        <f t="shared" si="26"/>
        <v>170</v>
      </c>
      <c r="H1006" s="43"/>
    </row>
    <row r="1007" spans="1:8" ht="12.75">
      <c r="A1007" s="8"/>
      <c r="B1007" s="10"/>
      <c r="C1007" s="10">
        <v>4300</v>
      </c>
      <c r="D1007" s="9" t="s">
        <v>37</v>
      </c>
      <c r="E1007" s="56">
        <v>154546</v>
      </c>
      <c r="F1007" s="72">
        <v>-2780</v>
      </c>
      <c r="G1007" s="46">
        <f t="shared" si="26"/>
        <v>151766</v>
      </c>
      <c r="H1007" s="43"/>
    </row>
    <row r="1008" spans="1:8" ht="12.75">
      <c r="A1008" s="8"/>
      <c r="B1008" s="10"/>
      <c r="C1008" s="12">
        <v>4350</v>
      </c>
      <c r="D1008" s="55" t="s">
        <v>297</v>
      </c>
      <c r="E1008" s="56">
        <v>2500</v>
      </c>
      <c r="F1008" s="72"/>
      <c r="G1008" s="46">
        <f t="shared" si="26"/>
        <v>2500</v>
      </c>
      <c r="H1008" s="43"/>
    </row>
    <row r="1009" spans="1:8" ht="12.75">
      <c r="A1009" s="8"/>
      <c r="B1009" s="10"/>
      <c r="C1009" s="10">
        <v>4370</v>
      </c>
      <c r="D1009" s="9" t="s">
        <v>285</v>
      </c>
      <c r="E1009" s="56">
        <v>3500</v>
      </c>
      <c r="F1009" s="72"/>
      <c r="G1009" s="46">
        <f t="shared" si="26"/>
        <v>3500</v>
      </c>
      <c r="H1009" s="43"/>
    </row>
    <row r="1010" spans="1:8" ht="12.75">
      <c r="A1010" s="8"/>
      <c r="B1010" s="10"/>
      <c r="C1010" s="10">
        <v>4410</v>
      </c>
      <c r="D1010" s="9" t="s">
        <v>38</v>
      </c>
      <c r="E1010" s="56">
        <v>2000</v>
      </c>
      <c r="F1010" s="72">
        <v>147</v>
      </c>
      <c r="G1010" s="46">
        <f t="shared" si="26"/>
        <v>2147</v>
      </c>
      <c r="H1010" s="43"/>
    </row>
    <row r="1011" spans="1:8" ht="12.75">
      <c r="A1011" s="8"/>
      <c r="B1011" s="10"/>
      <c r="C1011" s="12">
        <v>4430</v>
      </c>
      <c r="D1011" s="55" t="s">
        <v>39</v>
      </c>
      <c r="E1011" s="56">
        <v>700</v>
      </c>
      <c r="F1011" s="72"/>
      <c r="G1011" s="46">
        <f t="shared" si="26"/>
        <v>700</v>
      </c>
      <c r="H1011" s="43"/>
    </row>
    <row r="1012" spans="1:8" ht="12.75">
      <c r="A1012" s="8"/>
      <c r="B1012" s="10"/>
      <c r="C1012" s="12">
        <v>4440</v>
      </c>
      <c r="D1012" s="55" t="s">
        <v>40</v>
      </c>
      <c r="E1012" s="56">
        <v>2357</v>
      </c>
      <c r="F1012" s="72">
        <v>453</v>
      </c>
      <c r="G1012" s="46">
        <f t="shared" si="26"/>
        <v>2810</v>
      </c>
      <c r="H1012" s="43"/>
    </row>
    <row r="1013" spans="1:8" ht="12.75">
      <c r="A1013" s="8"/>
      <c r="B1013" s="10"/>
      <c r="C1013" s="12">
        <v>4480</v>
      </c>
      <c r="D1013" s="55" t="s">
        <v>41</v>
      </c>
      <c r="E1013" s="56">
        <v>462</v>
      </c>
      <c r="F1013" s="72"/>
      <c r="G1013" s="46">
        <f t="shared" si="26"/>
        <v>462</v>
      </c>
      <c r="H1013" s="43"/>
    </row>
    <row r="1014" spans="1:8" ht="12.75">
      <c r="A1014" s="8"/>
      <c r="B1014" s="10"/>
      <c r="C1014" s="12">
        <v>4510</v>
      </c>
      <c r="D1014" s="55" t="s">
        <v>42</v>
      </c>
      <c r="E1014" s="56">
        <v>0</v>
      </c>
      <c r="F1014" s="72"/>
      <c r="G1014" s="46">
        <f t="shared" si="26"/>
        <v>0</v>
      </c>
      <c r="H1014" s="43"/>
    </row>
    <row r="1015" spans="1:8" ht="12.75">
      <c r="A1015" s="8"/>
      <c r="B1015" s="10"/>
      <c r="C1015" s="12">
        <v>4700</v>
      </c>
      <c r="D1015" s="9" t="s">
        <v>302</v>
      </c>
      <c r="E1015" s="56">
        <v>1000</v>
      </c>
      <c r="F1015" s="72">
        <v>-880</v>
      </c>
      <c r="G1015" s="46">
        <f t="shared" si="26"/>
        <v>120</v>
      </c>
      <c r="H1015" s="43"/>
    </row>
    <row r="1016" spans="1:8" ht="12.75">
      <c r="A1016" s="8"/>
      <c r="B1016" s="10"/>
      <c r="C1016" s="12">
        <v>4740</v>
      </c>
      <c r="D1016" s="9" t="s">
        <v>292</v>
      </c>
      <c r="E1016" s="56">
        <v>1540</v>
      </c>
      <c r="F1016" s="72"/>
      <c r="G1016" s="46">
        <f t="shared" si="26"/>
        <v>1540</v>
      </c>
      <c r="H1016" s="43"/>
    </row>
    <row r="1017" spans="1:8" ht="12.75">
      <c r="A1017" s="8"/>
      <c r="B1017" s="10"/>
      <c r="C1017" s="12">
        <v>4750</v>
      </c>
      <c r="D1017" s="55" t="s">
        <v>304</v>
      </c>
      <c r="E1017" s="56">
        <v>5230</v>
      </c>
      <c r="F1017" s="72"/>
      <c r="G1017" s="46">
        <f t="shared" si="26"/>
        <v>5230</v>
      </c>
      <c r="H1017" s="43"/>
    </row>
    <row r="1018" spans="1:8" ht="12.75">
      <c r="A1018" s="8"/>
      <c r="B1018" s="10"/>
      <c r="C1018" s="12"/>
      <c r="D1018" s="55"/>
      <c r="E1018" s="56"/>
      <c r="F1018" s="72"/>
      <c r="G1018" s="46"/>
      <c r="H1018" s="43"/>
    </row>
    <row r="1019" spans="1:8" ht="12.75">
      <c r="A1019" s="8"/>
      <c r="B1019" s="172">
        <v>85395</v>
      </c>
      <c r="C1019" s="179"/>
      <c r="D1019" s="180" t="s">
        <v>54</v>
      </c>
      <c r="E1019" s="203">
        <f>SUM(E1020:E1039)</f>
        <v>127894</v>
      </c>
      <c r="F1019" s="203">
        <f>SUM(F1020:F1039)</f>
        <v>0</v>
      </c>
      <c r="G1019" s="203">
        <f>SUM(G1020:G1039)</f>
        <v>127894</v>
      </c>
      <c r="H1019" s="43"/>
    </row>
    <row r="1020" spans="1:8" ht="12.75">
      <c r="A1020" s="8"/>
      <c r="B1020" s="10"/>
      <c r="C1020" s="10">
        <v>4018</v>
      </c>
      <c r="D1020" s="9" t="s">
        <v>29</v>
      </c>
      <c r="E1020" s="56">
        <v>6995</v>
      </c>
      <c r="F1020" s="72">
        <v>1</v>
      </c>
      <c r="G1020" s="46">
        <f>E1020+F1020</f>
        <v>6996</v>
      </c>
      <c r="H1020" s="43"/>
    </row>
    <row r="1021" spans="1:8" ht="12.75">
      <c r="A1021" s="8"/>
      <c r="B1021" s="10"/>
      <c r="C1021" s="10">
        <v>4019</v>
      </c>
      <c r="D1021" s="9" t="s">
        <v>29</v>
      </c>
      <c r="E1021" s="56">
        <v>807</v>
      </c>
      <c r="F1021" s="72"/>
      <c r="G1021" s="46">
        <f aca="true" t="shared" si="27" ref="G1021:G1039">E1021+F1021</f>
        <v>807</v>
      </c>
      <c r="H1021" s="43"/>
    </row>
    <row r="1022" spans="1:8" ht="12.75">
      <c r="A1022" s="8"/>
      <c r="B1022" s="10"/>
      <c r="C1022" s="10">
        <v>4118</v>
      </c>
      <c r="D1022" s="9" t="s">
        <v>31</v>
      </c>
      <c r="E1022" s="56">
        <v>2549</v>
      </c>
      <c r="F1022" s="72">
        <v>-1</v>
      </c>
      <c r="G1022" s="46">
        <f t="shared" si="27"/>
        <v>2548</v>
      </c>
      <c r="H1022" s="43"/>
    </row>
    <row r="1023" spans="1:8" ht="12.75">
      <c r="A1023" s="8"/>
      <c r="B1023" s="10"/>
      <c r="C1023" s="10">
        <v>4119</v>
      </c>
      <c r="D1023" s="9" t="s">
        <v>31</v>
      </c>
      <c r="E1023" s="56">
        <v>294</v>
      </c>
      <c r="F1023" s="72"/>
      <c r="G1023" s="46">
        <f t="shared" si="27"/>
        <v>294</v>
      </c>
      <c r="H1023" s="43"/>
    </row>
    <row r="1024" spans="1:8" ht="12.75">
      <c r="A1024" s="8"/>
      <c r="B1024" s="10"/>
      <c r="C1024" s="10">
        <v>4128</v>
      </c>
      <c r="D1024" s="9" t="s">
        <v>32</v>
      </c>
      <c r="E1024" s="56">
        <v>405</v>
      </c>
      <c r="F1024" s="72"/>
      <c r="G1024" s="46">
        <f t="shared" si="27"/>
        <v>405</v>
      </c>
      <c r="H1024" s="43"/>
    </row>
    <row r="1025" spans="1:8" ht="12.75">
      <c r="A1025" s="8"/>
      <c r="B1025" s="10"/>
      <c r="C1025" s="10">
        <v>4129</v>
      </c>
      <c r="D1025" s="9" t="s">
        <v>32</v>
      </c>
      <c r="E1025" s="56">
        <v>47</v>
      </c>
      <c r="F1025" s="72"/>
      <c r="G1025" s="46">
        <f t="shared" si="27"/>
        <v>47</v>
      </c>
      <c r="H1025" s="43"/>
    </row>
    <row r="1026" spans="1:8" ht="12.75">
      <c r="A1026" s="8"/>
      <c r="B1026" s="10"/>
      <c r="C1026" s="10">
        <v>4178</v>
      </c>
      <c r="D1026" s="9" t="s">
        <v>229</v>
      </c>
      <c r="E1026" s="56">
        <v>26021</v>
      </c>
      <c r="F1026" s="72">
        <v>1503</v>
      </c>
      <c r="G1026" s="46">
        <f t="shared" si="27"/>
        <v>27524</v>
      </c>
      <c r="H1026" s="43"/>
    </row>
    <row r="1027" spans="1:8" ht="12.75">
      <c r="A1027" s="8"/>
      <c r="B1027" s="10"/>
      <c r="C1027" s="10">
        <v>4179</v>
      </c>
      <c r="D1027" s="9" t="s">
        <v>229</v>
      </c>
      <c r="E1027" s="56">
        <v>3002</v>
      </c>
      <c r="F1027" s="72">
        <v>174</v>
      </c>
      <c r="G1027" s="46">
        <f t="shared" si="27"/>
        <v>3176</v>
      </c>
      <c r="H1027" s="43"/>
    </row>
    <row r="1028" spans="1:8" ht="12.75">
      <c r="A1028" s="8"/>
      <c r="B1028" s="10"/>
      <c r="C1028" s="10">
        <v>4218</v>
      </c>
      <c r="D1028" s="9" t="s">
        <v>33</v>
      </c>
      <c r="E1028" s="56">
        <v>44213</v>
      </c>
      <c r="F1028" s="72"/>
      <c r="G1028" s="46">
        <f t="shared" si="27"/>
        <v>44213</v>
      </c>
      <c r="H1028" s="43"/>
    </row>
    <row r="1029" spans="1:8" ht="12.75">
      <c r="A1029" s="8"/>
      <c r="B1029" s="10"/>
      <c r="C1029" s="10">
        <v>4219</v>
      </c>
      <c r="D1029" s="9" t="s">
        <v>33</v>
      </c>
      <c r="E1029" s="56">
        <v>5100</v>
      </c>
      <c r="F1029" s="72"/>
      <c r="G1029" s="46">
        <f t="shared" si="27"/>
        <v>5100</v>
      </c>
      <c r="H1029" s="43"/>
    </row>
    <row r="1030" spans="1:8" ht="12.75">
      <c r="A1030" s="8"/>
      <c r="B1030" s="10"/>
      <c r="C1030" s="10">
        <v>4308</v>
      </c>
      <c r="D1030" s="9" t="s">
        <v>37</v>
      </c>
      <c r="E1030" s="56">
        <v>33240</v>
      </c>
      <c r="F1030" s="72">
        <v>-1503</v>
      </c>
      <c r="G1030" s="46">
        <f t="shared" si="27"/>
        <v>31737</v>
      </c>
      <c r="H1030" s="43"/>
    </row>
    <row r="1031" spans="1:8" ht="12.75">
      <c r="A1031" s="8"/>
      <c r="B1031" s="10"/>
      <c r="C1031" s="12">
        <v>4309</v>
      </c>
      <c r="D1031" s="9" t="s">
        <v>37</v>
      </c>
      <c r="E1031" s="56">
        <v>3834</v>
      </c>
      <c r="F1031" s="72">
        <v>-174</v>
      </c>
      <c r="G1031" s="46">
        <f t="shared" si="27"/>
        <v>3660</v>
      </c>
      <c r="H1031" s="43"/>
    </row>
    <row r="1032" spans="1:8" ht="12.75">
      <c r="A1032" s="8"/>
      <c r="B1032" s="10"/>
      <c r="C1032" s="12">
        <v>4358</v>
      </c>
      <c r="D1032" s="55" t="s">
        <v>297</v>
      </c>
      <c r="E1032" s="56">
        <v>247</v>
      </c>
      <c r="F1032" s="72"/>
      <c r="G1032" s="46">
        <f t="shared" si="27"/>
        <v>247</v>
      </c>
      <c r="H1032" s="43"/>
    </row>
    <row r="1033" spans="1:8" ht="12.75">
      <c r="A1033" s="8"/>
      <c r="B1033" s="10"/>
      <c r="C1033" s="12">
        <v>4359</v>
      </c>
      <c r="D1033" s="55" t="s">
        <v>297</v>
      </c>
      <c r="E1033" s="56">
        <v>28</v>
      </c>
      <c r="F1033" s="72"/>
      <c r="G1033" s="46">
        <f t="shared" si="27"/>
        <v>28</v>
      </c>
      <c r="H1033" s="43"/>
    </row>
    <row r="1034" spans="1:8" ht="12.75">
      <c r="A1034" s="8"/>
      <c r="B1034" s="10"/>
      <c r="C1034" s="10">
        <v>4378</v>
      </c>
      <c r="D1034" s="9" t="s">
        <v>285</v>
      </c>
      <c r="E1034" s="56">
        <v>359</v>
      </c>
      <c r="F1034" s="72"/>
      <c r="G1034" s="46">
        <f t="shared" si="27"/>
        <v>359</v>
      </c>
      <c r="H1034" s="43"/>
    </row>
    <row r="1035" spans="1:8" ht="12.75">
      <c r="A1035" s="8"/>
      <c r="B1035" s="10"/>
      <c r="C1035" s="12">
        <v>4379</v>
      </c>
      <c r="D1035" s="9" t="s">
        <v>285</v>
      </c>
      <c r="E1035" s="56">
        <v>41</v>
      </c>
      <c r="F1035" s="72"/>
      <c r="G1035" s="46">
        <f t="shared" si="27"/>
        <v>41</v>
      </c>
      <c r="H1035" s="43"/>
    </row>
    <row r="1036" spans="1:8" ht="12.75">
      <c r="A1036" s="8"/>
      <c r="B1036" s="10"/>
      <c r="C1036" s="12">
        <v>4438</v>
      </c>
      <c r="D1036" s="55" t="s">
        <v>39</v>
      </c>
      <c r="E1036" s="56">
        <v>200</v>
      </c>
      <c r="F1036" s="72"/>
      <c r="G1036" s="46">
        <f t="shared" si="27"/>
        <v>200</v>
      </c>
      <c r="H1036" s="43"/>
    </row>
    <row r="1037" spans="1:8" ht="12.75">
      <c r="A1037" s="8"/>
      <c r="B1037" s="10"/>
      <c r="C1037" s="12">
        <v>4439</v>
      </c>
      <c r="D1037" s="55" t="s">
        <v>39</v>
      </c>
      <c r="E1037" s="56">
        <v>23</v>
      </c>
      <c r="F1037" s="72"/>
      <c r="G1037" s="46">
        <f t="shared" si="27"/>
        <v>23</v>
      </c>
      <c r="H1037" s="43"/>
    </row>
    <row r="1038" spans="1:8" ht="12.75">
      <c r="A1038" s="8"/>
      <c r="B1038" s="10"/>
      <c r="C1038" s="12">
        <v>4748</v>
      </c>
      <c r="D1038" s="9" t="s">
        <v>292</v>
      </c>
      <c r="E1038" s="56">
        <v>438</v>
      </c>
      <c r="F1038" s="72"/>
      <c r="G1038" s="46">
        <f t="shared" si="27"/>
        <v>438</v>
      </c>
      <c r="H1038" s="43"/>
    </row>
    <row r="1039" spans="1:8" ht="12.75">
      <c r="A1039" s="8"/>
      <c r="B1039" s="10"/>
      <c r="C1039" s="12">
        <v>4749</v>
      </c>
      <c r="D1039" s="9" t="s">
        <v>292</v>
      </c>
      <c r="E1039" s="56">
        <v>51</v>
      </c>
      <c r="F1039" s="72"/>
      <c r="G1039" s="46">
        <f t="shared" si="27"/>
        <v>51</v>
      </c>
      <c r="H1039" s="43"/>
    </row>
    <row r="1040" spans="1:8" ht="13.5" thickBot="1">
      <c r="A1040" s="15"/>
      <c r="B1040" s="17"/>
      <c r="C1040" s="17"/>
      <c r="D1040" s="16"/>
      <c r="E1040" s="148"/>
      <c r="F1040" s="197"/>
      <c r="G1040" s="45"/>
      <c r="H1040" s="43"/>
    </row>
    <row r="1041" spans="1:8" ht="12.75">
      <c r="A1041" s="48"/>
      <c r="B1041" s="48"/>
      <c r="C1041" s="48"/>
      <c r="D1041" s="49"/>
      <c r="E1041" s="136"/>
      <c r="G1041" s="1"/>
      <c r="H1041" s="43"/>
    </row>
    <row r="1042" spans="1:8" ht="12.75">
      <c r="A1042" s="48"/>
      <c r="B1042" s="48"/>
      <c r="C1042" s="48"/>
      <c r="D1042" s="49"/>
      <c r="E1042" s="136"/>
      <c r="G1042" s="1"/>
      <c r="H1042" s="43"/>
    </row>
    <row r="1043" spans="1:8" ht="12.75">
      <c r="A1043" s="57"/>
      <c r="B1043" s="64"/>
      <c r="C1043" s="57"/>
      <c r="E1043" s="485"/>
      <c r="F1043" s="485"/>
      <c r="G1043" s="485"/>
      <c r="H1043" s="43"/>
    </row>
    <row r="1044" spans="1:7" ht="12.75">
      <c r="A1044" s="48"/>
      <c r="B1044" s="48"/>
      <c r="C1044" s="48"/>
      <c r="D1044" s="49"/>
      <c r="E1044" s="207"/>
      <c r="F1044" s="207"/>
      <c r="G1044" s="50"/>
    </row>
    <row r="1045" spans="1:7" ht="14.25">
      <c r="A1045" s="120"/>
      <c r="B1045" s="120"/>
      <c r="C1045" s="120"/>
      <c r="E1045" s="242"/>
      <c r="F1045" s="485" t="s">
        <v>226</v>
      </c>
      <c r="G1045" s="485"/>
    </row>
    <row r="1046" spans="1:7" ht="12.75">
      <c r="A1046" s="487" t="s">
        <v>176</v>
      </c>
      <c r="B1046" s="487"/>
      <c r="C1046" s="487"/>
      <c r="D1046" s="487"/>
      <c r="E1046" s="487"/>
      <c r="F1046" s="487"/>
      <c r="G1046" s="487"/>
    </row>
    <row r="1047" spans="1:7" ht="13.5" thickBot="1">
      <c r="A1047" s="486" t="s">
        <v>170</v>
      </c>
      <c r="B1047" s="486"/>
      <c r="C1047" s="486"/>
      <c r="D1047" s="486"/>
      <c r="E1047" s="486"/>
      <c r="F1047" s="486"/>
      <c r="G1047" s="486"/>
    </row>
    <row r="1048" spans="1:7" ht="12.75">
      <c r="A1048" s="54"/>
      <c r="B1048" s="9"/>
      <c r="C1048" s="9"/>
      <c r="D1048" s="9"/>
      <c r="E1048" s="189" t="s">
        <v>8</v>
      </c>
      <c r="F1048" s="189"/>
      <c r="G1048" s="7" t="s">
        <v>8</v>
      </c>
    </row>
    <row r="1049" spans="1:7" ht="12.75">
      <c r="A1049" s="8" t="s">
        <v>9</v>
      </c>
      <c r="B1049" s="9" t="s">
        <v>10</v>
      </c>
      <c r="C1049" s="10" t="s">
        <v>11</v>
      </c>
      <c r="D1049" s="10" t="s">
        <v>12</v>
      </c>
      <c r="E1049" s="190" t="s">
        <v>373</v>
      </c>
      <c r="F1049" s="190" t="s">
        <v>13</v>
      </c>
      <c r="G1049" s="14" t="s">
        <v>373</v>
      </c>
    </row>
    <row r="1050" spans="1:7" ht="13.5" thickBot="1">
      <c r="A1050" s="15"/>
      <c r="B1050" s="16"/>
      <c r="C1050" s="17"/>
      <c r="D1050" s="17"/>
      <c r="E1050" s="21"/>
      <c r="F1050" s="21"/>
      <c r="G1050" s="20" t="s">
        <v>14</v>
      </c>
    </row>
    <row r="1051" spans="1:7" ht="13.5" thickBot="1">
      <c r="A1051" s="15">
        <v>1</v>
      </c>
      <c r="B1051" s="17">
        <v>2</v>
      </c>
      <c r="C1051" s="17">
        <v>3</v>
      </c>
      <c r="D1051" s="17">
        <v>4</v>
      </c>
      <c r="E1051" s="110">
        <v>5</v>
      </c>
      <c r="F1051" s="85">
        <v>6</v>
      </c>
      <c r="G1051" s="110">
        <v>7</v>
      </c>
    </row>
    <row r="1052" spans="1:7" ht="12.75">
      <c r="A1052" s="8"/>
      <c r="B1052" s="10"/>
      <c r="C1052" s="10"/>
      <c r="D1052" s="41"/>
      <c r="E1052" s="234"/>
      <c r="F1052" s="72"/>
      <c r="G1052" s="59"/>
    </row>
    <row r="1053" spans="1:7" ht="13.5" thickBot="1">
      <c r="A1053" s="8"/>
      <c r="B1053" s="10"/>
      <c r="C1053" s="10"/>
      <c r="D1053" s="92" t="s">
        <v>146</v>
      </c>
      <c r="E1053" s="160">
        <f>E1055</f>
        <v>316844</v>
      </c>
      <c r="F1053" s="194">
        <f>F1055</f>
        <v>0</v>
      </c>
      <c r="G1053" s="42">
        <f>F1053+E1053</f>
        <v>316844</v>
      </c>
    </row>
    <row r="1054" spans="1:7" ht="12.75">
      <c r="A1054" s="8"/>
      <c r="B1054" s="10"/>
      <c r="C1054" s="10"/>
      <c r="D1054" s="9" t="s">
        <v>16</v>
      </c>
      <c r="E1054" s="228"/>
      <c r="F1054" s="72"/>
      <c r="G1054" s="46"/>
    </row>
    <row r="1055" spans="1:7" ht="13.5" thickBot="1">
      <c r="A1055" s="39">
        <v>710</v>
      </c>
      <c r="B1055" s="27"/>
      <c r="C1055" s="105"/>
      <c r="D1055" s="100" t="s">
        <v>127</v>
      </c>
      <c r="E1055" s="160">
        <f>E1056</f>
        <v>316844</v>
      </c>
      <c r="F1055" s="194">
        <f>F1056</f>
        <v>0</v>
      </c>
      <c r="G1055" s="42">
        <f aca="true" t="shared" si="28" ref="G1055:G1078">F1055+E1055</f>
        <v>316844</v>
      </c>
    </row>
    <row r="1056" spans="1:7" ht="13.5" thickBot="1">
      <c r="A1056" s="11"/>
      <c r="B1056" s="17">
        <v>71015</v>
      </c>
      <c r="C1056" s="19"/>
      <c r="D1056" s="83" t="s">
        <v>130</v>
      </c>
      <c r="E1056" s="154">
        <f>SUM(E1057:E1078)</f>
        <v>316844</v>
      </c>
      <c r="F1056" s="154">
        <f>SUM(F1057:F1078)</f>
        <v>0</v>
      </c>
      <c r="G1056" s="44">
        <f t="shared" si="28"/>
        <v>316844</v>
      </c>
    </row>
    <row r="1057" spans="1:7" ht="12.75">
      <c r="A1057" s="11"/>
      <c r="B1057" s="10"/>
      <c r="C1057" s="10">
        <v>4010</v>
      </c>
      <c r="D1057" s="9" t="s">
        <v>29</v>
      </c>
      <c r="E1057" s="56">
        <v>62766</v>
      </c>
      <c r="F1057" s="72"/>
      <c r="G1057" s="46">
        <f t="shared" si="28"/>
        <v>62766</v>
      </c>
    </row>
    <row r="1058" spans="1:7" ht="12.75">
      <c r="A1058" s="11"/>
      <c r="B1058" s="10"/>
      <c r="C1058" s="10">
        <v>4020</v>
      </c>
      <c r="D1058" s="9" t="s">
        <v>385</v>
      </c>
      <c r="E1058" s="56">
        <v>136334</v>
      </c>
      <c r="F1058" s="72">
        <v>-61</v>
      </c>
      <c r="G1058" s="46">
        <f t="shared" si="28"/>
        <v>136273</v>
      </c>
    </row>
    <row r="1059" spans="1:7" ht="12.75">
      <c r="A1059" s="11"/>
      <c r="B1059" s="10"/>
      <c r="C1059" s="10">
        <v>4040</v>
      </c>
      <c r="D1059" s="9" t="s">
        <v>30</v>
      </c>
      <c r="E1059" s="56">
        <v>10268</v>
      </c>
      <c r="F1059" s="72"/>
      <c r="G1059" s="46">
        <f t="shared" si="28"/>
        <v>10268</v>
      </c>
    </row>
    <row r="1060" spans="1:7" ht="12.75">
      <c r="A1060" s="11"/>
      <c r="B1060" s="10"/>
      <c r="C1060" s="10">
        <v>4110</v>
      </c>
      <c r="D1060" s="9" t="s">
        <v>31</v>
      </c>
      <c r="E1060" s="56">
        <v>33625</v>
      </c>
      <c r="F1060" s="72">
        <v>-91</v>
      </c>
      <c r="G1060" s="46">
        <f t="shared" si="28"/>
        <v>33534</v>
      </c>
    </row>
    <row r="1061" spans="1:7" ht="12.75">
      <c r="A1061" s="11"/>
      <c r="B1061" s="10"/>
      <c r="C1061" s="10">
        <v>4120</v>
      </c>
      <c r="D1061" s="9" t="s">
        <v>32</v>
      </c>
      <c r="E1061" s="56">
        <v>5130</v>
      </c>
      <c r="F1061" s="72">
        <v>-14</v>
      </c>
      <c r="G1061" s="46">
        <f t="shared" si="28"/>
        <v>5116</v>
      </c>
    </row>
    <row r="1062" spans="1:7" ht="12.75">
      <c r="A1062" s="11"/>
      <c r="B1062" s="10"/>
      <c r="C1062" s="12">
        <v>4170</v>
      </c>
      <c r="D1062" s="55" t="s">
        <v>229</v>
      </c>
      <c r="E1062" s="56">
        <v>3000</v>
      </c>
      <c r="F1062" s="72"/>
      <c r="G1062" s="46">
        <f t="shared" si="28"/>
        <v>3000</v>
      </c>
    </row>
    <row r="1063" spans="1:7" ht="12.75">
      <c r="A1063" s="11"/>
      <c r="B1063" s="10"/>
      <c r="C1063" s="12">
        <v>4210</v>
      </c>
      <c r="D1063" s="55" t="s">
        <v>177</v>
      </c>
      <c r="E1063" s="56">
        <v>22236</v>
      </c>
      <c r="F1063" s="72"/>
      <c r="G1063" s="46">
        <f t="shared" si="28"/>
        <v>22236</v>
      </c>
    </row>
    <row r="1064" spans="1:7" ht="12.75">
      <c r="A1064" s="11"/>
      <c r="B1064" s="10"/>
      <c r="C1064" s="12">
        <v>4270</v>
      </c>
      <c r="D1064" s="55" t="s">
        <v>35</v>
      </c>
      <c r="E1064" s="56">
        <v>147</v>
      </c>
      <c r="F1064" s="72"/>
      <c r="G1064" s="46">
        <f t="shared" si="28"/>
        <v>147</v>
      </c>
    </row>
    <row r="1065" spans="1:7" ht="12.75">
      <c r="A1065" s="11"/>
      <c r="B1065" s="10"/>
      <c r="C1065" s="12">
        <v>4280</v>
      </c>
      <c r="D1065" s="55" t="s">
        <v>36</v>
      </c>
      <c r="E1065" s="56">
        <v>317</v>
      </c>
      <c r="F1065" s="72"/>
      <c r="G1065" s="46">
        <f t="shared" si="28"/>
        <v>317</v>
      </c>
    </row>
    <row r="1066" spans="1:7" ht="12.75">
      <c r="A1066" s="11"/>
      <c r="B1066" s="10"/>
      <c r="C1066" s="12">
        <v>4300</v>
      </c>
      <c r="D1066" s="55" t="s">
        <v>37</v>
      </c>
      <c r="E1066" s="56">
        <v>10402</v>
      </c>
      <c r="F1066" s="72">
        <v>256</v>
      </c>
      <c r="G1066" s="46">
        <f t="shared" si="28"/>
        <v>10658</v>
      </c>
    </row>
    <row r="1067" spans="1:7" ht="12.75">
      <c r="A1067" s="11"/>
      <c r="B1067" s="10"/>
      <c r="C1067" s="12">
        <v>4350</v>
      </c>
      <c r="D1067" s="55" t="s">
        <v>305</v>
      </c>
      <c r="E1067" s="56">
        <v>2182</v>
      </c>
      <c r="F1067" s="72"/>
      <c r="G1067" s="46">
        <f t="shared" si="28"/>
        <v>2182</v>
      </c>
    </row>
    <row r="1068" spans="1:7" ht="12.75">
      <c r="A1068" s="11"/>
      <c r="B1068" s="10"/>
      <c r="C1068" s="12">
        <v>4360</v>
      </c>
      <c r="D1068" s="55" t="s">
        <v>284</v>
      </c>
      <c r="E1068" s="56">
        <v>293</v>
      </c>
      <c r="F1068" s="72"/>
      <c r="G1068" s="46">
        <f t="shared" si="28"/>
        <v>293</v>
      </c>
    </row>
    <row r="1069" spans="1:7" ht="12.75">
      <c r="A1069" s="11"/>
      <c r="B1069" s="10"/>
      <c r="C1069" s="12">
        <v>4370</v>
      </c>
      <c r="D1069" s="55" t="s">
        <v>285</v>
      </c>
      <c r="E1069" s="56">
        <v>3292</v>
      </c>
      <c r="F1069" s="72">
        <v>-90</v>
      </c>
      <c r="G1069" s="46">
        <f t="shared" si="28"/>
        <v>3202</v>
      </c>
    </row>
    <row r="1070" spans="1:7" ht="12.75">
      <c r="A1070" s="11"/>
      <c r="B1070" s="10"/>
      <c r="C1070" s="12">
        <v>4400</v>
      </c>
      <c r="D1070" s="55" t="s">
        <v>295</v>
      </c>
      <c r="E1070" s="56">
        <v>4649</v>
      </c>
      <c r="F1070" s="72"/>
      <c r="G1070" s="46">
        <f t="shared" si="28"/>
        <v>4649</v>
      </c>
    </row>
    <row r="1071" spans="1:7" ht="12.75">
      <c r="A1071" s="11"/>
      <c r="B1071" s="10"/>
      <c r="C1071" s="12">
        <v>4410</v>
      </c>
      <c r="D1071" s="55" t="s">
        <v>38</v>
      </c>
      <c r="E1071" s="56">
        <v>85</v>
      </c>
      <c r="F1071" s="72"/>
      <c r="G1071" s="46">
        <f t="shared" si="28"/>
        <v>85</v>
      </c>
    </row>
    <row r="1072" spans="1:7" ht="12.75">
      <c r="A1072" s="11"/>
      <c r="B1072" s="10"/>
      <c r="C1072" s="12">
        <v>4430</v>
      </c>
      <c r="D1072" s="55" t="s">
        <v>39</v>
      </c>
      <c r="E1072" s="56">
        <v>2016</v>
      </c>
      <c r="F1072" s="72"/>
      <c r="G1072" s="46">
        <f>F1072+E1072</f>
        <v>2016</v>
      </c>
    </row>
    <row r="1073" spans="1:7" ht="12.75">
      <c r="A1073" s="11"/>
      <c r="B1073" s="10"/>
      <c r="C1073" s="12">
        <v>4440</v>
      </c>
      <c r="D1073" s="55" t="s">
        <v>40</v>
      </c>
      <c r="E1073" s="56">
        <v>3626</v>
      </c>
      <c r="F1073" s="72"/>
      <c r="G1073" s="46">
        <f t="shared" si="28"/>
        <v>3626</v>
      </c>
    </row>
    <row r="1074" spans="1:7" ht="12.75">
      <c r="A1074" s="11"/>
      <c r="B1074" s="12"/>
      <c r="C1074" s="12">
        <v>4550</v>
      </c>
      <c r="D1074" s="55" t="s">
        <v>356</v>
      </c>
      <c r="E1074" s="56">
        <v>636</v>
      </c>
      <c r="F1074" s="72"/>
      <c r="G1074" s="46">
        <f t="shared" si="28"/>
        <v>636</v>
      </c>
    </row>
    <row r="1075" spans="1:7" ht="12.75">
      <c r="A1075" s="11"/>
      <c r="B1075" s="12"/>
      <c r="C1075" s="12">
        <v>4610</v>
      </c>
      <c r="D1075" s="55" t="s">
        <v>438</v>
      </c>
      <c r="E1075" s="56">
        <v>40</v>
      </c>
      <c r="F1075" s="72"/>
      <c r="G1075" s="46">
        <f t="shared" si="28"/>
        <v>40</v>
      </c>
    </row>
    <row r="1076" spans="1:7" ht="12.75">
      <c r="A1076" s="11"/>
      <c r="B1076" s="12"/>
      <c r="C1076" s="12">
        <v>4700</v>
      </c>
      <c r="D1076" s="9" t="s">
        <v>302</v>
      </c>
      <c r="E1076" s="56">
        <v>400</v>
      </c>
      <c r="F1076" s="72"/>
      <c r="G1076" s="46">
        <f t="shared" si="28"/>
        <v>400</v>
      </c>
    </row>
    <row r="1077" spans="1:7" ht="12.75">
      <c r="A1077" s="11"/>
      <c r="B1077" s="12"/>
      <c r="C1077" s="12">
        <v>4740</v>
      </c>
      <c r="D1077" s="55" t="s">
        <v>287</v>
      </c>
      <c r="E1077" s="56">
        <v>1200</v>
      </c>
      <c r="F1077" s="72"/>
      <c r="G1077" s="46">
        <f t="shared" si="28"/>
        <v>1200</v>
      </c>
    </row>
    <row r="1078" spans="1:7" ht="12.75">
      <c r="A1078" s="11"/>
      <c r="B1078" s="12"/>
      <c r="C1078" s="12">
        <v>4750</v>
      </c>
      <c r="D1078" s="55" t="s">
        <v>304</v>
      </c>
      <c r="E1078" s="56">
        <v>14200</v>
      </c>
      <c r="F1078" s="72"/>
      <c r="G1078" s="46">
        <f t="shared" si="28"/>
        <v>14200</v>
      </c>
    </row>
    <row r="1079" spans="1:7" ht="13.5" thickBot="1">
      <c r="A1079" s="113"/>
      <c r="B1079" s="114"/>
      <c r="C1079" s="114"/>
      <c r="D1079" s="114"/>
      <c r="E1079" s="148"/>
      <c r="F1079" s="197"/>
      <c r="G1079" s="35"/>
    </row>
    <row r="1080" spans="1:7" ht="12.75">
      <c r="A1080" s="48"/>
      <c r="B1080" s="64"/>
      <c r="C1080" s="48"/>
      <c r="D1080" s="49"/>
      <c r="G1080" s="1"/>
    </row>
    <row r="1081" spans="1:7" ht="12.75">
      <c r="A1081" s="48"/>
      <c r="B1081" s="64"/>
      <c r="C1081" s="48"/>
      <c r="D1081" s="49"/>
      <c r="G1081" s="1"/>
    </row>
    <row r="1082" spans="1:7" ht="12.75">
      <c r="A1082" s="487" t="s">
        <v>106</v>
      </c>
      <c r="B1082" s="487"/>
      <c r="C1082" s="487"/>
      <c r="D1082" s="487"/>
      <c r="E1082" s="487"/>
      <c r="F1082" s="487"/>
      <c r="G1082" s="487"/>
    </row>
    <row r="1083" spans="1:7" ht="13.5" thickBot="1">
      <c r="A1083" s="486" t="s">
        <v>45</v>
      </c>
      <c r="B1083" s="486"/>
      <c r="C1083" s="486"/>
      <c r="D1083" s="486"/>
      <c r="E1083" s="486"/>
      <c r="F1083" s="486"/>
      <c r="G1083" s="486"/>
    </row>
    <row r="1084" spans="1:7" ht="12.75">
      <c r="A1084" s="54"/>
      <c r="B1084" s="9"/>
      <c r="C1084" s="9"/>
      <c r="D1084" s="9"/>
      <c r="E1084" s="189" t="s">
        <v>8</v>
      </c>
      <c r="F1084" s="189"/>
      <c r="G1084" s="7" t="s">
        <v>8</v>
      </c>
    </row>
    <row r="1085" spans="1:7" ht="12.75">
      <c r="A1085" s="8" t="s">
        <v>9</v>
      </c>
      <c r="B1085" s="9" t="s">
        <v>10</v>
      </c>
      <c r="C1085" s="10" t="s">
        <v>11</v>
      </c>
      <c r="D1085" s="10" t="s">
        <v>12</v>
      </c>
      <c r="E1085" s="190" t="s">
        <v>373</v>
      </c>
      <c r="F1085" s="190" t="s">
        <v>13</v>
      </c>
      <c r="G1085" s="14" t="s">
        <v>373</v>
      </c>
    </row>
    <row r="1086" spans="1:7" ht="13.5" thickBot="1">
      <c r="A1086" s="15"/>
      <c r="B1086" s="16"/>
      <c r="C1086" s="17"/>
      <c r="D1086" s="17"/>
      <c r="E1086" s="21"/>
      <c r="F1086" s="21"/>
      <c r="G1086" s="20" t="s">
        <v>14</v>
      </c>
    </row>
    <row r="1087" spans="1:9" ht="13.5" thickBot="1">
      <c r="A1087" s="15">
        <v>1</v>
      </c>
      <c r="B1087" s="17">
        <v>2</v>
      </c>
      <c r="C1087" s="17">
        <v>3</v>
      </c>
      <c r="D1087" s="17">
        <v>4</v>
      </c>
      <c r="E1087" s="110">
        <v>5</v>
      </c>
      <c r="F1087" s="85">
        <v>6</v>
      </c>
      <c r="G1087" s="77">
        <v>7</v>
      </c>
      <c r="I1087" t="s">
        <v>273</v>
      </c>
    </row>
    <row r="1088" spans="1:7" ht="12.75">
      <c r="A1088" s="5"/>
      <c r="B1088" s="6"/>
      <c r="C1088" s="6"/>
      <c r="D1088" s="6"/>
      <c r="E1088" s="234"/>
      <c r="F1088" s="191"/>
      <c r="G1088" s="60"/>
    </row>
    <row r="1089" spans="1:9" ht="13.5" thickBot="1">
      <c r="A1089" s="11"/>
      <c r="B1089" s="12"/>
      <c r="C1089" s="12"/>
      <c r="D1089" s="27" t="s">
        <v>107</v>
      </c>
      <c r="E1089" s="192">
        <f>E1091+E1106+E1112+E1130+E1143+E1172+E1178+E1212+E1222+E1260+E1205+E1276+E1166+E1295+E1197+E1306</f>
        <v>34535925</v>
      </c>
      <c r="F1089" s="192">
        <f>F1091+F1106+F1112+F1130+F1143+F1172+F1178+F1212+F1222+F1260+F1205+F1276+F1166+F1295+F1197+F1306</f>
        <v>340296</v>
      </c>
      <c r="G1089" s="192">
        <f>G1091+G1106+G1112+G1130+G1143+G1172+G1178+G1212+G1222+G1260+G1205+G1276+G1166+G1295+G1197+G1306</f>
        <v>34876221</v>
      </c>
      <c r="I1089" s="1">
        <f>G1615</f>
        <v>1252333</v>
      </c>
    </row>
    <row r="1090" spans="1:9" ht="12.75">
      <c r="A1090" s="11"/>
      <c r="B1090" s="12"/>
      <c r="C1090" s="12"/>
      <c r="D1090" s="90" t="s">
        <v>16</v>
      </c>
      <c r="E1090" s="239"/>
      <c r="G1090" s="46"/>
      <c r="I1090" s="1"/>
    </row>
    <row r="1091" spans="1:7" ht="13.5" thickBot="1">
      <c r="A1091" s="91" t="s">
        <v>108</v>
      </c>
      <c r="B1091" s="92"/>
      <c r="C1091" s="92"/>
      <c r="D1091" s="93" t="s">
        <v>109</v>
      </c>
      <c r="E1091" s="192">
        <f>E1092+E1102+E1098</f>
        <v>113952</v>
      </c>
      <c r="F1091" s="192">
        <f>F1092+F1102+F1098</f>
        <v>0</v>
      </c>
      <c r="G1091" s="42">
        <f>F1091+E1091</f>
        <v>113952</v>
      </c>
    </row>
    <row r="1092" spans="1:7" ht="13.5" thickBot="1">
      <c r="A1092" s="94"/>
      <c r="B1092" s="69" t="s">
        <v>110</v>
      </c>
      <c r="C1092" s="66"/>
      <c r="D1092" s="95" t="s">
        <v>111</v>
      </c>
      <c r="E1092" s="163">
        <f>E1093</f>
        <v>13000</v>
      </c>
      <c r="F1092" s="195">
        <f>SUM(F1093)</f>
        <v>0</v>
      </c>
      <c r="G1092" s="44">
        <f>F1092+E1092</f>
        <v>13000</v>
      </c>
    </row>
    <row r="1093" spans="1:7" ht="12.75">
      <c r="A1093" s="94"/>
      <c r="B1093" s="10"/>
      <c r="C1093" s="88" t="s">
        <v>198</v>
      </c>
      <c r="D1093" s="55" t="s">
        <v>112</v>
      </c>
      <c r="E1093" s="143">
        <v>13000</v>
      </c>
      <c r="F1093" s="72"/>
      <c r="G1093" s="46">
        <f>F1093+E1093</f>
        <v>13000</v>
      </c>
    </row>
    <row r="1094" spans="1:7" ht="12.75">
      <c r="A1094" s="94"/>
      <c r="B1094" s="10"/>
      <c r="C1094" s="88"/>
      <c r="D1094" s="55" t="s">
        <v>113</v>
      </c>
      <c r="E1094" s="143"/>
      <c r="F1094" s="72"/>
      <c r="G1094" s="46"/>
    </row>
    <row r="1095" spans="1:7" ht="12.75">
      <c r="A1095" s="94"/>
      <c r="B1095" s="10"/>
      <c r="C1095" s="88"/>
      <c r="D1095" s="55"/>
      <c r="E1095" s="143"/>
      <c r="F1095" s="72"/>
      <c r="G1095" s="46"/>
    </row>
    <row r="1096" spans="1:7" ht="12.75">
      <c r="A1096" s="94"/>
      <c r="B1096" s="37" t="s">
        <v>453</v>
      </c>
      <c r="C1096" s="88"/>
      <c r="D1096" s="424" t="s">
        <v>449</v>
      </c>
      <c r="E1096" s="143"/>
      <c r="F1096" s="72"/>
      <c r="G1096" s="46"/>
    </row>
    <row r="1097" spans="1:7" ht="12.75">
      <c r="A1097" s="94"/>
      <c r="B1097" s="10"/>
      <c r="C1097" s="88"/>
      <c r="D1097" s="424" t="s">
        <v>450</v>
      </c>
      <c r="E1097" s="143"/>
      <c r="F1097" s="72"/>
      <c r="G1097" s="46"/>
    </row>
    <row r="1098" spans="1:7" ht="12.75">
      <c r="A1098" s="94"/>
      <c r="B1098" s="172"/>
      <c r="C1098" s="310"/>
      <c r="D1098" s="449" t="s">
        <v>451</v>
      </c>
      <c r="E1098" s="241">
        <f>E1099</f>
        <v>27159</v>
      </c>
      <c r="F1098" s="241">
        <f>F1099</f>
        <v>0</v>
      </c>
      <c r="G1098" s="241">
        <f>G1099</f>
        <v>27159</v>
      </c>
    </row>
    <row r="1099" spans="1:7" ht="12.75">
      <c r="A1099" s="94"/>
      <c r="B1099" s="10"/>
      <c r="C1099" s="88" t="s">
        <v>452</v>
      </c>
      <c r="D1099" s="171" t="s">
        <v>439</v>
      </c>
      <c r="E1099" s="143">
        <v>27159</v>
      </c>
      <c r="F1099" s="72"/>
      <c r="G1099" s="46">
        <f>E1099+F1099</f>
        <v>27159</v>
      </c>
    </row>
    <row r="1100" spans="1:7" ht="12.75">
      <c r="A1100" s="94"/>
      <c r="B1100" s="10"/>
      <c r="C1100" s="88"/>
      <c r="D1100" s="171" t="s">
        <v>440</v>
      </c>
      <c r="E1100" s="143"/>
      <c r="F1100" s="72"/>
      <c r="G1100" s="46"/>
    </row>
    <row r="1101" spans="1:7" ht="12.75">
      <c r="A1101" s="94"/>
      <c r="B1101" s="10"/>
      <c r="C1101" s="88"/>
      <c r="D1101" s="55"/>
      <c r="E1101" s="143"/>
      <c r="F1101" s="72"/>
      <c r="G1101" s="46"/>
    </row>
    <row r="1102" spans="1:7" ht="13.5" thickBot="1">
      <c r="A1102" s="94"/>
      <c r="B1102" s="75" t="s">
        <v>277</v>
      </c>
      <c r="C1102" s="87"/>
      <c r="D1102" s="83" t="s">
        <v>54</v>
      </c>
      <c r="E1102" s="163">
        <f>E1103</f>
        <v>73793</v>
      </c>
      <c r="F1102" s="149">
        <f>F1103</f>
        <v>0</v>
      </c>
      <c r="G1102" s="45">
        <f>E1102+F1102</f>
        <v>73793</v>
      </c>
    </row>
    <row r="1103" spans="1:7" ht="12.75">
      <c r="A1103" s="94"/>
      <c r="B1103" s="10"/>
      <c r="C1103" s="88" t="s">
        <v>191</v>
      </c>
      <c r="D1103" s="171" t="s">
        <v>278</v>
      </c>
      <c r="E1103" s="143">
        <v>73793</v>
      </c>
      <c r="F1103" s="72"/>
      <c r="G1103" s="46">
        <f>E1103+F1103</f>
        <v>73793</v>
      </c>
    </row>
    <row r="1104" spans="1:7" ht="12.75">
      <c r="A1104" s="94"/>
      <c r="B1104" s="10"/>
      <c r="C1104" s="88"/>
      <c r="D1104" s="171" t="s">
        <v>279</v>
      </c>
      <c r="E1104" s="143"/>
      <c r="F1104" s="72"/>
      <c r="G1104" s="46"/>
    </row>
    <row r="1105" spans="1:7" ht="12.75">
      <c r="A1105" s="94"/>
      <c r="B1105" s="40"/>
      <c r="C1105" s="99"/>
      <c r="D1105" s="12"/>
      <c r="E1105" s="143"/>
      <c r="F1105" s="72"/>
      <c r="G1105" s="46"/>
    </row>
    <row r="1106" spans="1:7" ht="13.5" thickBot="1">
      <c r="A1106" s="91" t="s">
        <v>114</v>
      </c>
      <c r="B1106" s="27"/>
      <c r="C1106" s="92"/>
      <c r="D1106" s="100" t="s">
        <v>115</v>
      </c>
      <c r="E1106" s="192">
        <f>E1107</f>
        <v>199388</v>
      </c>
      <c r="F1106" s="194">
        <f>F1107</f>
        <v>0</v>
      </c>
      <c r="G1106" s="42">
        <f>F1106+E1106</f>
        <v>199388</v>
      </c>
    </row>
    <row r="1107" spans="1:7" ht="13.5" thickBot="1">
      <c r="A1107" s="101"/>
      <c r="B1107" s="69" t="s">
        <v>116</v>
      </c>
      <c r="C1107" s="66"/>
      <c r="D1107" s="102" t="s">
        <v>117</v>
      </c>
      <c r="E1107" s="214">
        <f>E1108</f>
        <v>199388</v>
      </c>
      <c r="F1107" s="195">
        <f>F1108</f>
        <v>0</v>
      </c>
      <c r="G1107" s="44">
        <f>F1107+E1107</f>
        <v>199388</v>
      </c>
    </row>
    <row r="1108" spans="1:7" ht="12.75">
      <c r="A1108" s="101"/>
      <c r="B1108" s="10"/>
      <c r="C1108" s="12">
        <v>2460</v>
      </c>
      <c r="D1108" s="55" t="s">
        <v>118</v>
      </c>
      <c r="E1108" s="143">
        <v>199388</v>
      </c>
      <c r="F1108" s="72"/>
      <c r="G1108" s="46">
        <f>F1108+E1108</f>
        <v>199388</v>
      </c>
    </row>
    <row r="1109" spans="1:7" ht="12.75">
      <c r="A1109" s="101"/>
      <c r="B1109" s="10"/>
      <c r="C1109" s="12"/>
      <c r="D1109" s="55" t="s">
        <v>240</v>
      </c>
      <c r="E1109" s="143"/>
      <c r="F1109" s="72"/>
      <c r="G1109" s="46"/>
    </row>
    <row r="1110" spans="1:7" ht="12.75">
      <c r="A1110" s="101"/>
      <c r="B1110" s="10"/>
      <c r="C1110" s="12"/>
      <c r="D1110" s="55" t="s">
        <v>241</v>
      </c>
      <c r="E1110" s="143"/>
      <c r="F1110" s="72"/>
      <c r="G1110" s="46"/>
    </row>
    <row r="1111" spans="1:7" ht="12.75">
      <c r="A1111" s="101"/>
      <c r="B1111" s="10"/>
      <c r="C1111" s="12"/>
      <c r="D1111" s="55"/>
      <c r="E1111" s="143"/>
      <c r="F1111" s="72"/>
      <c r="G1111" s="46"/>
    </row>
    <row r="1112" spans="1:7" ht="13.5" thickBot="1">
      <c r="A1112" s="39">
        <v>700</v>
      </c>
      <c r="B1112" s="27"/>
      <c r="C1112" s="92"/>
      <c r="D1112" s="100" t="s">
        <v>20</v>
      </c>
      <c r="E1112" s="192">
        <f>E1113</f>
        <v>1310333</v>
      </c>
      <c r="F1112" s="194">
        <f>F1113</f>
        <v>0</v>
      </c>
      <c r="G1112" s="42">
        <f>F1112+E1112</f>
        <v>1310333</v>
      </c>
    </row>
    <row r="1113" spans="1:8" ht="13.5" thickBot="1">
      <c r="A1113" s="11"/>
      <c r="B1113" s="17">
        <v>70005</v>
      </c>
      <c r="C1113" s="19"/>
      <c r="D1113" s="83" t="s">
        <v>21</v>
      </c>
      <c r="E1113" s="163">
        <f>SUM(E1115:E1128)</f>
        <v>1310333</v>
      </c>
      <c r="F1113" s="195">
        <f>SUM(F1114:F1128)</f>
        <v>0</v>
      </c>
      <c r="G1113" s="44">
        <f>F1113+E1113</f>
        <v>1310333</v>
      </c>
      <c r="H1113" s="1"/>
    </row>
    <row r="1114" spans="1:7" ht="12.75">
      <c r="A1114" s="11"/>
      <c r="B1114" s="10"/>
      <c r="C1114" s="88" t="s">
        <v>199</v>
      </c>
      <c r="D1114" s="55" t="s">
        <v>123</v>
      </c>
      <c r="E1114" s="143"/>
      <c r="F1114" s="72"/>
      <c r="G1114" s="46"/>
    </row>
    <row r="1115" spans="1:7" ht="12.75">
      <c r="A1115" s="11"/>
      <c r="B1115" s="10"/>
      <c r="C1115" s="88"/>
      <c r="D1115" s="55" t="s">
        <v>124</v>
      </c>
      <c r="E1115" s="143">
        <v>7000</v>
      </c>
      <c r="F1115" s="72"/>
      <c r="G1115" s="46">
        <f>F1115+E1115</f>
        <v>7000</v>
      </c>
    </row>
    <row r="1116" spans="1:7" ht="12.75">
      <c r="A1116" s="11"/>
      <c r="B1116" s="10"/>
      <c r="C1116" s="88" t="s">
        <v>197</v>
      </c>
      <c r="D1116" s="55" t="s">
        <v>95</v>
      </c>
      <c r="E1116" s="143">
        <v>1000</v>
      </c>
      <c r="F1116" s="72"/>
      <c r="G1116" s="46">
        <f aca="true" t="shared" si="29" ref="G1116:G1127">F1116+E1116</f>
        <v>1000</v>
      </c>
    </row>
    <row r="1117" spans="1:7" ht="12.75">
      <c r="A1117" s="11"/>
      <c r="B1117" s="10"/>
      <c r="C1117" s="88" t="s">
        <v>191</v>
      </c>
      <c r="D1117" s="9" t="s">
        <v>22</v>
      </c>
      <c r="E1117" s="143">
        <v>33000</v>
      </c>
      <c r="F1117" s="72"/>
      <c r="G1117" s="46">
        <f t="shared" si="29"/>
        <v>33000</v>
      </c>
    </row>
    <row r="1118" spans="1:7" ht="12.75">
      <c r="A1118" s="11"/>
      <c r="B1118" s="10"/>
      <c r="C1118" s="12"/>
      <c r="D1118" s="9" t="s">
        <v>23</v>
      </c>
      <c r="E1118" s="143"/>
      <c r="F1118" s="72"/>
      <c r="G1118" s="46">
        <f t="shared" si="29"/>
        <v>0</v>
      </c>
    </row>
    <row r="1119" spans="1:7" ht="12.75">
      <c r="A1119" s="11"/>
      <c r="B1119" s="10"/>
      <c r="C1119" s="88" t="s">
        <v>357</v>
      </c>
      <c r="D1119" s="55" t="s">
        <v>358</v>
      </c>
      <c r="E1119" s="143">
        <v>0</v>
      </c>
      <c r="F1119" s="72"/>
      <c r="G1119" s="46">
        <f t="shared" si="29"/>
        <v>0</v>
      </c>
    </row>
    <row r="1120" spans="1:7" ht="12.75">
      <c r="A1120" s="11"/>
      <c r="B1120" s="10"/>
      <c r="C1120" s="88" t="s">
        <v>200</v>
      </c>
      <c r="D1120" s="55" t="s">
        <v>125</v>
      </c>
      <c r="E1120" s="143">
        <v>1097300</v>
      </c>
      <c r="F1120" s="72"/>
      <c r="G1120" s="46">
        <f t="shared" si="29"/>
        <v>1097300</v>
      </c>
    </row>
    <row r="1121" spans="1:7" ht="12.75">
      <c r="A1121" s="11"/>
      <c r="B1121" s="10"/>
      <c r="C1121" s="12"/>
      <c r="D1121" s="55" t="s">
        <v>126</v>
      </c>
      <c r="E1121" s="143"/>
      <c r="F1121" s="72"/>
      <c r="G1121" s="46"/>
    </row>
    <row r="1122" spans="1:7" ht="12.75">
      <c r="A1122" s="11"/>
      <c r="B1122" s="10"/>
      <c r="C1122" s="88" t="s">
        <v>203</v>
      </c>
      <c r="D1122" s="55" t="s">
        <v>254</v>
      </c>
      <c r="E1122" s="143"/>
      <c r="F1122" s="143"/>
      <c r="G1122" s="46">
        <f t="shared" si="29"/>
        <v>0</v>
      </c>
    </row>
    <row r="1123" spans="1:7" ht="12.75">
      <c r="A1123" s="11"/>
      <c r="B1123" s="10"/>
      <c r="C1123" s="88" t="s">
        <v>190</v>
      </c>
      <c r="D1123" s="71" t="s">
        <v>19</v>
      </c>
      <c r="E1123" s="143"/>
      <c r="F1123" s="143"/>
      <c r="G1123" s="46">
        <f t="shared" si="29"/>
        <v>0</v>
      </c>
    </row>
    <row r="1124" spans="1:7" ht="12.75">
      <c r="A1124" s="11"/>
      <c r="B1124" s="10"/>
      <c r="C1124" s="88" t="s">
        <v>198</v>
      </c>
      <c r="D1124" s="55" t="s">
        <v>112</v>
      </c>
      <c r="E1124" s="143">
        <v>58000</v>
      </c>
      <c r="F1124" s="72"/>
      <c r="G1124" s="46">
        <f t="shared" si="29"/>
        <v>58000</v>
      </c>
    </row>
    <row r="1125" spans="1:7" ht="12.75">
      <c r="A1125" s="11"/>
      <c r="B1125" s="10"/>
      <c r="C1125" s="88"/>
      <c r="D1125" s="55" t="s">
        <v>113</v>
      </c>
      <c r="E1125" s="143"/>
      <c r="F1125" s="72"/>
      <c r="G1125" s="46"/>
    </row>
    <row r="1126" spans="1:7" ht="12.75">
      <c r="A1126" s="11"/>
      <c r="B1126" s="10"/>
      <c r="C1126" s="88" t="s">
        <v>201</v>
      </c>
      <c r="D1126" s="55" t="s">
        <v>239</v>
      </c>
      <c r="E1126" s="143"/>
      <c r="F1126" s="72"/>
      <c r="G1126" s="46"/>
    </row>
    <row r="1127" spans="1:7" ht="12.75">
      <c r="A1127" s="11"/>
      <c r="B1127" s="10"/>
      <c r="C1127" s="37"/>
      <c r="D1127" s="55" t="s">
        <v>257</v>
      </c>
      <c r="E1127" s="143">
        <v>112691</v>
      </c>
      <c r="F1127" s="72"/>
      <c r="G1127" s="46">
        <f t="shared" si="29"/>
        <v>112691</v>
      </c>
    </row>
    <row r="1128" spans="1:7" ht="12.75">
      <c r="A1128" s="11"/>
      <c r="B1128" s="10"/>
      <c r="C1128" s="88" t="s">
        <v>258</v>
      </c>
      <c r="D1128" s="55" t="s">
        <v>259</v>
      </c>
      <c r="E1128" s="143">
        <v>1342</v>
      </c>
      <c r="F1128" s="72"/>
      <c r="G1128" s="46">
        <f>F1128+E1128</f>
        <v>1342</v>
      </c>
    </row>
    <row r="1129" spans="1:7" ht="12.75">
      <c r="A1129" s="11"/>
      <c r="B1129" s="10"/>
      <c r="C1129" s="88"/>
      <c r="D1129" s="55"/>
      <c r="E1129" s="239"/>
      <c r="F1129" s="72"/>
      <c r="G1129" s="46"/>
    </row>
    <row r="1130" spans="1:7" ht="13.5" thickBot="1">
      <c r="A1130" s="39">
        <v>710</v>
      </c>
      <c r="B1130" s="27"/>
      <c r="C1130" s="105"/>
      <c r="D1130" s="100" t="s">
        <v>127</v>
      </c>
      <c r="E1130" s="192">
        <f>E1131+E1135+E1139</f>
        <v>370844</v>
      </c>
      <c r="F1130" s="194">
        <f>F1131+F1135+F1139</f>
        <v>0</v>
      </c>
      <c r="G1130" s="42">
        <f>F1130+E1130</f>
        <v>370844</v>
      </c>
    </row>
    <row r="1131" spans="1:7" ht="13.5" thickBot="1">
      <c r="A1131" s="11"/>
      <c r="B1131" s="17">
        <v>71013</v>
      </c>
      <c r="C1131" s="87"/>
      <c r="D1131" s="83" t="s">
        <v>128</v>
      </c>
      <c r="E1131" s="163">
        <f>E1132</f>
        <v>40000</v>
      </c>
      <c r="F1131" s="196">
        <f>SUM(F1132)</f>
        <v>0</v>
      </c>
      <c r="G1131" s="45">
        <f>F1131+E1131</f>
        <v>40000</v>
      </c>
    </row>
    <row r="1132" spans="1:7" ht="12.75">
      <c r="A1132" s="11"/>
      <c r="B1132" s="10"/>
      <c r="C1132" s="88" t="s">
        <v>198</v>
      </c>
      <c r="D1132" s="55" t="s">
        <v>112</v>
      </c>
      <c r="E1132" s="143">
        <v>40000</v>
      </c>
      <c r="F1132" s="72"/>
      <c r="G1132" s="46">
        <f>F1132+E1132</f>
        <v>40000</v>
      </c>
    </row>
    <row r="1133" spans="1:7" ht="12.75">
      <c r="A1133" s="11"/>
      <c r="B1133" s="10"/>
      <c r="C1133" s="37"/>
      <c r="D1133" s="55" t="s">
        <v>113</v>
      </c>
      <c r="E1133" s="143"/>
      <c r="F1133" s="72"/>
      <c r="G1133" s="46"/>
    </row>
    <row r="1134" spans="1:7" ht="12.75">
      <c r="A1134" s="11"/>
      <c r="B1134" s="10"/>
      <c r="C1134" s="88"/>
      <c r="D1134" s="55"/>
      <c r="E1134" s="143"/>
      <c r="F1134" s="167"/>
      <c r="G1134" s="46"/>
    </row>
    <row r="1135" spans="1:7" ht="13.5" thickBot="1">
      <c r="A1135" s="11"/>
      <c r="B1135" s="17">
        <v>71014</v>
      </c>
      <c r="C1135" s="87"/>
      <c r="D1135" s="83" t="s">
        <v>129</v>
      </c>
      <c r="E1135" s="163">
        <f>E1136</f>
        <v>14000</v>
      </c>
      <c r="F1135" s="163">
        <f>F1136</f>
        <v>0</v>
      </c>
      <c r="G1135" s="45">
        <f>F1135+E1135</f>
        <v>14000</v>
      </c>
    </row>
    <row r="1136" spans="1:7" ht="12.75">
      <c r="A1136" s="11"/>
      <c r="B1136" s="10"/>
      <c r="C1136" s="88" t="s">
        <v>198</v>
      </c>
      <c r="D1136" s="55" t="s">
        <v>112</v>
      </c>
      <c r="E1136" s="143">
        <v>14000</v>
      </c>
      <c r="F1136" s="72"/>
      <c r="G1136" s="46">
        <f>F1136+E1136</f>
        <v>14000</v>
      </c>
    </row>
    <row r="1137" spans="1:7" ht="12.75">
      <c r="A1137" s="11"/>
      <c r="B1137" s="10"/>
      <c r="C1137" s="88"/>
      <c r="D1137" s="55" t="s">
        <v>113</v>
      </c>
      <c r="E1137" s="143"/>
      <c r="F1137" s="72"/>
      <c r="G1137" s="46"/>
    </row>
    <row r="1138" spans="1:7" ht="12.75">
      <c r="A1138" s="11"/>
      <c r="B1138" s="10"/>
      <c r="C1138" s="88"/>
      <c r="D1138" s="55"/>
      <c r="E1138" s="143"/>
      <c r="F1138" s="72"/>
      <c r="G1138" s="46"/>
    </row>
    <row r="1139" spans="1:7" ht="13.5" thickBot="1">
      <c r="A1139" s="11"/>
      <c r="B1139" s="17">
        <v>71015</v>
      </c>
      <c r="C1139" s="19"/>
      <c r="D1139" s="83" t="s">
        <v>130</v>
      </c>
      <c r="E1139" s="163">
        <f>E1141</f>
        <v>316844</v>
      </c>
      <c r="F1139" s="163">
        <f>F1141</f>
        <v>0</v>
      </c>
      <c r="G1139" s="45">
        <f>F1139+E1139</f>
        <v>316844</v>
      </c>
    </row>
    <row r="1140" spans="1:7" ht="12.75">
      <c r="A1140" s="11"/>
      <c r="B1140" s="10"/>
      <c r="C1140" s="12">
        <v>2110</v>
      </c>
      <c r="D1140" s="55" t="s">
        <v>112</v>
      </c>
      <c r="E1140" s="143"/>
      <c r="F1140" s="72"/>
      <c r="G1140" s="46"/>
    </row>
    <row r="1141" spans="1:7" ht="12.75">
      <c r="A1141" s="11"/>
      <c r="B1141" s="10"/>
      <c r="C1141" s="88"/>
      <c r="D1141" s="55" t="s">
        <v>113</v>
      </c>
      <c r="E1141" s="143">
        <v>316844</v>
      </c>
      <c r="F1141" s="72"/>
      <c r="G1141" s="46">
        <f>F1141+E1141</f>
        <v>316844</v>
      </c>
    </row>
    <row r="1142" spans="1:7" ht="12.75">
      <c r="A1142" s="11"/>
      <c r="B1142" s="10"/>
      <c r="C1142" s="88"/>
      <c r="D1142" s="55"/>
      <c r="E1142" s="56"/>
      <c r="F1142" s="72"/>
      <c r="G1142" s="46"/>
    </row>
    <row r="1143" spans="1:7" ht="13.5" thickBot="1">
      <c r="A1143" s="39">
        <v>750</v>
      </c>
      <c r="B1143" s="27"/>
      <c r="C1143" s="92"/>
      <c r="D1143" s="100" t="s">
        <v>131</v>
      </c>
      <c r="E1143" s="192">
        <f>E1144+E1148+E1159+E1163</f>
        <v>1488110</v>
      </c>
      <c r="F1143" s="192">
        <f>F1144+F1148+F1159+F1163</f>
        <v>0</v>
      </c>
      <c r="G1143" s="192">
        <f>G1144+G1148+G1159+G1163</f>
        <v>1488110</v>
      </c>
    </row>
    <row r="1144" spans="1:7" ht="13.5" thickBot="1">
      <c r="A1144" s="11"/>
      <c r="B1144" s="17">
        <v>75011</v>
      </c>
      <c r="C1144" s="19"/>
      <c r="D1144" s="83" t="s">
        <v>132</v>
      </c>
      <c r="E1144" s="214">
        <f>E1146</f>
        <v>194533</v>
      </c>
      <c r="F1144" s="214">
        <f>F1146</f>
        <v>0</v>
      </c>
      <c r="G1144" s="44">
        <f>F1144+E1144</f>
        <v>194533</v>
      </c>
    </row>
    <row r="1145" spans="1:7" ht="12.75">
      <c r="A1145" s="11"/>
      <c r="B1145" s="12"/>
      <c r="C1145" s="12">
        <v>2110</v>
      </c>
      <c r="D1145" s="55" t="s">
        <v>112</v>
      </c>
      <c r="E1145" s="143"/>
      <c r="F1145" s="72"/>
      <c r="G1145" s="46"/>
    </row>
    <row r="1146" spans="1:7" ht="12.75">
      <c r="A1146" s="11"/>
      <c r="B1146" s="12"/>
      <c r="C1146" s="88"/>
      <c r="D1146" s="55" t="s">
        <v>113</v>
      </c>
      <c r="E1146" s="143">
        <v>194533</v>
      </c>
      <c r="F1146" s="72"/>
      <c r="G1146" s="46">
        <f>F1146+E1146</f>
        <v>194533</v>
      </c>
    </row>
    <row r="1147" spans="1:7" ht="12.75">
      <c r="A1147" s="11"/>
      <c r="B1147" s="12"/>
      <c r="C1147" s="12"/>
      <c r="D1147" s="55"/>
      <c r="E1147" s="143"/>
      <c r="F1147" s="72"/>
      <c r="G1147" s="46"/>
    </row>
    <row r="1148" spans="1:7" ht="13.5" thickBot="1">
      <c r="A1148" s="11"/>
      <c r="B1148" s="17">
        <v>75020</v>
      </c>
      <c r="C1148" s="19"/>
      <c r="D1148" s="83" t="s">
        <v>133</v>
      </c>
      <c r="E1148" s="163">
        <f>SUM(E1149:E1157)</f>
        <v>1256577</v>
      </c>
      <c r="F1148" s="196">
        <f>SUM(F1149:F1157)</f>
        <v>0</v>
      </c>
      <c r="G1148" s="45">
        <f aca="true" t="shared" si="30" ref="G1148:G1157">F1148+E1148</f>
        <v>1256577</v>
      </c>
    </row>
    <row r="1149" spans="1:7" ht="12.75">
      <c r="A1149" s="11"/>
      <c r="B1149" s="10"/>
      <c r="C1149" s="88" t="s">
        <v>202</v>
      </c>
      <c r="D1149" s="55" t="s">
        <v>134</v>
      </c>
      <c r="E1149" s="143">
        <v>1100000</v>
      </c>
      <c r="F1149" s="72"/>
      <c r="G1149" s="46">
        <f t="shared" si="30"/>
        <v>1100000</v>
      </c>
    </row>
    <row r="1150" spans="1:7" ht="12.75">
      <c r="A1150" s="11"/>
      <c r="B1150" s="10"/>
      <c r="C1150" s="88" t="s">
        <v>197</v>
      </c>
      <c r="D1150" s="55" t="s">
        <v>95</v>
      </c>
      <c r="E1150" s="143">
        <v>2215</v>
      </c>
      <c r="F1150" s="72"/>
      <c r="G1150" s="46">
        <f t="shared" si="30"/>
        <v>2215</v>
      </c>
    </row>
    <row r="1151" spans="1:7" ht="12.75">
      <c r="A1151" s="11"/>
      <c r="B1151" s="10"/>
      <c r="C1151" s="88" t="s">
        <v>191</v>
      </c>
      <c r="D1151" s="9" t="s">
        <v>22</v>
      </c>
      <c r="E1151" s="143">
        <v>6000</v>
      </c>
      <c r="F1151" s="72"/>
      <c r="G1151" s="46">
        <f t="shared" si="30"/>
        <v>6000</v>
      </c>
    </row>
    <row r="1152" spans="1:7" ht="12.75">
      <c r="A1152" s="11"/>
      <c r="B1152" s="10"/>
      <c r="C1152" s="12"/>
      <c r="D1152" s="9" t="s">
        <v>23</v>
      </c>
      <c r="E1152" s="143"/>
      <c r="F1152" s="72"/>
      <c r="G1152" s="46"/>
    </row>
    <row r="1153" spans="1:7" ht="12.75">
      <c r="A1153" s="11"/>
      <c r="B1153" s="10"/>
      <c r="C1153" s="88" t="s">
        <v>193</v>
      </c>
      <c r="D1153" s="55" t="s">
        <v>49</v>
      </c>
      <c r="E1153" s="143">
        <v>14000</v>
      </c>
      <c r="F1153" s="72"/>
      <c r="G1153" s="46">
        <f t="shared" si="30"/>
        <v>14000</v>
      </c>
    </row>
    <row r="1154" spans="1:7" ht="12.75">
      <c r="A1154" s="11"/>
      <c r="B1154" s="10"/>
      <c r="C1154" s="88" t="s">
        <v>195</v>
      </c>
      <c r="D1154" s="55" t="s">
        <v>88</v>
      </c>
      <c r="E1154" s="143">
        <v>4012</v>
      </c>
      <c r="F1154" s="72"/>
      <c r="G1154" s="46">
        <f>F1154+E1154</f>
        <v>4012</v>
      </c>
    </row>
    <row r="1155" spans="1:7" ht="12.75">
      <c r="A1155" s="11"/>
      <c r="B1155" s="10"/>
      <c r="C1155" s="88" t="s">
        <v>203</v>
      </c>
      <c r="D1155" s="55" t="s">
        <v>83</v>
      </c>
      <c r="E1155" s="143">
        <v>500</v>
      </c>
      <c r="F1155" s="72"/>
      <c r="G1155" s="46">
        <f>F1155+E1155</f>
        <v>500</v>
      </c>
    </row>
    <row r="1156" spans="1:7" ht="12.75">
      <c r="A1156" s="11"/>
      <c r="B1156" s="10"/>
      <c r="C1156" s="88" t="s">
        <v>194</v>
      </c>
      <c r="D1156" s="55" t="s">
        <v>135</v>
      </c>
      <c r="E1156" s="143">
        <v>950</v>
      </c>
      <c r="F1156" s="72"/>
      <c r="G1156" s="46">
        <f t="shared" si="30"/>
        <v>950</v>
      </c>
    </row>
    <row r="1157" spans="1:7" ht="12.75">
      <c r="A1157" s="11"/>
      <c r="B1157" s="10"/>
      <c r="C1157" s="88" t="s">
        <v>190</v>
      </c>
      <c r="D1157" s="55" t="s">
        <v>19</v>
      </c>
      <c r="E1157" s="143">
        <v>128900</v>
      </c>
      <c r="F1157" s="72"/>
      <c r="G1157" s="46">
        <f t="shared" si="30"/>
        <v>128900</v>
      </c>
    </row>
    <row r="1158" spans="1:7" ht="12.75">
      <c r="A1158" s="11"/>
      <c r="B1158" s="10"/>
      <c r="C1158" s="12"/>
      <c r="D1158" s="12"/>
      <c r="E1158" s="143"/>
      <c r="F1158" s="72"/>
      <c r="G1158" s="46"/>
    </row>
    <row r="1159" spans="1:7" ht="13.5" thickBot="1">
      <c r="A1159" s="11"/>
      <c r="B1159" s="17">
        <v>75045</v>
      </c>
      <c r="C1159" s="19"/>
      <c r="D1159" s="83" t="s">
        <v>136</v>
      </c>
      <c r="E1159" s="163">
        <f>E1161</f>
        <v>17000</v>
      </c>
      <c r="F1159" s="196">
        <f>F1161</f>
        <v>0</v>
      </c>
      <c r="G1159" s="45">
        <f>F1159+E1159</f>
        <v>17000</v>
      </c>
    </row>
    <row r="1160" spans="1:7" ht="12.75">
      <c r="A1160" s="11"/>
      <c r="B1160" s="10"/>
      <c r="C1160" s="12">
        <v>2110</v>
      </c>
      <c r="D1160" s="55" t="s">
        <v>112</v>
      </c>
      <c r="E1160" s="143"/>
      <c r="F1160" s="72"/>
      <c r="G1160" s="60"/>
    </row>
    <row r="1161" spans="1:7" ht="12.75">
      <c r="A1161" s="11"/>
      <c r="B1161" s="10"/>
      <c r="C1161" s="88"/>
      <c r="D1161" s="55" t="s">
        <v>113</v>
      </c>
      <c r="E1161" s="143">
        <v>17000</v>
      </c>
      <c r="F1161" s="72"/>
      <c r="G1161" s="46">
        <f>F1161+E1161</f>
        <v>17000</v>
      </c>
    </row>
    <row r="1162" spans="1:7" ht="12.75">
      <c r="A1162" s="11"/>
      <c r="B1162" s="10"/>
      <c r="C1162" s="88"/>
      <c r="D1162" s="55"/>
      <c r="E1162" s="142"/>
      <c r="F1162" s="72"/>
      <c r="G1162" s="46"/>
    </row>
    <row r="1163" spans="1:7" ht="13.5" thickBot="1">
      <c r="A1163" s="11"/>
      <c r="B1163" s="17">
        <v>75095</v>
      </c>
      <c r="C1163" s="87"/>
      <c r="D1163" s="83" t="s">
        <v>54</v>
      </c>
      <c r="E1163" s="168">
        <f>E1164</f>
        <v>20000</v>
      </c>
      <c r="F1163" s="168">
        <f>F1164</f>
        <v>0</v>
      </c>
      <c r="G1163" s="168">
        <f>G1164</f>
        <v>20000</v>
      </c>
    </row>
    <row r="1164" spans="1:7" ht="12.75">
      <c r="A1164" s="11"/>
      <c r="B1164" s="10"/>
      <c r="C1164" s="88" t="s">
        <v>190</v>
      </c>
      <c r="D1164" s="55" t="s">
        <v>19</v>
      </c>
      <c r="E1164" s="142">
        <v>20000</v>
      </c>
      <c r="F1164" s="72"/>
      <c r="G1164" s="46">
        <f>E1164+F1164</f>
        <v>20000</v>
      </c>
    </row>
    <row r="1165" spans="1:7" ht="12.75">
      <c r="A1165" s="11"/>
      <c r="B1165" s="10"/>
      <c r="C1165" s="88"/>
      <c r="D1165" s="55"/>
      <c r="E1165" s="142"/>
      <c r="F1165" s="72"/>
      <c r="G1165" s="46"/>
    </row>
    <row r="1166" spans="1:7" ht="13.5" thickBot="1">
      <c r="A1166" s="39">
        <v>754</v>
      </c>
      <c r="B1166" s="27"/>
      <c r="C1166" s="105"/>
      <c r="D1166" s="100" t="s">
        <v>311</v>
      </c>
      <c r="E1166" s="160">
        <f>E1167</f>
        <v>0</v>
      </c>
      <c r="F1166" s="160">
        <f>F1167</f>
        <v>0</v>
      </c>
      <c r="G1166" s="42">
        <f>E1166+F1166</f>
        <v>0</v>
      </c>
    </row>
    <row r="1167" spans="1:7" ht="12.75">
      <c r="A1167" s="11"/>
      <c r="B1167" s="174">
        <v>75414</v>
      </c>
      <c r="C1167" s="183"/>
      <c r="D1167" s="177" t="s">
        <v>310</v>
      </c>
      <c r="E1167" s="231">
        <f>E1168</f>
        <v>0</v>
      </c>
      <c r="F1167" s="231">
        <f>F1168</f>
        <v>0</v>
      </c>
      <c r="G1167" s="231">
        <f>G1168</f>
        <v>0</v>
      </c>
    </row>
    <row r="1168" spans="1:7" ht="12.75">
      <c r="A1168" s="11"/>
      <c r="B1168" s="10"/>
      <c r="C1168" s="88" t="s">
        <v>198</v>
      </c>
      <c r="D1168" s="171" t="s">
        <v>280</v>
      </c>
      <c r="E1168" s="142"/>
      <c r="F1168" s="72"/>
      <c r="G1168" s="46">
        <f>E1168+F1168</f>
        <v>0</v>
      </c>
    </row>
    <row r="1169" spans="1:7" ht="12.75">
      <c r="A1169" s="11"/>
      <c r="B1169" s="10"/>
      <c r="C1169" s="88"/>
      <c r="D1169" s="170" t="s">
        <v>281</v>
      </c>
      <c r="E1169" s="142"/>
      <c r="F1169" s="72"/>
      <c r="G1169" s="46"/>
    </row>
    <row r="1170" spans="1:7" ht="12.75">
      <c r="A1170" s="11"/>
      <c r="B1170" s="10"/>
      <c r="C1170" s="88"/>
      <c r="D1170" s="55"/>
      <c r="E1170" s="56"/>
      <c r="G1170" s="46"/>
    </row>
    <row r="1171" spans="1:7" ht="12.75">
      <c r="A1171" s="94">
        <v>756</v>
      </c>
      <c r="B1171" s="10"/>
      <c r="C1171" s="88"/>
      <c r="D1171" s="107" t="s">
        <v>137</v>
      </c>
      <c r="E1171" s="56"/>
      <c r="F1171" s="72"/>
      <c r="G1171" s="46"/>
    </row>
    <row r="1172" spans="1:7" ht="13.5" thickBot="1">
      <c r="A1172" s="39"/>
      <c r="B1172" s="27"/>
      <c r="C1172" s="92"/>
      <c r="D1172" s="100" t="s">
        <v>238</v>
      </c>
      <c r="E1172" s="192">
        <f>E1174</f>
        <v>3934498</v>
      </c>
      <c r="F1172" s="194">
        <f>F1174</f>
        <v>0</v>
      </c>
      <c r="G1172" s="42">
        <f>F1172+E1172</f>
        <v>3934498</v>
      </c>
    </row>
    <row r="1173" spans="1:7" ht="12.75">
      <c r="A1173" s="11"/>
      <c r="B1173" s="10">
        <v>75622</v>
      </c>
      <c r="C1173" s="12"/>
      <c r="D1173" s="55" t="s">
        <v>138</v>
      </c>
      <c r="E1173" s="239"/>
      <c r="F1173" s="72"/>
      <c r="G1173" s="46"/>
    </row>
    <row r="1174" spans="1:7" ht="13.5" thickBot="1">
      <c r="A1174" s="11"/>
      <c r="B1174" s="17"/>
      <c r="C1174" s="19"/>
      <c r="D1174" s="83" t="s">
        <v>139</v>
      </c>
      <c r="E1174" s="163">
        <f>SUM(E1175:E1176)</f>
        <v>3934498</v>
      </c>
      <c r="F1174" s="196">
        <f>SUM(F1175:F1176)</f>
        <v>0</v>
      </c>
      <c r="G1174" s="45">
        <f>F1174+E1174</f>
        <v>3934498</v>
      </c>
    </row>
    <row r="1175" spans="1:7" ht="12.75">
      <c r="A1175" s="11"/>
      <c r="B1175" s="10"/>
      <c r="C1175" s="88" t="s">
        <v>204</v>
      </c>
      <c r="D1175" s="55" t="s">
        <v>140</v>
      </c>
      <c r="E1175" s="143">
        <v>3834498</v>
      </c>
      <c r="F1175" s="72"/>
      <c r="G1175" s="46">
        <f>F1175+E1175</f>
        <v>3834498</v>
      </c>
    </row>
    <row r="1176" spans="1:7" ht="12.75">
      <c r="A1176" s="11"/>
      <c r="B1176" s="10"/>
      <c r="C1176" s="88" t="s">
        <v>275</v>
      </c>
      <c r="D1176" s="55" t="s">
        <v>276</v>
      </c>
      <c r="E1176" s="143">
        <v>100000</v>
      </c>
      <c r="F1176" s="72"/>
      <c r="G1176" s="46">
        <f>F1176+E1176</f>
        <v>100000</v>
      </c>
    </row>
    <row r="1177" spans="1:7" ht="12.75">
      <c r="A1177" s="11"/>
      <c r="B1177" s="10"/>
      <c r="C1177" s="88"/>
      <c r="D1177" s="55"/>
      <c r="E1177" s="239"/>
      <c r="F1177" s="72"/>
      <c r="G1177" s="46"/>
    </row>
    <row r="1178" spans="1:7" ht="13.5" thickBot="1">
      <c r="A1178" s="39">
        <v>758</v>
      </c>
      <c r="B1178" s="27"/>
      <c r="C1178" s="92"/>
      <c r="D1178" s="100" t="s">
        <v>24</v>
      </c>
      <c r="E1178" s="192">
        <f>E1180+E1187+E1190+E1194+E1183</f>
        <v>20753234</v>
      </c>
      <c r="F1178" s="194">
        <f>F1180+F1187+F1190+F1194+F1183</f>
        <v>148710</v>
      </c>
      <c r="G1178" s="42">
        <f>F1178+E1178</f>
        <v>20901944</v>
      </c>
    </row>
    <row r="1179" spans="1:7" ht="12.75">
      <c r="A1179" s="11"/>
      <c r="B1179" s="10">
        <v>75801</v>
      </c>
      <c r="C1179" s="12"/>
      <c r="D1179" s="55" t="s">
        <v>141</v>
      </c>
      <c r="E1179" s="239"/>
      <c r="F1179" s="72"/>
      <c r="G1179" s="46"/>
    </row>
    <row r="1180" spans="1:7" ht="13.5" thickBot="1">
      <c r="A1180" s="11"/>
      <c r="B1180" s="17"/>
      <c r="C1180" s="19"/>
      <c r="D1180" s="83" t="s">
        <v>142</v>
      </c>
      <c r="E1180" s="163">
        <f>E1181</f>
        <v>11470815</v>
      </c>
      <c r="F1180" s="196">
        <f>F1181</f>
        <v>148710</v>
      </c>
      <c r="G1180" s="45">
        <f>F1180+E1180</f>
        <v>11619525</v>
      </c>
    </row>
    <row r="1181" spans="1:7" ht="12.75">
      <c r="A1181" s="11"/>
      <c r="B1181" s="10"/>
      <c r="C1181" s="12">
        <v>2920</v>
      </c>
      <c r="D1181" s="55" t="s">
        <v>143</v>
      </c>
      <c r="E1181" s="143">
        <v>11470815</v>
      </c>
      <c r="F1181" s="72">
        <f>3270+145440</f>
        <v>148710</v>
      </c>
      <c r="G1181" s="46">
        <f>F1181+E1181</f>
        <v>11619525</v>
      </c>
    </row>
    <row r="1182" spans="1:7" ht="12.75">
      <c r="A1182" s="11"/>
      <c r="B1182" s="10"/>
      <c r="C1182" s="12"/>
      <c r="D1182" s="55"/>
      <c r="E1182" s="143"/>
      <c r="F1182" s="136"/>
      <c r="G1182" s="46"/>
    </row>
    <row r="1183" spans="1:7" ht="13.5" thickBot="1">
      <c r="A1183" s="11"/>
      <c r="B1183" s="17">
        <v>75802</v>
      </c>
      <c r="C1183" s="19"/>
      <c r="D1183" s="83" t="s">
        <v>213</v>
      </c>
      <c r="E1183" s="163">
        <f>SUM(E1184:E1185)</f>
        <v>0</v>
      </c>
      <c r="F1183" s="149">
        <f>SUM(F1184:F1185)</f>
        <v>0</v>
      </c>
      <c r="G1183" s="45">
        <f>F1183+E1183</f>
        <v>0</v>
      </c>
    </row>
    <row r="1184" spans="1:7" ht="12.75">
      <c r="A1184" s="11"/>
      <c r="B1184" s="10"/>
      <c r="C1184" s="12">
        <v>2760</v>
      </c>
      <c r="D1184" s="55" t="s">
        <v>212</v>
      </c>
      <c r="E1184" s="143">
        <v>0</v>
      </c>
      <c r="F1184" s="72"/>
      <c r="G1184" s="46">
        <f>F1184+E1184</f>
        <v>0</v>
      </c>
    </row>
    <row r="1185" spans="1:7" ht="12.75">
      <c r="A1185" s="11"/>
      <c r="B1185" s="10"/>
      <c r="C1185" s="12">
        <v>2780</v>
      </c>
      <c r="D1185" s="55" t="s">
        <v>221</v>
      </c>
      <c r="E1185" s="143">
        <v>0</v>
      </c>
      <c r="F1185" s="72"/>
      <c r="G1185" s="46">
        <f>F1185+E1185</f>
        <v>0</v>
      </c>
    </row>
    <row r="1186" spans="1:7" ht="12.75">
      <c r="A1186" s="11"/>
      <c r="B1186" s="10"/>
      <c r="C1186" s="12"/>
      <c r="D1186" s="55"/>
      <c r="E1186" s="143"/>
      <c r="F1186" s="72"/>
      <c r="G1186" s="46"/>
    </row>
    <row r="1187" spans="1:7" ht="13.5" thickBot="1">
      <c r="A1187" s="11"/>
      <c r="B1187" s="17">
        <v>75803</v>
      </c>
      <c r="C1187" s="19"/>
      <c r="D1187" s="83" t="s">
        <v>144</v>
      </c>
      <c r="E1187" s="163">
        <f>E1188</f>
        <v>5552280</v>
      </c>
      <c r="F1187" s="196">
        <f>F1188</f>
        <v>0</v>
      </c>
      <c r="G1187" s="45">
        <f>F1187+E1187</f>
        <v>5552280</v>
      </c>
    </row>
    <row r="1188" spans="1:7" ht="12.75">
      <c r="A1188" s="11"/>
      <c r="B1188" s="10"/>
      <c r="C1188" s="81">
        <v>2920</v>
      </c>
      <c r="D1188" s="108" t="s">
        <v>143</v>
      </c>
      <c r="E1188" s="143">
        <v>5552280</v>
      </c>
      <c r="F1188" s="72"/>
      <c r="G1188" s="46">
        <f>F1188+E1188</f>
        <v>5552280</v>
      </c>
    </row>
    <row r="1189" spans="1:7" ht="12.75">
      <c r="A1189" s="94"/>
      <c r="B1189" s="40"/>
      <c r="C1189" s="109"/>
      <c r="D1189" s="107"/>
      <c r="E1189" s="143"/>
      <c r="F1189" s="72"/>
      <c r="G1189" s="46"/>
    </row>
    <row r="1190" spans="1:7" ht="13.5" thickBot="1">
      <c r="A1190" s="11"/>
      <c r="B1190" s="17">
        <v>75814</v>
      </c>
      <c r="C1190" s="87"/>
      <c r="D1190" s="83" t="s">
        <v>25</v>
      </c>
      <c r="E1190" s="163">
        <f>E1191+E1192</f>
        <v>566915</v>
      </c>
      <c r="F1190" s="196">
        <f>F1191+F1192</f>
        <v>0</v>
      </c>
      <c r="G1190" s="45">
        <f>F1190+E1190</f>
        <v>566915</v>
      </c>
    </row>
    <row r="1191" spans="1:7" ht="12.75">
      <c r="A1191" s="11"/>
      <c r="B1191" s="10"/>
      <c r="C1191" s="88" t="s">
        <v>192</v>
      </c>
      <c r="D1191" s="55" t="s">
        <v>26</v>
      </c>
      <c r="E1191" s="143">
        <v>276000</v>
      </c>
      <c r="F1191" s="72"/>
      <c r="G1191" s="46">
        <f>F1191+E1191</f>
        <v>276000</v>
      </c>
    </row>
    <row r="1192" spans="1:7" ht="12.75">
      <c r="A1192" s="11"/>
      <c r="B1192" s="12"/>
      <c r="C1192" s="88" t="s">
        <v>190</v>
      </c>
      <c r="D1192" s="55" t="s">
        <v>19</v>
      </c>
      <c r="E1192" s="143">
        <v>290915</v>
      </c>
      <c r="F1192" s="72"/>
      <c r="G1192" s="46">
        <f>E1192+F1192</f>
        <v>290915</v>
      </c>
    </row>
    <row r="1193" spans="1:7" ht="12.75">
      <c r="A1193" s="11"/>
      <c r="B1193" s="12"/>
      <c r="C1193" s="88"/>
      <c r="D1193" s="55"/>
      <c r="E1193" s="143"/>
      <c r="F1193" s="72"/>
      <c r="G1193" s="46"/>
    </row>
    <row r="1194" spans="1:7" ht="13.5" thickBot="1">
      <c r="A1194" s="11"/>
      <c r="B1194" s="17">
        <v>75832</v>
      </c>
      <c r="C1194" s="87"/>
      <c r="D1194" s="83" t="s">
        <v>189</v>
      </c>
      <c r="E1194" s="163">
        <f>E1195</f>
        <v>3163224</v>
      </c>
      <c r="F1194" s="149">
        <f>F1195</f>
        <v>0</v>
      </c>
      <c r="G1194" s="45">
        <f>G1195</f>
        <v>3163224</v>
      </c>
    </row>
    <row r="1195" spans="1:7" ht="12.75">
      <c r="A1195" s="11"/>
      <c r="B1195" s="12"/>
      <c r="C1195" s="88" t="s">
        <v>205</v>
      </c>
      <c r="D1195" s="55" t="s">
        <v>143</v>
      </c>
      <c r="E1195" s="143">
        <v>3163224</v>
      </c>
      <c r="F1195" s="72"/>
      <c r="G1195" s="46">
        <f>F1195+E1195</f>
        <v>3163224</v>
      </c>
    </row>
    <row r="1196" spans="1:7" ht="12.75">
      <c r="A1196" s="11"/>
      <c r="B1196" s="12"/>
      <c r="C1196" s="88"/>
      <c r="D1196" s="55"/>
      <c r="E1196" s="143"/>
      <c r="F1196" s="72"/>
      <c r="G1196" s="46"/>
    </row>
    <row r="1197" spans="1:7" ht="13.5" thickBot="1">
      <c r="A1197" s="326">
        <v>801</v>
      </c>
      <c r="B1197" s="327"/>
      <c r="C1197" s="328"/>
      <c r="D1197" s="329" t="s">
        <v>47</v>
      </c>
      <c r="E1197" s="330">
        <f>E1198</f>
        <v>93125</v>
      </c>
      <c r="F1197" s="330">
        <f>F1198</f>
        <v>0</v>
      </c>
      <c r="G1197" s="330">
        <f>G1198</f>
        <v>93125</v>
      </c>
    </row>
    <row r="1198" spans="1:7" ht="12.75">
      <c r="A1198" s="11"/>
      <c r="B1198" s="174">
        <v>80195</v>
      </c>
      <c r="C1198" s="183"/>
      <c r="D1198" s="177" t="s">
        <v>54</v>
      </c>
      <c r="E1198" s="213">
        <f>E1202+E1199+E1200</f>
        <v>93125</v>
      </c>
      <c r="F1198" s="213">
        <f>F1202+F1199+F1200</f>
        <v>0</v>
      </c>
      <c r="G1198" s="213">
        <f>G1202+G1199+G1200</f>
        <v>93125</v>
      </c>
    </row>
    <row r="1199" spans="1:7" ht="12.75">
      <c r="A1199" s="11"/>
      <c r="B1199" s="12"/>
      <c r="C1199" s="88" t="s">
        <v>190</v>
      </c>
      <c r="D1199" s="55" t="s">
        <v>19</v>
      </c>
      <c r="E1199" s="143">
        <v>11754</v>
      </c>
      <c r="F1199" s="165"/>
      <c r="G1199" s="143">
        <f>E1199+F1199</f>
        <v>11754</v>
      </c>
    </row>
    <row r="1200" spans="1:7" ht="12.75">
      <c r="A1200" s="11"/>
      <c r="B1200" s="12"/>
      <c r="C1200" s="88" t="s">
        <v>442</v>
      </c>
      <c r="D1200" s="55" t="s">
        <v>121</v>
      </c>
      <c r="E1200" s="143">
        <v>9312</v>
      </c>
      <c r="F1200" s="165"/>
      <c r="G1200" s="143">
        <f>E1200+F1200</f>
        <v>9312</v>
      </c>
    </row>
    <row r="1201" spans="1:7" ht="12.75">
      <c r="A1201" s="11"/>
      <c r="B1201" s="12"/>
      <c r="C1201" s="88"/>
      <c r="D1201" s="55" t="s">
        <v>122</v>
      </c>
      <c r="E1201" s="143"/>
      <c r="F1201" s="165"/>
      <c r="G1201" s="143"/>
    </row>
    <row r="1202" spans="1:7" ht="12.75">
      <c r="A1202" s="11"/>
      <c r="B1202" s="12"/>
      <c r="C1202" s="88" t="s">
        <v>386</v>
      </c>
      <c r="D1202" s="55" t="s">
        <v>387</v>
      </c>
      <c r="E1202" s="143">
        <v>72059</v>
      </c>
      <c r="F1202" s="72"/>
      <c r="G1202" s="46">
        <f>E1202+F1202</f>
        <v>72059</v>
      </c>
    </row>
    <row r="1203" spans="1:7" ht="12.75">
      <c r="A1203" s="11"/>
      <c r="B1203" s="12"/>
      <c r="C1203" s="88"/>
      <c r="D1203" s="55" t="s">
        <v>388</v>
      </c>
      <c r="E1203" s="143"/>
      <c r="F1203" s="72"/>
      <c r="G1203" s="46"/>
    </row>
    <row r="1204" spans="1:7" ht="12.75">
      <c r="A1204" s="11"/>
      <c r="B1204" s="12"/>
      <c r="C1204" s="88"/>
      <c r="D1204" s="55"/>
      <c r="E1204" s="143"/>
      <c r="F1204" s="72"/>
      <c r="G1204" s="46"/>
    </row>
    <row r="1205" spans="1:7" ht="13.5" thickBot="1">
      <c r="A1205" s="39">
        <v>803</v>
      </c>
      <c r="B1205" s="92"/>
      <c r="C1205" s="105"/>
      <c r="D1205" s="100" t="s">
        <v>247</v>
      </c>
      <c r="E1205" s="192">
        <f>E1206</f>
        <v>0</v>
      </c>
      <c r="F1205" s="208">
        <f>F1206</f>
        <v>0</v>
      </c>
      <c r="G1205" s="42">
        <f>F1205+E1205</f>
        <v>0</v>
      </c>
    </row>
    <row r="1206" spans="1:7" ht="13.5" thickBot="1">
      <c r="A1206" s="11"/>
      <c r="B1206" s="17">
        <v>80309</v>
      </c>
      <c r="C1206" s="87"/>
      <c r="D1206" s="83" t="s">
        <v>248</v>
      </c>
      <c r="E1206" s="163">
        <f>SUM(E1207:E1210)</f>
        <v>0</v>
      </c>
      <c r="F1206" s="149">
        <f>SUM(F1207:F1210)</f>
        <v>0</v>
      </c>
      <c r="G1206" s="45">
        <f>F1206+E1206</f>
        <v>0</v>
      </c>
    </row>
    <row r="1207" spans="1:7" ht="12.75">
      <c r="A1207" s="11"/>
      <c r="B1207" s="12"/>
      <c r="C1207" s="88" t="s">
        <v>251</v>
      </c>
      <c r="D1207" s="55" t="s">
        <v>252</v>
      </c>
      <c r="E1207" s="143">
        <v>0</v>
      </c>
      <c r="F1207" s="136"/>
      <c r="G1207" s="46">
        <f>F1207+E1207</f>
        <v>0</v>
      </c>
    </row>
    <row r="1208" spans="1:7" ht="12.75">
      <c r="A1208" s="11"/>
      <c r="B1208" s="12"/>
      <c r="C1208" s="88"/>
      <c r="D1208" s="55" t="s">
        <v>233</v>
      </c>
      <c r="E1208" s="143"/>
      <c r="F1208" s="136"/>
      <c r="G1208" s="46"/>
    </row>
    <row r="1209" spans="1:7" ht="12.75">
      <c r="A1209" s="11"/>
      <c r="B1209" s="12"/>
      <c r="C1209" s="88" t="s">
        <v>253</v>
      </c>
      <c r="D1209" s="55" t="s">
        <v>252</v>
      </c>
      <c r="E1209" s="143">
        <v>0</v>
      </c>
      <c r="F1209" s="136"/>
      <c r="G1209" s="46">
        <f>F1209+E1209</f>
        <v>0</v>
      </c>
    </row>
    <row r="1210" spans="1:7" ht="12.75">
      <c r="A1210" s="11"/>
      <c r="B1210" s="12"/>
      <c r="C1210" s="88"/>
      <c r="D1210" s="55" t="s">
        <v>233</v>
      </c>
      <c r="E1210" s="143"/>
      <c r="F1210" s="136"/>
      <c r="G1210" s="46"/>
    </row>
    <row r="1211" spans="1:7" ht="12.75">
      <c r="A1211" s="11"/>
      <c r="B1211" s="12"/>
      <c r="C1211" s="88"/>
      <c r="D1211" s="55"/>
      <c r="E1211" s="143"/>
      <c r="F1211" s="72"/>
      <c r="G1211" s="46"/>
    </row>
    <row r="1212" spans="1:7" ht="13.5" thickBot="1">
      <c r="A1212" s="39">
        <v>851</v>
      </c>
      <c r="B1212" s="27"/>
      <c r="C1212" s="92"/>
      <c r="D1212" s="100" t="s">
        <v>73</v>
      </c>
      <c r="E1212" s="192">
        <f>E1213+E1218</f>
        <v>66624</v>
      </c>
      <c r="F1212" s="192">
        <f>F1213+F1218</f>
        <v>0</v>
      </c>
      <c r="G1212" s="192">
        <f>G1213+G1218</f>
        <v>66624</v>
      </c>
    </row>
    <row r="1213" spans="1:7" ht="13.5" thickBot="1">
      <c r="A1213" s="94"/>
      <c r="B1213" s="17">
        <v>85154</v>
      </c>
      <c r="C1213" s="19"/>
      <c r="D1213" s="83" t="s">
        <v>100</v>
      </c>
      <c r="E1213" s="163">
        <f>E1215</f>
        <v>10000</v>
      </c>
      <c r="F1213" s="196">
        <f>F1215</f>
        <v>0</v>
      </c>
      <c r="G1213" s="45">
        <f>F1213+E1213</f>
        <v>10000</v>
      </c>
    </row>
    <row r="1214" spans="1:7" ht="12.75">
      <c r="A1214" s="94"/>
      <c r="B1214" s="10"/>
      <c r="C1214" s="12">
        <v>2330</v>
      </c>
      <c r="D1214" s="55" t="s">
        <v>235</v>
      </c>
      <c r="E1214" s="239"/>
      <c r="F1214" s="72"/>
      <c r="G1214" s="46"/>
    </row>
    <row r="1215" spans="1:7" ht="12.75">
      <c r="A1215" s="94"/>
      <c r="B1215" s="10"/>
      <c r="C1215" s="12"/>
      <c r="D1215" s="55" t="s">
        <v>236</v>
      </c>
      <c r="E1215" s="143">
        <v>10000</v>
      </c>
      <c r="F1215" s="72"/>
      <c r="G1215" s="46">
        <f>F1215+E1215</f>
        <v>10000</v>
      </c>
    </row>
    <row r="1216" spans="1:7" ht="12.75">
      <c r="A1216" s="94"/>
      <c r="B1216" s="40"/>
      <c r="C1216" s="99"/>
      <c r="D1216" s="107"/>
      <c r="E1216" s="239"/>
      <c r="F1216" s="72"/>
      <c r="G1216" s="46"/>
    </row>
    <row r="1217" spans="1:7" ht="12.75">
      <c r="A1217" s="11"/>
      <c r="B1217" s="10">
        <v>85156</v>
      </c>
      <c r="C1217" s="12"/>
      <c r="D1217" s="55" t="s">
        <v>74</v>
      </c>
      <c r="E1217" s="239"/>
      <c r="F1217" s="72"/>
      <c r="G1217" s="46"/>
    </row>
    <row r="1218" spans="1:7" ht="13.5" thickBot="1">
      <c r="A1218" s="11"/>
      <c r="B1218" s="17"/>
      <c r="C1218" s="19"/>
      <c r="D1218" s="83" t="s">
        <v>237</v>
      </c>
      <c r="E1218" s="163">
        <f>E1220</f>
        <v>56624</v>
      </c>
      <c r="F1218" s="196">
        <f>F1220</f>
        <v>0</v>
      </c>
      <c r="G1218" s="45">
        <f>F1218+E1218</f>
        <v>56624</v>
      </c>
    </row>
    <row r="1219" spans="1:7" ht="12.75">
      <c r="A1219" s="11"/>
      <c r="B1219" s="10"/>
      <c r="C1219" s="12">
        <v>2110</v>
      </c>
      <c r="D1219" s="55" t="s">
        <v>112</v>
      </c>
      <c r="E1219" s="239"/>
      <c r="F1219" s="72"/>
      <c r="G1219" s="46"/>
    </row>
    <row r="1220" spans="1:7" ht="12.75">
      <c r="A1220" s="11"/>
      <c r="B1220" s="10"/>
      <c r="C1220" s="12"/>
      <c r="D1220" s="55" t="s">
        <v>113</v>
      </c>
      <c r="E1220" s="143">
        <v>56624</v>
      </c>
      <c r="F1220" s="72"/>
      <c r="G1220" s="46">
        <f>F1220+E1220</f>
        <v>56624</v>
      </c>
    </row>
    <row r="1221" spans="1:7" ht="12.75">
      <c r="A1221" s="11"/>
      <c r="B1221" s="10"/>
      <c r="C1221" s="12"/>
      <c r="D1221" s="55"/>
      <c r="E1221" s="56"/>
      <c r="F1221" s="206"/>
      <c r="G1221" s="86"/>
    </row>
    <row r="1222" spans="1:7" ht="13.5" thickBot="1">
      <c r="A1222" s="39">
        <v>852</v>
      </c>
      <c r="B1222" s="27"/>
      <c r="C1222" s="92"/>
      <c r="D1222" s="100" t="s">
        <v>186</v>
      </c>
      <c r="E1222" s="192">
        <f>E1234+E1244+E1240+E1223+E1250+E1256</f>
        <v>4108536</v>
      </c>
      <c r="F1222" s="192">
        <f>F1234+F1244+F1240+F1223+F1250+F1256</f>
        <v>191586</v>
      </c>
      <c r="G1222" s="192">
        <f>G1234+G1244+G1240+G1223+G1250+G1256</f>
        <v>4300122</v>
      </c>
    </row>
    <row r="1223" spans="1:7" ht="13.5" thickBot="1">
      <c r="A1223" s="94"/>
      <c r="B1223" s="32">
        <v>85201</v>
      </c>
      <c r="C1223" s="66"/>
      <c r="D1223" s="102" t="s">
        <v>250</v>
      </c>
      <c r="E1223" s="214">
        <f>E1224+E1226+E1228+E1231</f>
        <v>662522</v>
      </c>
      <c r="F1223" s="214">
        <f>F1224+F1226+F1228+F1231</f>
        <v>0</v>
      </c>
      <c r="G1223" s="214">
        <f>G1224+G1226+G1228+G1231</f>
        <v>662522</v>
      </c>
    </row>
    <row r="1224" spans="1:7" ht="12.75">
      <c r="A1224" s="94"/>
      <c r="B1224" s="10"/>
      <c r="C1224" s="12">
        <v>2130</v>
      </c>
      <c r="D1224" s="55" t="s">
        <v>121</v>
      </c>
      <c r="E1224" s="143">
        <v>203370</v>
      </c>
      <c r="F1224" s="164"/>
      <c r="G1224" s="143">
        <f>E1224+F1224</f>
        <v>203370</v>
      </c>
    </row>
    <row r="1225" spans="1:7" ht="12.75">
      <c r="A1225" s="94"/>
      <c r="B1225" s="10"/>
      <c r="C1225" s="12"/>
      <c r="D1225" s="55" t="s">
        <v>122</v>
      </c>
      <c r="E1225" s="143"/>
      <c r="F1225" s="164"/>
      <c r="G1225" s="143" t="s">
        <v>389</v>
      </c>
    </row>
    <row r="1226" spans="1:7" ht="12.75">
      <c r="A1226" s="94"/>
      <c r="B1226" s="40"/>
      <c r="C1226" s="12">
        <v>2310</v>
      </c>
      <c r="D1226" s="55" t="s">
        <v>219</v>
      </c>
      <c r="E1226" s="143">
        <v>380552</v>
      </c>
      <c r="F1226" s="164"/>
      <c r="G1226" s="97">
        <f>F1226+E1226</f>
        <v>380552</v>
      </c>
    </row>
    <row r="1227" spans="1:7" ht="12.75">
      <c r="A1227" s="94"/>
      <c r="B1227" s="40"/>
      <c r="C1227" s="12"/>
      <c r="D1227" s="55" t="s">
        <v>220</v>
      </c>
      <c r="E1227" s="143"/>
      <c r="F1227" s="164"/>
      <c r="G1227" s="97"/>
    </row>
    <row r="1228" spans="1:7" ht="12.75">
      <c r="A1228" s="94"/>
      <c r="B1228" s="40"/>
      <c r="C1228" s="12">
        <v>6260</v>
      </c>
      <c r="D1228" s="55" t="s">
        <v>410</v>
      </c>
      <c r="E1228" s="143">
        <v>40000</v>
      </c>
      <c r="F1228" s="164"/>
      <c r="G1228" s="97">
        <f>E1228+F1228</f>
        <v>40000</v>
      </c>
    </row>
    <row r="1229" spans="1:7" ht="12.75">
      <c r="A1229" s="94"/>
      <c r="B1229" s="40"/>
      <c r="C1229" s="12"/>
      <c r="D1229" s="55" t="s">
        <v>412</v>
      </c>
      <c r="E1229" s="143"/>
      <c r="F1229" s="164"/>
      <c r="G1229" s="97"/>
    </row>
    <row r="1230" spans="1:7" ht="12.75">
      <c r="A1230" s="94"/>
      <c r="B1230" s="40"/>
      <c r="C1230" s="12"/>
      <c r="D1230" s="55" t="s">
        <v>411</v>
      </c>
      <c r="E1230" s="143"/>
      <c r="F1230" s="164"/>
      <c r="G1230" s="97"/>
    </row>
    <row r="1231" spans="1:7" ht="12.75">
      <c r="A1231" s="94"/>
      <c r="B1231" s="40"/>
      <c r="C1231" s="256" t="s">
        <v>431</v>
      </c>
      <c r="D1231" s="153" t="s">
        <v>432</v>
      </c>
      <c r="E1231" s="143">
        <v>38600</v>
      </c>
      <c r="F1231" s="164"/>
      <c r="G1231" s="97">
        <f>E1231+F1231</f>
        <v>38600</v>
      </c>
    </row>
    <row r="1232" spans="1:7" ht="12.75">
      <c r="A1232" s="94"/>
      <c r="B1232" s="40"/>
      <c r="C1232" s="256"/>
      <c r="D1232" s="153" t="s">
        <v>433</v>
      </c>
      <c r="E1232" s="143"/>
      <c r="F1232" s="164"/>
      <c r="G1232" s="97"/>
    </row>
    <row r="1233" spans="1:7" ht="12.75">
      <c r="A1233" s="94"/>
      <c r="B1233" s="40"/>
      <c r="C1233" s="99"/>
      <c r="D1233" s="107"/>
      <c r="E1233" s="239"/>
      <c r="F1233" s="206"/>
      <c r="G1233" s="86"/>
    </row>
    <row r="1234" spans="1:7" ht="13.5" thickBot="1">
      <c r="A1234" s="11"/>
      <c r="B1234" s="17">
        <v>85202</v>
      </c>
      <c r="C1234" s="19"/>
      <c r="D1234" s="83" t="s">
        <v>85</v>
      </c>
      <c r="E1234" s="163">
        <f>E1236+E1237</f>
        <v>2697924</v>
      </c>
      <c r="F1234" s="163">
        <f>F1236+F1237</f>
        <v>0</v>
      </c>
      <c r="G1234" s="45">
        <f>F1234+E1234</f>
        <v>2697924</v>
      </c>
    </row>
    <row r="1235" spans="1:7" ht="12.75">
      <c r="A1235" s="11"/>
      <c r="B1235" s="10"/>
      <c r="C1235" s="12">
        <v>2130</v>
      </c>
      <c r="D1235" s="55" t="s">
        <v>121</v>
      </c>
      <c r="E1235" s="239"/>
      <c r="F1235" s="72"/>
      <c r="G1235" s="46"/>
    </row>
    <row r="1236" spans="1:7" ht="12.75">
      <c r="A1236" s="11"/>
      <c r="B1236" s="10"/>
      <c r="C1236" s="12"/>
      <c r="D1236" s="55" t="s">
        <v>122</v>
      </c>
      <c r="E1236" s="143">
        <v>2622924</v>
      </c>
      <c r="F1236" s="72"/>
      <c r="G1236" s="46">
        <f>F1236+E1236</f>
        <v>2622924</v>
      </c>
    </row>
    <row r="1237" spans="1:7" ht="12.75">
      <c r="A1237" s="11"/>
      <c r="B1237" s="10"/>
      <c r="C1237" s="152">
        <v>6430</v>
      </c>
      <c r="D1237" s="153" t="s">
        <v>436</v>
      </c>
      <c r="E1237" s="143">
        <v>75000</v>
      </c>
      <c r="F1237" s="72"/>
      <c r="G1237" s="46">
        <f>F1237+E1237</f>
        <v>75000</v>
      </c>
    </row>
    <row r="1238" spans="1:7" ht="12.75">
      <c r="A1238" s="11"/>
      <c r="B1238" s="10"/>
      <c r="C1238" s="152"/>
      <c r="D1238" s="153" t="s">
        <v>437</v>
      </c>
      <c r="E1238" s="143"/>
      <c r="F1238" s="72"/>
      <c r="G1238" s="46"/>
    </row>
    <row r="1239" spans="1:7" ht="13.5" customHeight="1">
      <c r="A1239" s="11"/>
      <c r="B1239" s="10"/>
      <c r="C1239" s="12"/>
      <c r="D1239" s="55"/>
      <c r="E1239" s="143"/>
      <c r="F1239" s="72"/>
      <c r="G1239" s="46"/>
    </row>
    <row r="1240" spans="1:7" ht="13.5" thickBot="1">
      <c r="A1240" s="11"/>
      <c r="B1240" s="17">
        <v>85203</v>
      </c>
      <c r="C1240" s="19"/>
      <c r="D1240" s="83" t="s">
        <v>223</v>
      </c>
      <c r="E1240" s="163">
        <f>SUM(E1242:E1242)</f>
        <v>552950</v>
      </c>
      <c r="F1240" s="149">
        <f>SUM(F1242:F1242)</f>
        <v>0</v>
      </c>
      <c r="G1240" s="45">
        <f>F1240+E1240</f>
        <v>552950</v>
      </c>
    </row>
    <row r="1241" spans="1:7" ht="12.75">
      <c r="A1241" s="11"/>
      <c r="B1241" s="10"/>
      <c r="C1241" s="12">
        <v>2110</v>
      </c>
      <c r="D1241" s="55" t="s">
        <v>112</v>
      </c>
      <c r="E1241" s="143"/>
      <c r="F1241" s="72"/>
      <c r="G1241" s="46"/>
    </row>
    <row r="1242" spans="1:7" ht="12.75">
      <c r="A1242" s="11"/>
      <c r="B1242" s="10"/>
      <c r="C1242" s="12"/>
      <c r="D1242" s="55" t="s">
        <v>113</v>
      </c>
      <c r="E1242" s="143">
        <v>552950</v>
      </c>
      <c r="F1242" s="72"/>
      <c r="G1242" s="46">
        <f>F1242+E1242</f>
        <v>552950</v>
      </c>
    </row>
    <row r="1243" spans="1:7" ht="13.5" customHeight="1">
      <c r="A1243" s="11"/>
      <c r="B1243" s="10"/>
      <c r="C1243" s="12"/>
      <c r="D1243" s="55"/>
      <c r="E1243" s="143"/>
      <c r="F1243" s="136"/>
      <c r="G1243" s="46"/>
    </row>
    <row r="1244" spans="1:7" ht="13.5" thickBot="1">
      <c r="A1244" s="11"/>
      <c r="B1244" s="17">
        <v>85204</v>
      </c>
      <c r="C1244" s="19"/>
      <c r="D1244" s="83" t="s">
        <v>96</v>
      </c>
      <c r="E1244" s="163">
        <f>E1247+E1245</f>
        <v>139140</v>
      </c>
      <c r="F1244" s="163">
        <f>F1247+F1245</f>
        <v>191586</v>
      </c>
      <c r="G1244" s="96">
        <f>G1247+G1245</f>
        <v>330726</v>
      </c>
    </row>
    <row r="1245" spans="1:7" ht="12.75">
      <c r="A1245" s="11"/>
      <c r="B1245" s="10"/>
      <c r="C1245" s="12">
        <v>2130</v>
      </c>
      <c r="D1245" s="55" t="s">
        <v>121</v>
      </c>
      <c r="E1245" s="143">
        <v>0</v>
      </c>
      <c r="F1245" s="165">
        <v>191586</v>
      </c>
      <c r="G1245" s="97">
        <f>E1245+F1245</f>
        <v>191586</v>
      </c>
    </row>
    <row r="1246" spans="1:7" ht="12.75">
      <c r="A1246" s="11"/>
      <c r="B1246" s="10"/>
      <c r="C1246" s="12"/>
      <c r="D1246" s="55" t="s">
        <v>122</v>
      </c>
      <c r="E1246" s="143"/>
      <c r="F1246" s="165"/>
      <c r="G1246" s="97"/>
    </row>
    <row r="1247" spans="1:7" ht="12.75">
      <c r="A1247" s="11"/>
      <c r="B1247" s="10"/>
      <c r="C1247" s="12">
        <v>2310</v>
      </c>
      <c r="D1247" s="55" t="s">
        <v>219</v>
      </c>
      <c r="E1247" s="143">
        <v>139140</v>
      </c>
      <c r="F1247" s="72"/>
      <c r="G1247" s="46">
        <f>F1247+E1247</f>
        <v>139140</v>
      </c>
    </row>
    <row r="1248" spans="1:7" ht="12.75">
      <c r="A1248" s="11"/>
      <c r="B1248" s="10"/>
      <c r="C1248" s="12"/>
      <c r="D1248" s="55" t="s">
        <v>266</v>
      </c>
      <c r="E1248" s="143"/>
      <c r="F1248" s="72"/>
      <c r="G1248" s="46"/>
    </row>
    <row r="1249" spans="1:7" ht="12.75">
      <c r="A1249" s="11"/>
      <c r="B1249" s="10"/>
      <c r="C1249" s="12"/>
      <c r="D1249" s="55"/>
      <c r="E1249" s="143"/>
      <c r="F1249" s="72"/>
      <c r="G1249" s="46"/>
    </row>
    <row r="1250" spans="1:7" ht="12.75">
      <c r="A1250" s="11"/>
      <c r="B1250" s="172">
        <v>85218</v>
      </c>
      <c r="C1250" s="179"/>
      <c r="D1250" s="180" t="s">
        <v>97</v>
      </c>
      <c r="E1250" s="241">
        <f>E1251+E1253</f>
        <v>9000</v>
      </c>
      <c r="F1250" s="241">
        <f>F1251+F1253</f>
        <v>0</v>
      </c>
      <c r="G1250" s="241">
        <f>G1251+G1253</f>
        <v>9000</v>
      </c>
    </row>
    <row r="1251" spans="1:7" ht="12.75">
      <c r="A1251" s="11"/>
      <c r="B1251" s="10"/>
      <c r="C1251" s="12">
        <v>2110</v>
      </c>
      <c r="D1251" s="55" t="s">
        <v>112</v>
      </c>
      <c r="E1251" s="143">
        <v>6000</v>
      </c>
      <c r="F1251" s="72"/>
      <c r="G1251" s="46">
        <f>E1251+F1251</f>
        <v>6000</v>
      </c>
    </row>
    <row r="1252" spans="1:7" ht="12.75">
      <c r="A1252" s="11"/>
      <c r="B1252" s="10"/>
      <c r="C1252" s="12"/>
      <c r="D1252" s="55" t="s">
        <v>113</v>
      </c>
      <c r="E1252" s="143"/>
      <c r="F1252" s="72"/>
      <c r="G1252" s="46"/>
    </row>
    <row r="1253" spans="1:7" ht="12.75">
      <c r="A1253" s="11"/>
      <c r="B1253" s="10"/>
      <c r="C1253" s="12">
        <v>2130</v>
      </c>
      <c r="D1253" s="55" t="s">
        <v>121</v>
      </c>
      <c r="E1253" s="143">
        <v>3000</v>
      </c>
      <c r="F1253" s="72"/>
      <c r="G1253" s="46">
        <f>E1253+F1253</f>
        <v>3000</v>
      </c>
    </row>
    <row r="1254" spans="1:7" ht="12.75">
      <c r="A1254" s="11"/>
      <c r="B1254" s="10"/>
      <c r="C1254" s="12"/>
      <c r="D1254" s="55" t="s">
        <v>122</v>
      </c>
      <c r="E1254" s="143"/>
      <c r="F1254" s="72"/>
      <c r="G1254" s="46"/>
    </row>
    <row r="1255" spans="1:7" ht="12.75">
      <c r="A1255" s="11"/>
      <c r="B1255" s="10"/>
      <c r="C1255" s="12"/>
      <c r="D1255" s="55"/>
      <c r="E1255" s="143"/>
      <c r="F1255" s="72"/>
      <c r="G1255" s="46"/>
    </row>
    <row r="1256" spans="1:7" ht="13.5" thickBot="1">
      <c r="A1256" s="11"/>
      <c r="B1256" s="17">
        <v>85295</v>
      </c>
      <c r="C1256" s="19"/>
      <c r="D1256" s="83" t="s">
        <v>54</v>
      </c>
      <c r="E1256" s="163">
        <f>E1257</f>
        <v>47000</v>
      </c>
      <c r="F1256" s="149">
        <f>F1257</f>
        <v>0</v>
      </c>
      <c r="G1256" s="45">
        <f>E1256+F1256</f>
        <v>47000</v>
      </c>
    </row>
    <row r="1257" spans="1:7" ht="12.75">
      <c r="A1257" s="11"/>
      <c r="B1257" s="10"/>
      <c r="C1257" s="12">
        <v>2120</v>
      </c>
      <c r="D1257" s="171" t="s">
        <v>439</v>
      </c>
      <c r="E1257" s="143">
        <v>47000</v>
      </c>
      <c r="F1257" s="72"/>
      <c r="G1257" s="46">
        <f>E1257+F1257</f>
        <v>47000</v>
      </c>
    </row>
    <row r="1258" spans="1:7" ht="12.75">
      <c r="A1258" s="11"/>
      <c r="B1258" s="10"/>
      <c r="C1258" s="12"/>
      <c r="D1258" s="171" t="s">
        <v>440</v>
      </c>
      <c r="E1258" s="143"/>
      <c r="F1258" s="72"/>
      <c r="G1258" s="46"/>
    </row>
    <row r="1259" spans="1:7" ht="12.75">
      <c r="A1259" s="11"/>
      <c r="B1259" s="10"/>
      <c r="C1259" s="12"/>
      <c r="D1259" s="55"/>
      <c r="E1259" s="143"/>
      <c r="F1259" s="72"/>
      <c r="G1259" s="46"/>
    </row>
    <row r="1260" spans="1:7" ht="13.5" thickBot="1">
      <c r="A1260" s="39">
        <v>853</v>
      </c>
      <c r="B1260" s="27"/>
      <c r="C1260" s="92"/>
      <c r="D1260" s="100" t="s">
        <v>185</v>
      </c>
      <c r="E1260" s="192">
        <f>E1265+E1261+E1269</f>
        <v>679505</v>
      </c>
      <c r="F1260" s="192">
        <f>F1265+F1261+F1269</f>
        <v>0</v>
      </c>
      <c r="G1260" s="192">
        <f>G1265+G1261+G1269</f>
        <v>679505</v>
      </c>
    </row>
    <row r="1261" spans="1:7" ht="12.75">
      <c r="A1261" s="94"/>
      <c r="B1261" s="390">
        <v>85311</v>
      </c>
      <c r="C1261" s="390"/>
      <c r="D1261" s="177" t="s">
        <v>369</v>
      </c>
      <c r="E1261" s="391">
        <f>E1262</f>
        <v>1823</v>
      </c>
      <c r="F1261" s="391">
        <f>F1262</f>
        <v>0</v>
      </c>
      <c r="G1261" s="391">
        <f>G1262</f>
        <v>1823</v>
      </c>
    </row>
    <row r="1262" spans="1:7" ht="12.75">
      <c r="A1262" s="94"/>
      <c r="B1262" s="388"/>
      <c r="C1262" s="388">
        <v>2910</v>
      </c>
      <c r="D1262" s="25" t="s">
        <v>395</v>
      </c>
      <c r="E1262" s="321">
        <v>1823</v>
      </c>
      <c r="F1262" s="321"/>
      <c r="G1262" s="321">
        <f>E1262+F1262</f>
        <v>1823</v>
      </c>
    </row>
    <row r="1263" spans="1:7" ht="12.75">
      <c r="A1263" s="94"/>
      <c r="B1263" s="388"/>
      <c r="C1263" s="388"/>
      <c r="D1263" s="25" t="s">
        <v>396</v>
      </c>
      <c r="E1263" s="321"/>
      <c r="F1263" s="321"/>
      <c r="G1263" s="321"/>
    </row>
    <row r="1264" spans="1:7" ht="12.75">
      <c r="A1264" s="94"/>
      <c r="B1264" s="388"/>
      <c r="C1264" s="388"/>
      <c r="D1264" s="389"/>
      <c r="E1264" s="321"/>
      <c r="F1264" s="321"/>
      <c r="G1264" s="321"/>
    </row>
    <row r="1265" spans="1:7" ht="13.5" thickBot="1">
      <c r="A1265" s="11"/>
      <c r="B1265" s="17">
        <v>85321</v>
      </c>
      <c r="C1265" s="19"/>
      <c r="D1265" s="83" t="s">
        <v>265</v>
      </c>
      <c r="E1265" s="163">
        <f>E1267</f>
        <v>420335</v>
      </c>
      <c r="F1265" s="196">
        <f>F1267</f>
        <v>0</v>
      </c>
      <c r="G1265" s="45">
        <f>F1265+E1265</f>
        <v>420335</v>
      </c>
    </row>
    <row r="1266" spans="1:7" ht="12.75">
      <c r="A1266" s="11"/>
      <c r="B1266" s="10"/>
      <c r="C1266" s="12">
        <v>2110</v>
      </c>
      <c r="D1266" s="55" t="s">
        <v>112</v>
      </c>
      <c r="E1266" s="239"/>
      <c r="F1266" s="136"/>
      <c r="G1266" s="46"/>
    </row>
    <row r="1267" spans="1:7" ht="12.75">
      <c r="A1267" s="11"/>
      <c r="B1267" s="10"/>
      <c r="C1267" s="10"/>
      <c r="D1267" s="55" t="s">
        <v>113</v>
      </c>
      <c r="E1267" s="143">
        <v>420335</v>
      </c>
      <c r="F1267" s="136"/>
      <c r="G1267" s="46">
        <f>F1267+E1267</f>
        <v>420335</v>
      </c>
    </row>
    <row r="1268" spans="1:7" ht="12.75">
      <c r="A1268" s="11"/>
      <c r="B1268" s="12"/>
      <c r="C1268" s="12"/>
      <c r="D1268" s="55"/>
      <c r="E1268" s="142"/>
      <c r="F1268" s="136"/>
      <c r="G1268" s="46"/>
    </row>
    <row r="1269" spans="1:7" ht="12.75">
      <c r="A1269" s="11"/>
      <c r="B1269" s="172">
        <v>85395</v>
      </c>
      <c r="C1269" s="179"/>
      <c r="D1269" s="180" t="s">
        <v>54</v>
      </c>
      <c r="E1269" s="229">
        <f>SUM(E1270:E1272)</f>
        <v>257347</v>
      </c>
      <c r="F1269" s="395">
        <f>SUM(F1270:F1272)</f>
        <v>0</v>
      </c>
      <c r="G1269" s="396">
        <f>SUM(G1270:G1272)</f>
        <v>257347</v>
      </c>
    </row>
    <row r="1270" spans="1:7" ht="12.75">
      <c r="A1270" s="11"/>
      <c r="B1270" s="12"/>
      <c r="C1270" s="12">
        <v>2008</v>
      </c>
      <c r="D1270" s="424" t="s">
        <v>454</v>
      </c>
      <c r="E1270" s="142">
        <v>249099</v>
      </c>
      <c r="F1270" s="136"/>
      <c r="G1270" s="46">
        <f>E1270+F1270</f>
        <v>249099</v>
      </c>
    </row>
    <row r="1271" spans="1:7" ht="12.75">
      <c r="A1271" s="11"/>
      <c r="B1271" s="12"/>
      <c r="C1271" s="12"/>
      <c r="D1271" s="424" t="s">
        <v>455</v>
      </c>
      <c r="E1271" s="142"/>
      <c r="F1271" s="136"/>
      <c r="G1271" s="46"/>
    </row>
    <row r="1272" spans="1:7" ht="12.75">
      <c r="A1272" s="11"/>
      <c r="B1272" s="12"/>
      <c r="C1272" s="12">
        <v>2009</v>
      </c>
      <c r="D1272" s="424" t="s">
        <v>454</v>
      </c>
      <c r="E1272" s="142">
        <v>8248</v>
      </c>
      <c r="F1272" s="136"/>
      <c r="G1272" s="46">
        <f>E1272+F1272</f>
        <v>8248</v>
      </c>
    </row>
    <row r="1273" spans="1:7" ht="12.75">
      <c r="A1273" s="11"/>
      <c r="B1273" s="12"/>
      <c r="C1273" s="12"/>
      <c r="D1273" s="424" t="s">
        <v>455</v>
      </c>
      <c r="E1273" s="142"/>
      <c r="F1273" s="136"/>
      <c r="G1273" s="46"/>
    </row>
    <row r="1274" spans="1:7" ht="12.75">
      <c r="A1274" s="11"/>
      <c r="B1274" s="12"/>
      <c r="C1274" s="12"/>
      <c r="D1274" s="55"/>
      <c r="E1274" s="142"/>
      <c r="F1274" s="136"/>
      <c r="G1274" s="46"/>
    </row>
    <row r="1275" spans="1:7" ht="12.75">
      <c r="A1275" s="11"/>
      <c r="B1275" s="12"/>
      <c r="C1275" s="12"/>
      <c r="D1275" s="55"/>
      <c r="E1275" s="142"/>
      <c r="F1275" s="144"/>
      <c r="G1275" s="30"/>
    </row>
    <row r="1276" spans="1:7" ht="13.5" thickBot="1">
      <c r="A1276" s="39">
        <v>854</v>
      </c>
      <c r="B1276" s="92"/>
      <c r="C1276" s="92"/>
      <c r="D1276" s="100" t="s">
        <v>55</v>
      </c>
      <c r="E1276" s="160">
        <f>E1281+E1277+E1289</f>
        <v>714141</v>
      </c>
      <c r="F1276" s="160">
        <f>F1281+F1277+F1289</f>
        <v>0</v>
      </c>
      <c r="G1276" s="160">
        <f>G1281+G1277+G1289</f>
        <v>714141</v>
      </c>
    </row>
    <row r="1277" spans="1:7" ht="12.75">
      <c r="A1277" s="94"/>
      <c r="B1277" s="390">
        <v>85406</v>
      </c>
      <c r="C1277" s="431"/>
      <c r="D1277" s="436" t="s">
        <v>230</v>
      </c>
      <c r="E1277" s="325">
        <f>E1278</f>
        <v>43843</v>
      </c>
      <c r="F1277" s="391">
        <f>F1278</f>
        <v>0</v>
      </c>
      <c r="G1277" s="325">
        <f>G1278</f>
        <v>43843</v>
      </c>
    </row>
    <row r="1278" spans="1:7" ht="12.75">
      <c r="A1278" s="94"/>
      <c r="B1278" s="388"/>
      <c r="C1278" s="12">
        <v>2130</v>
      </c>
      <c r="D1278" s="55" t="s">
        <v>121</v>
      </c>
      <c r="E1278" s="323">
        <v>43843</v>
      </c>
      <c r="F1278" s="321"/>
      <c r="G1278" s="323">
        <f>E1278+F1278</f>
        <v>43843</v>
      </c>
    </row>
    <row r="1279" spans="1:7" ht="12.75">
      <c r="A1279" s="94"/>
      <c r="B1279" s="388"/>
      <c r="C1279" s="12"/>
      <c r="D1279" s="55" t="s">
        <v>122</v>
      </c>
      <c r="E1279" s="323"/>
      <c r="F1279" s="321"/>
      <c r="G1279" s="323"/>
    </row>
    <row r="1280" spans="1:7" ht="12.75">
      <c r="A1280" s="94"/>
      <c r="B1280" s="388"/>
      <c r="C1280" s="412"/>
      <c r="D1280" s="413"/>
      <c r="E1280" s="323"/>
      <c r="F1280" s="321"/>
      <c r="G1280" s="323"/>
    </row>
    <row r="1281" spans="1:7" ht="13.5" thickBot="1">
      <c r="A1281" s="11"/>
      <c r="B1281" s="17">
        <v>85415</v>
      </c>
      <c r="C1281" s="19"/>
      <c r="D1281" s="83" t="s">
        <v>57</v>
      </c>
      <c r="E1281" s="168">
        <f>SUM(E1282:E1287)</f>
        <v>20000</v>
      </c>
      <c r="F1281" s="149">
        <f>SUM(F1282:F1287)</f>
        <v>0</v>
      </c>
      <c r="G1281" s="45">
        <f>F1281+E1281</f>
        <v>20000</v>
      </c>
    </row>
    <row r="1282" spans="1:7" ht="12.75">
      <c r="A1282" s="11"/>
      <c r="B1282" s="12"/>
      <c r="C1282" s="12">
        <v>2130</v>
      </c>
      <c r="D1282" s="55" t="s">
        <v>121</v>
      </c>
      <c r="E1282" s="142">
        <v>20000</v>
      </c>
      <c r="F1282" s="136"/>
      <c r="G1282" s="46">
        <f>E1282+F1282</f>
        <v>20000</v>
      </c>
    </row>
    <row r="1283" spans="1:7" ht="12.75">
      <c r="A1283" s="11"/>
      <c r="B1283" s="12"/>
      <c r="C1283" s="12"/>
      <c r="D1283" s="55" t="s">
        <v>122</v>
      </c>
      <c r="E1283" s="142"/>
      <c r="F1283" s="136"/>
      <c r="G1283" s="46"/>
    </row>
    <row r="1284" spans="1:7" ht="12.75">
      <c r="A1284" s="11"/>
      <c r="B1284" s="12"/>
      <c r="C1284" s="88" t="s">
        <v>251</v>
      </c>
      <c r="D1284" s="55" t="s">
        <v>252</v>
      </c>
      <c r="E1284" s="142">
        <v>0</v>
      </c>
      <c r="F1284" s="136"/>
      <c r="G1284" s="46">
        <f>F1284+E1284</f>
        <v>0</v>
      </c>
    </row>
    <row r="1285" spans="1:7" ht="12.75">
      <c r="A1285" s="11"/>
      <c r="B1285" s="12"/>
      <c r="C1285" s="88"/>
      <c r="D1285" s="55" t="s">
        <v>233</v>
      </c>
      <c r="E1285" s="142"/>
      <c r="F1285" s="136"/>
      <c r="G1285" s="46"/>
    </row>
    <row r="1286" spans="1:7" ht="12.75">
      <c r="A1286" s="11"/>
      <c r="B1286" s="12"/>
      <c r="C1286" s="88" t="s">
        <v>253</v>
      </c>
      <c r="D1286" s="55" t="s">
        <v>252</v>
      </c>
      <c r="E1286" s="142">
        <v>0</v>
      </c>
      <c r="F1286" s="136"/>
      <c r="G1286" s="46">
        <f>F1286+E1286</f>
        <v>0</v>
      </c>
    </row>
    <row r="1287" spans="1:7" ht="12.75">
      <c r="A1287" s="11"/>
      <c r="B1287" s="12"/>
      <c r="C1287" s="88"/>
      <c r="D1287" s="55" t="s">
        <v>233</v>
      </c>
      <c r="E1287" s="142"/>
      <c r="F1287" s="136"/>
      <c r="G1287" s="46"/>
    </row>
    <row r="1288" spans="1:7" ht="12.75">
      <c r="A1288" s="11"/>
      <c r="B1288" s="12"/>
      <c r="C1288" s="88"/>
      <c r="D1288" s="55"/>
      <c r="E1288" s="142"/>
      <c r="F1288" s="136"/>
      <c r="G1288" s="46"/>
    </row>
    <row r="1289" spans="1:7" ht="13.5" thickBot="1">
      <c r="A1289" s="11"/>
      <c r="B1289" s="17">
        <v>85420</v>
      </c>
      <c r="C1289" s="87"/>
      <c r="D1289" s="83" t="s">
        <v>184</v>
      </c>
      <c r="E1289" s="168">
        <f>E1292+E1290</f>
        <v>650298</v>
      </c>
      <c r="F1289" s="168">
        <f>F1292+F1290</f>
        <v>0</v>
      </c>
      <c r="G1289" s="168">
        <f>G1292+G1290</f>
        <v>650298</v>
      </c>
    </row>
    <row r="1290" spans="1:7" ht="12.75">
      <c r="A1290" s="11"/>
      <c r="B1290" s="12"/>
      <c r="C1290" s="12">
        <v>2120</v>
      </c>
      <c r="D1290" s="171" t="s">
        <v>439</v>
      </c>
      <c r="E1290" s="142">
        <v>613976</v>
      </c>
      <c r="F1290" s="173"/>
      <c r="G1290" s="142">
        <f>E1290+F1290</f>
        <v>613976</v>
      </c>
    </row>
    <row r="1291" spans="1:7" ht="12.75">
      <c r="A1291" s="11"/>
      <c r="B1291" s="12"/>
      <c r="C1291" s="12"/>
      <c r="D1291" s="171" t="s">
        <v>440</v>
      </c>
      <c r="E1291" s="142"/>
      <c r="F1291" s="143"/>
      <c r="G1291" s="142"/>
    </row>
    <row r="1292" spans="1:7" ht="12.75">
      <c r="A1292" s="11"/>
      <c r="B1292" s="12"/>
      <c r="C1292" s="12">
        <v>2130</v>
      </c>
      <c r="D1292" s="55" t="s">
        <v>121</v>
      </c>
      <c r="E1292" s="142">
        <v>36322</v>
      </c>
      <c r="F1292" s="136"/>
      <c r="G1292" s="46">
        <f>E1292+F1292</f>
        <v>36322</v>
      </c>
    </row>
    <row r="1293" spans="1:7" ht="12.75">
      <c r="A1293" s="11"/>
      <c r="B1293" s="12"/>
      <c r="C1293" s="12"/>
      <c r="D1293" s="55" t="s">
        <v>122</v>
      </c>
      <c r="E1293" s="142"/>
      <c r="F1293" s="136"/>
      <c r="G1293" s="46"/>
    </row>
    <row r="1294" spans="1:7" ht="12.75">
      <c r="A1294" s="11"/>
      <c r="B1294" s="12"/>
      <c r="C1294" s="88"/>
      <c r="D1294" s="55"/>
      <c r="E1294" s="142"/>
      <c r="F1294" s="136"/>
      <c r="G1294" s="46"/>
    </row>
    <row r="1295" spans="1:7" ht="13.5" thickBot="1">
      <c r="A1295" s="39">
        <v>921</v>
      </c>
      <c r="B1295" s="92"/>
      <c r="C1295" s="105"/>
      <c r="D1295" s="100" t="s">
        <v>145</v>
      </c>
      <c r="E1295" s="160">
        <f>E1296+E1300</f>
        <v>37135</v>
      </c>
      <c r="F1295" s="160">
        <f>F1296+F1300</f>
        <v>0</v>
      </c>
      <c r="G1295" s="160">
        <f>G1296+G1300</f>
        <v>37135</v>
      </c>
    </row>
    <row r="1296" spans="1:7" ht="12.75">
      <c r="A1296" s="11"/>
      <c r="B1296" s="172">
        <v>92116</v>
      </c>
      <c r="C1296" s="310"/>
      <c r="D1296" s="180" t="s">
        <v>165</v>
      </c>
      <c r="E1296" s="229">
        <f>E1297</f>
        <v>0</v>
      </c>
      <c r="F1296" s="229">
        <f>F1297</f>
        <v>0</v>
      </c>
      <c r="G1296" s="229">
        <f>G1297</f>
        <v>0</v>
      </c>
    </row>
    <row r="1297" spans="1:7" ht="12.75">
      <c r="A1297" s="11"/>
      <c r="B1297" s="12"/>
      <c r="C1297" s="88" t="s">
        <v>376</v>
      </c>
      <c r="D1297" s="55" t="s">
        <v>377</v>
      </c>
      <c r="E1297" s="142">
        <v>0</v>
      </c>
      <c r="F1297" s="136"/>
      <c r="G1297" s="46">
        <f>E1297+F1297</f>
        <v>0</v>
      </c>
    </row>
    <row r="1298" spans="1:7" ht="12.75">
      <c r="A1298" s="11"/>
      <c r="B1298" s="12"/>
      <c r="C1298" s="88"/>
      <c r="D1298" s="55" t="s">
        <v>378</v>
      </c>
      <c r="E1298" s="142"/>
      <c r="F1298" s="136"/>
      <c r="G1298" s="46"/>
    </row>
    <row r="1299" spans="1:7" ht="12.75">
      <c r="A1299" s="11"/>
      <c r="B1299" s="12"/>
      <c r="C1299" s="88"/>
      <c r="D1299" s="55"/>
      <c r="E1299" s="142"/>
      <c r="F1299" s="136"/>
      <c r="G1299" s="46"/>
    </row>
    <row r="1300" spans="1:7" ht="12.75">
      <c r="A1300" s="11"/>
      <c r="B1300" s="172">
        <v>92195</v>
      </c>
      <c r="C1300" s="310"/>
      <c r="D1300" s="180" t="s">
        <v>416</v>
      </c>
      <c r="E1300" s="229">
        <f>E1301+E1303</f>
        <v>37135</v>
      </c>
      <c r="F1300" s="395">
        <f>F1301+F1303</f>
        <v>0</v>
      </c>
      <c r="G1300" s="396">
        <f>G1301+G1303</f>
        <v>37135</v>
      </c>
    </row>
    <row r="1301" spans="1:7" ht="12.75">
      <c r="A1301" s="11"/>
      <c r="B1301" s="12"/>
      <c r="C1301" s="440" t="s">
        <v>417</v>
      </c>
      <c r="D1301" s="441" t="s">
        <v>418</v>
      </c>
      <c r="E1301" s="142">
        <v>22135</v>
      </c>
      <c r="F1301" s="136"/>
      <c r="G1301" s="46">
        <f>E1301+F1301</f>
        <v>22135</v>
      </c>
    </row>
    <row r="1302" spans="1:7" ht="12.75">
      <c r="A1302" s="11"/>
      <c r="B1302" s="12"/>
      <c r="C1302" s="440"/>
      <c r="D1302" s="441" t="s">
        <v>419</v>
      </c>
      <c r="E1302" s="142"/>
      <c r="F1302" s="136"/>
      <c r="G1302" s="46"/>
    </row>
    <row r="1303" spans="1:7" ht="12.75">
      <c r="A1303" s="11"/>
      <c r="B1303" s="12"/>
      <c r="C1303" s="423" t="s">
        <v>361</v>
      </c>
      <c r="D1303" s="424" t="s">
        <v>422</v>
      </c>
      <c r="E1303" s="142">
        <v>15000</v>
      </c>
      <c r="F1303" s="136"/>
      <c r="G1303" s="46">
        <f>E1303+F1303</f>
        <v>15000</v>
      </c>
    </row>
    <row r="1304" spans="1:7" ht="12.75">
      <c r="A1304" s="11"/>
      <c r="B1304" s="12"/>
      <c r="C1304" s="423"/>
      <c r="D1304" s="424" t="s">
        <v>423</v>
      </c>
      <c r="E1304" s="142"/>
      <c r="F1304" s="136"/>
      <c r="G1304" s="46"/>
    </row>
    <row r="1305" spans="1:7" ht="12.75">
      <c r="A1305" s="11"/>
      <c r="B1305" s="12"/>
      <c r="C1305" s="88"/>
      <c r="D1305" s="55"/>
      <c r="E1305" s="142"/>
      <c r="F1305" s="136"/>
      <c r="G1305" s="46"/>
    </row>
    <row r="1306" spans="1:7" ht="13.5" thickBot="1">
      <c r="A1306" s="326">
        <v>926</v>
      </c>
      <c r="B1306" s="327"/>
      <c r="C1306" s="328"/>
      <c r="D1306" s="329" t="s">
        <v>166</v>
      </c>
      <c r="E1306" s="337">
        <f>E1307+E1314</f>
        <v>666500</v>
      </c>
      <c r="F1306" s="337">
        <f>F1307+F1314</f>
        <v>0</v>
      </c>
      <c r="G1306" s="337">
        <f>G1307+G1314</f>
        <v>666500</v>
      </c>
    </row>
    <row r="1307" spans="1:7" ht="12.75">
      <c r="A1307" s="11"/>
      <c r="B1307" s="174">
        <v>92601</v>
      </c>
      <c r="C1307" s="183"/>
      <c r="D1307" s="177" t="s">
        <v>457</v>
      </c>
      <c r="E1307" s="231">
        <f>E1308+E1310</f>
        <v>666000</v>
      </c>
      <c r="F1307" s="231">
        <f>F1308+F1310</f>
        <v>0</v>
      </c>
      <c r="G1307" s="231">
        <f>G1308+G1310</f>
        <v>666000</v>
      </c>
    </row>
    <row r="1308" spans="1:7" ht="12.75">
      <c r="A1308" s="11"/>
      <c r="B1308" s="12"/>
      <c r="C1308" s="88" t="s">
        <v>431</v>
      </c>
      <c r="D1308" s="153" t="s">
        <v>436</v>
      </c>
      <c r="E1308" s="142">
        <v>333000</v>
      </c>
      <c r="F1308" s="136"/>
      <c r="G1308" s="46">
        <f>E1308+F1308</f>
        <v>333000</v>
      </c>
    </row>
    <row r="1309" spans="1:7" ht="12.75">
      <c r="A1309" s="11"/>
      <c r="B1309" s="12"/>
      <c r="C1309" s="88"/>
      <c r="D1309" s="153" t="s">
        <v>437</v>
      </c>
      <c r="E1309" s="142"/>
      <c r="F1309" s="136"/>
      <c r="G1309" s="46"/>
    </row>
    <row r="1310" spans="1:7" ht="12.75">
      <c r="A1310" s="11"/>
      <c r="B1310" s="12"/>
      <c r="C1310" s="88" t="s">
        <v>402</v>
      </c>
      <c r="D1310" s="153" t="s">
        <v>465</v>
      </c>
      <c r="E1310" s="142">
        <v>333000</v>
      </c>
      <c r="F1310" s="136"/>
      <c r="G1310" s="46">
        <f>E1310+F1310</f>
        <v>333000</v>
      </c>
    </row>
    <row r="1311" spans="1:7" ht="12.75">
      <c r="A1311" s="11"/>
      <c r="B1311" s="12"/>
      <c r="C1311" s="88"/>
      <c r="D1311" s="153" t="s">
        <v>466</v>
      </c>
      <c r="E1311" s="142"/>
      <c r="F1311" s="136"/>
      <c r="G1311" s="46"/>
    </row>
    <row r="1312" spans="1:7" ht="12.75">
      <c r="A1312" s="11"/>
      <c r="B1312" s="12"/>
      <c r="C1312" s="88"/>
      <c r="D1312" s="153" t="s">
        <v>467</v>
      </c>
      <c r="E1312" s="142"/>
      <c r="F1312" s="136"/>
      <c r="G1312" s="46"/>
    </row>
    <row r="1313" spans="1:7" ht="12.75">
      <c r="A1313" s="11"/>
      <c r="B1313" s="12"/>
      <c r="C1313" s="88"/>
      <c r="D1313" s="153"/>
      <c r="E1313" s="142"/>
      <c r="F1313" s="136"/>
      <c r="G1313" s="46"/>
    </row>
    <row r="1314" spans="1:7" ht="12.75">
      <c r="A1314" s="11"/>
      <c r="B1314" s="172">
        <v>92605</v>
      </c>
      <c r="C1314" s="310"/>
      <c r="D1314" s="267" t="s">
        <v>461</v>
      </c>
      <c r="E1314" s="229">
        <f>E1315</f>
        <v>500</v>
      </c>
      <c r="F1314" s="229">
        <f>F1315</f>
        <v>0</v>
      </c>
      <c r="G1314" s="229">
        <f>G1315</f>
        <v>500</v>
      </c>
    </row>
    <row r="1315" spans="1:7" ht="12.75">
      <c r="A1315" s="11"/>
      <c r="B1315" s="12"/>
      <c r="C1315" s="88" t="s">
        <v>194</v>
      </c>
      <c r="D1315" s="55" t="s">
        <v>135</v>
      </c>
      <c r="E1315" s="142">
        <v>500</v>
      </c>
      <c r="F1315" s="136"/>
      <c r="G1315" s="46">
        <f>E1315+F1315</f>
        <v>500</v>
      </c>
    </row>
    <row r="1316" spans="1:7" ht="12.75">
      <c r="A1316" s="11"/>
      <c r="B1316" s="12"/>
      <c r="C1316" s="88"/>
      <c r="D1316" s="153"/>
      <c r="E1316" s="142"/>
      <c r="F1316" s="136"/>
      <c r="G1316" s="46"/>
    </row>
    <row r="1317" spans="1:7" ht="13.5" thickBot="1">
      <c r="A1317" s="84"/>
      <c r="B1317" s="16"/>
      <c r="C1317" s="75"/>
      <c r="D1317" s="16"/>
      <c r="E1317" s="163"/>
      <c r="F1317" s="150"/>
      <c r="G1317" s="45"/>
    </row>
    <row r="1318" spans="1:7" ht="12.75">
      <c r="A1318" s="137"/>
      <c r="B1318" s="137"/>
      <c r="C1318" s="138"/>
      <c r="D1318" s="137"/>
      <c r="E1318" s="215"/>
      <c r="F1318" s="215"/>
      <c r="G1318" s="139"/>
    </row>
    <row r="1319" spans="1:7" ht="12.75">
      <c r="A1319" s="49"/>
      <c r="B1319" s="49"/>
      <c r="C1319" s="48"/>
      <c r="D1319" s="49"/>
      <c r="E1319" s="207"/>
      <c r="F1319" s="207"/>
      <c r="G1319" s="65"/>
    </row>
    <row r="1320" spans="1:7" ht="12.75">
      <c r="A1320" s="49"/>
      <c r="B1320" s="49"/>
      <c r="C1320" s="48"/>
      <c r="D1320" s="49"/>
      <c r="E1320" s="207"/>
      <c r="F1320" s="207"/>
      <c r="G1320" s="65"/>
    </row>
    <row r="1321" spans="1:7" ht="12.75">
      <c r="A1321" s="49"/>
      <c r="B1321" s="49"/>
      <c r="C1321" s="48"/>
      <c r="D1321" s="49"/>
      <c r="E1321" s="207"/>
      <c r="F1321" s="207"/>
      <c r="G1321" s="65"/>
    </row>
    <row r="1322" spans="1:7" ht="12.75">
      <c r="A1322" s="49"/>
      <c r="B1322" s="49"/>
      <c r="C1322" s="48"/>
      <c r="D1322" s="49"/>
      <c r="E1322" s="207"/>
      <c r="F1322" s="207"/>
      <c r="G1322" s="65"/>
    </row>
    <row r="1323" spans="1:7" ht="12.75">
      <c r="A1323" s="49"/>
      <c r="B1323" s="49"/>
      <c r="C1323" s="48"/>
      <c r="D1323" s="49"/>
      <c r="E1323" s="494"/>
      <c r="F1323" s="494"/>
      <c r="G1323" s="494"/>
    </row>
    <row r="1324" spans="1:7" ht="12.75">
      <c r="A1324" s="48"/>
      <c r="B1324" s="48"/>
      <c r="C1324" s="48"/>
      <c r="D1324" s="65"/>
      <c r="E1324" s="207"/>
      <c r="F1324" s="207"/>
      <c r="G1324" s="65"/>
    </row>
    <row r="1325" spans="1:7" ht="12.75">
      <c r="A1325" s="487" t="s">
        <v>106</v>
      </c>
      <c r="B1325" s="487"/>
      <c r="C1325" s="487"/>
      <c r="D1325" s="487"/>
      <c r="E1325" s="487"/>
      <c r="F1325" s="487"/>
      <c r="G1325" s="487"/>
    </row>
    <row r="1326" spans="1:7" ht="13.5" thickBot="1">
      <c r="A1326" s="486" t="s">
        <v>7</v>
      </c>
      <c r="B1326" s="486"/>
      <c r="C1326" s="486"/>
      <c r="D1326" s="486"/>
      <c r="E1326" s="486"/>
      <c r="F1326" s="486"/>
      <c r="G1326" s="486"/>
    </row>
    <row r="1327" spans="1:7" ht="12.75">
      <c r="A1327" s="54"/>
      <c r="B1327" s="9"/>
      <c r="C1327" s="9"/>
      <c r="D1327" s="9"/>
      <c r="E1327" s="189" t="s">
        <v>8</v>
      </c>
      <c r="F1327" s="189"/>
      <c r="G1327" s="7" t="s">
        <v>8</v>
      </c>
    </row>
    <row r="1328" spans="1:7" ht="12.75">
      <c r="A1328" s="8" t="s">
        <v>9</v>
      </c>
      <c r="B1328" s="9" t="s">
        <v>10</v>
      </c>
      <c r="C1328" s="10" t="s">
        <v>11</v>
      </c>
      <c r="D1328" s="10" t="s">
        <v>12</v>
      </c>
      <c r="E1328" s="190" t="s">
        <v>373</v>
      </c>
      <c r="F1328" s="190" t="s">
        <v>13</v>
      </c>
      <c r="G1328" s="14" t="s">
        <v>373</v>
      </c>
    </row>
    <row r="1329" spans="1:7" ht="13.5" thickBot="1">
      <c r="A1329" s="15"/>
      <c r="B1329" s="16"/>
      <c r="C1329" s="17"/>
      <c r="D1329" s="17"/>
      <c r="E1329" s="21"/>
      <c r="F1329" s="21"/>
      <c r="G1329" s="20" t="s">
        <v>14</v>
      </c>
    </row>
    <row r="1330" spans="1:8" ht="13.5" thickBot="1">
      <c r="A1330" s="15">
        <v>1</v>
      </c>
      <c r="B1330" s="17">
        <v>2</v>
      </c>
      <c r="C1330" s="17">
        <v>3</v>
      </c>
      <c r="D1330" s="17">
        <v>4</v>
      </c>
      <c r="E1330" s="110">
        <v>5</v>
      </c>
      <c r="F1330" s="85">
        <v>6</v>
      </c>
      <c r="G1330" s="110">
        <v>7</v>
      </c>
      <c r="H1330" s="43"/>
    </row>
    <row r="1331" spans="1:8" ht="7.5" customHeight="1">
      <c r="A1331" s="5"/>
      <c r="B1331" s="6"/>
      <c r="C1331" s="6"/>
      <c r="D1331" s="6"/>
      <c r="E1331" s="234"/>
      <c r="G1331" s="59"/>
      <c r="H1331" s="43"/>
    </row>
    <row r="1332" spans="1:9" ht="13.5" thickBot="1">
      <c r="A1332" s="11"/>
      <c r="B1332" s="12"/>
      <c r="C1332" s="12"/>
      <c r="D1332" s="27" t="s">
        <v>146</v>
      </c>
      <c r="E1332" s="160">
        <f>E1334+E1349+E1361+E1374+E1388+E1396+E1472+E1492+E1500+E1504+E1529+E1560+E1572+E1593+E1543+E1356+E1551</f>
        <v>10852888</v>
      </c>
      <c r="F1332" s="160">
        <f>F1334+F1349+F1361+F1374+F1388+F1396+F1472+F1492+F1500+F1504+F1529+F1560+F1572+F1593+F1543+F1356+F1551</f>
        <v>-1566198</v>
      </c>
      <c r="G1332" s="160">
        <f>G1334+G1349+G1361+G1374+G1388+G1396+G1472+G1492+G1500+G1504+G1529+G1560+G1572+G1593+G1543+G1356+G1551</f>
        <v>9286690</v>
      </c>
      <c r="H1332" s="43"/>
      <c r="I1332" s="1"/>
    </row>
    <row r="1333" spans="1:8" ht="12.75">
      <c r="A1333" s="11"/>
      <c r="B1333" s="12"/>
      <c r="C1333" s="12"/>
      <c r="D1333" s="90" t="s">
        <v>16</v>
      </c>
      <c r="E1333" s="56"/>
      <c r="G1333" s="46"/>
      <c r="H1333" s="43"/>
    </row>
    <row r="1334" spans="1:8" ht="13.5" thickBot="1">
      <c r="A1334" s="91" t="s">
        <v>108</v>
      </c>
      <c r="B1334" s="92"/>
      <c r="C1334" s="92"/>
      <c r="D1334" s="93" t="s">
        <v>109</v>
      </c>
      <c r="E1334" s="160">
        <f>E1335+E1345+E1340</f>
        <v>113952</v>
      </c>
      <c r="F1334" s="160">
        <f>F1335+F1345+F1340</f>
        <v>0</v>
      </c>
      <c r="G1334" s="160">
        <f>G1335+G1345+G1340</f>
        <v>113952</v>
      </c>
      <c r="H1334" s="43"/>
    </row>
    <row r="1335" spans="1:8" ht="13.5" thickBot="1">
      <c r="A1335" s="94"/>
      <c r="B1335" s="69" t="s">
        <v>110</v>
      </c>
      <c r="C1335" s="66"/>
      <c r="D1335" s="95" t="s">
        <v>111</v>
      </c>
      <c r="E1335" s="154">
        <f>E1336</f>
        <v>13000</v>
      </c>
      <c r="F1335" s="196">
        <f>F1336</f>
        <v>0</v>
      </c>
      <c r="G1335" s="45">
        <f>F1335+E1335</f>
        <v>13000</v>
      </c>
      <c r="H1335" s="43"/>
    </row>
    <row r="1336" spans="1:8" ht="12.75">
      <c r="A1336" s="94"/>
      <c r="B1336" s="10"/>
      <c r="C1336" s="88" t="s">
        <v>147</v>
      </c>
      <c r="D1336" s="55" t="s">
        <v>37</v>
      </c>
      <c r="E1336" s="56">
        <v>13000</v>
      </c>
      <c r="F1336" s="72"/>
      <c r="G1336" s="460">
        <f>F1336+E1336</f>
        <v>13000</v>
      </c>
      <c r="H1336" s="43"/>
    </row>
    <row r="1337" spans="1:8" ht="12.75">
      <c r="A1337" s="94"/>
      <c r="B1337" s="10"/>
      <c r="C1337" s="88"/>
      <c r="D1337" s="55"/>
      <c r="E1337" s="56"/>
      <c r="F1337" s="72"/>
      <c r="G1337" s="46"/>
      <c r="H1337" s="43"/>
    </row>
    <row r="1338" spans="1:8" ht="12.75">
      <c r="A1338" s="94"/>
      <c r="B1338" s="451" t="s">
        <v>453</v>
      </c>
      <c r="C1338" s="451"/>
      <c r="D1338" s="424" t="s">
        <v>449</v>
      </c>
      <c r="E1338" s="56"/>
      <c r="F1338" s="72"/>
      <c r="G1338" s="46"/>
      <c r="H1338" s="43"/>
    </row>
    <row r="1339" spans="1:8" ht="12.75">
      <c r="A1339" s="94"/>
      <c r="B1339" s="451"/>
      <c r="C1339" s="451"/>
      <c r="D1339" s="424" t="s">
        <v>450</v>
      </c>
      <c r="E1339" s="56"/>
      <c r="F1339" s="72"/>
      <c r="G1339" s="46"/>
      <c r="H1339" s="43"/>
    </row>
    <row r="1340" spans="1:8" ht="13.5" thickBot="1">
      <c r="A1340" s="94"/>
      <c r="B1340" s="452"/>
      <c r="C1340" s="453"/>
      <c r="D1340" s="450" t="s">
        <v>451</v>
      </c>
      <c r="E1340" s="150">
        <f>SUM(E1341:E1343)</f>
        <v>27159</v>
      </c>
      <c r="F1340" s="150">
        <f>SUM(F1341:F1343)</f>
        <v>0</v>
      </c>
      <c r="G1340" s="150">
        <f>SUM(G1341:G1343)</f>
        <v>27159</v>
      </c>
      <c r="H1340" s="43"/>
    </row>
    <row r="1341" spans="1:8" ht="12.75">
      <c r="A1341" s="94"/>
      <c r="B1341" s="151"/>
      <c r="C1341" s="295" t="s">
        <v>448</v>
      </c>
      <c r="D1341" s="159" t="s">
        <v>229</v>
      </c>
      <c r="E1341" s="56">
        <v>1136</v>
      </c>
      <c r="F1341" s="72"/>
      <c r="G1341" s="460">
        <f>E1341+F1341</f>
        <v>1136</v>
      </c>
      <c r="H1341" s="43"/>
    </row>
    <row r="1342" spans="1:8" ht="12.75">
      <c r="A1342" s="94"/>
      <c r="B1342" s="151"/>
      <c r="C1342" s="295" t="s">
        <v>153</v>
      </c>
      <c r="D1342" s="159" t="s">
        <v>33</v>
      </c>
      <c r="E1342" s="56">
        <v>23020</v>
      </c>
      <c r="F1342" s="72"/>
      <c r="G1342" s="460">
        <f>E1342+F1342</f>
        <v>23020</v>
      </c>
      <c r="H1342" s="43"/>
    </row>
    <row r="1343" spans="1:8" ht="12.75">
      <c r="A1343" s="94"/>
      <c r="B1343" s="151"/>
      <c r="C1343" s="295" t="s">
        <v>147</v>
      </c>
      <c r="D1343" s="159" t="s">
        <v>37</v>
      </c>
      <c r="E1343" s="56">
        <v>3003</v>
      </c>
      <c r="F1343" s="72"/>
      <c r="G1343" s="460">
        <f>E1343+F1343</f>
        <v>3003</v>
      </c>
      <c r="H1343" s="43"/>
    </row>
    <row r="1344" spans="1:8" ht="12.75">
      <c r="A1344" s="94"/>
      <c r="B1344" s="10"/>
      <c r="C1344" s="88"/>
      <c r="D1344" s="55"/>
      <c r="E1344" s="56"/>
      <c r="F1344" s="72"/>
      <c r="G1344" s="46"/>
      <c r="H1344" s="43"/>
    </row>
    <row r="1345" spans="1:8" ht="13.5" thickBot="1">
      <c r="A1345" s="94"/>
      <c r="B1345" s="75" t="s">
        <v>277</v>
      </c>
      <c r="C1345" s="87"/>
      <c r="D1345" s="83" t="s">
        <v>54</v>
      </c>
      <c r="E1345" s="148">
        <f>E1346+E1347</f>
        <v>73793</v>
      </c>
      <c r="F1345" s="149">
        <f>F1347+F1346</f>
        <v>0</v>
      </c>
      <c r="G1345" s="45">
        <f>E1345+F1345</f>
        <v>73793</v>
      </c>
      <c r="H1345" s="43"/>
    </row>
    <row r="1346" spans="1:8" ht="12.75">
      <c r="A1346" s="94"/>
      <c r="B1346" s="37"/>
      <c r="C1346" s="88" t="s">
        <v>360</v>
      </c>
      <c r="D1346" s="55" t="s">
        <v>262</v>
      </c>
      <c r="E1346" s="56">
        <v>13307</v>
      </c>
      <c r="F1346" s="136"/>
      <c r="G1346" s="460">
        <f>E1346+F1346</f>
        <v>13307</v>
      </c>
      <c r="H1346" s="43"/>
    </row>
    <row r="1347" spans="1:8" ht="12.75">
      <c r="A1347" s="94"/>
      <c r="B1347" s="10"/>
      <c r="C1347" s="88" t="s">
        <v>271</v>
      </c>
      <c r="D1347" s="55" t="s">
        <v>25</v>
      </c>
      <c r="E1347" s="56">
        <v>60486</v>
      </c>
      <c r="F1347" s="72"/>
      <c r="G1347" s="460">
        <f>E1347+F1347</f>
        <v>60486</v>
      </c>
      <c r="H1347" s="43"/>
    </row>
    <row r="1348" spans="1:9" ht="12.75">
      <c r="A1348" s="94"/>
      <c r="B1348" s="10"/>
      <c r="C1348" s="88"/>
      <c r="D1348" s="55"/>
      <c r="E1348" s="56"/>
      <c r="F1348" s="72"/>
      <c r="G1348" s="46"/>
      <c r="H1348" s="43"/>
      <c r="I1348" s="1"/>
    </row>
    <row r="1349" spans="1:8" ht="13.5" thickBot="1">
      <c r="A1349" s="91" t="s">
        <v>114</v>
      </c>
      <c r="B1349" s="27"/>
      <c r="C1349" s="92"/>
      <c r="D1349" s="100" t="s">
        <v>115</v>
      </c>
      <c r="E1349" s="160">
        <f>E1350+E1353</f>
        <v>204088</v>
      </c>
      <c r="F1349" s="194">
        <f>F1350+F1353</f>
        <v>0</v>
      </c>
      <c r="G1349" s="42">
        <f>F1349+E1349</f>
        <v>204088</v>
      </c>
      <c r="H1349" s="43"/>
    </row>
    <row r="1350" spans="1:8" ht="13.5" thickBot="1">
      <c r="A1350" s="101"/>
      <c r="B1350" s="75" t="s">
        <v>116</v>
      </c>
      <c r="C1350" s="19"/>
      <c r="D1350" s="83" t="s">
        <v>148</v>
      </c>
      <c r="E1350" s="168">
        <f>E1351</f>
        <v>199388</v>
      </c>
      <c r="F1350" s="196">
        <f>F1351</f>
        <v>0</v>
      </c>
      <c r="G1350" s="45">
        <f>F1350+E1350</f>
        <v>199388</v>
      </c>
      <c r="H1350" s="43"/>
    </row>
    <row r="1351" spans="1:8" ht="12.75">
      <c r="A1351" s="101"/>
      <c r="B1351" s="81"/>
      <c r="C1351" s="6">
        <v>3030</v>
      </c>
      <c r="D1351" s="108" t="s">
        <v>149</v>
      </c>
      <c r="E1351" s="236">
        <v>199388</v>
      </c>
      <c r="F1351" s="142"/>
      <c r="G1351" s="460">
        <f>F1351+E1351</f>
        <v>199388</v>
      </c>
      <c r="H1351" s="43"/>
    </row>
    <row r="1352" spans="1:8" ht="12.75">
      <c r="A1352" s="101"/>
      <c r="B1352" s="10"/>
      <c r="C1352" s="12"/>
      <c r="D1352" s="55"/>
      <c r="E1352" s="142"/>
      <c r="G1352" s="46"/>
      <c r="H1352" s="43"/>
    </row>
    <row r="1353" spans="1:8" ht="13.5" thickBot="1">
      <c r="A1353" s="11"/>
      <c r="B1353" s="75" t="s">
        <v>119</v>
      </c>
      <c r="C1353" s="92"/>
      <c r="D1353" s="83" t="s">
        <v>120</v>
      </c>
      <c r="E1353" s="148">
        <f>E1354</f>
        <v>4700</v>
      </c>
      <c r="F1353" s="197">
        <f>F1354</f>
        <v>0</v>
      </c>
      <c r="G1353" s="45">
        <f>F1353+E1353</f>
        <v>4700</v>
      </c>
      <c r="H1353" s="43"/>
    </row>
    <row r="1354" spans="1:8" ht="12.75">
      <c r="A1354" s="11"/>
      <c r="B1354" s="40"/>
      <c r="C1354" s="88" t="s">
        <v>147</v>
      </c>
      <c r="D1354" s="55" t="s">
        <v>37</v>
      </c>
      <c r="E1354" s="56">
        <v>4700</v>
      </c>
      <c r="G1354" s="460">
        <f>F1354+E1354</f>
        <v>4700</v>
      </c>
      <c r="H1354" s="43"/>
    </row>
    <row r="1355" spans="1:8" ht="12.75">
      <c r="A1355" s="11"/>
      <c r="B1355" s="99"/>
      <c r="C1355" s="88"/>
      <c r="D1355" s="55"/>
      <c r="E1355" s="56"/>
      <c r="G1355" s="46"/>
      <c r="H1355" s="43"/>
    </row>
    <row r="1356" spans="1:8" ht="13.5" thickBot="1">
      <c r="A1356" s="39">
        <v>600</v>
      </c>
      <c r="B1356" s="92"/>
      <c r="C1356" s="92"/>
      <c r="D1356" s="100" t="s">
        <v>17</v>
      </c>
      <c r="E1356" s="160">
        <f>E1357</f>
        <v>8423</v>
      </c>
      <c r="F1356" s="194">
        <f>F1357</f>
        <v>0</v>
      </c>
      <c r="G1356" s="42">
        <f>F1356+E1356</f>
        <v>8423</v>
      </c>
      <c r="H1356" s="43"/>
    </row>
    <row r="1357" spans="1:8" ht="13.5" thickBot="1">
      <c r="A1357" s="11"/>
      <c r="B1357" s="19">
        <v>60014</v>
      </c>
      <c r="C1357" s="19"/>
      <c r="D1357" s="83" t="s">
        <v>18</v>
      </c>
      <c r="E1357" s="154">
        <f>E1358</f>
        <v>8423</v>
      </c>
      <c r="F1357" s="154">
        <f>F1358</f>
        <v>0</v>
      </c>
      <c r="G1357" s="103">
        <f>F1357+E1357</f>
        <v>8423</v>
      </c>
      <c r="H1357" s="43"/>
    </row>
    <row r="1358" spans="1:8" ht="12.75">
      <c r="A1358" s="11"/>
      <c r="B1358" s="12"/>
      <c r="C1358" s="12">
        <v>2310</v>
      </c>
      <c r="D1358" s="55" t="s">
        <v>231</v>
      </c>
      <c r="E1358" s="56">
        <v>8423</v>
      </c>
      <c r="F1358" s="217"/>
      <c r="G1358" s="461">
        <f>F1358+E1358</f>
        <v>8423</v>
      </c>
      <c r="H1358" s="43"/>
    </row>
    <row r="1359" spans="1:8" ht="12.75">
      <c r="A1359" s="11"/>
      <c r="B1359" s="12"/>
      <c r="C1359" s="12"/>
      <c r="D1359" s="55" t="s">
        <v>233</v>
      </c>
      <c r="E1359" s="56"/>
      <c r="F1359" s="217"/>
      <c r="G1359" s="97">
        <f>F1359+E1359</f>
        <v>0</v>
      </c>
      <c r="H1359" s="43"/>
    </row>
    <row r="1360" spans="1:8" ht="12.75">
      <c r="A1360" s="11"/>
      <c r="B1360" s="40"/>
      <c r="C1360" s="88"/>
      <c r="D1360" s="55"/>
      <c r="E1360" s="56"/>
      <c r="G1360" s="46"/>
      <c r="H1360" s="43"/>
    </row>
    <row r="1361" spans="1:8" ht="13.5" thickBot="1">
      <c r="A1361" s="39">
        <v>630</v>
      </c>
      <c r="B1361" s="27"/>
      <c r="C1361" s="105"/>
      <c r="D1361" s="100" t="s">
        <v>150</v>
      </c>
      <c r="E1361" s="160">
        <f>E1362</f>
        <v>2300</v>
      </c>
      <c r="F1361" s="194">
        <f>F1362</f>
        <v>0</v>
      </c>
      <c r="G1361" s="42">
        <f>F1361+E1361</f>
        <v>2300</v>
      </c>
      <c r="H1361" s="43"/>
    </row>
    <row r="1362" spans="1:8" ht="13.5" thickBot="1">
      <c r="A1362" s="11"/>
      <c r="B1362" s="32">
        <v>63003</v>
      </c>
      <c r="C1362" s="111"/>
      <c r="D1362" s="102" t="s">
        <v>151</v>
      </c>
      <c r="E1362" s="154">
        <f>SUM(E1363:E1370)</f>
        <v>2300</v>
      </c>
      <c r="F1362" s="196">
        <f>SUM(F1363:F1370)</f>
        <v>0</v>
      </c>
      <c r="G1362" s="45">
        <f>F1362+E1362</f>
        <v>2300</v>
      </c>
      <c r="H1362" s="43"/>
    </row>
    <row r="1363" spans="1:7" ht="12.75">
      <c r="A1363" s="11"/>
      <c r="B1363" s="40"/>
      <c r="C1363" s="88" t="s">
        <v>215</v>
      </c>
      <c r="D1363" s="55" t="s">
        <v>216</v>
      </c>
      <c r="E1363" s="56">
        <v>1000</v>
      </c>
      <c r="F1363" s="72"/>
      <c r="G1363" s="460">
        <f>F1363+E1363</f>
        <v>1000</v>
      </c>
    </row>
    <row r="1364" spans="1:7" ht="12.75">
      <c r="A1364" s="11"/>
      <c r="B1364" s="40"/>
      <c r="C1364" s="88"/>
      <c r="D1364" s="55" t="s">
        <v>217</v>
      </c>
      <c r="E1364" s="56"/>
      <c r="F1364" s="72"/>
      <c r="G1364" s="460"/>
    </row>
    <row r="1365" spans="1:7" ht="12.75">
      <c r="A1365" s="11"/>
      <c r="B1365" s="40"/>
      <c r="C1365" s="88" t="s">
        <v>153</v>
      </c>
      <c r="D1365" s="55" t="s">
        <v>33</v>
      </c>
      <c r="E1365" s="56">
        <v>500</v>
      </c>
      <c r="F1365" s="72"/>
      <c r="G1365" s="460">
        <f>F1365+E1365</f>
        <v>500</v>
      </c>
    </row>
    <row r="1366" spans="1:8" ht="12.75">
      <c r="A1366" s="11"/>
      <c r="B1366" s="40"/>
      <c r="C1366" s="88" t="s">
        <v>147</v>
      </c>
      <c r="D1366" s="55" t="s">
        <v>37</v>
      </c>
      <c r="E1366" s="56">
        <v>500</v>
      </c>
      <c r="F1366" s="72"/>
      <c r="G1366" s="460">
        <f>F1366+E1366</f>
        <v>500</v>
      </c>
      <c r="H1366" s="43"/>
    </row>
    <row r="1367" spans="1:8" ht="12.75">
      <c r="A1367" s="11"/>
      <c r="B1367" s="40"/>
      <c r="C1367" s="88" t="s">
        <v>402</v>
      </c>
      <c r="D1367" s="55" t="s">
        <v>403</v>
      </c>
      <c r="E1367" s="56">
        <v>0</v>
      </c>
      <c r="F1367" s="72"/>
      <c r="G1367" s="460">
        <f>F1367+E1367</f>
        <v>0</v>
      </c>
      <c r="H1367" s="43"/>
    </row>
    <row r="1368" spans="1:8" ht="12.75">
      <c r="A1368" s="11"/>
      <c r="B1368" s="40"/>
      <c r="C1368" s="88"/>
      <c r="D1368" s="55" t="s">
        <v>404</v>
      </c>
      <c r="E1368" s="56"/>
      <c r="F1368" s="72"/>
      <c r="G1368" s="460"/>
      <c r="H1368" s="43"/>
    </row>
    <row r="1369" spans="1:8" ht="12.75">
      <c r="A1369" s="11"/>
      <c r="B1369" s="40"/>
      <c r="C1369" s="88"/>
      <c r="D1369" s="55" t="s">
        <v>405</v>
      </c>
      <c r="E1369" s="56"/>
      <c r="F1369" s="72"/>
      <c r="G1369" s="460"/>
      <c r="H1369" s="43"/>
    </row>
    <row r="1370" spans="1:8" ht="12.75">
      <c r="A1370" s="11"/>
      <c r="B1370" s="40"/>
      <c r="C1370" s="88" t="s">
        <v>456</v>
      </c>
      <c r="D1370" s="55" t="s">
        <v>403</v>
      </c>
      <c r="E1370" s="56">
        <v>300</v>
      </c>
      <c r="F1370" s="72"/>
      <c r="G1370" s="460">
        <f>F1370+E1370</f>
        <v>300</v>
      </c>
      <c r="H1370" s="43"/>
    </row>
    <row r="1371" spans="1:8" ht="12.75">
      <c r="A1371" s="11"/>
      <c r="B1371" s="40"/>
      <c r="C1371" s="88"/>
      <c r="D1371" s="55" t="s">
        <v>404</v>
      </c>
      <c r="E1371" s="56"/>
      <c r="F1371" s="72"/>
      <c r="G1371" s="46"/>
      <c r="H1371" s="43"/>
    </row>
    <row r="1372" spans="1:8" ht="12.75">
      <c r="A1372" s="11"/>
      <c r="B1372" s="40"/>
      <c r="C1372" s="88"/>
      <c r="D1372" s="55" t="s">
        <v>405</v>
      </c>
      <c r="E1372" s="56"/>
      <c r="F1372" s="72"/>
      <c r="G1372" s="46"/>
      <c r="H1372" s="43"/>
    </row>
    <row r="1373" spans="1:8" ht="12.75">
      <c r="A1373" s="11"/>
      <c r="B1373" s="40"/>
      <c r="C1373" s="88"/>
      <c r="D1373" s="55"/>
      <c r="E1373" s="56"/>
      <c r="G1373" s="46"/>
      <c r="H1373" s="43"/>
    </row>
    <row r="1374" spans="1:11" ht="13.5" thickBot="1">
      <c r="A1374" s="39">
        <v>700</v>
      </c>
      <c r="B1374" s="27"/>
      <c r="C1374" s="92"/>
      <c r="D1374" s="100" t="s">
        <v>20</v>
      </c>
      <c r="E1374" s="160">
        <f>E1375</f>
        <v>95801</v>
      </c>
      <c r="F1374" s="194">
        <f>F1375</f>
        <v>0</v>
      </c>
      <c r="G1374" s="42">
        <f aca="true" t="shared" si="31" ref="G1374:G1386">F1374+E1374</f>
        <v>95801</v>
      </c>
      <c r="H1374" s="43"/>
      <c r="I1374" s="314" t="s">
        <v>320</v>
      </c>
      <c r="J1374" s="314" t="s">
        <v>321</v>
      </c>
      <c r="K1374" s="314" t="s">
        <v>322</v>
      </c>
    </row>
    <row r="1375" spans="1:11" ht="13.5" thickBot="1">
      <c r="A1375" s="11"/>
      <c r="B1375" s="17">
        <v>70005</v>
      </c>
      <c r="C1375" s="19"/>
      <c r="D1375" s="83" t="s">
        <v>21</v>
      </c>
      <c r="E1375" s="154">
        <f>SUM(E1376:E1386)</f>
        <v>95801</v>
      </c>
      <c r="F1375" s="196">
        <f>SUM(F1376:F1386)</f>
        <v>0</v>
      </c>
      <c r="G1375" s="462">
        <f t="shared" si="31"/>
        <v>95801</v>
      </c>
      <c r="H1375" s="43">
        <v>4260</v>
      </c>
      <c r="I1375" s="1">
        <v>0</v>
      </c>
      <c r="J1375" s="1">
        <f>8000+4000</f>
        <v>12000</v>
      </c>
      <c r="K1375" s="1">
        <f aca="true" t="shared" si="32" ref="K1375:K1385">I1375+J1375</f>
        <v>12000</v>
      </c>
    </row>
    <row r="1376" spans="1:11" ht="12.75">
      <c r="A1376" s="11"/>
      <c r="B1376" s="10"/>
      <c r="C1376" s="10">
        <v>4110</v>
      </c>
      <c r="D1376" s="9" t="s">
        <v>31</v>
      </c>
      <c r="E1376" s="56">
        <v>4516</v>
      </c>
      <c r="F1376" s="481"/>
      <c r="G1376" s="46">
        <f t="shared" si="31"/>
        <v>4516</v>
      </c>
      <c r="H1376" s="332">
        <v>4110</v>
      </c>
      <c r="I1376" s="1">
        <f>4543-27</f>
        <v>4516</v>
      </c>
      <c r="J1376" s="1">
        <v>0</v>
      </c>
      <c r="K1376" s="1">
        <f t="shared" si="32"/>
        <v>4516</v>
      </c>
    </row>
    <row r="1377" spans="1:11" ht="12.75">
      <c r="A1377" s="11"/>
      <c r="B1377" s="10"/>
      <c r="C1377" s="10">
        <v>4120</v>
      </c>
      <c r="D1377" s="9" t="s">
        <v>32</v>
      </c>
      <c r="E1377" s="56">
        <v>728</v>
      </c>
      <c r="F1377" s="481"/>
      <c r="G1377" s="46">
        <f t="shared" si="31"/>
        <v>728</v>
      </c>
      <c r="H1377" s="332">
        <v>4120</v>
      </c>
      <c r="I1377" s="1">
        <v>728</v>
      </c>
      <c r="J1377" s="1">
        <v>0</v>
      </c>
      <c r="K1377" s="1">
        <f t="shared" si="32"/>
        <v>728</v>
      </c>
    </row>
    <row r="1378" spans="1:11" ht="12.75">
      <c r="A1378" s="11"/>
      <c r="B1378" s="10"/>
      <c r="C1378" s="12">
        <v>4170</v>
      </c>
      <c r="D1378" s="55" t="s">
        <v>229</v>
      </c>
      <c r="E1378" s="56">
        <v>29729</v>
      </c>
      <c r="F1378" s="481"/>
      <c r="G1378" s="46">
        <f t="shared" si="31"/>
        <v>29729</v>
      </c>
      <c r="H1378" s="43">
        <v>4170</v>
      </c>
      <c r="I1378" s="1">
        <v>29729</v>
      </c>
      <c r="J1378" s="1">
        <v>0</v>
      </c>
      <c r="K1378" s="1">
        <f t="shared" si="32"/>
        <v>29729</v>
      </c>
    </row>
    <row r="1379" spans="1:11" ht="12.75">
      <c r="A1379" s="11"/>
      <c r="B1379" s="10"/>
      <c r="C1379" s="12">
        <v>4210</v>
      </c>
      <c r="D1379" s="55" t="s">
        <v>33</v>
      </c>
      <c r="E1379" s="56">
        <v>115</v>
      </c>
      <c r="F1379" s="481"/>
      <c r="G1379" s="46">
        <f t="shared" si="31"/>
        <v>115</v>
      </c>
      <c r="H1379" s="474">
        <v>4210</v>
      </c>
      <c r="I1379" s="1">
        <f>115</f>
        <v>115</v>
      </c>
      <c r="J1379" s="1"/>
      <c r="K1379" s="1"/>
    </row>
    <row r="1380" spans="1:11" ht="12.75">
      <c r="A1380" s="11"/>
      <c r="B1380" s="10"/>
      <c r="C1380" s="12">
        <v>4260</v>
      </c>
      <c r="D1380" s="55" t="s">
        <v>34</v>
      </c>
      <c r="E1380" s="56">
        <v>12000</v>
      </c>
      <c r="F1380" s="481"/>
      <c r="G1380" s="46">
        <f t="shared" si="31"/>
        <v>12000</v>
      </c>
      <c r="H1380" s="43">
        <v>4270</v>
      </c>
      <c r="I1380" s="1">
        <f>10000-1000-1334+1000</f>
        <v>8666</v>
      </c>
      <c r="J1380" s="1">
        <v>0</v>
      </c>
      <c r="K1380" s="1">
        <f t="shared" si="32"/>
        <v>8666</v>
      </c>
    </row>
    <row r="1381" spans="1:11" ht="12.75">
      <c r="A1381" s="11"/>
      <c r="B1381" s="10"/>
      <c r="C1381" s="12">
        <v>4270</v>
      </c>
      <c r="D1381" s="55" t="s">
        <v>35</v>
      </c>
      <c r="E1381" s="56">
        <v>8666</v>
      </c>
      <c r="F1381" s="481"/>
      <c r="G1381" s="46">
        <f>F1381+E1381</f>
        <v>8666</v>
      </c>
      <c r="H1381" s="43">
        <v>4300</v>
      </c>
      <c r="I1381" s="1">
        <f>7400+672+260+436+1334-1000+487+27-23</f>
        <v>9593</v>
      </c>
      <c r="J1381" s="1">
        <f>1800+13896+4106</f>
        <v>19802</v>
      </c>
      <c r="K1381" s="1">
        <f t="shared" si="32"/>
        <v>29395</v>
      </c>
    </row>
    <row r="1382" spans="1:11" ht="12.75">
      <c r="A1382" s="11"/>
      <c r="B1382" s="10"/>
      <c r="C1382" s="88" t="s">
        <v>147</v>
      </c>
      <c r="D1382" s="55" t="s">
        <v>37</v>
      </c>
      <c r="E1382" s="56">
        <v>29395</v>
      </c>
      <c r="F1382" s="480"/>
      <c r="G1382" s="46">
        <f t="shared" si="31"/>
        <v>29395</v>
      </c>
      <c r="H1382" s="43">
        <v>4430</v>
      </c>
      <c r="I1382" s="1">
        <f>600-260</f>
        <v>340</v>
      </c>
      <c r="J1382" s="1">
        <v>0</v>
      </c>
      <c r="K1382" s="1">
        <f t="shared" si="32"/>
        <v>340</v>
      </c>
    </row>
    <row r="1383" spans="1:11" ht="12.75">
      <c r="A1383" s="11"/>
      <c r="B1383" s="10"/>
      <c r="C1383" s="88" t="s">
        <v>319</v>
      </c>
      <c r="D1383" s="55" t="s">
        <v>39</v>
      </c>
      <c r="E1383" s="56">
        <v>340</v>
      </c>
      <c r="F1383" s="480"/>
      <c r="G1383" s="46">
        <f t="shared" si="31"/>
        <v>340</v>
      </c>
      <c r="H1383" s="43">
        <v>4480</v>
      </c>
      <c r="I1383" s="1">
        <f>4000-672+23</f>
        <v>3351</v>
      </c>
      <c r="J1383" s="1">
        <f>1254+1670+416</f>
        <v>3340</v>
      </c>
      <c r="K1383" s="1">
        <f t="shared" si="32"/>
        <v>6691</v>
      </c>
    </row>
    <row r="1384" spans="1:11" ht="12.75">
      <c r="A1384" s="11"/>
      <c r="B1384" s="10"/>
      <c r="C1384" s="88" t="s">
        <v>154</v>
      </c>
      <c r="D1384" s="55" t="s">
        <v>41</v>
      </c>
      <c r="E1384" s="56">
        <v>6691</v>
      </c>
      <c r="F1384" s="480"/>
      <c r="G1384" s="46">
        <f t="shared" si="31"/>
        <v>6691</v>
      </c>
      <c r="H1384" s="43">
        <v>4700</v>
      </c>
      <c r="I1384" s="1">
        <f>2000-436-602</f>
        <v>962</v>
      </c>
      <c r="J1384" s="1">
        <v>0</v>
      </c>
      <c r="K1384" s="1">
        <f t="shared" si="32"/>
        <v>962</v>
      </c>
    </row>
    <row r="1385" spans="1:11" ht="12.75">
      <c r="A1385" s="11"/>
      <c r="B1385" s="10"/>
      <c r="C1385" s="88" t="s">
        <v>306</v>
      </c>
      <c r="D1385" s="55" t="s">
        <v>307</v>
      </c>
      <c r="E1385" s="56">
        <v>962</v>
      </c>
      <c r="F1385" s="480"/>
      <c r="G1385" s="46">
        <f t="shared" si="31"/>
        <v>962</v>
      </c>
      <c r="H1385" s="43">
        <v>6060</v>
      </c>
      <c r="I1385" s="405">
        <v>0</v>
      </c>
      <c r="J1385" s="405">
        <v>2659</v>
      </c>
      <c r="K1385" s="1">
        <f t="shared" si="32"/>
        <v>2659</v>
      </c>
    </row>
    <row r="1386" spans="1:11" ht="12.75">
      <c r="A1386" s="11"/>
      <c r="B1386" s="10"/>
      <c r="C1386" s="88" t="s">
        <v>390</v>
      </c>
      <c r="D1386" s="55" t="s">
        <v>225</v>
      </c>
      <c r="E1386" s="56">
        <v>2659</v>
      </c>
      <c r="F1386" s="480"/>
      <c r="G1386" s="46">
        <f t="shared" si="31"/>
        <v>2659</v>
      </c>
      <c r="H1386" s="43"/>
      <c r="I1386" s="232">
        <f>SUM(I1375:I1385)</f>
        <v>58000</v>
      </c>
      <c r="J1386" s="232">
        <f>SUM(J1375:J1385)</f>
        <v>37801</v>
      </c>
      <c r="K1386" s="232">
        <f>SUM(K1375:K1385)</f>
        <v>95686</v>
      </c>
    </row>
    <row r="1387" spans="1:8" ht="12.75">
      <c r="A1387" s="11"/>
      <c r="B1387" s="10"/>
      <c r="C1387" s="12"/>
      <c r="D1387" s="55"/>
      <c r="E1387" s="56"/>
      <c r="F1387" s="72"/>
      <c r="G1387" s="46"/>
      <c r="H1387" s="43"/>
    </row>
    <row r="1388" spans="1:8" ht="13.5" thickBot="1">
      <c r="A1388" s="39">
        <v>710</v>
      </c>
      <c r="B1388" s="27"/>
      <c r="C1388" s="105"/>
      <c r="D1388" s="100" t="s">
        <v>127</v>
      </c>
      <c r="E1388" s="160">
        <f>E1389+E1393</f>
        <v>54000</v>
      </c>
      <c r="F1388" s="194">
        <f>F1389+F1393</f>
        <v>0</v>
      </c>
      <c r="G1388" s="42">
        <f>F1388+E1388</f>
        <v>54000</v>
      </c>
      <c r="H1388" s="43"/>
    </row>
    <row r="1389" spans="1:8" ht="13.5" thickBot="1">
      <c r="A1389" s="11"/>
      <c r="B1389" s="17">
        <v>71013</v>
      </c>
      <c r="C1389" s="87"/>
      <c r="D1389" s="83" t="s">
        <v>128</v>
      </c>
      <c r="E1389" s="154">
        <f>SUM(E1390:E1391)</f>
        <v>40000</v>
      </c>
      <c r="F1389" s="196">
        <f>SUM(F1390:F1391)</f>
        <v>0</v>
      </c>
      <c r="G1389" s="462">
        <f>F1389+E1389</f>
        <v>40000</v>
      </c>
      <c r="H1389" s="43"/>
    </row>
    <row r="1390" spans="1:8" ht="12.75">
      <c r="A1390" s="11"/>
      <c r="B1390" s="10"/>
      <c r="C1390" s="88" t="s">
        <v>147</v>
      </c>
      <c r="D1390" s="55" t="s">
        <v>37</v>
      </c>
      <c r="E1390" s="56">
        <v>39000</v>
      </c>
      <c r="F1390" s="72"/>
      <c r="G1390" s="46">
        <f>F1390+E1390</f>
        <v>39000</v>
      </c>
      <c r="H1390" s="43"/>
    </row>
    <row r="1391" spans="1:8" ht="12.75">
      <c r="A1391" s="11"/>
      <c r="B1391" s="10"/>
      <c r="C1391" s="88" t="s">
        <v>306</v>
      </c>
      <c r="D1391" s="55" t="s">
        <v>307</v>
      </c>
      <c r="E1391" s="56">
        <v>1000</v>
      </c>
      <c r="F1391" s="72"/>
      <c r="G1391" s="46">
        <f>F1391+E1391</f>
        <v>1000</v>
      </c>
      <c r="H1391" s="43"/>
    </row>
    <row r="1392" spans="1:8" ht="12.75">
      <c r="A1392" s="11"/>
      <c r="B1392" s="10"/>
      <c r="C1392" s="88"/>
      <c r="D1392" s="55"/>
      <c r="E1392" s="56"/>
      <c r="F1392" s="72"/>
      <c r="G1392" s="46"/>
      <c r="H1392" s="43"/>
    </row>
    <row r="1393" spans="1:8" ht="13.5" thickBot="1">
      <c r="A1393" s="11"/>
      <c r="B1393" s="17">
        <v>71014</v>
      </c>
      <c r="C1393" s="87"/>
      <c r="D1393" s="83" t="s">
        <v>129</v>
      </c>
      <c r="E1393" s="148">
        <f>E1394</f>
        <v>14000</v>
      </c>
      <c r="F1393" s="196">
        <f>F1394</f>
        <v>0</v>
      </c>
      <c r="G1393" s="462">
        <f>F1393+E1393</f>
        <v>14000</v>
      </c>
      <c r="H1393" s="43"/>
    </row>
    <row r="1394" spans="1:8" ht="12.75">
      <c r="A1394" s="11"/>
      <c r="B1394" s="10"/>
      <c r="C1394" s="88" t="s">
        <v>147</v>
      </c>
      <c r="D1394" s="55" t="s">
        <v>37</v>
      </c>
      <c r="E1394" s="56">
        <v>14000</v>
      </c>
      <c r="F1394" s="72"/>
      <c r="G1394" s="46">
        <f>F1394+E1394</f>
        <v>14000</v>
      </c>
      <c r="H1394" s="43"/>
    </row>
    <row r="1395" spans="1:8" ht="12.75">
      <c r="A1395" s="11"/>
      <c r="B1395" s="10"/>
      <c r="C1395" s="88"/>
      <c r="D1395" s="55"/>
      <c r="E1395" s="56"/>
      <c r="F1395" s="72"/>
      <c r="G1395" s="46"/>
      <c r="H1395" s="43"/>
    </row>
    <row r="1396" spans="1:16" ht="13.5" thickBot="1">
      <c r="A1396" s="39">
        <v>750</v>
      </c>
      <c r="B1396" s="27"/>
      <c r="C1396" s="92"/>
      <c r="D1396" s="100" t="s">
        <v>131</v>
      </c>
      <c r="E1396" s="160">
        <f>E1397+E1417+E1426+E1453+E1466</f>
        <v>5057411</v>
      </c>
      <c r="F1396" s="194">
        <f>F1397+F1417+F1426+F1453+F1466</f>
        <v>65050</v>
      </c>
      <c r="G1396" s="42">
        <f aca="true" t="shared" si="33" ref="G1396:G1415">F1396+E1396</f>
        <v>5122461</v>
      </c>
      <c r="H1396" s="43"/>
      <c r="P1396" t="s">
        <v>446</v>
      </c>
    </row>
    <row r="1397" spans="1:13" ht="13.5" thickBot="1">
      <c r="A1397" s="11"/>
      <c r="B1397" s="17">
        <v>75011</v>
      </c>
      <c r="C1397" s="19"/>
      <c r="D1397" s="83" t="s">
        <v>132</v>
      </c>
      <c r="E1397" s="154">
        <f>SUM(E1398:E1415)</f>
        <v>314618</v>
      </c>
      <c r="F1397" s="196">
        <f>SUM(F1398:F1415)</f>
        <v>0</v>
      </c>
      <c r="G1397" s="462">
        <f t="shared" si="33"/>
        <v>314618</v>
      </c>
      <c r="H1397" s="43"/>
      <c r="I1397" s="313" t="s">
        <v>242</v>
      </c>
      <c r="J1397" s="313" t="s">
        <v>320</v>
      </c>
      <c r="K1397" s="313" t="s">
        <v>323</v>
      </c>
      <c r="L1397" s="313" t="s">
        <v>321</v>
      </c>
      <c r="M1397" s="313" t="s">
        <v>322</v>
      </c>
    </row>
    <row r="1398" spans="1:15" ht="12.75">
      <c r="A1398" s="11"/>
      <c r="B1398" s="12"/>
      <c r="C1398" s="12">
        <v>3020</v>
      </c>
      <c r="D1398" s="9" t="s">
        <v>28</v>
      </c>
      <c r="E1398" s="56">
        <v>481</v>
      </c>
      <c r="F1398" s="165"/>
      <c r="G1398" s="46">
        <f t="shared" si="33"/>
        <v>481</v>
      </c>
      <c r="H1398" s="12">
        <v>3020</v>
      </c>
      <c r="I1398" s="1">
        <v>178</v>
      </c>
      <c r="J1398" s="1">
        <v>303</v>
      </c>
      <c r="K1398" s="1">
        <f>I1398+J1398</f>
        <v>481</v>
      </c>
      <c r="L1398" s="1">
        <f>G1398-K1398</f>
        <v>0</v>
      </c>
      <c r="M1398" s="1">
        <f>K1398+L1398</f>
        <v>481</v>
      </c>
      <c r="O1398" s="447"/>
    </row>
    <row r="1399" spans="1:15" ht="12.75">
      <c r="A1399" s="11"/>
      <c r="B1399" s="12"/>
      <c r="C1399" s="10">
        <v>4010</v>
      </c>
      <c r="D1399" s="9" t="s">
        <v>29</v>
      </c>
      <c r="E1399" s="56">
        <v>189544</v>
      </c>
      <c r="F1399" s="165"/>
      <c r="G1399" s="46">
        <f t="shared" si="33"/>
        <v>189544</v>
      </c>
      <c r="H1399" s="10">
        <v>4010</v>
      </c>
      <c r="I1399" s="1">
        <v>40183</v>
      </c>
      <c r="J1399" s="1">
        <f>41316+1302</f>
        <v>42618</v>
      </c>
      <c r="K1399" s="1">
        <f aca="true" t="shared" si="34" ref="K1399:K1415">I1399+J1399</f>
        <v>82801</v>
      </c>
      <c r="L1399" s="1">
        <f>G1399-K1399</f>
        <v>106743</v>
      </c>
      <c r="M1399" s="1">
        <f aca="true" t="shared" si="35" ref="M1399:M1415">K1399+L1399</f>
        <v>189544</v>
      </c>
      <c r="O1399" s="447"/>
    </row>
    <row r="1400" spans="1:15" ht="12.75">
      <c r="A1400" s="11"/>
      <c r="B1400" s="12"/>
      <c r="C1400" s="10">
        <v>4040</v>
      </c>
      <c r="D1400" s="9" t="s">
        <v>30</v>
      </c>
      <c r="E1400" s="56">
        <v>12107</v>
      </c>
      <c r="F1400" s="165"/>
      <c r="G1400" s="46">
        <f t="shared" si="33"/>
        <v>12107</v>
      </c>
      <c r="H1400" s="10">
        <v>4040</v>
      </c>
      <c r="I1400" s="1">
        <f>3829-822</f>
        <v>3007</v>
      </c>
      <c r="J1400" s="1">
        <f>10402-1302</f>
        <v>9100</v>
      </c>
      <c r="K1400" s="1">
        <f t="shared" si="34"/>
        <v>12107</v>
      </c>
      <c r="L1400" s="1">
        <f>G1400-K1400</f>
        <v>0</v>
      </c>
      <c r="M1400" s="1">
        <f t="shared" si="35"/>
        <v>12107</v>
      </c>
      <c r="O1400" s="447"/>
    </row>
    <row r="1401" spans="1:16" ht="12.75">
      <c r="A1401" s="11"/>
      <c r="B1401" s="12"/>
      <c r="C1401" s="10">
        <v>4110</v>
      </c>
      <c r="D1401" s="9" t="s">
        <v>31</v>
      </c>
      <c r="E1401" s="56">
        <v>33729</v>
      </c>
      <c r="F1401" s="165"/>
      <c r="G1401" s="46">
        <f t="shared" si="33"/>
        <v>33729</v>
      </c>
      <c r="H1401" s="10">
        <v>4110</v>
      </c>
      <c r="I1401" s="1">
        <v>6754</v>
      </c>
      <c r="J1401" s="1">
        <v>10905</v>
      </c>
      <c r="K1401" s="1">
        <f t="shared" si="34"/>
        <v>17659</v>
      </c>
      <c r="L1401" s="1">
        <f>G1401-K1401</f>
        <v>16070</v>
      </c>
      <c r="M1401" s="1">
        <f t="shared" si="35"/>
        <v>33729</v>
      </c>
      <c r="O1401" s="447">
        <v>4110</v>
      </c>
      <c r="P1401">
        <v>5165</v>
      </c>
    </row>
    <row r="1402" spans="1:16" ht="12.75">
      <c r="A1402" s="11"/>
      <c r="B1402" s="12"/>
      <c r="C1402" s="10">
        <v>4120</v>
      </c>
      <c r="D1402" s="9" t="s">
        <v>32</v>
      </c>
      <c r="E1402" s="56">
        <v>5413</v>
      </c>
      <c r="F1402" s="165"/>
      <c r="G1402" s="46">
        <f t="shared" si="33"/>
        <v>5413</v>
      </c>
      <c r="H1402" s="10">
        <v>4120</v>
      </c>
      <c r="I1402" s="1">
        <v>1084</v>
      </c>
      <c r="J1402" s="1">
        <v>1748</v>
      </c>
      <c r="K1402" s="1">
        <f t="shared" si="34"/>
        <v>2832</v>
      </c>
      <c r="L1402" s="1">
        <f>G1402-K1402</f>
        <v>2581</v>
      </c>
      <c r="M1402" s="1">
        <f t="shared" si="35"/>
        <v>5413</v>
      </c>
      <c r="O1402" s="447" t="s">
        <v>447</v>
      </c>
      <c r="P1402">
        <v>833</v>
      </c>
    </row>
    <row r="1403" spans="1:16" ht="12.75">
      <c r="A1403" s="11"/>
      <c r="B1403" s="12"/>
      <c r="C1403" s="10">
        <v>4170</v>
      </c>
      <c r="D1403" s="9" t="s">
        <v>229</v>
      </c>
      <c r="E1403" s="56">
        <v>39642</v>
      </c>
      <c r="F1403" s="165"/>
      <c r="G1403" s="46">
        <f t="shared" si="33"/>
        <v>39642</v>
      </c>
      <c r="H1403" s="10">
        <v>4170</v>
      </c>
      <c r="I1403" s="1">
        <v>0</v>
      </c>
      <c r="J1403" s="1">
        <v>5640</v>
      </c>
      <c r="K1403" s="1">
        <f t="shared" si="34"/>
        <v>5640</v>
      </c>
      <c r="L1403" s="1">
        <f>G1403-K1403</f>
        <v>34002</v>
      </c>
      <c r="M1403" s="1">
        <f t="shared" si="35"/>
        <v>39642</v>
      </c>
      <c r="O1403" s="447" t="s">
        <v>448</v>
      </c>
      <c r="P1403">
        <v>34002</v>
      </c>
    </row>
    <row r="1404" spans="1:16" ht="12.75">
      <c r="A1404" s="11"/>
      <c r="B1404" s="12"/>
      <c r="C1404" s="10">
        <v>4210</v>
      </c>
      <c r="D1404" s="9" t="s">
        <v>33</v>
      </c>
      <c r="E1404" s="56">
        <v>2112</v>
      </c>
      <c r="F1404" s="165"/>
      <c r="G1404" s="46">
        <f t="shared" si="33"/>
        <v>2112</v>
      </c>
      <c r="H1404" s="10">
        <v>4210</v>
      </c>
      <c r="I1404" s="1">
        <f>1500-1</f>
        <v>1499</v>
      </c>
      <c r="J1404" s="1">
        <f>714-101</f>
        <v>613</v>
      </c>
      <c r="K1404" s="1">
        <f t="shared" si="34"/>
        <v>2112</v>
      </c>
      <c r="L1404" s="1">
        <f>G1404-K1404</f>
        <v>0</v>
      </c>
      <c r="M1404" s="1">
        <f>K1404+L1404</f>
        <v>2112</v>
      </c>
      <c r="O1404" s="447"/>
      <c r="P1404" s="448">
        <f>SUM(P1401:P1403)</f>
        <v>40000</v>
      </c>
    </row>
    <row r="1405" spans="1:15" ht="12.75">
      <c r="A1405" s="11"/>
      <c r="B1405" s="12"/>
      <c r="C1405" s="10">
        <v>4260</v>
      </c>
      <c r="D1405" s="9" t="s">
        <v>34</v>
      </c>
      <c r="E1405" s="56">
        <v>5822</v>
      </c>
      <c r="F1405" s="165"/>
      <c r="G1405" s="46">
        <f t="shared" si="33"/>
        <v>5822</v>
      </c>
      <c r="H1405" s="10">
        <v>4260</v>
      </c>
      <c r="I1405" s="1">
        <f>4000+822</f>
        <v>4822</v>
      </c>
      <c r="J1405" s="1">
        <v>1000</v>
      </c>
      <c r="K1405" s="1">
        <f t="shared" si="34"/>
        <v>5822</v>
      </c>
      <c r="L1405" s="1">
        <f>G1405-K1405</f>
        <v>0</v>
      </c>
      <c r="M1405" s="1">
        <f t="shared" si="35"/>
        <v>5822</v>
      </c>
      <c r="O1405" s="447"/>
    </row>
    <row r="1406" spans="1:15" ht="12.75">
      <c r="A1406" s="11"/>
      <c r="B1406" s="12"/>
      <c r="C1406" s="10">
        <v>4270</v>
      </c>
      <c r="D1406" s="9" t="s">
        <v>35</v>
      </c>
      <c r="E1406" s="56">
        <f>600+1400</f>
        <v>2000</v>
      </c>
      <c r="F1406" s="165"/>
      <c r="G1406" s="46">
        <f t="shared" si="33"/>
        <v>2000</v>
      </c>
      <c r="H1406" s="10">
        <v>4270</v>
      </c>
      <c r="I1406" s="1">
        <v>1300</v>
      </c>
      <c r="J1406" s="1">
        <v>700</v>
      </c>
      <c r="K1406" s="1">
        <f t="shared" si="34"/>
        <v>2000</v>
      </c>
      <c r="L1406" s="1">
        <f>G1406-K1406</f>
        <v>0</v>
      </c>
      <c r="M1406" s="1">
        <f t="shared" si="35"/>
        <v>2000</v>
      </c>
      <c r="O1406" s="447"/>
    </row>
    <row r="1407" spans="1:15" ht="12.75">
      <c r="A1407" s="11"/>
      <c r="B1407" s="12"/>
      <c r="C1407" s="10">
        <v>4280</v>
      </c>
      <c r="D1407" s="9" t="s">
        <v>36</v>
      </c>
      <c r="E1407" s="56">
        <v>812</v>
      </c>
      <c r="F1407" s="165"/>
      <c r="G1407" s="46">
        <f t="shared" si="33"/>
        <v>812</v>
      </c>
      <c r="H1407" s="10">
        <v>4280</v>
      </c>
      <c r="I1407" s="1">
        <f>145+1+400</f>
        <v>546</v>
      </c>
      <c r="J1407" s="1">
        <f>165+101</f>
        <v>266</v>
      </c>
      <c r="K1407" s="1">
        <f t="shared" si="34"/>
        <v>812</v>
      </c>
      <c r="L1407" s="1">
        <f>G1407-K1407</f>
        <v>0</v>
      </c>
      <c r="M1407" s="1">
        <f t="shared" si="35"/>
        <v>812</v>
      </c>
      <c r="O1407" s="447"/>
    </row>
    <row r="1408" spans="1:15" ht="12.75">
      <c r="A1408" s="11"/>
      <c r="B1408" s="12"/>
      <c r="C1408" s="10">
        <v>4300</v>
      </c>
      <c r="D1408" s="9" t="s">
        <v>37</v>
      </c>
      <c r="E1408" s="56">
        <v>3848</v>
      </c>
      <c r="F1408" s="165"/>
      <c r="G1408" s="46">
        <f t="shared" si="33"/>
        <v>3848</v>
      </c>
      <c r="H1408" s="10">
        <v>4300</v>
      </c>
      <c r="I1408" s="1">
        <f>3341</f>
        <v>3341</v>
      </c>
      <c r="J1408" s="1">
        <f>1000-493</f>
        <v>507</v>
      </c>
      <c r="K1408" s="1">
        <f t="shared" si="34"/>
        <v>3848</v>
      </c>
      <c r="L1408" s="1">
        <f>G1408-K1408</f>
        <v>0</v>
      </c>
      <c r="M1408" s="1">
        <f t="shared" si="35"/>
        <v>3848</v>
      </c>
      <c r="O1408" s="447"/>
    </row>
    <row r="1409" spans="1:15" ht="12.75">
      <c r="A1409" s="11"/>
      <c r="B1409" s="12"/>
      <c r="C1409" s="10">
        <v>4350</v>
      </c>
      <c r="D1409" s="9" t="s">
        <v>228</v>
      </c>
      <c r="E1409" s="56">
        <v>4341</v>
      </c>
      <c r="F1409" s="165"/>
      <c r="G1409" s="46">
        <f t="shared" si="33"/>
        <v>4341</v>
      </c>
      <c r="H1409" s="10">
        <v>4350</v>
      </c>
      <c r="I1409" s="1">
        <f>2828-400</f>
        <v>2428</v>
      </c>
      <c r="J1409" s="1">
        <f>1420+493</f>
        <v>1913</v>
      </c>
      <c r="K1409" s="1">
        <f t="shared" si="34"/>
        <v>4341</v>
      </c>
      <c r="L1409" s="1">
        <f>G1409-K1409</f>
        <v>0</v>
      </c>
      <c r="M1409" s="1">
        <f t="shared" si="35"/>
        <v>4341</v>
      </c>
      <c r="O1409" s="447"/>
    </row>
    <row r="1410" spans="1:15" ht="12.75">
      <c r="A1410" s="11"/>
      <c r="B1410" s="12"/>
      <c r="C1410" s="10">
        <v>4370</v>
      </c>
      <c r="D1410" s="9" t="s">
        <v>285</v>
      </c>
      <c r="E1410" s="56">
        <v>3547</v>
      </c>
      <c r="F1410" s="165"/>
      <c r="G1410" s="46">
        <f t="shared" si="33"/>
        <v>3547</v>
      </c>
      <c r="H1410" s="10">
        <v>4370</v>
      </c>
      <c r="I1410" s="1">
        <v>1675</v>
      </c>
      <c r="J1410" s="1">
        <v>1872</v>
      </c>
      <c r="K1410" s="1">
        <f t="shared" si="34"/>
        <v>3547</v>
      </c>
      <c r="L1410" s="1">
        <f>G1410-K1410</f>
        <v>0</v>
      </c>
      <c r="M1410" s="1">
        <f t="shared" si="35"/>
        <v>3547</v>
      </c>
      <c r="O1410" s="447"/>
    </row>
    <row r="1411" spans="1:15" ht="12.75">
      <c r="A1411" s="11"/>
      <c r="B1411" s="12"/>
      <c r="C1411" s="10">
        <v>4410</v>
      </c>
      <c r="D1411" s="9" t="s">
        <v>38</v>
      </c>
      <c r="E1411" s="56">
        <f>1000+500</f>
        <v>1500</v>
      </c>
      <c r="F1411" s="165"/>
      <c r="G1411" s="46">
        <f t="shared" si="33"/>
        <v>1500</v>
      </c>
      <c r="H1411" s="10">
        <v>4410</v>
      </c>
      <c r="I1411" s="1">
        <v>1000</v>
      </c>
      <c r="J1411" s="1">
        <v>500</v>
      </c>
      <c r="K1411" s="1">
        <f t="shared" si="34"/>
        <v>1500</v>
      </c>
      <c r="L1411" s="1">
        <f>G1411-K1411</f>
        <v>0</v>
      </c>
      <c r="M1411" s="1">
        <f t="shared" si="35"/>
        <v>1500</v>
      </c>
      <c r="O1411" s="447"/>
    </row>
    <row r="1412" spans="1:15" ht="12.75">
      <c r="A1412" s="11"/>
      <c r="B1412" s="12"/>
      <c r="C1412" s="12">
        <v>4440</v>
      </c>
      <c r="D1412" s="55" t="s">
        <v>40</v>
      </c>
      <c r="E1412" s="56">
        <v>6120</v>
      </c>
      <c r="F1412" s="72"/>
      <c r="G1412" s="46">
        <f t="shared" si="33"/>
        <v>6120</v>
      </c>
      <c r="H1412" s="12">
        <v>4440</v>
      </c>
      <c r="I1412" s="1">
        <v>1609</v>
      </c>
      <c r="J1412" s="1">
        <v>3822</v>
      </c>
      <c r="K1412" s="1">
        <f t="shared" si="34"/>
        <v>5431</v>
      </c>
      <c r="L1412" s="1">
        <f>G1412-K1412</f>
        <v>689</v>
      </c>
      <c r="M1412" s="1">
        <f t="shared" si="35"/>
        <v>6120</v>
      </c>
      <c r="O1412" s="447"/>
    </row>
    <row r="1413" spans="1:15" ht="12.75">
      <c r="A1413" s="11"/>
      <c r="B1413" s="12"/>
      <c r="C1413" s="12">
        <v>4700</v>
      </c>
      <c r="D1413" s="55" t="s">
        <v>308</v>
      </c>
      <c r="E1413" s="56">
        <v>500</v>
      </c>
      <c r="F1413" s="72"/>
      <c r="G1413" s="46">
        <f t="shared" si="33"/>
        <v>500</v>
      </c>
      <c r="H1413" s="12">
        <v>4700</v>
      </c>
      <c r="I1413" s="1">
        <v>0</v>
      </c>
      <c r="J1413" s="1">
        <v>500</v>
      </c>
      <c r="K1413" s="1">
        <f t="shared" si="34"/>
        <v>500</v>
      </c>
      <c r="L1413" s="1">
        <f>G1413-K1413</f>
        <v>0</v>
      </c>
      <c r="M1413" s="1">
        <f t="shared" si="35"/>
        <v>500</v>
      </c>
      <c r="O1413" s="447"/>
    </row>
    <row r="1414" spans="1:15" ht="12.75">
      <c r="A1414" s="11"/>
      <c r="B1414" s="12"/>
      <c r="C1414" s="12">
        <v>4740</v>
      </c>
      <c r="D1414" s="55" t="s">
        <v>287</v>
      </c>
      <c r="E1414" s="56">
        <v>1100</v>
      </c>
      <c r="F1414" s="72"/>
      <c r="G1414" s="46">
        <f t="shared" si="33"/>
        <v>1100</v>
      </c>
      <c r="H1414" s="12">
        <v>4740</v>
      </c>
      <c r="I1414" s="1">
        <v>574</v>
      </c>
      <c r="J1414" s="1">
        <v>526</v>
      </c>
      <c r="K1414" s="1">
        <f t="shared" si="34"/>
        <v>1100</v>
      </c>
      <c r="L1414" s="1">
        <f>G1414-K1414</f>
        <v>0</v>
      </c>
      <c r="M1414" s="1">
        <f t="shared" si="35"/>
        <v>1100</v>
      </c>
      <c r="O1414" s="447"/>
    </row>
    <row r="1415" spans="1:15" ht="12.75">
      <c r="A1415" s="11"/>
      <c r="B1415" s="12"/>
      <c r="C1415" s="12">
        <v>4750</v>
      </c>
      <c r="D1415" s="55" t="s">
        <v>309</v>
      </c>
      <c r="E1415" s="56">
        <v>2000</v>
      </c>
      <c r="F1415" s="72"/>
      <c r="G1415" s="46">
        <f t="shared" si="33"/>
        <v>2000</v>
      </c>
      <c r="H1415" s="12">
        <v>4750</v>
      </c>
      <c r="I1415" s="1">
        <v>1000</v>
      </c>
      <c r="J1415" s="1">
        <v>1000</v>
      </c>
      <c r="K1415" s="1">
        <f t="shared" si="34"/>
        <v>2000</v>
      </c>
      <c r="L1415" s="1">
        <f>G1415-K1415</f>
        <v>0</v>
      </c>
      <c r="M1415" s="1">
        <f t="shared" si="35"/>
        <v>2000</v>
      </c>
      <c r="O1415" s="447"/>
    </row>
    <row r="1416" spans="1:15" ht="12.75">
      <c r="A1416" s="11"/>
      <c r="B1416" s="12"/>
      <c r="C1416" s="12"/>
      <c r="D1416" s="55"/>
      <c r="E1416" s="56"/>
      <c r="G1416" s="46"/>
      <c r="H1416" s="43"/>
      <c r="I1416" s="232">
        <f>SUM(I1398:I1415)</f>
        <v>71000</v>
      </c>
      <c r="J1416" s="232">
        <f>SUM(J1398:J1415)</f>
        <v>83533</v>
      </c>
      <c r="K1416" s="232">
        <f>SUM(K1398:K1415)</f>
        <v>154533</v>
      </c>
      <c r="L1416" s="232">
        <f>SUM(L1398:L1415)</f>
        <v>160085</v>
      </c>
      <c r="M1416" s="232">
        <f>SUM(M1398:M1415)</f>
        <v>314618</v>
      </c>
      <c r="O1416" s="447"/>
    </row>
    <row r="1417" spans="1:8" ht="13.5" thickBot="1">
      <c r="A1417" s="11"/>
      <c r="B1417" s="17">
        <v>75019</v>
      </c>
      <c r="C1417" s="87"/>
      <c r="D1417" s="83" t="s">
        <v>155</v>
      </c>
      <c r="E1417" s="148">
        <f>SUM(E1418:E1424)</f>
        <v>263000</v>
      </c>
      <c r="F1417" s="148">
        <f>SUM(F1418:F1424)</f>
        <v>0</v>
      </c>
      <c r="G1417" s="462">
        <f aca="true" t="shared" si="36" ref="G1417:G1424">F1417+E1417</f>
        <v>263000</v>
      </c>
      <c r="H1417" s="43"/>
    </row>
    <row r="1418" spans="1:8" ht="12.75">
      <c r="A1418" s="11"/>
      <c r="B1418" s="12"/>
      <c r="C1418" s="10">
        <v>3030</v>
      </c>
      <c r="D1418" s="9" t="s">
        <v>149</v>
      </c>
      <c r="E1418" s="56">
        <v>249600</v>
      </c>
      <c r="F1418" s="72"/>
      <c r="G1418" s="46">
        <f t="shared" si="36"/>
        <v>249600</v>
      </c>
      <c r="H1418" s="43"/>
    </row>
    <row r="1419" spans="1:8" ht="12" customHeight="1">
      <c r="A1419" s="11"/>
      <c r="B1419" s="12"/>
      <c r="C1419" s="10">
        <v>4210</v>
      </c>
      <c r="D1419" s="9" t="s">
        <v>33</v>
      </c>
      <c r="E1419" s="56">
        <v>2500</v>
      </c>
      <c r="F1419" s="72"/>
      <c r="G1419" s="46">
        <f t="shared" si="36"/>
        <v>2500</v>
      </c>
      <c r="H1419" s="43"/>
    </row>
    <row r="1420" spans="1:8" ht="12.75">
      <c r="A1420" s="11"/>
      <c r="B1420" s="12"/>
      <c r="C1420" s="10">
        <v>4300</v>
      </c>
      <c r="D1420" s="9" t="s">
        <v>37</v>
      </c>
      <c r="E1420" s="56">
        <v>6600</v>
      </c>
      <c r="F1420" s="72"/>
      <c r="G1420" s="46">
        <f t="shared" si="36"/>
        <v>6600</v>
      </c>
      <c r="H1420" s="43"/>
    </row>
    <row r="1421" spans="1:8" ht="12.75">
      <c r="A1421" s="11"/>
      <c r="B1421" s="12"/>
      <c r="C1421" s="10">
        <v>4370</v>
      </c>
      <c r="D1421" s="9" t="s">
        <v>285</v>
      </c>
      <c r="E1421" s="56">
        <v>1900</v>
      </c>
      <c r="F1421" s="72"/>
      <c r="G1421" s="46">
        <f t="shared" si="36"/>
        <v>1900</v>
      </c>
      <c r="H1421" s="43"/>
    </row>
    <row r="1422" spans="1:8" ht="12.75">
      <c r="A1422" s="11"/>
      <c r="B1422" s="12"/>
      <c r="C1422" s="10">
        <v>4410</v>
      </c>
      <c r="D1422" s="9" t="s">
        <v>38</v>
      </c>
      <c r="E1422" s="56">
        <v>1400</v>
      </c>
      <c r="F1422" s="72"/>
      <c r="G1422" s="46">
        <f t="shared" si="36"/>
        <v>1400</v>
      </c>
      <c r="H1422" s="43"/>
    </row>
    <row r="1423" spans="1:8" ht="12.75">
      <c r="A1423" s="11"/>
      <c r="B1423" s="12"/>
      <c r="C1423" s="12">
        <v>4420</v>
      </c>
      <c r="D1423" s="55" t="s">
        <v>91</v>
      </c>
      <c r="E1423" s="56">
        <v>500</v>
      </c>
      <c r="F1423" s="72"/>
      <c r="G1423" s="46">
        <f t="shared" si="36"/>
        <v>500</v>
      </c>
      <c r="H1423" s="43"/>
    </row>
    <row r="1424" spans="1:8" ht="12.75">
      <c r="A1424" s="11"/>
      <c r="B1424" s="12"/>
      <c r="C1424" s="12">
        <v>4700</v>
      </c>
      <c r="D1424" s="55" t="s">
        <v>308</v>
      </c>
      <c r="E1424" s="56">
        <v>500</v>
      </c>
      <c r="F1424" s="72"/>
      <c r="G1424" s="46">
        <f t="shared" si="36"/>
        <v>500</v>
      </c>
      <c r="H1424" s="43"/>
    </row>
    <row r="1425" spans="1:8" ht="12.75">
      <c r="A1425" s="11"/>
      <c r="B1425" s="12"/>
      <c r="C1425" s="88"/>
      <c r="D1425" s="55"/>
      <c r="E1425" s="56"/>
      <c r="F1425" s="72"/>
      <c r="G1425" s="46"/>
      <c r="H1425" s="43"/>
    </row>
    <row r="1426" spans="1:8" ht="13.5" thickBot="1">
      <c r="A1426" s="11"/>
      <c r="B1426" s="17">
        <v>75020</v>
      </c>
      <c r="C1426" s="19"/>
      <c r="D1426" s="83" t="s">
        <v>133</v>
      </c>
      <c r="E1426" s="148">
        <f>SUM(E1427:E1451)</f>
        <v>4429293</v>
      </c>
      <c r="F1426" s="196">
        <f>SUM(F1427:F1451)</f>
        <v>65050</v>
      </c>
      <c r="G1426" s="462">
        <f aca="true" t="shared" si="37" ref="G1426:G1451">F1426+E1426</f>
        <v>4494343</v>
      </c>
      <c r="H1426" s="72"/>
    </row>
    <row r="1427" spans="1:7" ht="12.75">
      <c r="A1427" s="11"/>
      <c r="B1427" s="10"/>
      <c r="C1427" s="10">
        <v>3020</v>
      </c>
      <c r="D1427" s="9" t="s">
        <v>28</v>
      </c>
      <c r="E1427" s="56">
        <v>5744</v>
      </c>
      <c r="F1427" s="72"/>
      <c r="G1427" s="46">
        <f t="shared" si="37"/>
        <v>5744</v>
      </c>
    </row>
    <row r="1428" spans="1:7" ht="12.75">
      <c r="A1428" s="11"/>
      <c r="B1428" s="10"/>
      <c r="C1428" s="10">
        <v>4010</v>
      </c>
      <c r="D1428" s="9" t="s">
        <v>29</v>
      </c>
      <c r="E1428" s="56">
        <v>2329348</v>
      </c>
      <c r="F1428" s="72"/>
      <c r="G1428" s="46">
        <f t="shared" si="37"/>
        <v>2329348</v>
      </c>
    </row>
    <row r="1429" spans="1:7" ht="12.75">
      <c r="A1429" s="11"/>
      <c r="B1429" s="10"/>
      <c r="C1429" s="10">
        <v>4040</v>
      </c>
      <c r="D1429" s="9" t="s">
        <v>30</v>
      </c>
      <c r="E1429" s="56">
        <v>145886</v>
      </c>
      <c r="F1429" s="72"/>
      <c r="G1429" s="46">
        <f t="shared" si="37"/>
        <v>145886</v>
      </c>
    </row>
    <row r="1430" spans="1:7" ht="12.75">
      <c r="A1430" s="11"/>
      <c r="B1430" s="10"/>
      <c r="C1430" s="10">
        <v>4110</v>
      </c>
      <c r="D1430" s="9" t="s">
        <v>31</v>
      </c>
      <c r="E1430" s="56">
        <v>351050</v>
      </c>
      <c r="F1430" s="72"/>
      <c r="G1430" s="46">
        <f t="shared" si="37"/>
        <v>351050</v>
      </c>
    </row>
    <row r="1431" spans="1:7" ht="12.75">
      <c r="A1431" s="11"/>
      <c r="B1431" s="10"/>
      <c r="C1431" s="10">
        <v>4120</v>
      </c>
      <c r="D1431" s="9" t="s">
        <v>32</v>
      </c>
      <c r="E1431" s="56">
        <v>56019</v>
      </c>
      <c r="F1431" s="72"/>
      <c r="G1431" s="46">
        <f t="shared" si="37"/>
        <v>56019</v>
      </c>
    </row>
    <row r="1432" spans="1:7" ht="12.75">
      <c r="A1432" s="11"/>
      <c r="B1432" s="10"/>
      <c r="C1432" s="10">
        <v>4170</v>
      </c>
      <c r="D1432" s="9" t="s">
        <v>229</v>
      </c>
      <c r="E1432" s="56">
        <v>10000</v>
      </c>
      <c r="F1432" s="72"/>
      <c r="G1432" s="46">
        <f t="shared" si="37"/>
        <v>10000</v>
      </c>
    </row>
    <row r="1433" spans="1:7" ht="12.75">
      <c r="A1433" s="11"/>
      <c r="B1433" s="10"/>
      <c r="C1433" s="10">
        <v>4210</v>
      </c>
      <c r="D1433" s="9" t="s">
        <v>33</v>
      </c>
      <c r="E1433" s="56">
        <v>342628</v>
      </c>
      <c r="F1433" s="72"/>
      <c r="G1433" s="46">
        <f t="shared" si="37"/>
        <v>342628</v>
      </c>
    </row>
    <row r="1434" spans="1:7" ht="12.75">
      <c r="A1434" s="11"/>
      <c r="B1434" s="10"/>
      <c r="C1434" s="10">
        <v>4260</v>
      </c>
      <c r="D1434" s="9" t="s">
        <v>34</v>
      </c>
      <c r="E1434" s="56">
        <v>68500</v>
      </c>
      <c r="F1434" s="72"/>
      <c r="G1434" s="46">
        <f t="shared" si="37"/>
        <v>68500</v>
      </c>
    </row>
    <row r="1435" spans="1:7" ht="12.75">
      <c r="A1435" s="11"/>
      <c r="B1435" s="10"/>
      <c r="C1435" s="10">
        <v>4270</v>
      </c>
      <c r="D1435" s="9" t="s">
        <v>35</v>
      </c>
      <c r="E1435" s="56">
        <v>59000</v>
      </c>
      <c r="F1435" s="72"/>
      <c r="G1435" s="46">
        <f t="shared" si="37"/>
        <v>59000</v>
      </c>
    </row>
    <row r="1436" spans="1:7" ht="12.75">
      <c r="A1436" s="11"/>
      <c r="B1436" s="10"/>
      <c r="C1436" s="10">
        <v>4280</v>
      </c>
      <c r="D1436" s="9" t="s">
        <v>36</v>
      </c>
      <c r="E1436" s="56">
        <v>3780</v>
      </c>
      <c r="F1436" s="72"/>
      <c r="G1436" s="46">
        <f t="shared" si="37"/>
        <v>3780</v>
      </c>
    </row>
    <row r="1437" spans="1:7" ht="12.75">
      <c r="A1437" s="11"/>
      <c r="B1437" s="10"/>
      <c r="C1437" s="10">
        <v>4300</v>
      </c>
      <c r="D1437" s="9" t="s">
        <v>37</v>
      </c>
      <c r="E1437" s="56">
        <v>677762</v>
      </c>
      <c r="F1437" s="72">
        <v>65050</v>
      </c>
      <c r="G1437" s="46">
        <f t="shared" si="37"/>
        <v>742812</v>
      </c>
    </row>
    <row r="1438" spans="1:7" ht="12.75">
      <c r="A1438" s="11"/>
      <c r="B1438" s="10"/>
      <c r="C1438" s="10">
        <v>4350</v>
      </c>
      <c r="D1438" s="9" t="s">
        <v>228</v>
      </c>
      <c r="E1438" s="56">
        <v>13237</v>
      </c>
      <c r="F1438" s="72"/>
      <c r="G1438" s="46">
        <f t="shared" si="37"/>
        <v>13237</v>
      </c>
    </row>
    <row r="1439" spans="1:7" ht="12.75">
      <c r="A1439" s="11"/>
      <c r="B1439" s="10"/>
      <c r="C1439" s="10">
        <v>4360</v>
      </c>
      <c r="D1439" s="9" t="s">
        <v>284</v>
      </c>
      <c r="E1439" s="56">
        <v>12380</v>
      </c>
      <c r="F1439" s="72"/>
      <c r="G1439" s="46">
        <f t="shared" si="37"/>
        <v>12380</v>
      </c>
    </row>
    <row r="1440" spans="1:7" ht="12.75">
      <c r="A1440" s="11"/>
      <c r="B1440" s="10"/>
      <c r="C1440" s="10">
        <v>4370</v>
      </c>
      <c r="D1440" s="9" t="s">
        <v>285</v>
      </c>
      <c r="E1440" s="56">
        <v>35760</v>
      </c>
      <c r="F1440" s="72"/>
      <c r="G1440" s="46">
        <f t="shared" si="37"/>
        <v>35760</v>
      </c>
    </row>
    <row r="1441" spans="1:7" ht="12.75">
      <c r="A1441" s="11"/>
      <c r="B1441" s="10"/>
      <c r="C1441" s="10">
        <v>4380</v>
      </c>
      <c r="D1441" s="9" t="s">
        <v>400</v>
      </c>
      <c r="E1441" s="56">
        <v>2000</v>
      </c>
      <c r="F1441" s="72"/>
      <c r="G1441" s="46">
        <f t="shared" si="37"/>
        <v>2000</v>
      </c>
    </row>
    <row r="1442" spans="1:7" ht="12.75">
      <c r="A1442" s="11"/>
      <c r="B1442" s="10"/>
      <c r="C1442" s="10">
        <v>4410</v>
      </c>
      <c r="D1442" s="9" t="s">
        <v>38</v>
      </c>
      <c r="E1442" s="56">
        <v>18080</v>
      </c>
      <c r="F1442" s="72"/>
      <c r="G1442" s="46">
        <f t="shared" si="37"/>
        <v>18080</v>
      </c>
    </row>
    <row r="1443" spans="1:7" ht="12.75">
      <c r="A1443" s="11"/>
      <c r="B1443" s="10"/>
      <c r="C1443" s="12">
        <v>4420</v>
      </c>
      <c r="D1443" s="9" t="s">
        <v>91</v>
      </c>
      <c r="E1443" s="56">
        <v>3000</v>
      </c>
      <c r="F1443" s="72"/>
      <c r="G1443" s="46">
        <f t="shared" si="37"/>
        <v>3000</v>
      </c>
    </row>
    <row r="1444" spans="1:7" ht="12.75">
      <c r="A1444" s="11"/>
      <c r="B1444" s="10"/>
      <c r="C1444" s="12">
        <v>4430</v>
      </c>
      <c r="D1444" s="55" t="s">
        <v>39</v>
      </c>
      <c r="E1444" s="56">
        <v>12000</v>
      </c>
      <c r="F1444" s="72"/>
      <c r="G1444" s="46">
        <f t="shared" si="37"/>
        <v>12000</v>
      </c>
    </row>
    <row r="1445" spans="1:7" ht="12.75">
      <c r="A1445" s="11"/>
      <c r="B1445" s="10"/>
      <c r="C1445" s="12">
        <v>4440</v>
      </c>
      <c r="D1445" s="55" t="s">
        <v>40</v>
      </c>
      <c r="E1445" s="56">
        <v>63047</v>
      </c>
      <c r="F1445" s="72"/>
      <c r="G1445" s="46">
        <f t="shared" si="37"/>
        <v>63047</v>
      </c>
    </row>
    <row r="1446" spans="1:7" ht="12.75">
      <c r="A1446" s="11"/>
      <c r="B1446" s="10"/>
      <c r="C1446" s="12">
        <v>4530</v>
      </c>
      <c r="D1446" s="55" t="s">
        <v>262</v>
      </c>
      <c r="E1446" s="56">
        <v>1342</v>
      </c>
      <c r="F1446" s="72"/>
      <c r="G1446" s="46">
        <f t="shared" si="37"/>
        <v>1342</v>
      </c>
    </row>
    <row r="1447" spans="1:7" ht="12.75">
      <c r="A1447" s="11"/>
      <c r="B1447" s="10"/>
      <c r="C1447" s="12">
        <v>4700</v>
      </c>
      <c r="D1447" s="55" t="s">
        <v>308</v>
      </c>
      <c r="E1447" s="56">
        <v>11000</v>
      </c>
      <c r="F1447" s="72"/>
      <c r="G1447" s="46">
        <f t="shared" si="37"/>
        <v>11000</v>
      </c>
    </row>
    <row r="1448" spans="1:7" ht="12.75">
      <c r="A1448" s="11"/>
      <c r="B1448" s="10"/>
      <c r="C1448" s="12">
        <v>4740</v>
      </c>
      <c r="D1448" s="55" t="s">
        <v>287</v>
      </c>
      <c r="E1448" s="56">
        <v>4000</v>
      </c>
      <c r="F1448" s="72"/>
      <c r="G1448" s="46">
        <f t="shared" si="37"/>
        <v>4000</v>
      </c>
    </row>
    <row r="1449" spans="1:7" ht="12.75">
      <c r="A1449" s="11"/>
      <c r="B1449" s="10"/>
      <c r="C1449" s="12">
        <v>4750</v>
      </c>
      <c r="D1449" s="55" t="s">
        <v>309</v>
      </c>
      <c r="E1449" s="56">
        <v>48630</v>
      </c>
      <c r="F1449" s="72"/>
      <c r="G1449" s="46">
        <f t="shared" si="37"/>
        <v>48630</v>
      </c>
    </row>
    <row r="1450" spans="1:7" ht="12.75">
      <c r="A1450" s="11"/>
      <c r="B1450" s="10"/>
      <c r="C1450" s="12">
        <v>6050</v>
      </c>
      <c r="D1450" s="55" t="s">
        <v>43</v>
      </c>
      <c r="E1450" s="56">
        <v>75000</v>
      </c>
      <c r="F1450" s="72"/>
      <c r="G1450" s="46">
        <f t="shared" si="37"/>
        <v>75000</v>
      </c>
    </row>
    <row r="1451" spans="1:7" ht="12.75">
      <c r="A1451" s="11"/>
      <c r="B1451" s="10"/>
      <c r="C1451" s="12">
        <v>6060</v>
      </c>
      <c r="D1451" s="55" t="s">
        <v>225</v>
      </c>
      <c r="E1451" s="56">
        <v>80100</v>
      </c>
      <c r="F1451" s="72"/>
      <c r="G1451" s="46">
        <f t="shared" si="37"/>
        <v>80100</v>
      </c>
    </row>
    <row r="1452" spans="1:8" ht="12.75">
      <c r="A1452" s="11"/>
      <c r="B1452" s="10"/>
      <c r="C1452" s="88"/>
      <c r="D1452" s="55"/>
      <c r="E1452" s="56"/>
      <c r="G1452" s="46"/>
      <c r="H1452" s="43"/>
    </row>
    <row r="1453" spans="1:8" ht="13.5" thickBot="1">
      <c r="A1453" s="11"/>
      <c r="B1453" s="17">
        <v>75045</v>
      </c>
      <c r="C1453" s="19"/>
      <c r="D1453" s="83" t="s">
        <v>136</v>
      </c>
      <c r="E1453" s="148">
        <f>SUM(E1454:E1464)</f>
        <v>17000</v>
      </c>
      <c r="F1453" s="196">
        <f>SUM(F1454:F1464)</f>
        <v>0</v>
      </c>
      <c r="G1453" s="462">
        <f aca="true" t="shared" si="38" ref="G1453:G1464">F1453+E1453</f>
        <v>17000</v>
      </c>
      <c r="H1453" s="43"/>
    </row>
    <row r="1454" spans="1:8" ht="12.75">
      <c r="A1454" s="11"/>
      <c r="B1454" s="10"/>
      <c r="C1454" s="10">
        <v>3030</v>
      </c>
      <c r="D1454" s="9" t="s">
        <v>149</v>
      </c>
      <c r="E1454" s="56">
        <v>1400</v>
      </c>
      <c r="F1454" s="72"/>
      <c r="G1454" s="46">
        <f t="shared" si="38"/>
        <v>1400</v>
      </c>
      <c r="H1454" s="43"/>
    </row>
    <row r="1455" spans="1:8" ht="12.75">
      <c r="A1455" s="11"/>
      <c r="B1455" s="10"/>
      <c r="C1455" s="10">
        <v>4110</v>
      </c>
      <c r="D1455" s="9" t="s">
        <v>31</v>
      </c>
      <c r="E1455" s="56">
        <v>805</v>
      </c>
      <c r="F1455" s="72"/>
      <c r="G1455" s="46">
        <f t="shared" si="38"/>
        <v>805</v>
      </c>
      <c r="H1455" s="43"/>
    </row>
    <row r="1456" spans="1:8" ht="12.75">
      <c r="A1456" s="11"/>
      <c r="B1456" s="10"/>
      <c r="C1456" s="10">
        <v>4120</v>
      </c>
      <c r="D1456" s="9" t="s">
        <v>32</v>
      </c>
      <c r="E1456" s="56">
        <v>130</v>
      </c>
      <c r="F1456" s="72"/>
      <c r="G1456" s="46">
        <f t="shared" si="38"/>
        <v>130</v>
      </c>
      <c r="H1456" s="43"/>
    </row>
    <row r="1457" spans="1:8" ht="12.75">
      <c r="A1457" s="11"/>
      <c r="B1457" s="10"/>
      <c r="C1457" s="10">
        <v>4170</v>
      </c>
      <c r="D1457" s="9" t="s">
        <v>229</v>
      </c>
      <c r="E1457" s="56">
        <v>5600</v>
      </c>
      <c r="F1457" s="72"/>
      <c r="G1457" s="46">
        <f t="shared" si="38"/>
        <v>5600</v>
      </c>
      <c r="H1457" s="43"/>
    </row>
    <row r="1458" spans="1:8" ht="12.75">
      <c r="A1458" s="11"/>
      <c r="B1458" s="10"/>
      <c r="C1458" s="10">
        <v>4210</v>
      </c>
      <c r="D1458" s="9" t="s">
        <v>33</v>
      </c>
      <c r="E1458" s="56">
        <v>4524</v>
      </c>
      <c r="F1458" s="72"/>
      <c r="G1458" s="46">
        <f t="shared" si="38"/>
        <v>4524</v>
      </c>
      <c r="H1458" s="43"/>
    </row>
    <row r="1459" spans="1:8" ht="12.75">
      <c r="A1459" s="11"/>
      <c r="B1459" s="10"/>
      <c r="C1459" s="10">
        <v>4300</v>
      </c>
      <c r="D1459" s="9" t="s">
        <v>37</v>
      </c>
      <c r="E1459" s="56">
        <v>778</v>
      </c>
      <c r="F1459" s="72"/>
      <c r="G1459" s="46">
        <f t="shared" si="38"/>
        <v>778</v>
      </c>
      <c r="H1459" s="43"/>
    </row>
    <row r="1460" spans="1:8" ht="12.75">
      <c r="A1460" s="11"/>
      <c r="B1460" s="10"/>
      <c r="C1460" s="10">
        <v>4370</v>
      </c>
      <c r="D1460" s="9" t="s">
        <v>285</v>
      </c>
      <c r="E1460" s="56">
        <v>48</v>
      </c>
      <c r="F1460" s="72"/>
      <c r="G1460" s="46">
        <f t="shared" si="38"/>
        <v>48</v>
      </c>
      <c r="H1460" s="43"/>
    </row>
    <row r="1461" spans="1:8" ht="12.75">
      <c r="A1461" s="11"/>
      <c r="B1461" s="10"/>
      <c r="C1461" s="10">
        <v>4400</v>
      </c>
      <c r="D1461" s="9" t="s">
        <v>354</v>
      </c>
      <c r="E1461" s="56">
        <v>2684</v>
      </c>
      <c r="F1461" s="72"/>
      <c r="G1461" s="46">
        <f t="shared" si="38"/>
        <v>2684</v>
      </c>
      <c r="H1461" s="43"/>
    </row>
    <row r="1462" spans="1:8" ht="12.75">
      <c r="A1462" s="11"/>
      <c r="B1462" s="10"/>
      <c r="C1462" s="10">
        <v>4410</v>
      </c>
      <c r="D1462" s="9" t="s">
        <v>38</v>
      </c>
      <c r="E1462" s="56">
        <v>192</v>
      </c>
      <c r="F1462" s="72"/>
      <c r="G1462" s="46">
        <f t="shared" si="38"/>
        <v>192</v>
      </c>
      <c r="H1462" s="43"/>
    </row>
    <row r="1463" spans="1:8" ht="12.75">
      <c r="A1463" s="11"/>
      <c r="B1463" s="10"/>
      <c r="C1463" s="12">
        <v>4740</v>
      </c>
      <c r="D1463" s="55" t="s">
        <v>287</v>
      </c>
      <c r="E1463" s="56">
        <v>254</v>
      </c>
      <c r="F1463" s="72"/>
      <c r="G1463" s="46">
        <f t="shared" si="38"/>
        <v>254</v>
      </c>
      <c r="H1463" s="43"/>
    </row>
    <row r="1464" spans="1:8" ht="12.75">
      <c r="A1464" s="11"/>
      <c r="B1464" s="10"/>
      <c r="C1464" s="12">
        <v>4750</v>
      </c>
      <c r="D1464" s="55" t="s">
        <v>309</v>
      </c>
      <c r="E1464" s="56">
        <v>585</v>
      </c>
      <c r="F1464" s="72"/>
      <c r="G1464" s="46">
        <f t="shared" si="38"/>
        <v>585</v>
      </c>
      <c r="H1464" s="43"/>
    </row>
    <row r="1465" spans="1:8" ht="12.75">
      <c r="A1465" s="11"/>
      <c r="B1465" s="10"/>
      <c r="C1465" s="12"/>
      <c r="D1465" s="55"/>
      <c r="E1465" s="56"/>
      <c r="G1465" s="46"/>
      <c r="H1465" s="43"/>
    </row>
    <row r="1466" spans="1:8" ht="13.5" thickBot="1">
      <c r="A1466" s="11"/>
      <c r="B1466" s="17">
        <v>75095</v>
      </c>
      <c r="C1466" s="19"/>
      <c r="D1466" s="83" t="s">
        <v>54</v>
      </c>
      <c r="E1466" s="148">
        <f>SUM(E1467:E1470)</f>
        <v>33500</v>
      </c>
      <c r="F1466" s="148">
        <f>SUM(F1467:F1470)</f>
        <v>0</v>
      </c>
      <c r="G1466" s="462">
        <f>F1466+E1466</f>
        <v>33500</v>
      </c>
      <c r="H1466" s="43"/>
    </row>
    <row r="1467" spans="1:8" ht="12.75">
      <c r="A1467" s="11"/>
      <c r="B1467" s="10"/>
      <c r="C1467" s="10">
        <v>4170</v>
      </c>
      <c r="D1467" s="9" t="s">
        <v>229</v>
      </c>
      <c r="E1467" s="56">
        <v>18000</v>
      </c>
      <c r="F1467" s="136"/>
      <c r="G1467" s="46">
        <f>F1467+E1467</f>
        <v>18000</v>
      </c>
      <c r="H1467" s="43"/>
    </row>
    <row r="1468" spans="1:8" ht="12.75">
      <c r="A1468" s="11"/>
      <c r="B1468" s="10"/>
      <c r="C1468" s="12">
        <v>4210</v>
      </c>
      <c r="D1468" s="55" t="s">
        <v>33</v>
      </c>
      <c r="E1468" s="56">
        <v>5500</v>
      </c>
      <c r="F1468" s="136"/>
      <c r="G1468" s="46">
        <f>F1468+E1468</f>
        <v>5500</v>
      </c>
      <c r="H1468" s="43"/>
    </row>
    <row r="1469" spans="1:8" ht="12.75">
      <c r="A1469" s="11"/>
      <c r="B1469" s="10"/>
      <c r="C1469" s="12">
        <v>4430</v>
      </c>
      <c r="D1469" s="55" t="s">
        <v>39</v>
      </c>
      <c r="E1469" s="56">
        <v>10000</v>
      </c>
      <c r="F1469" s="136"/>
      <c r="G1469" s="46">
        <f>F1469+E1469</f>
        <v>10000</v>
      </c>
      <c r="H1469" s="43"/>
    </row>
    <row r="1470" spans="1:8" ht="12.75">
      <c r="A1470" s="11"/>
      <c r="B1470" s="10"/>
      <c r="C1470" s="12">
        <v>4750</v>
      </c>
      <c r="D1470" s="55" t="s">
        <v>309</v>
      </c>
      <c r="E1470" s="56">
        <v>0</v>
      </c>
      <c r="F1470" s="136"/>
      <c r="G1470" s="46">
        <f>F1470+E1470</f>
        <v>0</v>
      </c>
      <c r="H1470" s="43"/>
    </row>
    <row r="1471" spans="1:8" ht="12.75">
      <c r="A1471" s="11"/>
      <c r="B1471" s="10"/>
      <c r="C1471" s="12"/>
      <c r="D1471" s="55"/>
      <c r="E1471" s="56"/>
      <c r="F1471" s="136"/>
      <c r="G1471" s="46"/>
      <c r="H1471" s="43"/>
    </row>
    <row r="1472" spans="1:8" ht="13.5" thickBot="1">
      <c r="A1472" s="39">
        <v>754</v>
      </c>
      <c r="B1472" s="27"/>
      <c r="C1472" s="92"/>
      <c r="D1472" s="100" t="s">
        <v>156</v>
      </c>
      <c r="E1472" s="160">
        <f>E1486+E1476+E1479+E1473</f>
        <v>11988</v>
      </c>
      <c r="F1472" s="160">
        <f>F1486+F1476+F1479+F1473</f>
        <v>0</v>
      </c>
      <c r="G1472" s="160">
        <f>G1486+G1476+G1479+G1473</f>
        <v>11988</v>
      </c>
      <c r="H1472" s="43"/>
    </row>
    <row r="1473" spans="1:8" ht="12.75">
      <c r="A1473" s="94"/>
      <c r="B1473" s="390">
        <v>75406</v>
      </c>
      <c r="C1473" s="431"/>
      <c r="D1473" s="436" t="s">
        <v>434</v>
      </c>
      <c r="E1473" s="325">
        <f>E1474</f>
        <v>1000</v>
      </c>
      <c r="F1473" s="325">
        <f>F1474</f>
        <v>0</v>
      </c>
      <c r="G1473" s="463">
        <f>G1474</f>
        <v>1000</v>
      </c>
      <c r="H1473" s="43"/>
    </row>
    <row r="1474" spans="1:8" ht="12.75">
      <c r="A1474" s="94"/>
      <c r="B1474" s="388"/>
      <c r="C1474" s="412">
        <v>3000</v>
      </c>
      <c r="D1474" s="24" t="s">
        <v>435</v>
      </c>
      <c r="E1474" s="323">
        <v>1000</v>
      </c>
      <c r="F1474" s="323"/>
      <c r="G1474" s="323">
        <f>E1474+F1474</f>
        <v>1000</v>
      </c>
      <c r="H1474" s="43"/>
    </row>
    <row r="1475" spans="1:8" ht="12.75">
      <c r="A1475" s="94"/>
      <c r="B1475" s="388"/>
      <c r="C1475" s="412"/>
      <c r="D1475" s="413"/>
      <c r="E1475" s="323"/>
      <c r="F1475" s="323"/>
      <c r="G1475" s="323"/>
      <c r="H1475" s="43"/>
    </row>
    <row r="1476" spans="1:8" ht="12.75">
      <c r="A1476" s="94"/>
      <c r="B1476" s="172">
        <v>75414</v>
      </c>
      <c r="C1476" s="179"/>
      <c r="D1476" s="180" t="s">
        <v>310</v>
      </c>
      <c r="E1476" s="229">
        <f>E1477</f>
        <v>0</v>
      </c>
      <c r="F1476" s="229">
        <f>F1477</f>
        <v>0</v>
      </c>
      <c r="G1476" s="181">
        <f>E1476+F1476</f>
        <v>0</v>
      </c>
      <c r="H1476" s="43"/>
    </row>
    <row r="1477" spans="1:8" ht="12.75">
      <c r="A1477" s="94"/>
      <c r="B1477" s="10"/>
      <c r="C1477" s="12">
        <v>4210</v>
      </c>
      <c r="D1477" s="170" t="s">
        <v>33</v>
      </c>
      <c r="E1477" s="142">
        <v>0</v>
      </c>
      <c r="F1477" s="142"/>
      <c r="G1477" s="98">
        <f>E1477+F1477</f>
        <v>0</v>
      </c>
      <c r="H1477" s="43"/>
    </row>
    <row r="1478" spans="1:8" ht="12.75">
      <c r="A1478" s="94"/>
      <c r="B1478" s="10"/>
      <c r="C1478" s="12"/>
      <c r="D1478" s="55"/>
      <c r="E1478" s="142"/>
      <c r="F1478" s="142"/>
      <c r="G1478" s="98"/>
      <c r="H1478" s="43"/>
    </row>
    <row r="1479" spans="1:8" ht="12.75">
      <c r="A1479" s="94"/>
      <c r="B1479" s="172">
        <v>75421</v>
      </c>
      <c r="C1479" s="179"/>
      <c r="D1479" s="180" t="s">
        <v>374</v>
      </c>
      <c r="E1479" s="229">
        <f>SUM(E1480:E1484)</f>
        <v>7236</v>
      </c>
      <c r="F1479" s="229">
        <f>SUM(F1480:F1484)</f>
        <v>0</v>
      </c>
      <c r="G1479" s="464">
        <f>SUM(G1480:G1484)</f>
        <v>7236</v>
      </c>
      <c r="H1479" s="43"/>
    </row>
    <row r="1480" spans="1:8" ht="12.75">
      <c r="A1480" s="94"/>
      <c r="B1480" s="10"/>
      <c r="C1480" s="10">
        <v>4010</v>
      </c>
      <c r="D1480" s="9" t="s">
        <v>29</v>
      </c>
      <c r="E1480" s="142">
        <v>1000</v>
      </c>
      <c r="F1480" s="142"/>
      <c r="G1480" s="98">
        <f>E1480+F1480</f>
        <v>1000</v>
      </c>
      <c r="H1480" s="43"/>
    </row>
    <row r="1481" spans="1:8" ht="12.75">
      <c r="A1481" s="94"/>
      <c r="B1481" s="10"/>
      <c r="C1481" s="10">
        <v>4110</v>
      </c>
      <c r="D1481" s="9" t="s">
        <v>31</v>
      </c>
      <c r="E1481" s="142">
        <v>153</v>
      </c>
      <c r="F1481" s="142"/>
      <c r="G1481" s="98">
        <f>E1481+F1481</f>
        <v>153</v>
      </c>
      <c r="H1481" s="43"/>
    </row>
    <row r="1482" spans="1:8" ht="12.75">
      <c r="A1482" s="94"/>
      <c r="B1482" s="10"/>
      <c r="C1482" s="10">
        <v>4120</v>
      </c>
      <c r="D1482" s="9" t="s">
        <v>32</v>
      </c>
      <c r="E1482" s="142">
        <v>25</v>
      </c>
      <c r="F1482" s="142"/>
      <c r="G1482" s="98">
        <f>E1482+F1482</f>
        <v>25</v>
      </c>
      <c r="H1482" s="43"/>
    </row>
    <row r="1483" spans="1:8" ht="12.75">
      <c r="A1483" s="94"/>
      <c r="B1483" s="10"/>
      <c r="C1483" s="12">
        <v>4210</v>
      </c>
      <c r="D1483" s="9" t="s">
        <v>33</v>
      </c>
      <c r="E1483" s="142">
        <v>3055</v>
      </c>
      <c r="F1483" s="142"/>
      <c r="G1483" s="98">
        <f>E1483+F1483</f>
        <v>3055</v>
      </c>
      <c r="H1483" s="43"/>
    </row>
    <row r="1484" spans="1:8" ht="12.75">
      <c r="A1484" s="94"/>
      <c r="B1484" s="10"/>
      <c r="C1484" s="10">
        <v>4300</v>
      </c>
      <c r="D1484" s="9" t="s">
        <v>37</v>
      </c>
      <c r="E1484" s="142">
        <v>3003</v>
      </c>
      <c r="F1484" s="142"/>
      <c r="G1484" s="98">
        <f>E1484+F1484</f>
        <v>3003</v>
      </c>
      <c r="H1484" s="43"/>
    </row>
    <row r="1485" spans="1:8" ht="12.75">
      <c r="A1485" s="94"/>
      <c r="B1485" s="10"/>
      <c r="C1485" s="12"/>
      <c r="D1485" s="55"/>
      <c r="E1485" s="142"/>
      <c r="F1485" s="142"/>
      <c r="G1485" s="98"/>
      <c r="H1485" s="43"/>
    </row>
    <row r="1486" spans="1:8" ht="13.5" thickBot="1">
      <c r="A1486" s="11"/>
      <c r="B1486" s="17">
        <v>75495</v>
      </c>
      <c r="C1486" s="19"/>
      <c r="D1486" s="83" t="s">
        <v>54</v>
      </c>
      <c r="E1486" s="148">
        <f>SUM(E1487:E1490)</f>
        <v>3752</v>
      </c>
      <c r="F1486" s="148">
        <f>SUM(F1487:F1490)</f>
        <v>0</v>
      </c>
      <c r="G1486" s="462">
        <f>F1486+E1486</f>
        <v>3752</v>
      </c>
      <c r="H1486" s="43"/>
    </row>
    <row r="1487" spans="1:8" ht="12.75">
      <c r="A1487" s="11"/>
      <c r="B1487" s="10"/>
      <c r="C1487" s="12">
        <v>4170</v>
      </c>
      <c r="D1487" s="55" t="s">
        <v>229</v>
      </c>
      <c r="E1487" s="56">
        <v>1200</v>
      </c>
      <c r="F1487" s="136"/>
      <c r="G1487" s="46">
        <f>F1487+E1487</f>
        <v>1200</v>
      </c>
      <c r="H1487" s="43"/>
    </row>
    <row r="1488" spans="1:8" ht="12.75">
      <c r="A1488" s="11"/>
      <c r="B1488" s="10"/>
      <c r="C1488" s="12">
        <v>4210</v>
      </c>
      <c r="D1488" s="9" t="s">
        <v>33</v>
      </c>
      <c r="E1488" s="56">
        <v>2052</v>
      </c>
      <c r="F1488" s="136"/>
      <c r="G1488" s="46">
        <f>F1488+E1488</f>
        <v>2052</v>
      </c>
      <c r="H1488" s="43"/>
    </row>
    <row r="1489" spans="1:8" ht="12.75">
      <c r="A1489" s="11"/>
      <c r="B1489" s="10"/>
      <c r="C1489" s="10">
        <v>4300</v>
      </c>
      <c r="D1489" s="9" t="s">
        <v>37</v>
      </c>
      <c r="E1489" s="56">
        <v>0</v>
      </c>
      <c r="F1489" s="136"/>
      <c r="G1489" s="46">
        <f>F1489+E1489</f>
        <v>0</v>
      </c>
      <c r="H1489" s="43"/>
    </row>
    <row r="1490" spans="1:8" ht="12.75">
      <c r="A1490" s="11"/>
      <c r="B1490" s="10"/>
      <c r="C1490" s="10">
        <v>4410</v>
      </c>
      <c r="D1490" s="9" t="s">
        <v>38</v>
      </c>
      <c r="E1490" s="56">
        <v>500</v>
      </c>
      <c r="G1490" s="46">
        <f>F1490+E1490</f>
        <v>500</v>
      </c>
      <c r="H1490" s="43"/>
    </row>
    <row r="1491" spans="1:8" ht="12.75">
      <c r="A1491" s="11"/>
      <c r="B1491" s="10"/>
      <c r="C1491" s="12"/>
      <c r="D1491" s="55"/>
      <c r="E1491" s="56"/>
      <c r="G1491" s="46"/>
      <c r="H1491" s="43"/>
    </row>
    <row r="1492" spans="1:8" ht="13.5" thickBot="1">
      <c r="A1492" s="39">
        <v>757</v>
      </c>
      <c r="B1492" s="27"/>
      <c r="C1492" s="92"/>
      <c r="D1492" s="100" t="s">
        <v>157</v>
      </c>
      <c r="E1492" s="160">
        <f>E1493+E1497</f>
        <v>917665</v>
      </c>
      <c r="F1492" s="194">
        <f>F1493+F1497</f>
        <v>0</v>
      </c>
      <c r="G1492" s="42">
        <f>F1492+E1492</f>
        <v>917665</v>
      </c>
      <c r="H1492" s="43"/>
    </row>
    <row r="1493" spans="1:7" ht="13.5" thickBot="1">
      <c r="A1493" s="11"/>
      <c r="B1493" s="17">
        <v>75702</v>
      </c>
      <c r="C1493" s="19"/>
      <c r="D1493" s="33" t="s">
        <v>158</v>
      </c>
      <c r="E1493" s="148">
        <f>SUM(E1494:E1494)</f>
        <v>752501</v>
      </c>
      <c r="F1493" s="196">
        <f>SUM(F1494:F1494)</f>
        <v>0</v>
      </c>
      <c r="G1493" s="462">
        <f>F1493+E1493</f>
        <v>752501</v>
      </c>
    </row>
    <row r="1494" spans="1:8" ht="12.75">
      <c r="A1494" s="11"/>
      <c r="B1494" s="10"/>
      <c r="C1494" s="12">
        <v>8070</v>
      </c>
      <c r="D1494" s="55" t="s">
        <v>159</v>
      </c>
      <c r="E1494" s="56">
        <v>752501</v>
      </c>
      <c r="F1494" s="72"/>
      <c r="G1494" s="46">
        <f>F1494+E1494</f>
        <v>752501</v>
      </c>
      <c r="H1494" s="43"/>
    </row>
    <row r="1495" spans="1:8" ht="12.75">
      <c r="A1495" s="11"/>
      <c r="B1495" s="10"/>
      <c r="C1495" s="12"/>
      <c r="D1495" s="55"/>
      <c r="E1495" s="56"/>
      <c r="F1495" s="72"/>
      <c r="G1495" s="46"/>
      <c r="H1495" s="43"/>
    </row>
    <row r="1496" spans="1:8" ht="12.75">
      <c r="A1496" s="11"/>
      <c r="B1496" s="10">
        <v>75704</v>
      </c>
      <c r="C1496" s="12"/>
      <c r="D1496" s="55" t="s">
        <v>245</v>
      </c>
      <c r="E1496" s="56"/>
      <c r="F1496" s="72"/>
      <c r="G1496" s="46"/>
      <c r="H1496" s="43"/>
    </row>
    <row r="1497" spans="1:8" ht="13.5" thickBot="1">
      <c r="A1497" s="11"/>
      <c r="B1497" s="17"/>
      <c r="C1497" s="19"/>
      <c r="D1497" s="83" t="s">
        <v>246</v>
      </c>
      <c r="E1497" s="148">
        <f>E1498</f>
        <v>165164</v>
      </c>
      <c r="F1497" s="149">
        <f>F1498</f>
        <v>0</v>
      </c>
      <c r="G1497" s="45">
        <f>F1497+E1497</f>
        <v>165164</v>
      </c>
      <c r="H1497" s="43"/>
    </row>
    <row r="1498" spans="1:8" ht="12.75">
      <c r="A1498" s="11"/>
      <c r="B1498" s="10"/>
      <c r="C1498" s="12">
        <v>8020</v>
      </c>
      <c r="D1498" s="55" t="s">
        <v>269</v>
      </c>
      <c r="E1498" s="56">
        <v>165164</v>
      </c>
      <c r="F1498" s="72"/>
      <c r="G1498" s="460">
        <f>F1498+E1498</f>
        <v>165164</v>
      </c>
      <c r="H1498" s="43"/>
    </row>
    <row r="1499" spans="1:8" ht="12.75">
      <c r="A1499" s="11"/>
      <c r="B1499" s="10"/>
      <c r="C1499" s="12"/>
      <c r="D1499" s="55"/>
      <c r="E1499" s="56"/>
      <c r="F1499" s="72"/>
      <c r="G1499" s="46"/>
      <c r="H1499" s="43"/>
    </row>
    <row r="1500" spans="1:8" ht="13.5" thickBot="1">
      <c r="A1500" s="39">
        <v>758</v>
      </c>
      <c r="B1500" s="27"/>
      <c r="C1500" s="92"/>
      <c r="D1500" s="100" t="s">
        <v>24</v>
      </c>
      <c r="E1500" s="160">
        <f>E1501</f>
        <v>1065050</v>
      </c>
      <c r="F1500" s="194">
        <f>F1501</f>
        <v>-1065050</v>
      </c>
      <c r="G1500" s="42">
        <f>F1500+E1500</f>
        <v>0</v>
      </c>
      <c r="H1500" s="43"/>
    </row>
    <row r="1501" spans="1:8" ht="13.5" thickBot="1">
      <c r="A1501" s="11"/>
      <c r="B1501" s="32">
        <v>75818</v>
      </c>
      <c r="C1501" s="66"/>
      <c r="D1501" s="102" t="s">
        <v>161</v>
      </c>
      <c r="E1501" s="154">
        <f>E1502</f>
        <v>1065050</v>
      </c>
      <c r="F1501" s="196">
        <f>F1502</f>
        <v>-1065050</v>
      </c>
      <c r="G1501" s="45">
        <f>F1501+E1501</f>
        <v>0</v>
      </c>
      <c r="H1501" s="43"/>
    </row>
    <row r="1502" spans="1:8" ht="12.75">
      <c r="A1502" s="11"/>
      <c r="B1502" s="10"/>
      <c r="C1502" s="12">
        <v>4810</v>
      </c>
      <c r="D1502" s="55" t="s">
        <v>162</v>
      </c>
      <c r="E1502" s="56">
        <v>1065050</v>
      </c>
      <c r="F1502" s="167">
        <v>-1065050</v>
      </c>
      <c r="G1502" s="460">
        <f>F1502+E1502</f>
        <v>0</v>
      </c>
      <c r="H1502" s="43"/>
    </row>
    <row r="1503" spans="1:8" ht="7.5" customHeight="1">
      <c r="A1503" s="11"/>
      <c r="B1503" s="10"/>
      <c r="C1503" s="12"/>
      <c r="D1503" s="55"/>
      <c r="E1503" s="56"/>
      <c r="F1503" s="167"/>
      <c r="G1503" s="46"/>
      <c r="H1503" s="43"/>
    </row>
    <row r="1504" spans="1:8" ht="13.5" thickBot="1">
      <c r="A1504" s="39">
        <v>801</v>
      </c>
      <c r="B1504" s="27"/>
      <c r="C1504" s="92"/>
      <c r="D1504" s="100" t="s">
        <v>47</v>
      </c>
      <c r="E1504" s="160">
        <f>E1512+E1515+E1505+E1525+E1508</f>
        <v>220323</v>
      </c>
      <c r="F1504" s="160">
        <f>F1512+F1515+F1505+F1525+F1508</f>
        <v>-1200</v>
      </c>
      <c r="G1504" s="160">
        <f>G1512+G1515+G1505+G1525+G1508</f>
        <v>219123</v>
      </c>
      <c r="H1504" s="43"/>
    </row>
    <row r="1505" spans="1:8" ht="13.5" thickBot="1">
      <c r="A1505" s="94"/>
      <c r="B1505" s="17">
        <v>80120</v>
      </c>
      <c r="C1505" s="19"/>
      <c r="D1505" s="83" t="s">
        <v>380</v>
      </c>
      <c r="E1505" s="168">
        <f>E1506</f>
        <v>110160</v>
      </c>
      <c r="F1505" s="163">
        <f>F1506</f>
        <v>0</v>
      </c>
      <c r="G1505" s="465">
        <f>F1505+E1505</f>
        <v>110160</v>
      </c>
      <c r="H1505" s="43"/>
    </row>
    <row r="1506" spans="1:8" ht="12.75">
      <c r="A1506" s="94"/>
      <c r="B1506" s="10"/>
      <c r="C1506" s="152">
        <v>2540</v>
      </c>
      <c r="D1506" s="153" t="s">
        <v>375</v>
      </c>
      <c r="E1506" s="142">
        <v>110160</v>
      </c>
      <c r="F1506" s="143"/>
      <c r="G1506" s="97">
        <f>F1506+E1506</f>
        <v>110160</v>
      </c>
      <c r="H1506" s="43"/>
    </row>
    <row r="1507" spans="1:8" ht="12.75">
      <c r="A1507" s="94"/>
      <c r="B1507" s="10"/>
      <c r="C1507" s="12"/>
      <c r="D1507" s="55"/>
      <c r="E1507" s="142"/>
      <c r="F1507" s="143"/>
      <c r="G1507" s="97"/>
      <c r="H1507" s="43"/>
    </row>
    <row r="1508" spans="1:8" ht="12.75">
      <c r="A1508" s="94"/>
      <c r="B1508" s="172">
        <v>80130</v>
      </c>
      <c r="C1508" s="179"/>
      <c r="D1508" s="180" t="s">
        <v>52</v>
      </c>
      <c r="E1508" s="229">
        <f>E1509+E1510</f>
        <v>5815</v>
      </c>
      <c r="F1508" s="229">
        <f>F1509+F1510</f>
        <v>0</v>
      </c>
      <c r="G1508" s="464">
        <f>G1509+G1510</f>
        <v>5815</v>
      </c>
      <c r="H1508" s="43"/>
    </row>
    <row r="1509" spans="1:8" ht="12.75">
      <c r="A1509" s="94"/>
      <c r="B1509" s="10"/>
      <c r="C1509" s="12">
        <v>4270</v>
      </c>
      <c r="D1509" s="55" t="s">
        <v>35</v>
      </c>
      <c r="E1509" s="142">
        <v>5815</v>
      </c>
      <c r="F1509" s="143"/>
      <c r="G1509" s="97">
        <f>E1509+F1509</f>
        <v>5815</v>
      </c>
      <c r="H1509" s="43"/>
    </row>
    <row r="1510" spans="1:8" ht="12.75">
      <c r="A1510" s="94"/>
      <c r="B1510" s="10"/>
      <c r="C1510" s="12">
        <v>6050</v>
      </c>
      <c r="D1510" s="55" t="s">
        <v>43</v>
      </c>
      <c r="E1510" s="142">
        <v>0</v>
      </c>
      <c r="F1510" s="143"/>
      <c r="G1510" s="97">
        <f>E1510+F1510</f>
        <v>0</v>
      </c>
      <c r="H1510" s="43"/>
    </row>
    <row r="1511" spans="1:8" ht="12.75">
      <c r="A1511" s="94"/>
      <c r="B1511" s="10"/>
      <c r="C1511" s="12"/>
      <c r="D1511" s="55"/>
      <c r="E1511" s="142"/>
      <c r="F1511" s="143"/>
      <c r="G1511" s="97"/>
      <c r="H1511" s="43"/>
    </row>
    <row r="1512" spans="1:8" ht="13.5" thickBot="1">
      <c r="A1512" s="11"/>
      <c r="B1512" s="17">
        <v>80146</v>
      </c>
      <c r="C1512" s="19"/>
      <c r="D1512" s="83" t="s">
        <v>53</v>
      </c>
      <c r="E1512" s="148">
        <f>E1513</f>
        <v>15270</v>
      </c>
      <c r="F1512" s="150">
        <f>F1513</f>
        <v>-1200</v>
      </c>
      <c r="G1512" s="462">
        <f>F1512+E1512</f>
        <v>14070</v>
      </c>
      <c r="H1512" s="43"/>
    </row>
    <row r="1513" spans="1:8" ht="12.75">
      <c r="A1513" s="11"/>
      <c r="B1513" s="10"/>
      <c r="C1513" s="12">
        <v>4300</v>
      </c>
      <c r="D1513" s="9" t="s">
        <v>37</v>
      </c>
      <c r="E1513" s="56">
        <v>15270</v>
      </c>
      <c r="F1513" s="56">
        <v>-1200</v>
      </c>
      <c r="G1513" s="46">
        <f>F1513+E1513</f>
        <v>14070</v>
      </c>
      <c r="H1513" s="43"/>
    </row>
    <row r="1514" spans="1:9" ht="12.75">
      <c r="A1514" s="11"/>
      <c r="B1514" s="10"/>
      <c r="C1514" s="12"/>
      <c r="D1514" s="55"/>
      <c r="E1514" s="56"/>
      <c r="F1514" s="136"/>
      <c r="G1514" s="46"/>
      <c r="H1514" s="43"/>
      <c r="I1514" s="1"/>
    </row>
    <row r="1515" spans="1:8" ht="13.5" thickBot="1">
      <c r="A1515" s="11"/>
      <c r="B1515" s="145">
        <v>80195</v>
      </c>
      <c r="C1515" s="146"/>
      <c r="D1515" s="147" t="s">
        <v>54</v>
      </c>
      <c r="E1515" s="148">
        <f>SUM(E1516:E1523)</f>
        <v>65773</v>
      </c>
      <c r="F1515" s="148">
        <f>SUM(F1516:F1523)</f>
        <v>0</v>
      </c>
      <c r="G1515" s="462">
        <f aca="true" t="shared" si="39" ref="G1515:G1523">F1515+E1515</f>
        <v>65773</v>
      </c>
      <c r="H1515" s="43"/>
    </row>
    <row r="1516" spans="1:8" ht="12.75">
      <c r="A1516" s="11"/>
      <c r="B1516" s="151"/>
      <c r="C1516" s="152">
        <v>2820</v>
      </c>
      <c r="D1516" s="153" t="s">
        <v>267</v>
      </c>
      <c r="E1516" s="56">
        <v>18500</v>
      </c>
      <c r="F1516" s="136"/>
      <c r="G1516" s="144">
        <f t="shared" si="39"/>
        <v>18500</v>
      </c>
      <c r="H1516" s="43"/>
    </row>
    <row r="1517" spans="1:8" ht="12.75">
      <c r="A1517" s="11"/>
      <c r="B1517" s="151"/>
      <c r="C1517" s="152">
        <v>3030</v>
      </c>
      <c r="D1517" s="153" t="s">
        <v>366</v>
      </c>
      <c r="E1517" s="56">
        <v>212</v>
      </c>
      <c r="F1517" s="136"/>
      <c r="G1517" s="144">
        <f t="shared" si="39"/>
        <v>212</v>
      </c>
      <c r="H1517" s="43"/>
    </row>
    <row r="1518" spans="1:8" ht="12.75">
      <c r="A1518" s="11"/>
      <c r="B1518" s="151"/>
      <c r="C1518" s="10">
        <v>4010</v>
      </c>
      <c r="D1518" s="9" t="s">
        <v>29</v>
      </c>
      <c r="E1518" s="56">
        <v>24845</v>
      </c>
      <c r="F1518" s="136"/>
      <c r="G1518" s="144">
        <f t="shared" si="39"/>
        <v>24845</v>
      </c>
      <c r="H1518" s="43"/>
    </row>
    <row r="1519" spans="1:8" ht="12.75">
      <c r="A1519" s="11"/>
      <c r="B1519" s="151"/>
      <c r="C1519" s="10">
        <v>4110</v>
      </c>
      <c r="D1519" s="9" t="s">
        <v>31</v>
      </c>
      <c r="E1519" s="56">
        <v>3860</v>
      </c>
      <c r="F1519" s="136"/>
      <c r="G1519" s="144">
        <f t="shared" si="39"/>
        <v>3860</v>
      </c>
      <c r="H1519" s="43"/>
    </row>
    <row r="1520" spans="1:8" ht="12.75">
      <c r="A1520" s="11"/>
      <c r="B1520" s="151"/>
      <c r="C1520" s="10">
        <v>4120</v>
      </c>
      <c r="D1520" s="9" t="s">
        <v>32</v>
      </c>
      <c r="E1520" s="56">
        <v>608</v>
      </c>
      <c r="F1520" s="136"/>
      <c r="G1520" s="144">
        <f t="shared" si="39"/>
        <v>608</v>
      </c>
      <c r="H1520" s="43"/>
    </row>
    <row r="1521" spans="1:8" ht="12.75">
      <c r="A1521" s="11"/>
      <c r="B1521" s="151"/>
      <c r="C1521" s="12">
        <v>4170</v>
      </c>
      <c r="D1521" s="55" t="s">
        <v>229</v>
      </c>
      <c r="E1521" s="56">
        <v>700</v>
      </c>
      <c r="F1521" s="136">
        <v>0</v>
      </c>
      <c r="G1521" s="144">
        <f t="shared" si="39"/>
        <v>700</v>
      </c>
      <c r="H1521" s="43"/>
    </row>
    <row r="1522" spans="1:8" ht="12.75">
      <c r="A1522" s="11"/>
      <c r="B1522" s="151"/>
      <c r="C1522" s="12">
        <v>4210</v>
      </c>
      <c r="D1522" s="9" t="s">
        <v>33</v>
      </c>
      <c r="E1522" s="56">
        <v>4000</v>
      </c>
      <c r="F1522" s="136"/>
      <c r="G1522" s="144">
        <f t="shared" si="39"/>
        <v>4000</v>
      </c>
      <c r="H1522" s="43"/>
    </row>
    <row r="1523" spans="1:8" ht="12.75">
      <c r="A1523" s="11"/>
      <c r="B1523" s="151"/>
      <c r="C1523" s="10">
        <v>4300</v>
      </c>
      <c r="D1523" s="55" t="s">
        <v>37</v>
      </c>
      <c r="E1523" s="56">
        <v>13048</v>
      </c>
      <c r="F1523" s="136"/>
      <c r="G1523" s="144">
        <f t="shared" si="39"/>
        <v>13048</v>
      </c>
      <c r="H1523" s="43"/>
    </row>
    <row r="1524" spans="1:8" ht="12.75">
      <c r="A1524" s="11"/>
      <c r="B1524" s="151"/>
      <c r="C1524" s="152"/>
      <c r="D1524" s="153"/>
      <c r="E1524" s="56"/>
      <c r="F1524" s="136"/>
      <c r="G1524" s="144"/>
      <c r="H1524" s="43"/>
    </row>
    <row r="1525" spans="1:8" ht="13.5" thickBot="1">
      <c r="A1525" s="11"/>
      <c r="B1525" s="145">
        <v>80197</v>
      </c>
      <c r="C1525" s="146"/>
      <c r="D1525" s="147" t="s">
        <v>62</v>
      </c>
      <c r="E1525" s="148">
        <f>E1527</f>
        <v>23305</v>
      </c>
      <c r="F1525" s="149">
        <f>F1527</f>
        <v>0</v>
      </c>
      <c r="G1525" s="462">
        <f>F1525+E1525</f>
        <v>23305</v>
      </c>
      <c r="H1525" s="43"/>
    </row>
    <row r="1526" spans="1:8" ht="12.75">
      <c r="A1526" s="11"/>
      <c r="B1526" s="151"/>
      <c r="C1526" s="152">
        <v>4160</v>
      </c>
      <c r="D1526" s="9" t="s">
        <v>367</v>
      </c>
      <c r="E1526" s="56"/>
      <c r="F1526" s="136"/>
      <c r="G1526" s="144"/>
      <c r="H1526" s="43"/>
    </row>
    <row r="1527" spans="1:8" ht="12.75">
      <c r="A1527" s="11"/>
      <c r="B1527" s="151"/>
      <c r="C1527" s="152"/>
      <c r="D1527" s="55" t="s">
        <v>368</v>
      </c>
      <c r="E1527" s="56">
        <v>23305</v>
      </c>
      <c r="F1527" s="136"/>
      <c r="G1527" s="144">
        <f>F1527+E1527</f>
        <v>23305</v>
      </c>
      <c r="H1527" s="43"/>
    </row>
    <row r="1528" spans="1:8" ht="12.75">
      <c r="A1528" s="11"/>
      <c r="B1528" s="151"/>
      <c r="C1528" s="152"/>
      <c r="D1528" s="153"/>
      <c r="E1528" s="56"/>
      <c r="F1528" s="136"/>
      <c r="G1528" s="144"/>
      <c r="H1528" s="43"/>
    </row>
    <row r="1529" spans="1:8" ht="13.5" thickBot="1">
      <c r="A1529" s="39">
        <v>851</v>
      </c>
      <c r="B1529" s="27"/>
      <c r="C1529" s="92"/>
      <c r="D1529" s="100" t="s">
        <v>73</v>
      </c>
      <c r="E1529" s="160">
        <f>E1535+E1540+E1530</f>
        <v>104000</v>
      </c>
      <c r="F1529" s="160">
        <f>F1535+F1540+F1530</f>
        <v>0</v>
      </c>
      <c r="G1529" s="160">
        <f>G1535+G1540+G1530</f>
        <v>104000</v>
      </c>
      <c r="H1529" s="43"/>
    </row>
    <row r="1530" spans="1:8" ht="12.75">
      <c r="A1530" s="94"/>
      <c r="B1530" s="390">
        <v>85111</v>
      </c>
      <c r="C1530" s="431"/>
      <c r="D1530" s="432" t="s">
        <v>397</v>
      </c>
      <c r="E1530" s="325">
        <f>SUM(E1531)</f>
        <v>70000</v>
      </c>
      <c r="F1530" s="325">
        <f>SUM(F1531)</f>
        <v>0</v>
      </c>
      <c r="G1530" s="463">
        <f>SUM(G1531)</f>
        <v>70000</v>
      </c>
      <c r="H1530" s="43"/>
    </row>
    <row r="1531" spans="1:8" ht="12.75">
      <c r="A1531" s="94"/>
      <c r="B1531" s="388"/>
      <c r="C1531" s="412">
        <v>6220</v>
      </c>
      <c r="D1531" s="191" t="s">
        <v>428</v>
      </c>
      <c r="E1531" s="323">
        <v>70000</v>
      </c>
      <c r="F1531" s="321"/>
      <c r="G1531" s="323">
        <f>E1531+F1531</f>
        <v>70000</v>
      </c>
      <c r="H1531" s="43"/>
    </row>
    <row r="1532" spans="1:8" ht="12.75">
      <c r="A1532" s="94"/>
      <c r="B1532" s="388"/>
      <c r="C1532" s="412"/>
      <c r="D1532" s="191" t="s">
        <v>429</v>
      </c>
      <c r="E1532" s="323"/>
      <c r="F1532" s="321"/>
      <c r="G1532" s="323"/>
      <c r="H1532" s="43"/>
    </row>
    <row r="1533" spans="1:8" ht="12.75">
      <c r="A1533" s="94"/>
      <c r="B1533" s="388"/>
      <c r="C1533" s="412"/>
      <c r="D1533" s="191" t="s">
        <v>430</v>
      </c>
      <c r="E1533" s="323"/>
      <c r="F1533" s="321"/>
      <c r="G1533" s="323"/>
      <c r="H1533" s="43"/>
    </row>
    <row r="1534" spans="1:8" ht="13.5" thickBot="1">
      <c r="A1534" s="94"/>
      <c r="B1534" s="393"/>
      <c r="C1534" s="415"/>
      <c r="D1534" s="429"/>
      <c r="E1534" s="324"/>
      <c r="F1534" s="430"/>
      <c r="G1534" s="324"/>
      <c r="H1534" s="43"/>
    </row>
    <row r="1535" spans="1:8" ht="13.5" thickBot="1">
      <c r="A1535" s="94"/>
      <c r="B1535" s="17">
        <v>85149</v>
      </c>
      <c r="C1535" s="17"/>
      <c r="D1535" s="83" t="s">
        <v>187</v>
      </c>
      <c r="E1535" s="168">
        <f>SUM(E1536:E1536)</f>
        <v>34000</v>
      </c>
      <c r="F1535" s="204">
        <f>SUM(F1536:F1536)</f>
        <v>0</v>
      </c>
      <c r="G1535" s="465">
        <f>F1535+E1535</f>
        <v>34000</v>
      </c>
      <c r="H1535" s="43"/>
    </row>
    <row r="1536" spans="1:8" ht="12.75">
      <c r="A1536" s="94"/>
      <c r="B1536" s="10"/>
      <c r="C1536" s="10">
        <v>4300</v>
      </c>
      <c r="D1536" s="55" t="s">
        <v>37</v>
      </c>
      <c r="E1536" s="142">
        <v>34000</v>
      </c>
      <c r="F1536" s="164"/>
      <c r="G1536" s="97">
        <f>F1536+E1536</f>
        <v>34000</v>
      </c>
      <c r="H1536" s="43"/>
    </row>
    <row r="1537" spans="1:8" ht="12.75">
      <c r="A1537" s="94"/>
      <c r="B1537" s="10"/>
      <c r="C1537" s="12"/>
      <c r="D1537" s="55"/>
      <c r="E1537" s="142"/>
      <c r="F1537" s="165"/>
      <c r="G1537" s="97"/>
      <c r="H1537" s="43"/>
    </row>
    <row r="1538" spans="1:8" ht="12.75">
      <c r="A1538" s="8"/>
      <c r="B1538" s="9"/>
      <c r="C1538" s="10"/>
      <c r="D1538" s="9" t="s">
        <v>103</v>
      </c>
      <c r="E1538" s="56"/>
      <c r="F1538" s="165"/>
      <c r="G1538" s="97"/>
      <c r="H1538" s="43"/>
    </row>
    <row r="1539" spans="1:8" ht="12.75">
      <c r="A1539" s="8"/>
      <c r="B1539" s="9"/>
      <c r="C1539" s="10"/>
      <c r="D1539" s="9" t="s">
        <v>104</v>
      </c>
      <c r="E1539" s="56"/>
      <c r="F1539" s="165"/>
      <c r="G1539" s="97"/>
      <c r="H1539" s="43"/>
    </row>
    <row r="1540" spans="1:8" ht="13.5" thickBot="1">
      <c r="A1540" s="8"/>
      <c r="B1540" s="16">
        <v>85156</v>
      </c>
      <c r="C1540" s="17"/>
      <c r="D1540" s="16" t="s">
        <v>105</v>
      </c>
      <c r="E1540" s="148">
        <f>E1541</f>
        <v>0</v>
      </c>
      <c r="F1540" s="148">
        <f>F1541</f>
        <v>0</v>
      </c>
      <c r="G1540" s="148">
        <f>G1541</f>
        <v>0</v>
      </c>
      <c r="H1540" s="43"/>
    </row>
    <row r="1541" spans="1:8" ht="12.75">
      <c r="A1541" s="8"/>
      <c r="B1541" s="9"/>
      <c r="C1541" s="37" t="s">
        <v>77</v>
      </c>
      <c r="D1541" s="9" t="s">
        <v>78</v>
      </c>
      <c r="E1541" s="56">
        <v>0</v>
      </c>
      <c r="F1541" s="165"/>
      <c r="G1541" s="97">
        <f>E1541+F1541</f>
        <v>0</v>
      </c>
      <c r="H1541" s="43"/>
    </row>
    <row r="1542" spans="1:8" ht="12.75">
      <c r="A1542" s="94"/>
      <c r="B1542" s="10"/>
      <c r="C1542" s="12"/>
      <c r="D1542" s="55"/>
      <c r="E1542" s="142"/>
      <c r="F1542" s="165"/>
      <c r="G1542" s="97"/>
      <c r="H1542" s="43"/>
    </row>
    <row r="1543" spans="1:8" ht="13.5" thickBot="1">
      <c r="A1543" s="39">
        <v>852</v>
      </c>
      <c r="B1543" s="27"/>
      <c r="C1543" s="92"/>
      <c r="D1543" s="100" t="s">
        <v>186</v>
      </c>
      <c r="E1543" s="160">
        <f>E1544+E1548</f>
        <v>103600</v>
      </c>
      <c r="F1543" s="160">
        <f>F1544+F1548</f>
        <v>-38600</v>
      </c>
      <c r="G1543" s="160">
        <f>G1544+G1548</f>
        <v>65000</v>
      </c>
      <c r="H1543" s="43"/>
    </row>
    <row r="1544" spans="1:8" ht="13.5" thickBot="1">
      <c r="A1544" s="94"/>
      <c r="B1544" s="32">
        <v>85201</v>
      </c>
      <c r="C1544" s="66"/>
      <c r="D1544" s="102" t="s">
        <v>70</v>
      </c>
      <c r="E1544" s="238">
        <f>SUM(E1545:E1546)</f>
        <v>103600</v>
      </c>
      <c r="F1544" s="218">
        <f>SUM(F1545:F1546)</f>
        <v>-38600</v>
      </c>
      <c r="G1544" s="466">
        <f>F1544+E1544</f>
        <v>65000</v>
      </c>
      <c r="H1544" s="43"/>
    </row>
    <row r="1545" spans="1:8" ht="12.75">
      <c r="A1545" s="94"/>
      <c r="B1545" s="10"/>
      <c r="C1545" s="12">
        <v>2310</v>
      </c>
      <c r="D1545" s="4" t="s">
        <v>210</v>
      </c>
      <c r="E1545" s="142">
        <v>65000</v>
      </c>
      <c r="F1545" s="165"/>
      <c r="G1545" s="97">
        <f>F1545+E1545</f>
        <v>65000</v>
      </c>
      <c r="H1545" s="43"/>
    </row>
    <row r="1546" spans="1:8" ht="12.75">
      <c r="A1546" s="94"/>
      <c r="B1546" s="10"/>
      <c r="C1546" s="12">
        <v>4270</v>
      </c>
      <c r="D1546" s="55" t="s">
        <v>35</v>
      </c>
      <c r="E1546" s="142">
        <v>38600</v>
      </c>
      <c r="F1546" s="165">
        <f>-21518-17082</f>
        <v>-38600</v>
      </c>
      <c r="G1546" s="97">
        <f>F1546+E1546</f>
        <v>0</v>
      </c>
      <c r="H1546" s="43"/>
    </row>
    <row r="1547" spans="1:8" ht="12.75">
      <c r="A1547" s="94"/>
      <c r="B1547" s="10"/>
      <c r="C1547" s="12"/>
      <c r="D1547" s="55"/>
      <c r="E1547" s="142"/>
      <c r="F1547" s="165"/>
      <c r="G1547" s="97"/>
      <c r="H1547" s="43"/>
    </row>
    <row r="1548" spans="1:8" ht="12.75">
      <c r="A1548" s="94"/>
      <c r="B1548" s="172">
        <v>85204</v>
      </c>
      <c r="C1548" s="179"/>
      <c r="D1548" s="180" t="s">
        <v>96</v>
      </c>
      <c r="E1548" s="229">
        <f>E1549</f>
        <v>0</v>
      </c>
      <c r="F1548" s="229">
        <f>F1549</f>
        <v>0</v>
      </c>
      <c r="G1548" s="229">
        <f>G1549</f>
        <v>0</v>
      </c>
      <c r="H1548" s="43"/>
    </row>
    <row r="1549" spans="1:8" ht="12.75">
      <c r="A1549" s="94"/>
      <c r="B1549" s="10"/>
      <c r="C1549" s="12">
        <v>3110</v>
      </c>
      <c r="D1549" s="55" t="s">
        <v>316</v>
      </c>
      <c r="E1549" s="142">
        <v>0</v>
      </c>
      <c r="F1549" s="165"/>
      <c r="G1549" s="97">
        <f>E1549+F1549</f>
        <v>0</v>
      </c>
      <c r="H1549" s="43"/>
    </row>
    <row r="1550" spans="1:8" ht="12.75">
      <c r="A1550" s="94"/>
      <c r="B1550" s="10"/>
      <c r="C1550" s="12"/>
      <c r="D1550" s="55"/>
      <c r="E1550" s="142"/>
      <c r="F1550" s="165"/>
      <c r="G1550" s="97"/>
      <c r="H1550" s="43"/>
    </row>
    <row r="1551" spans="1:8" ht="13.5" thickBot="1">
      <c r="A1551" s="39">
        <v>853</v>
      </c>
      <c r="B1551" s="27"/>
      <c r="C1551" s="92"/>
      <c r="D1551" s="100" t="s">
        <v>185</v>
      </c>
      <c r="E1551" s="160">
        <f>E1552+E1556</f>
        <v>879050</v>
      </c>
      <c r="F1551" s="228">
        <f>F1552+F1556</f>
        <v>0</v>
      </c>
      <c r="G1551" s="228">
        <f>G1552+G1556</f>
        <v>879050</v>
      </c>
      <c r="H1551" s="43"/>
    </row>
    <row r="1552" spans="1:8" ht="12.75">
      <c r="A1552" s="94"/>
      <c r="B1552" s="174">
        <v>85311</v>
      </c>
      <c r="C1552" s="176"/>
      <c r="D1552" s="177" t="s">
        <v>369</v>
      </c>
      <c r="E1552" s="231">
        <f>E1553</f>
        <v>240689</v>
      </c>
      <c r="F1552" s="231">
        <f>F1553</f>
        <v>0</v>
      </c>
      <c r="G1552" s="467">
        <f>G1553</f>
        <v>240689</v>
      </c>
      <c r="H1552" s="43"/>
    </row>
    <row r="1553" spans="1:8" ht="12.75">
      <c r="A1553" s="94"/>
      <c r="B1553" s="10"/>
      <c r="C1553" s="12">
        <v>2580</v>
      </c>
      <c r="D1553" s="55" t="s">
        <v>370</v>
      </c>
      <c r="E1553" s="142">
        <v>240689</v>
      </c>
      <c r="F1553" s="323"/>
      <c r="G1553" s="331">
        <f>E1553+F1553</f>
        <v>240689</v>
      </c>
      <c r="H1553" s="43"/>
    </row>
    <row r="1554" spans="1:8" ht="12.75">
      <c r="A1554" s="94"/>
      <c r="B1554" s="10"/>
      <c r="C1554" s="12"/>
      <c r="D1554" s="55" t="s">
        <v>371</v>
      </c>
      <c r="E1554" s="142"/>
      <c r="F1554" s="228"/>
      <c r="G1554" s="309"/>
      <c r="H1554" s="43"/>
    </row>
    <row r="1555" spans="1:8" ht="13.5" thickBot="1">
      <c r="A1555" s="94"/>
      <c r="B1555" s="10"/>
      <c r="C1555" s="12"/>
      <c r="D1555" s="55"/>
      <c r="E1555" s="142"/>
      <c r="F1555" s="228"/>
      <c r="G1555" s="309"/>
      <c r="H1555" s="43"/>
    </row>
    <row r="1556" spans="1:8" ht="12.75">
      <c r="A1556" s="94"/>
      <c r="B1556" s="174">
        <v>85333</v>
      </c>
      <c r="C1556" s="176"/>
      <c r="D1556" s="177" t="s">
        <v>102</v>
      </c>
      <c r="E1556" s="231">
        <f>SUM(E1557:E1558)</f>
        <v>638361</v>
      </c>
      <c r="F1556" s="231">
        <f>SUM(F1557:F1558)</f>
        <v>0</v>
      </c>
      <c r="G1556" s="467">
        <f>SUM(G1557:G1558)</f>
        <v>638361</v>
      </c>
      <c r="H1556" s="43"/>
    </row>
    <row r="1557" spans="1:8" ht="12.75">
      <c r="A1557" s="94"/>
      <c r="B1557" s="40"/>
      <c r="C1557" s="12">
        <v>2310</v>
      </c>
      <c r="D1557" s="9" t="s">
        <v>210</v>
      </c>
      <c r="E1557" s="142">
        <v>638361</v>
      </c>
      <c r="F1557" s="165"/>
      <c r="G1557" s="97">
        <f>E1557+F1557</f>
        <v>638361</v>
      </c>
      <c r="H1557" s="43"/>
    </row>
    <row r="1558" spans="1:8" ht="12.75">
      <c r="A1558" s="94"/>
      <c r="B1558" s="40"/>
      <c r="C1558" s="12">
        <v>4300</v>
      </c>
      <c r="D1558" s="153" t="s">
        <v>37</v>
      </c>
      <c r="E1558" s="142">
        <v>0</v>
      </c>
      <c r="F1558" s="446"/>
      <c r="G1558" s="97">
        <f>E1558+F1558</f>
        <v>0</v>
      </c>
      <c r="H1558" s="43"/>
    </row>
    <row r="1559" spans="1:8" ht="12.75">
      <c r="A1559" s="94"/>
      <c r="B1559" s="40"/>
      <c r="C1559" s="99"/>
      <c r="D1559" s="107"/>
      <c r="E1559" s="228"/>
      <c r="F1559" s="230"/>
      <c r="G1559" s="86"/>
      <c r="H1559" s="43"/>
    </row>
    <row r="1560" spans="1:7" ht="13.5" thickBot="1">
      <c r="A1560" s="39">
        <v>854</v>
      </c>
      <c r="B1560" s="27"/>
      <c r="C1560" s="105"/>
      <c r="D1560" s="112" t="s">
        <v>55</v>
      </c>
      <c r="E1560" s="160">
        <f>E1561+E1566+E1569</f>
        <v>225502</v>
      </c>
      <c r="F1560" s="160">
        <f>F1561+F1566+F1569</f>
        <v>0</v>
      </c>
      <c r="G1560" s="160">
        <f>G1561+G1566+G1569</f>
        <v>225502</v>
      </c>
    </row>
    <row r="1561" spans="1:8" ht="13.5" thickBot="1">
      <c r="A1561" s="11"/>
      <c r="B1561" s="17">
        <v>85406</v>
      </c>
      <c r="C1561" s="32"/>
      <c r="D1561" s="33" t="s">
        <v>82</v>
      </c>
      <c r="E1561" s="148">
        <f>SUM(E1562:E1564)</f>
        <v>205170</v>
      </c>
      <c r="F1561" s="196">
        <f>SUM(F1562:F1564)</f>
        <v>0</v>
      </c>
      <c r="G1561" s="462">
        <f>F1561+E1561</f>
        <v>205170</v>
      </c>
      <c r="H1561" s="43"/>
    </row>
    <row r="1562" spans="1:8" ht="12.75">
      <c r="A1562" s="11"/>
      <c r="B1562" s="10"/>
      <c r="C1562" s="12">
        <v>2310</v>
      </c>
      <c r="D1562" s="55" t="s">
        <v>234</v>
      </c>
      <c r="E1562" s="56">
        <v>120000</v>
      </c>
      <c r="F1562" s="72"/>
      <c r="G1562" s="46">
        <f>F1562+E1562</f>
        <v>120000</v>
      </c>
      <c r="H1562" s="43"/>
    </row>
    <row r="1563" spans="1:8" ht="12.75">
      <c r="A1563" s="11"/>
      <c r="B1563" s="10"/>
      <c r="C1563" s="12"/>
      <c r="D1563" s="55" t="s">
        <v>233</v>
      </c>
      <c r="E1563" s="56"/>
      <c r="F1563" s="72"/>
      <c r="G1563" s="46"/>
      <c r="H1563" s="43"/>
    </row>
    <row r="1564" spans="1:8" ht="12.75">
      <c r="A1564" s="11"/>
      <c r="B1564" s="10"/>
      <c r="C1564" s="12">
        <v>4270</v>
      </c>
      <c r="D1564" s="55" t="s">
        <v>35</v>
      </c>
      <c r="E1564" s="56">
        <v>85170</v>
      </c>
      <c r="F1564" s="72"/>
      <c r="G1564" s="46">
        <f>E1564+F1564</f>
        <v>85170</v>
      </c>
      <c r="H1564" s="43"/>
    </row>
    <row r="1565" spans="1:8" ht="12.75">
      <c r="A1565" s="11"/>
      <c r="B1565" s="10"/>
      <c r="C1565" s="12"/>
      <c r="D1565" s="55"/>
      <c r="E1565" s="56"/>
      <c r="F1565" s="72"/>
      <c r="G1565" s="46"/>
      <c r="H1565" s="43"/>
    </row>
    <row r="1566" spans="1:8" ht="13.5" thickBot="1">
      <c r="A1566" s="11"/>
      <c r="B1566" s="17">
        <v>85415</v>
      </c>
      <c r="C1566" s="19"/>
      <c r="D1566" s="83" t="s">
        <v>57</v>
      </c>
      <c r="E1566" s="148">
        <f>SUM(E1567:E1567)</f>
        <v>5282</v>
      </c>
      <c r="F1566" s="149">
        <f>SUM(F1567:F1567)</f>
        <v>0</v>
      </c>
      <c r="G1566" s="462">
        <f>F1566+E1566</f>
        <v>5282</v>
      </c>
      <c r="H1566" s="43"/>
    </row>
    <row r="1567" spans="1:8" ht="12.75">
      <c r="A1567" s="11"/>
      <c r="B1567" s="10"/>
      <c r="C1567" s="12">
        <v>3240</v>
      </c>
      <c r="D1567" s="55" t="s">
        <v>58</v>
      </c>
      <c r="E1567" s="56">
        <v>5282</v>
      </c>
      <c r="F1567" s="72"/>
      <c r="G1567" s="46">
        <f>F1567+E1567</f>
        <v>5282</v>
      </c>
      <c r="H1567" s="43"/>
    </row>
    <row r="1568" spans="1:8" ht="12.75">
      <c r="A1568" s="11"/>
      <c r="B1568" s="10"/>
      <c r="C1568" s="12"/>
      <c r="D1568" s="55"/>
      <c r="E1568" s="56"/>
      <c r="F1568" s="72"/>
      <c r="G1568" s="46"/>
      <c r="H1568" s="43"/>
    </row>
    <row r="1569" spans="1:8" ht="12.75">
      <c r="A1569" s="11"/>
      <c r="B1569" s="172">
        <v>85420</v>
      </c>
      <c r="C1569" s="179"/>
      <c r="D1569" s="180" t="s">
        <v>184</v>
      </c>
      <c r="E1569" s="203">
        <f>E1570</f>
        <v>15050</v>
      </c>
      <c r="F1569" s="203">
        <f>F1570</f>
        <v>0</v>
      </c>
      <c r="G1569" s="203">
        <f>G1570</f>
        <v>15050</v>
      </c>
      <c r="H1569" s="43"/>
    </row>
    <row r="1570" spans="1:8" ht="12.75">
      <c r="A1570" s="11"/>
      <c r="B1570" s="10"/>
      <c r="C1570" s="12">
        <v>4270</v>
      </c>
      <c r="D1570" s="55" t="s">
        <v>35</v>
      </c>
      <c r="E1570" s="56">
        <v>15050</v>
      </c>
      <c r="F1570" s="72"/>
      <c r="G1570" s="46">
        <f>E1570+F1570</f>
        <v>15050</v>
      </c>
      <c r="H1570" s="43"/>
    </row>
    <row r="1571" spans="1:8" ht="12.75">
      <c r="A1571" s="11"/>
      <c r="B1571" s="10"/>
      <c r="C1571" s="12"/>
      <c r="D1571" s="55"/>
      <c r="E1571" s="56"/>
      <c r="F1571" s="72"/>
      <c r="G1571" s="46"/>
      <c r="H1571" s="43"/>
    </row>
    <row r="1572" spans="1:8" ht="13.5" thickBot="1">
      <c r="A1572" s="39">
        <v>921</v>
      </c>
      <c r="B1572" s="27"/>
      <c r="C1572" s="92"/>
      <c r="D1572" s="100" t="s">
        <v>145</v>
      </c>
      <c r="E1572" s="160">
        <f>E1573+E1580+E1586</f>
        <v>100135</v>
      </c>
      <c r="F1572" s="194">
        <f>F1573+F1580+F1586</f>
        <v>0</v>
      </c>
      <c r="G1572" s="42">
        <f>F1572+E1572</f>
        <v>100135</v>
      </c>
      <c r="H1572" s="43"/>
    </row>
    <row r="1573" spans="1:8" ht="13.5" thickBot="1">
      <c r="A1573" s="11"/>
      <c r="B1573" s="32">
        <v>92105</v>
      </c>
      <c r="C1573" s="66"/>
      <c r="D1573" s="102" t="s">
        <v>164</v>
      </c>
      <c r="E1573" s="154">
        <f>SUM(E1574:E1578)</f>
        <v>23060</v>
      </c>
      <c r="F1573" s="195">
        <f>SUM(F1574:F1578)</f>
        <v>0</v>
      </c>
      <c r="G1573" s="468">
        <f>F1573+E1573</f>
        <v>23060</v>
      </c>
      <c r="H1573" s="43"/>
    </row>
    <row r="1574" spans="1:8" ht="12.75">
      <c r="A1574" s="11"/>
      <c r="B1574" s="10"/>
      <c r="C1574" s="88" t="s">
        <v>215</v>
      </c>
      <c r="D1574" s="55" t="s">
        <v>216</v>
      </c>
      <c r="E1574" s="56">
        <v>10000</v>
      </c>
      <c r="F1574" s="136"/>
      <c r="G1574" s="46">
        <f>F1574+E1574</f>
        <v>10000</v>
      </c>
      <c r="H1574" s="43"/>
    </row>
    <row r="1575" spans="1:8" ht="12.75">
      <c r="A1575" s="11"/>
      <c r="B1575" s="10"/>
      <c r="C1575" s="88"/>
      <c r="D1575" s="55" t="s">
        <v>218</v>
      </c>
      <c r="E1575" s="56"/>
      <c r="F1575" s="136"/>
      <c r="G1575" s="46"/>
      <c r="H1575" s="43"/>
    </row>
    <row r="1576" spans="1:8" ht="12.75">
      <c r="A1576" s="11"/>
      <c r="B1576" s="10"/>
      <c r="C1576" s="10">
        <v>3020</v>
      </c>
      <c r="D1576" s="9" t="s">
        <v>28</v>
      </c>
      <c r="E1576" s="56">
        <v>6000</v>
      </c>
      <c r="F1576" s="72"/>
      <c r="G1576" s="46">
        <f>F1576+E1576</f>
        <v>6000</v>
      </c>
      <c r="H1576" s="43"/>
    </row>
    <row r="1577" spans="1:8" ht="12.75">
      <c r="A1577" s="11"/>
      <c r="B1577" s="10"/>
      <c r="C1577" s="10">
        <v>4210</v>
      </c>
      <c r="D1577" s="9" t="s">
        <v>33</v>
      </c>
      <c r="E1577" s="56">
        <v>3000</v>
      </c>
      <c r="F1577" s="72"/>
      <c r="G1577" s="46">
        <f>F1577+E1577</f>
        <v>3000</v>
      </c>
      <c r="H1577" s="43"/>
    </row>
    <row r="1578" spans="1:8" ht="12.75">
      <c r="A1578" s="11"/>
      <c r="B1578" s="10"/>
      <c r="C1578" s="10">
        <v>4300</v>
      </c>
      <c r="D1578" s="9" t="s">
        <v>37</v>
      </c>
      <c r="E1578" s="56">
        <v>4060</v>
      </c>
      <c r="F1578" s="72"/>
      <c r="G1578" s="46">
        <f>F1578+E1578</f>
        <v>4060</v>
      </c>
      <c r="H1578" s="43"/>
    </row>
    <row r="1579" spans="1:8" ht="12.75">
      <c r="A1579" s="11"/>
      <c r="B1579" s="10"/>
      <c r="C1579" s="12"/>
      <c r="D1579" s="55"/>
      <c r="E1579" s="56"/>
      <c r="F1579" s="72"/>
      <c r="G1579" s="46"/>
      <c r="H1579" s="43"/>
    </row>
    <row r="1580" spans="1:8" ht="13.5" thickBot="1">
      <c r="A1580" s="11"/>
      <c r="B1580" s="17">
        <v>92116</v>
      </c>
      <c r="C1580" s="19"/>
      <c r="D1580" s="83" t="s">
        <v>165</v>
      </c>
      <c r="E1580" s="148">
        <f>E1581+E1583</f>
        <v>36000</v>
      </c>
      <c r="F1580" s="196">
        <f>F1581+F1583</f>
        <v>0</v>
      </c>
      <c r="G1580" s="462">
        <f>F1580+E1580</f>
        <v>36000</v>
      </c>
      <c r="H1580" s="43"/>
    </row>
    <row r="1581" spans="1:8" ht="12.75">
      <c r="A1581" s="11"/>
      <c r="B1581" s="10"/>
      <c r="C1581" s="12">
        <v>2310</v>
      </c>
      <c r="D1581" s="55" t="s">
        <v>231</v>
      </c>
      <c r="E1581" s="56">
        <v>35000</v>
      </c>
      <c r="F1581" s="72"/>
      <c r="G1581" s="46">
        <f>F1581+E1581</f>
        <v>35000</v>
      </c>
      <c r="H1581" s="43"/>
    </row>
    <row r="1582" spans="1:8" ht="12.75">
      <c r="A1582" s="11"/>
      <c r="B1582" s="10"/>
      <c r="C1582" s="12"/>
      <c r="D1582" s="55" t="s">
        <v>233</v>
      </c>
      <c r="E1582" s="56"/>
      <c r="F1582" s="72"/>
      <c r="G1582" s="46"/>
      <c r="H1582" s="43"/>
    </row>
    <row r="1583" spans="1:8" ht="12.75">
      <c r="A1583" s="11"/>
      <c r="B1583" s="10"/>
      <c r="C1583" s="425">
        <v>2330</v>
      </c>
      <c r="D1583" s="171" t="s">
        <v>424</v>
      </c>
      <c r="E1583" s="56">
        <v>1000</v>
      </c>
      <c r="F1583" s="72"/>
      <c r="G1583" s="46">
        <f>F1583+E1583</f>
        <v>1000</v>
      </c>
      <c r="H1583" s="43"/>
    </row>
    <row r="1584" spans="1:8" ht="12.75">
      <c r="A1584" s="11"/>
      <c r="B1584" s="10"/>
      <c r="C1584" s="425"/>
      <c r="D1584" s="171" t="s">
        <v>425</v>
      </c>
      <c r="E1584" s="56"/>
      <c r="F1584" s="72"/>
      <c r="G1584" s="46"/>
      <c r="H1584" s="43"/>
    </row>
    <row r="1585" spans="1:8" ht="12.75">
      <c r="A1585" s="11"/>
      <c r="B1585" s="10"/>
      <c r="C1585" s="12"/>
      <c r="D1585" s="55"/>
      <c r="E1585" s="56"/>
      <c r="G1585" s="46"/>
      <c r="H1585" s="43"/>
    </row>
    <row r="1586" spans="1:8" ht="13.5" thickBot="1">
      <c r="A1586" s="11"/>
      <c r="B1586" s="17">
        <v>92195</v>
      </c>
      <c r="C1586" s="19"/>
      <c r="D1586" s="83" t="s">
        <v>54</v>
      </c>
      <c r="E1586" s="148">
        <f>SUM(E1587:E1591)</f>
        <v>41075</v>
      </c>
      <c r="F1586" s="148">
        <f>SUM(F1587:F1591)</f>
        <v>0</v>
      </c>
      <c r="G1586" s="469">
        <f>SUM(G1587:G1591)</f>
        <v>41075</v>
      </c>
      <c r="H1586" s="43"/>
    </row>
    <row r="1587" spans="1:8" ht="12.75">
      <c r="A1587" s="11"/>
      <c r="B1587" s="10"/>
      <c r="C1587" s="10">
        <v>4110</v>
      </c>
      <c r="D1587" s="9" t="s">
        <v>31</v>
      </c>
      <c r="E1587" s="56">
        <v>162</v>
      </c>
      <c r="F1587" s="385"/>
      <c r="G1587" s="46">
        <f>E1587+F1587</f>
        <v>162</v>
      </c>
      <c r="H1587" s="43"/>
    </row>
    <row r="1588" spans="1:8" ht="12.75">
      <c r="A1588" s="11"/>
      <c r="B1588" s="10"/>
      <c r="C1588" s="10">
        <v>4120</v>
      </c>
      <c r="D1588" s="9" t="s">
        <v>32</v>
      </c>
      <c r="E1588" s="56">
        <v>27</v>
      </c>
      <c r="F1588" s="144"/>
      <c r="G1588" s="46">
        <f>E1588+F1588</f>
        <v>27</v>
      </c>
      <c r="H1588" s="43"/>
    </row>
    <row r="1589" spans="1:8" ht="12.75">
      <c r="A1589" s="11"/>
      <c r="B1589" s="10"/>
      <c r="C1589" s="12">
        <v>4170</v>
      </c>
      <c r="D1589" s="55" t="s">
        <v>229</v>
      </c>
      <c r="E1589" s="56">
        <v>7275</v>
      </c>
      <c r="F1589" s="72"/>
      <c r="G1589" s="46">
        <f>E1589+F1589</f>
        <v>7275</v>
      </c>
      <c r="H1589" s="43"/>
    </row>
    <row r="1590" spans="1:8" ht="12.75">
      <c r="A1590" s="11"/>
      <c r="B1590" s="10"/>
      <c r="C1590" s="10">
        <v>4210</v>
      </c>
      <c r="D1590" s="9" t="s">
        <v>33</v>
      </c>
      <c r="E1590" s="56">
        <v>11488</v>
      </c>
      <c r="F1590" s="72"/>
      <c r="G1590" s="46">
        <f>E1590+F1590</f>
        <v>11488</v>
      </c>
      <c r="H1590" s="43"/>
    </row>
    <row r="1591" spans="1:8" ht="12.75">
      <c r="A1591" s="11"/>
      <c r="B1591" s="10"/>
      <c r="C1591" s="10">
        <v>4300</v>
      </c>
      <c r="D1591" s="9" t="s">
        <v>37</v>
      </c>
      <c r="E1591" s="56">
        <v>22123</v>
      </c>
      <c r="F1591" s="72"/>
      <c r="G1591" s="46">
        <f>E1591+F1591</f>
        <v>22123</v>
      </c>
      <c r="H1591" s="43"/>
    </row>
    <row r="1592" spans="1:8" ht="12.75">
      <c r="A1592" s="11"/>
      <c r="B1592" s="10"/>
      <c r="C1592" s="12"/>
      <c r="D1592" s="55"/>
      <c r="E1592" s="56"/>
      <c r="G1592" s="46"/>
      <c r="H1592" s="43"/>
    </row>
    <row r="1593" spans="1:8" ht="13.5" thickBot="1">
      <c r="A1593" s="39">
        <v>926</v>
      </c>
      <c r="B1593" s="27"/>
      <c r="C1593" s="92"/>
      <c r="D1593" s="100" t="s">
        <v>166</v>
      </c>
      <c r="E1593" s="160">
        <f>E1597+E1594</f>
        <v>1689600</v>
      </c>
      <c r="F1593" s="160">
        <f>F1597+F1594</f>
        <v>-526398</v>
      </c>
      <c r="G1593" s="160">
        <f>G1597+G1594</f>
        <v>1163202</v>
      </c>
      <c r="H1593" s="43"/>
    </row>
    <row r="1594" spans="1:8" ht="12.75">
      <c r="A1594" s="94"/>
      <c r="B1594" s="390">
        <v>92601</v>
      </c>
      <c r="C1594" s="431"/>
      <c r="D1594" s="436" t="s">
        <v>457</v>
      </c>
      <c r="E1594" s="325">
        <f>E1595</f>
        <v>1589600</v>
      </c>
      <c r="F1594" s="325">
        <f>F1595</f>
        <v>-526398</v>
      </c>
      <c r="G1594" s="325">
        <f>G1595</f>
        <v>1063202</v>
      </c>
      <c r="H1594" s="43"/>
    </row>
    <row r="1595" spans="1:8" ht="12.75">
      <c r="A1595" s="94"/>
      <c r="B1595" s="388"/>
      <c r="C1595" s="412">
        <v>6050</v>
      </c>
      <c r="D1595" s="55" t="s">
        <v>43</v>
      </c>
      <c r="E1595" s="323">
        <v>1589600</v>
      </c>
      <c r="F1595" s="475">
        <v>-526398</v>
      </c>
      <c r="G1595" s="322">
        <f>E1595+F1595</f>
        <v>1063202</v>
      </c>
      <c r="H1595" s="43"/>
    </row>
    <row r="1596" spans="1:8" ht="12.75">
      <c r="A1596" s="94"/>
      <c r="B1596" s="388"/>
      <c r="C1596" s="412"/>
      <c r="D1596" s="413"/>
      <c r="E1596" s="323"/>
      <c r="F1596" s="475"/>
      <c r="G1596" s="322"/>
      <c r="H1596" s="43"/>
    </row>
    <row r="1597" spans="1:8" ht="13.5" thickBot="1">
      <c r="A1597" s="11"/>
      <c r="B1597" s="17">
        <v>92605</v>
      </c>
      <c r="C1597" s="19"/>
      <c r="D1597" s="83" t="s">
        <v>167</v>
      </c>
      <c r="E1597" s="148">
        <f>SUM(E1598:E1602)</f>
        <v>100000</v>
      </c>
      <c r="F1597" s="196">
        <f>SUM(F1598:F1602)</f>
        <v>0</v>
      </c>
      <c r="G1597" s="462">
        <f>F1597+E1597</f>
        <v>100000</v>
      </c>
      <c r="H1597" s="43"/>
    </row>
    <row r="1598" spans="1:8" ht="12.75">
      <c r="A1598" s="11"/>
      <c r="B1598" s="10"/>
      <c r="C1598" s="88" t="s">
        <v>215</v>
      </c>
      <c r="D1598" s="55" t="s">
        <v>216</v>
      </c>
      <c r="E1598" s="56">
        <v>70000</v>
      </c>
      <c r="F1598" s="72"/>
      <c r="G1598" s="46">
        <f>F1598+E1598</f>
        <v>70000</v>
      </c>
      <c r="H1598" s="43"/>
    </row>
    <row r="1599" spans="1:8" ht="12.75">
      <c r="A1599" s="11"/>
      <c r="B1599" s="10"/>
      <c r="C1599" s="88"/>
      <c r="D1599" s="55" t="s">
        <v>218</v>
      </c>
      <c r="E1599" s="56"/>
      <c r="F1599" s="72"/>
      <c r="G1599" s="46"/>
      <c r="H1599" s="43"/>
    </row>
    <row r="1600" spans="1:8" ht="12.75">
      <c r="A1600" s="11"/>
      <c r="B1600" s="10"/>
      <c r="C1600" s="10">
        <v>3020</v>
      </c>
      <c r="D1600" s="9" t="s">
        <v>28</v>
      </c>
      <c r="E1600" s="56">
        <v>10000</v>
      </c>
      <c r="F1600" s="72"/>
      <c r="G1600" s="46">
        <f>F1600+E1600</f>
        <v>10000</v>
      </c>
      <c r="H1600" s="43"/>
    </row>
    <row r="1601" spans="1:8" ht="12.75">
      <c r="A1601" s="11"/>
      <c r="B1601" s="10"/>
      <c r="C1601" s="10">
        <v>4210</v>
      </c>
      <c r="D1601" s="9" t="s">
        <v>33</v>
      </c>
      <c r="E1601" s="56">
        <v>5000</v>
      </c>
      <c r="F1601" s="72"/>
      <c r="G1601" s="46">
        <f>F1601+E1601</f>
        <v>5000</v>
      </c>
      <c r="H1601" s="43"/>
    </row>
    <row r="1602" spans="1:7" ht="12.75">
      <c r="A1602" s="11"/>
      <c r="B1602" s="10"/>
      <c r="C1602" s="10">
        <v>4300</v>
      </c>
      <c r="D1602" s="9" t="s">
        <v>37</v>
      </c>
      <c r="E1602" s="56">
        <v>15000</v>
      </c>
      <c r="F1602" s="72"/>
      <c r="G1602" s="46">
        <f>F1602+E1602</f>
        <v>15000</v>
      </c>
    </row>
    <row r="1603" spans="1:7" ht="13.5" thickBot="1">
      <c r="A1603" s="84"/>
      <c r="B1603" s="83"/>
      <c r="C1603" s="83"/>
      <c r="D1603" s="83"/>
      <c r="E1603" s="148"/>
      <c r="F1603" s="197"/>
      <c r="G1603" s="35"/>
    </row>
    <row r="1604" spans="1:4" ht="12.75">
      <c r="A1604" s="49"/>
      <c r="B1604" s="49"/>
      <c r="C1604" s="49"/>
      <c r="D1604" s="49"/>
    </row>
    <row r="1605" spans="5:7" ht="12.75">
      <c r="E1605" s="242"/>
      <c r="F1605" s="485" t="s">
        <v>168</v>
      </c>
      <c r="G1605" s="485"/>
    </row>
    <row r="1606" spans="1:7" ht="14.25" customHeight="1">
      <c r="A1606" s="487" t="s">
        <v>169</v>
      </c>
      <c r="B1606" s="487"/>
      <c r="C1606" s="487"/>
      <c r="D1606" s="487"/>
      <c r="E1606" s="487"/>
      <c r="F1606" s="487"/>
      <c r="G1606" s="487"/>
    </row>
    <row r="1607" spans="1:7" ht="14.25" customHeight="1" hidden="1">
      <c r="A1607" s="492" t="s">
        <v>5</v>
      </c>
      <c r="B1607" s="492"/>
      <c r="C1607" s="492"/>
      <c r="D1607" s="492"/>
      <c r="E1607" s="492"/>
      <c r="F1607" s="492"/>
      <c r="G1607" s="492"/>
    </row>
    <row r="1608" spans="1:7" ht="14.25" customHeight="1" hidden="1">
      <c r="A1608" s="492" t="s">
        <v>6</v>
      </c>
      <c r="B1608" s="492"/>
      <c r="C1608" s="492"/>
      <c r="D1608" s="492"/>
      <c r="E1608" s="492"/>
      <c r="F1608" s="492"/>
      <c r="G1608" s="492"/>
    </row>
    <row r="1609" spans="1:7" ht="13.5" thickBot="1">
      <c r="A1609" s="486" t="s">
        <v>170</v>
      </c>
      <c r="B1609" s="486"/>
      <c r="C1609" s="486"/>
      <c r="D1609" s="486"/>
      <c r="E1609" s="486"/>
      <c r="F1609" s="486"/>
      <c r="G1609" s="486"/>
    </row>
    <row r="1610" spans="1:7" ht="12.75">
      <c r="A1610" s="54"/>
      <c r="B1610" s="9"/>
      <c r="C1610" s="9"/>
      <c r="D1610" s="9"/>
      <c r="E1610" s="289" t="s">
        <v>8</v>
      </c>
      <c r="F1610" s="286"/>
      <c r="G1610" s="7" t="s">
        <v>8</v>
      </c>
    </row>
    <row r="1611" spans="1:7" ht="12.75">
      <c r="A1611" s="8" t="s">
        <v>9</v>
      </c>
      <c r="B1611" s="9" t="s">
        <v>10</v>
      </c>
      <c r="C1611" s="10" t="s">
        <v>11</v>
      </c>
      <c r="D1611" s="10" t="s">
        <v>12</v>
      </c>
      <c r="E1611" s="290" t="s">
        <v>373</v>
      </c>
      <c r="F1611" s="287" t="s">
        <v>13</v>
      </c>
      <c r="G1611" s="14" t="s">
        <v>373</v>
      </c>
    </row>
    <row r="1612" spans="1:7" ht="13.5" thickBot="1">
      <c r="A1612" s="15"/>
      <c r="B1612" s="16"/>
      <c r="C1612" s="17"/>
      <c r="D1612" s="17"/>
      <c r="E1612" s="291"/>
      <c r="F1612" s="288"/>
      <c r="G1612" s="20" t="s">
        <v>14</v>
      </c>
    </row>
    <row r="1613" spans="1:7" ht="13.5" thickBot="1">
      <c r="A1613" s="15">
        <v>1</v>
      </c>
      <c r="B1613" s="17">
        <v>2</v>
      </c>
      <c r="C1613" s="17">
        <v>3</v>
      </c>
      <c r="D1613" s="17">
        <v>4</v>
      </c>
      <c r="E1613" s="110">
        <v>5</v>
      </c>
      <c r="F1613" s="85">
        <v>6</v>
      </c>
      <c r="G1613" s="85">
        <v>7</v>
      </c>
    </row>
    <row r="1614" spans="1:7" ht="12.75">
      <c r="A1614" s="11"/>
      <c r="B1614" s="12"/>
      <c r="C1614" s="12"/>
      <c r="D1614" s="99"/>
      <c r="E1614" s="234"/>
      <c r="G1614" s="59"/>
    </row>
    <row r="1615" spans="1:7" ht="13.5" thickBot="1">
      <c r="A1615" s="11"/>
      <c r="B1615" s="12"/>
      <c r="C1615" s="12"/>
      <c r="D1615" s="92" t="s">
        <v>59</v>
      </c>
      <c r="E1615" s="160">
        <f>E1617</f>
        <v>1252333</v>
      </c>
      <c r="F1615" s="194">
        <f>F1617</f>
        <v>0</v>
      </c>
      <c r="G1615" s="42">
        <f aca="true" t="shared" si="40" ref="G1615:G1627">F1615+E1615</f>
        <v>1252333</v>
      </c>
    </row>
    <row r="1616" spans="1:7" ht="12.75">
      <c r="A1616" s="11"/>
      <c r="B1616" s="12"/>
      <c r="C1616" s="12"/>
      <c r="D1616" s="55" t="s">
        <v>16</v>
      </c>
      <c r="E1616" s="56"/>
      <c r="F1616" s="72"/>
      <c r="G1616" s="46"/>
    </row>
    <row r="1617" spans="1:7" ht="13.5" thickBot="1">
      <c r="A1617" s="39">
        <v>700</v>
      </c>
      <c r="B1617" s="92"/>
      <c r="C1617" s="92"/>
      <c r="D1617" s="100" t="s">
        <v>20</v>
      </c>
      <c r="E1617" s="160">
        <f>E1618</f>
        <v>1252333</v>
      </c>
      <c r="F1617" s="194">
        <f>F1618</f>
        <v>0</v>
      </c>
      <c r="G1617" s="42">
        <f t="shared" si="40"/>
        <v>1252333</v>
      </c>
    </row>
    <row r="1618" spans="1:7" ht="13.5" thickBot="1">
      <c r="A1618" s="11"/>
      <c r="B1618" s="19">
        <v>70005</v>
      </c>
      <c r="C1618" s="19"/>
      <c r="D1618" s="83" t="s">
        <v>21</v>
      </c>
      <c r="E1618" s="154">
        <f>SUM(E1619:E1630)</f>
        <v>1252333</v>
      </c>
      <c r="F1618" s="196">
        <f>SUM(F1620:F1630)</f>
        <v>0</v>
      </c>
      <c r="G1618" s="45">
        <f t="shared" si="40"/>
        <v>1252333</v>
      </c>
    </row>
    <row r="1619" spans="1:7" ht="12.75">
      <c r="A1619" s="11"/>
      <c r="B1619" s="12"/>
      <c r="C1619" s="88" t="s">
        <v>199</v>
      </c>
      <c r="D1619" s="55" t="s">
        <v>123</v>
      </c>
      <c r="E1619" s="56"/>
      <c r="F1619" s="72"/>
      <c r="G1619" s="46"/>
    </row>
    <row r="1620" spans="1:7" ht="12.75">
      <c r="A1620" s="11"/>
      <c r="B1620" s="12"/>
      <c r="C1620" s="88"/>
      <c r="D1620" s="55" t="s">
        <v>124</v>
      </c>
      <c r="E1620" s="56">
        <f>E1115</f>
        <v>7000</v>
      </c>
      <c r="F1620" s="56">
        <f>F1115</f>
        <v>0</v>
      </c>
      <c r="G1620" s="46">
        <f t="shared" si="40"/>
        <v>7000</v>
      </c>
    </row>
    <row r="1621" spans="1:7" ht="12.75">
      <c r="A1621" s="11"/>
      <c r="B1621" s="12"/>
      <c r="C1621" s="88" t="s">
        <v>197</v>
      </c>
      <c r="D1621" s="55" t="s">
        <v>95</v>
      </c>
      <c r="E1621" s="56">
        <f aca="true" t="shared" si="41" ref="E1621:E1627">E1116</f>
        <v>1000</v>
      </c>
      <c r="F1621" s="56">
        <f>F1116</f>
        <v>0</v>
      </c>
      <c r="G1621" s="46">
        <f t="shared" si="40"/>
        <v>1000</v>
      </c>
    </row>
    <row r="1622" spans="1:7" ht="12.75">
      <c r="A1622" s="11"/>
      <c r="B1622" s="12"/>
      <c r="C1622" s="88" t="s">
        <v>191</v>
      </c>
      <c r="D1622" s="9" t="s">
        <v>22</v>
      </c>
      <c r="E1622" s="56">
        <f t="shared" si="41"/>
        <v>33000</v>
      </c>
      <c r="F1622" s="56"/>
      <c r="G1622" s="46">
        <f t="shared" si="40"/>
        <v>33000</v>
      </c>
    </row>
    <row r="1623" spans="1:7" ht="12.75">
      <c r="A1623" s="11"/>
      <c r="B1623" s="12"/>
      <c r="C1623" s="12"/>
      <c r="D1623" s="9" t="s">
        <v>23</v>
      </c>
      <c r="E1623" s="56"/>
      <c r="F1623" s="56"/>
      <c r="G1623" s="46"/>
    </row>
    <row r="1624" spans="1:7" ht="12.75">
      <c r="A1624" s="11"/>
      <c r="B1624" s="12"/>
      <c r="C1624" s="88" t="s">
        <v>357</v>
      </c>
      <c r="D1624" s="55" t="s">
        <v>358</v>
      </c>
      <c r="E1624" s="56">
        <f t="shared" si="41"/>
        <v>0</v>
      </c>
      <c r="F1624" s="56">
        <f>F1119</f>
        <v>0</v>
      </c>
      <c r="G1624" s="46">
        <f t="shared" si="40"/>
        <v>0</v>
      </c>
    </row>
    <row r="1625" spans="1:7" ht="12.75">
      <c r="A1625" s="11"/>
      <c r="B1625" s="12"/>
      <c r="C1625" s="88" t="s">
        <v>200</v>
      </c>
      <c r="D1625" s="55" t="s">
        <v>125</v>
      </c>
      <c r="E1625" s="56">
        <f t="shared" si="41"/>
        <v>1097300</v>
      </c>
      <c r="F1625" s="56"/>
      <c r="G1625" s="46">
        <f t="shared" si="40"/>
        <v>1097300</v>
      </c>
    </row>
    <row r="1626" spans="1:7" ht="12.75">
      <c r="A1626" s="11"/>
      <c r="B1626" s="12"/>
      <c r="C1626" s="12"/>
      <c r="D1626" s="55" t="s">
        <v>126</v>
      </c>
      <c r="E1626" s="56"/>
      <c r="F1626" s="56"/>
      <c r="G1626" s="46"/>
    </row>
    <row r="1627" spans="1:7" ht="12.75">
      <c r="A1627" s="11"/>
      <c r="B1627" s="12"/>
      <c r="C1627" s="88" t="s">
        <v>203</v>
      </c>
      <c r="D1627" s="55" t="s">
        <v>254</v>
      </c>
      <c r="E1627" s="56">
        <f t="shared" si="41"/>
        <v>0</v>
      </c>
      <c r="F1627" s="56">
        <f>F1122</f>
        <v>0</v>
      </c>
      <c r="G1627" s="46">
        <f t="shared" si="40"/>
        <v>0</v>
      </c>
    </row>
    <row r="1628" spans="1:7" ht="12.75">
      <c r="A1628" s="11"/>
      <c r="B1628" s="12"/>
      <c r="C1628" s="88" t="s">
        <v>201</v>
      </c>
      <c r="D1628" s="55" t="s">
        <v>260</v>
      </c>
      <c r="E1628" s="56"/>
      <c r="F1628" s="56"/>
      <c r="G1628" s="46"/>
    </row>
    <row r="1629" spans="1:7" ht="12.75">
      <c r="A1629" s="11"/>
      <c r="B1629" s="12"/>
      <c r="C1629" s="88"/>
      <c r="D1629" s="55" t="s">
        <v>261</v>
      </c>
      <c r="E1629" s="56">
        <f>E1127</f>
        <v>112691</v>
      </c>
      <c r="F1629" s="56">
        <f>F1127</f>
        <v>0</v>
      </c>
      <c r="G1629" s="46">
        <f>F1629+E1629</f>
        <v>112691</v>
      </c>
    </row>
    <row r="1630" spans="1:7" ht="12.75">
      <c r="A1630" s="11"/>
      <c r="B1630" s="12"/>
      <c r="C1630" s="88" t="s">
        <v>258</v>
      </c>
      <c r="D1630" s="55" t="s">
        <v>259</v>
      </c>
      <c r="E1630" s="56">
        <f>E1128</f>
        <v>1342</v>
      </c>
      <c r="F1630" s="56">
        <f>F1128</f>
        <v>0</v>
      </c>
      <c r="G1630" s="46">
        <f>F1630+E1630</f>
        <v>1342</v>
      </c>
    </row>
    <row r="1631" spans="1:7" ht="12.75">
      <c r="A1631" s="23"/>
      <c r="B1631" s="24"/>
      <c r="C1631" s="24"/>
      <c r="D1631" s="24"/>
      <c r="E1631" s="56"/>
      <c r="G1631" s="46"/>
    </row>
    <row r="1632" spans="1:7" ht="13.5" thickBot="1">
      <c r="A1632" s="23"/>
      <c r="B1632" s="24"/>
      <c r="C1632" s="24"/>
      <c r="D1632" s="92" t="s">
        <v>146</v>
      </c>
      <c r="E1632" s="160">
        <f>E1634+E1638+E1651</f>
        <v>162686</v>
      </c>
      <c r="F1632" s="194">
        <f>F1638</f>
        <v>0</v>
      </c>
      <c r="G1632" s="42">
        <f>F1632+E1632</f>
        <v>162686</v>
      </c>
    </row>
    <row r="1633" spans="1:7" ht="12.75">
      <c r="A1633" s="23"/>
      <c r="B1633" s="24"/>
      <c r="C1633" s="24"/>
      <c r="D1633" s="55" t="s">
        <v>16</v>
      </c>
      <c r="E1633" s="56"/>
      <c r="G1633" s="46"/>
    </row>
    <row r="1634" spans="1:7" ht="13.5" thickBot="1">
      <c r="A1634" s="91" t="s">
        <v>108</v>
      </c>
      <c r="B1634" s="92"/>
      <c r="C1634" s="92"/>
      <c r="D1634" s="93" t="s">
        <v>109</v>
      </c>
      <c r="E1634" s="192">
        <f>E1635</f>
        <v>13000</v>
      </c>
      <c r="F1634" s="208">
        <f>F1635</f>
        <v>0</v>
      </c>
      <c r="G1634" s="42">
        <f>F1634+E1634</f>
        <v>13000</v>
      </c>
    </row>
    <row r="1635" spans="1:7" ht="13.5" thickBot="1">
      <c r="A1635" s="94"/>
      <c r="B1635" s="111" t="s">
        <v>110</v>
      </c>
      <c r="C1635" s="66"/>
      <c r="D1635" s="95" t="s">
        <v>111</v>
      </c>
      <c r="E1635" s="150">
        <f>E1636</f>
        <v>13000</v>
      </c>
      <c r="F1635" s="149">
        <f>F1636</f>
        <v>0</v>
      </c>
      <c r="G1635" s="45">
        <f>F1635+E1635</f>
        <v>13000</v>
      </c>
    </row>
    <row r="1636" spans="1:7" ht="12.75">
      <c r="A1636" s="94"/>
      <c r="B1636" s="12"/>
      <c r="C1636" s="88" t="s">
        <v>147</v>
      </c>
      <c r="D1636" s="55" t="s">
        <v>37</v>
      </c>
      <c r="E1636" s="56">
        <f>E1336</f>
        <v>13000</v>
      </c>
      <c r="F1636" s="56">
        <f>F1336</f>
        <v>0</v>
      </c>
      <c r="G1636" s="46">
        <f>F1636+E1636</f>
        <v>13000</v>
      </c>
    </row>
    <row r="1637" spans="1:7" ht="12.75">
      <c r="A1637" s="23"/>
      <c r="B1637" s="24"/>
      <c r="C1637" s="24"/>
      <c r="D1637" s="24"/>
      <c r="E1637" s="56"/>
      <c r="F1637" s="72"/>
      <c r="G1637" s="46"/>
    </row>
    <row r="1638" spans="1:7" ht="13.5" thickBot="1">
      <c r="A1638" s="39">
        <v>700</v>
      </c>
      <c r="B1638" s="92"/>
      <c r="C1638" s="92"/>
      <c r="D1638" s="100" t="s">
        <v>20</v>
      </c>
      <c r="E1638" s="192">
        <f>E1639</f>
        <v>95686</v>
      </c>
      <c r="F1638" s="208">
        <f>F1639</f>
        <v>0</v>
      </c>
      <c r="G1638" s="42">
        <f aca="true" t="shared" si="42" ref="G1638:G1647">F1638+E1638</f>
        <v>95686</v>
      </c>
    </row>
    <row r="1639" spans="1:7" ht="13.5" thickBot="1">
      <c r="A1639" s="11"/>
      <c r="B1639" s="19">
        <v>70005</v>
      </c>
      <c r="C1639" s="19"/>
      <c r="D1639" s="83" t="s">
        <v>21</v>
      </c>
      <c r="E1639" s="150">
        <f>SUM(E1640:E1649)</f>
        <v>95686</v>
      </c>
      <c r="F1639" s="150">
        <f>SUM(F1640:F1649)</f>
        <v>0</v>
      </c>
      <c r="G1639" s="45">
        <f t="shared" si="42"/>
        <v>95686</v>
      </c>
    </row>
    <row r="1640" spans="1:7" ht="12.75">
      <c r="A1640" s="11"/>
      <c r="B1640" s="12"/>
      <c r="C1640" s="12">
        <v>4110</v>
      </c>
      <c r="D1640" s="9" t="s">
        <v>31</v>
      </c>
      <c r="E1640" s="56">
        <f>E1376</f>
        <v>4516</v>
      </c>
      <c r="F1640" s="56">
        <f>F1376</f>
        <v>0</v>
      </c>
      <c r="G1640" s="56">
        <f>G1376</f>
        <v>4516</v>
      </c>
    </row>
    <row r="1641" spans="1:7" ht="12.75">
      <c r="A1641" s="11"/>
      <c r="B1641" s="12"/>
      <c r="C1641" s="12">
        <v>4120</v>
      </c>
      <c r="D1641" s="9" t="s">
        <v>32</v>
      </c>
      <c r="E1641" s="56">
        <f>E1377</f>
        <v>728</v>
      </c>
      <c r="F1641" s="56">
        <f>F1377</f>
        <v>0</v>
      </c>
      <c r="G1641" s="56">
        <f>G1377</f>
        <v>728</v>
      </c>
    </row>
    <row r="1642" spans="1:7" ht="12.75">
      <c r="A1642" s="11"/>
      <c r="B1642" s="12"/>
      <c r="C1642" s="12">
        <v>4170</v>
      </c>
      <c r="D1642" s="55" t="s">
        <v>314</v>
      </c>
      <c r="E1642" s="56">
        <f>E1378</f>
        <v>29729</v>
      </c>
      <c r="F1642" s="56">
        <f>F1378</f>
        <v>0</v>
      </c>
      <c r="G1642" s="46">
        <f>F1642+E1642</f>
        <v>29729</v>
      </c>
    </row>
    <row r="1643" spans="1:7" ht="12.75">
      <c r="A1643" s="11"/>
      <c r="B1643" s="12"/>
      <c r="C1643" s="12">
        <v>4260</v>
      </c>
      <c r="D1643" s="55" t="s">
        <v>34</v>
      </c>
      <c r="E1643" s="56">
        <f aca="true" t="shared" si="43" ref="E1643:F1646">E1380</f>
        <v>12000</v>
      </c>
      <c r="F1643" s="56">
        <f t="shared" si="43"/>
        <v>0</v>
      </c>
      <c r="G1643" s="46">
        <f>F1643+E1643</f>
        <v>12000</v>
      </c>
    </row>
    <row r="1644" spans="1:7" ht="12.75">
      <c r="A1644" s="11"/>
      <c r="B1644" s="12"/>
      <c r="C1644" s="12">
        <v>4270</v>
      </c>
      <c r="D1644" s="55" t="s">
        <v>35</v>
      </c>
      <c r="E1644" s="56">
        <f t="shared" si="43"/>
        <v>8666</v>
      </c>
      <c r="F1644" s="56">
        <f t="shared" si="43"/>
        <v>0</v>
      </c>
      <c r="G1644" s="46">
        <f>F1644+E1644</f>
        <v>8666</v>
      </c>
    </row>
    <row r="1645" spans="1:7" ht="12.75">
      <c r="A1645" s="11"/>
      <c r="B1645" s="12"/>
      <c r="C1645" s="88" t="s">
        <v>147</v>
      </c>
      <c r="D1645" s="55" t="s">
        <v>37</v>
      </c>
      <c r="E1645" s="56">
        <f t="shared" si="43"/>
        <v>29395</v>
      </c>
      <c r="F1645" s="56">
        <f t="shared" si="43"/>
        <v>0</v>
      </c>
      <c r="G1645" s="46">
        <f t="shared" si="42"/>
        <v>29395</v>
      </c>
    </row>
    <row r="1646" spans="1:7" ht="12.75">
      <c r="A1646" s="11"/>
      <c r="B1646" s="12"/>
      <c r="C1646" s="88" t="s">
        <v>319</v>
      </c>
      <c r="D1646" s="55" t="s">
        <v>39</v>
      </c>
      <c r="E1646" s="56">
        <f>E1383</f>
        <v>340</v>
      </c>
      <c r="F1646" s="56">
        <f t="shared" si="43"/>
        <v>0</v>
      </c>
      <c r="G1646" s="46">
        <f t="shared" si="42"/>
        <v>340</v>
      </c>
    </row>
    <row r="1647" spans="1:7" ht="12.75">
      <c r="A1647" s="11"/>
      <c r="B1647" s="12"/>
      <c r="C1647" s="88" t="s">
        <v>154</v>
      </c>
      <c r="D1647" s="55" t="s">
        <v>41</v>
      </c>
      <c r="E1647" s="56">
        <f>E1384</f>
        <v>6691</v>
      </c>
      <c r="F1647" s="56">
        <f>F1384</f>
        <v>0</v>
      </c>
      <c r="G1647" s="46">
        <f t="shared" si="42"/>
        <v>6691</v>
      </c>
    </row>
    <row r="1648" spans="1:7" ht="12.75">
      <c r="A1648" s="11"/>
      <c r="B1648" s="12"/>
      <c r="C1648" s="88" t="s">
        <v>306</v>
      </c>
      <c r="D1648" s="55" t="s">
        <v>302</v>
      </c>
      <c r="E1648" s="56">
        <f>E1385</f>
        <v>962</v>
      </c>
      <c r="F1648" s="56">
        <f>F1385</f>
        <v>0</v>
      </c>
      <c r="G1648" s="56">
        <f>G1385</f>
        <v>962</v>
      </c>
    </row>
    <row r="1649" spans="1:7" ht="12.75">
      <c r="A1649" s="11"/>
      <c r="B1649" s="12"/>
      <c r="C1649" s="88" t="s">
        <v>390</v>
      </c>
      <c r="D1649" s="55" t="s">
        <v>225</v>
      </c>
      <c r="E1649" s="56">
        <f>E1386</f>
        <v>2659</v>
      </c>
      <c r="F1649" s="56">
        <f>F1386</f>
        <v>0</v>
      </c>
      <c r="G1649" s="56">
        <f>G1386</f>
        <v>2659</v>
      </c>
    </row>
    <row r="1650" spans="1:7" ht="12.75">
      <c r="A1650" s="11"/>
      <c r="B1650" s="12"/>
      <c r="C1650" s="12"/>
      <c r="D1650" s="55"/>
      <c r="E1650" s="56"/>
      <c r="F1650" s="72"/>
      <c r="G1650" s="46"/>
    </row>
    <row r="1651" spans="1:7" ht="13.5" thickBot="1">
      <c r="A1651" s="39">
        <v>710</v>
      </c>
      <c r="B1651" s="92"/>
      <c r="C1651" s="105"/>
      <c r="D1651" s="100" t="s">
        <v>127</v>
      </c>
      <c r="E1651" s="192">
        <f>E1652+E1656</f>
        <v>54000</v>
      </c>
      <c r="F1651" s="212"/>
      <c r="G1651" s="42">
        <f>F1651+E1651</f>
        <v>54000</v>
      </c>
    </row>
    <row r="1652" spans="1:7" ht="13.5" thickBot="1">
      <c r="A1652" s="11"/>
      <c r="B1652" s="19">
        <v>71013</v>
      </c>
      <c r="C1652" s="87"/>
      <c r="D1652" s="83" t="s">
        <v>128</v>
      </c>
      <c r="E1652" s="150">
        <f>SUM(E1653:E1654)</f>
        <v>40000</v>
      </c>
      <c r="F1652" s="150">
        <f>SUM(F1653:F1654)</f>
        <v>0</v>
      </c>
      <c r="G1652" s="45">
        <f>F1652+E1652</f>
        <v>40000</v>
      </c>
    </row>
    <row r="1653" spans="1:7" ht="12.75">
      <c r="A1653" s="11"/>
      <c r="B1653" s="12"/>
      <c r="C1653" s="88" t="s">
        <v>147</v>
      </c>
      <c r="D1653" s="55" t="s">
        <v>37</v>
      </c>
      <c r="E1653" s="56">
        <f>E1390</f>
        <v>39000</v>
      </c>
      <c r="F1653" s="56">
        <f>F1390</f>
        <v>0</v>
      </c>
      <c r="G1653" s="46">
        <f>F1653+E1653</f>
        <v>39000</v>
      </c>
    </row>
    <row r="1654" spans="1:7" ht="12.75">
      <c r="A1654" s="11"/>
      <c r="B1654" s="12"/>
      <c r="C1654" s="88" t="s">
        <v>306</v>
      </c>
      <c r="D1654" s="55" t="s">
        <v>302</v>
      </c>
      <c r="E1654" s="56">
        <f>E1391</f>
        <v>1000</v>
      </c>
      <c r="F1654" s="56">
        <f>F1391</f>
        <v>0</v>
      </c>
      <c r="G1654" s="30">
        <f>G1391</f>
        <v>1000</v>
      </c>
    </row>
    <row r="1655" spans="1:7" ht="12.75">
      <c r="A1655" s="11"/>
      <c r="B1655" s="12"/>
      <c r="C1655" s="88"/>
      <c r="D1655" s="55"/>
      <c r="E1655" s="56"/>
      <c r="G1655" s="46"/>
    </row>
    <row r="1656" spans="1:7" ht="13.5" thickBot="1">
      <c r="A1656" s="11"/>
      <c r="B1656" s="19">
        <v>71014</v>
      </c>
      <c r="C1656" s="87"/>
      <c r="D1656" s="83" t="s">
        <v>129</v>
      </c>
      <c r="E1656" s="150">
        <f>E1657</f>
        <v>14000</v>
      </c>
      <c r="F1656" s="149">
        <f>F1657</f>
        <v>0</v>
      </c>
      <c r="G1656" s="45">
        <f>F1656+E1656</f>
        <v>14000</v>
      </c>
    </row>
    <row r="1657" spans="1:7" ht="12.75">
      <c r="A1657" s="11"/>
      <c r="B1657" s="12"/>
      <c r="C1657" s="88" t="s">
        <v>147</v>
      </c>
      <c r="D1657" s="55" t="s">
        <v>37</v>
      </c>
      <c r="E1657" s="56">
        <f>E1394</f>
        <v>14000</v>
      </c>
      <c r="F1657" s="56">
        <f>F1394</f>
        <v>0</v>
      </c>
      <c r="G1657" s="46">
        <f>F1657+E1657</f>
        <v>14000</v>
      </c>
    </row>
    <row r="1658" spans="1:7" ht="13.5" thickBot="1">
      <c r="A1658" s="113"/>
      <c r="B1658" s="114"/>
      <c r="C1658" s="114"/>
      <c r="D1658" s="114"/>
      <c r="E1658" s="148"/>
      <c r="F1658" s="197"/>
      <c r="G1658" s="35"/>
    </row>
    <row r="1660" spans="5:7" ht="12.75">
      <c r="E1660" s="242"/>
      <c r="F1660" s="485" t="s">
        <v>2</v>
      </c>
      <c r="G1660" s="485"/>
    </row>
    <row r="1661" spans="1:7" ht="15" customHeight="1">
      <c r="A1661" s="487" t="s">
        <v>171</v>
      </c>
      <c r="B1661" s="487"/>
      <c r="C1661" s="487"/>
      <c r="D1661" s="487"/>
      <c r="E1661" s="487"/>
      <c r="F1661" s="487"/>
      <c r="G1661" s="487"/>
    </row>
    <row r="1662" spans="1:7" ht="13.5" thickBot="1">
      <c r="A1662" s="486" t="s">
        <v>170</v>
      </c>
      <c r="B1662" s="486"/>
      <c r="C1662" s="486"/>
      <c r="D1662" s="486"/>
      <c r="E1662" s="486"/>
      <c r="F1662" s="486"/>
      <c r="G1662" s="486"/>
    </row>
    <row r="1663" spans="1:7" ht="12.75">
      <c r="A1663" s="54"/>
      <c r="B1663" s="9"/>
      <c r="C1663" s="9"/>
      <c r="D1663" s="9"/>
      <c r="E1663" s="189" t="s">
        <v>8</v>
      </c>
      <c r="F1663" s="189"/>
      <c r="G1663" s="7" t="s">
        <v>8</v>
      </c>
    </row>
    <row r="1664" spans="1:7" ht="12.75">
      <c r="A1664" s="8" t="s">
        <v>9</v>
      </c>
      <c r="B1664" s="9" t="s">
        <v>10</v>
      </c>
      <c r="C1664" s="10" t="s">
        <v>11</v>
      </c>
      <c r="D1664" s="10" t="s">
        <v>12</v>
      </c>
      <c r="E1664" s="190" t="s">
        <v>373</v>
      </c>
      <c r="F1664" s="190" t="s">
        <v>13</v>
      </c>
      <c r="G1664" s="14" t="s">
        <v>373</v>
      </c>
    </row>
    <row r="1665" spans="1:7" ht="13.5" thickBot="1">
      <c r="A1665" s="15"/>
      <c r="B1665" s="16"/>
      <c r="C1665" s="17"/>
      <c r="D1665" s="17"/>
      <c r="E1665" s="21"/>
      <c r="F1665" s="21"/>
      <c r="G1665" s="20" t="s">
        <v>14</v>
      </c>
    </row>
    <row r="1666" spans="1:7" ht="13.5" thickBot="1">
      <c r="A1666" s="15">
        <v>1</v>
      </c>
      <c r="B1666" s="17">
        <v>2</v>
      </c>
      <c r="C1666" s="17">
        <v>3</v>
      </c>
      <c r="D1666" s="17">
        <v>4</v>
      </c>
      <c r="E1666" s="110">
        <v>5</v>
      </c>
      <c r="F1666" s="85">
        <v>6</v>
      </c>
      <c r="G1666" s="110">
        <v>7</v>
      </c>
    </row>
    <row r="1667" spans="1:7" ht="15" thickBot="1">
      <c r="A1667" s="115"/>
      <c r="B1667" s="116"/>
      <c r="C1667" s="116"/>
      <c r="D1667" s="92" t="s">
        <v>146</v>
      </c>
      <c r="E1667" s="160">
        <f>E1674+E1681+E1669</f>
        <v>338128</v>
      </c>
      <c r="F1667" s="160">
        <f>F1674+F1681+F1669</f>
        <v>0</v>
      </c>
      <c r="G1667" s="42">
        <f>F1667+E1667</f>
        <v>338128</v>
      </c>
    </row>
    <row r="1668" spans="1:7" ht="14.25">
      <c r="A1668" s="115"/>
      <c r="B1668" s="116"/>
      <c r="C1668" s="116"/>
      <c r="D1668" s="117" t="s">
        <v>16</v>
      </c>
      <c r="E1668" s="144"/>
      <c r="F1668" s="72"/>
      <c r="G1668" s="46"/>
    </row>
    <row r="1669" spans="1:7" s="57" customFormat="1" ht="13.5" thickBot="1">
      <c r="A1669" s="186" t="s">
        <v>108</v>
      </c>
      <c r="B1669" s="68"/>
      <c r="C1669" s="105"/>
      <c r="D1669" s="112" t="s">
        <v>109</v>
      </c>
      <c r="E1669" s="192">
        <f>E1670</f>
        <v>73793</v>
      </c>
      <c r="F1669" s="208">
        <f>F1670</f>
        <v>0</v>
      </c>
      <c r="G1669" s="42">
        <f>G1670</f>
        <v>73793</v>
      </c>
    </row>
    <row r="1670" spans="1:7" s="57" customFormat="1" ht="12.75">
      <c r="A1670" s="184"/>
      <c r="B1670" s="187" t="s">
        <v>277</v>
      </c>
      <c r="C1670" s="183"/>
      <c r="D1670" s="188" t="s">
        <v>54</v>
      </c>
      <c r="E1670" s="213">
        <f>E1672+E1671</f>
        <v>73793</v>
      </c>
      <c r="F1670" s="213">
        <f>F1672+F1671</f>
        <v>0</v>
      </c>
      <c r="G1670" s="213">
        <f>G1672+G1671</f>
        <v>73793</v>
      </c>
    </row>
    <row r="1671" spans="1:7" s="57" customFormat="1" ht="12.75">
      <c r="A1671" s="184"/>
      <c r="B1671" s="37"/>
      <c r="C1671" s="88" t="s">
        <v>360</v>
      </c>
      <c r="D1671" s="185" t="s">
        <v>262</v>
      </c>
      <c r="E1671" s="97">
        <f>E1346</f>
        <v>13307</v>
      </c>
      <c r="F1671" s="143">
        <f>F1346</f>
        <v>0</v>
      </c>
      <c r="G1671" s="97">
        <f>G1346</f>
        <v>13307</v>
      </c>
    </row>
    <row r="1672" spans="1:7" s="57" customFormat="1" ht="12.75">
      <c r="A1672" s="184"/>
      <c r="B1672" s="37"/>
      <c r="C1672" s="88" t="s">
        <v>271</v>
      </c>
      <c r="D1672" s="185" t="s">
        <v>25</v>
      </c>
      <c r="E1672" s="97">
        <f>E1347</f>
        <v>60486</v>
      </c>
      <c r="F1672" s="143">
        <f>F1347</f>
        <v>0</v>
      </c>
      <c r="G1672" s="97">
        <f>G1347</f>
        <v>60486</v>
      </c>
    </row>
    <row r="1673" spans="1:7" s="57" customFormat="1" ht="12.75">
      <c r="A1673" s="184"/>
      <c r="B1673" s="37"/>
      <c r="C1673" s="88"/>
      <c r="D1673" s="185"/>
      <c r="E1673" s="143"/>
      <c r="F1673" s="217"/>
      <c r="G1673" s="97"/>
    </row>
    <row r="1674" spans="1:7" ht="13.5" thickBot="1">
      <c r="A1674" s="91" t="s">
        <v>114</v>
      </c>
      <c r="B1674" s="27"/>
      <c r="C1674" s="92"/>
      <c r="D1674" s="100" t="s">
        <v>115</v>
      </c>
      <c r="E1674" s="192">
        <f>E1675+E1678</f>
        <v>193335</v>
      </c>
      <c r="F1674" s="194">
        <f>F1675+F1678</f>
        <v>0</v>
      </c>
      <c r="G1674" s="42">
        <f>F1674+E1674</f>
        <v>193335</v>
      </c>
    </row>
    <row r="1675" spans="1:7" ht="13.5" thickBot="1">
      <c r="A1675" s="118"/>
      <c r="B1675" s="75" t="s">
        <v>116</v>
      </c>
      <c r="C1675" s="19"/>
      <c r="D1675" s="83" t="s">
        <v>117</v>
      </c>
      <c r="E1675" s="163">
        <f>E1676</f>
        <v>188635</v>
      </c>
      <c r="F1675" s="195">
        <f>F1676</f>
        <v>0</v>
      </c>
      <c r="G1675" s="44">
        <f>F1675+E1675</f>
        <v>188635</v>
      </c>
    </row>
    <row r="1676" spans="1:7" ht="12.75">
      <c r="A1676" s="118"/>
      <c r="B1676" s="81"/>
      <c r="C1676" s="6">
        <v>3030</v>
      </c>
      <c r="D1676" s="108" t="s">
        <v>149</v>
      </c>
      <c r="E1676" s="173">
        <v>188635</v>
      </c>
      <c r="F1676" s="173">
        <f>F1351</f>
        <v>0</v>
      </c>
      <c r="G1676" s="46">
        <f>F1676+E1676</f>
        <v>188635</v>
      </c>
    </row>
    <row r="1677" spans="1:7" ht="12.75">
      <c r="A1677" s="118"/>
      <c r="B1677" s="10"/>
      <c r="C1677" s="12"/>
      <c r="D1677" s="55"/>
      <c r="E1677" s="143"/>
      <c r="F1677" s="72"/>
      <c r="G1677" s="46"/>
    </row>
    <row r="1678" spans="1:7" ht="13.5" thickBot="1">
      <c r="A1678" s="11"/>
      <c r="B1678" s="75" t="s">
        <v>119</v>
      </c>
      <c r="C1678" s="92"/>
      <c r="D1678" s="83" t="s">
        <v>120</v>
      </c>
      <c r="E1678" s="150">
        <f>E1679</f>
        <v>4700</v>
      </c>
      <c r="F1678" s="196">
        <f>F1679</f>
        <v>0</v>
      </c>
      <c r="G1678" s="45">
        <f>F1678+E1678</f>
        <v>4700</v>
      </c>
    </row>
    <row r="1679" spans="1:7" ht="12.75">
      <c r="A1679" s="11"/>
      <c r="B1679" s="40"/>
      <c r="C1679" s="88" t="s">
        <v>147</v>
      </c>
      <c r="D1679" s="55" t="s">
        <v>37</v>
      </c>
      <c r="E1679" s="144">
        <v>4700</v>
      </c>
      <c r="F1679" s="144">
        <f>F1354</f>
        <v>0</v>
      </c>
      <c r="G1679" s="46">
        <f>F1679+E1679</f>
        <v>4700</v>
      </c>
    </row>
    <row r="1680" spans="1:7" ht="12.75">
      <c r="A1680" s="8"/>
      <c r="B1680" s="40"/>
      <c r="C1680" s="88"/>
      <c r="D1680" s="55"/>
      <c r="E1680" s="144"/>
      <c r="F1680" s="72"/>
      <c r="G1680" s="46"/>
    </row>
    <row r="1681" spans="1:7" ht="13.5" thickBot="1">
      <c r="A1681" s="39">
        <v>750</v>
      </c>
      <c r="B1681" s="27"/>
      <c r="C1681" s="92"/>
      <c r="D1681" s="100" t="s">
        <v>131</v>
      </c>
      <c r="E1681" s="192">
        <f>E1682</f>
        <v>71000</v>
      </c>
      <c r="F1681" s="194">
        <f>F1682</f>
        <v>0</v>
      </c>
      <c r="G1681" s="42">
        <f aca="true" t="shared" si="44" ref="G1681:G1699">F1681+E1681</f>
        <v>71000</v>
      </c>
    </row>
    <row r="1682" spans="1:7" ht="13.5" thickBot="1">
      <c r="A1682" s="11"/>
      <c r="B1682" s="17">
        <v>75011</v>
      </c>
      <c r="C1682" s="19"/>
      <c r="D1682" s="83" t="s">
        <v>208</v>
      </c>
      <c r="E1682" s="201">
        <f>SUM(E1683:E1699)</f>
        <v>71000</v>
      </c>
      <c r="F1682" s="195">
        <f>SUM(F1683:F1699)</f>
        <v>0</v>
      </c>
      <c r="G1682" s="44">
        <f t="shared" si="44"/>
        <v>71000</v>
      </c>
    </row>
    <row r="1683" spans="1:9" ht="12.75">
      <c r="A1683" s="11"/>
      <c r="B1683" s="12"/>
      <c r="C1683" s="88" t="s">
        <v>152</v>
      </c>
      <c r="D1683" s="55" t="s">
        <v>163</v>
      </c>
      <c r="E1683" s="144">
        <v>178</v>
      </c>
      <c r="F1683" s="72"/>
      <c r="G1683" s="46">
        <f t="shared" si="44"/>
        <v>178</v>
      </c>
      <c r="I1683" s="1"/>
    </row>
    <row r="1684" spans="1:9" ht="12.75">
      <c r="A1684" s="11"/>
      <c r="B1684" s="12"/>
      <c r="C1684" s="10">
        <v>4010</v>
      </c>
      <c r="D1684" s="9" t="s">
        <v>29</v>
      </c>
      <c r="E1684" s="144">
        <v>40183</v>
      </c>
      <c r="F1684" s="72"/>
      <c r="G1684" s="46">
        <f t="shared" si="44"/>
        <v>40183</v>
      </c>
      <c r="I1684" s="1"/>
    </row>
    <row r="1685" spans="1:9" ht="12.75">
      <c r="A1685" s="11"/>
      <c r="B1685" s="12"/>
      <c r="C1685" s="10">
        <v>4040</v>
      </c>
      <c r="D1685" s="9" t="s">
        <v>172</v>
      </c>
      <c r="E1685" s="144">
        <v>3829</v>
      </c>
      <c r="F1685" s="72"/>
      <c r="G1685" s="46">
        <f t="shared" si="44"/>
        <v>3829</v>
      </c>
      <c r="I1685" s="1"/>
    </row>
    <row r="1686" spans="1:9" ht="12.75">
      <c r="A1686" s="11"/>
      <c r="B1686" s="12"/>
      <c r="C1686" s="10">
        <v>4110</v>
      </c>
      <c r="D1686" s="9" t="s">
        <v>31</v>
      </c>
      <c r="E1686" s="144">
        <v>6754</v>
      </c>
      <c r="F1686" s="72"/>
      <c r="G1686" s="46">
        <f t="shared" si="44"/>
        <v>6754</v>
      </c>
      <c r="I1686" s="1"/>
    </row>
    <row r="1687" spans="1:9" ht="12.75">
      <c r="A1687" s="11"/>
      <c r="B1687" s="12"/>
      <c r="C1687" s="10">
        <v>4120</v>
      </c>
      <c r="D1687" s="9" t="s">
        <v>32</v>
      </c>
      <c r="E1687" s="144">
        <v>1084</v>
      </c>
      <c r="F1687" s="72"/>
      <c r="G1687" s="46">
        <f t="shared" si="44"/>
        <v>1084</v>
      </c>
      <c r="I1687" s="1"/>
    </row>
    <row r="1688" spans="1:9" ht="12.75">
      <c r="A1688" s="11"/>
      <c r="B1688" s="12"/>
      <c r="C1688" s="10">
        <v>4170</v>
      </c>
      <c r="D1688" s="9" t="s">
        <v>229</v>
      </c>
      <c r="E1688" s="144">
        <v>0</v>
      </c>
      <c r="F1688" s="72"/>
      <c r="G1688" s="46">
        <f t="shared" si="44"/>
        <v>0</v>
      </c>
      <c r="I1688" s="1"/>
    </row>
    <row r="1689" spans="1:9" ht="12.75">
      <c r="A1689" s="11"/>
      <c r="B1689" s="12"/>
      <c r="C1689" s="10">
        <v>4210</v>
      </c>
      <c r="D1689" s="9" t="s">
        <v>33</v>
      </c>
      <c r="E1689" s="144">
        <v>1499</v>
      </c>
      <c r="F1689" s="72"/>
      <c r="G1689" s="46">
        <f t="shared" si="44"/>
        <v>1499</v>
      </c>
      <c r="I1689" s="1"/>
    </row>
    <row r="1690" spans="1:9" ht="12.75">
      <c r="A1690" s="11"/>
      <c r="B1690" s="12"/>
      <c r="C1690" s="10">
        <v>4260</v>
      </c>
      <c r="D1690" s="9" t="s">
        <v>34</v>
      </c>
      <c r="E1690" s="144">
        <v>4000</v>
      </c>
      <c r="F1690" s="72"/>
      <c r="G1690" s="46">
        <f t="shared" si="44"/>
        <v>4000</v>
      </c>
      <c r="I1690" s="1"/>
    </row>
    <row r="1691" spans="1:9" ht="12.75">
      <c r="A1691" s="11"/>
      <c r="B1691" s="12"/>
      <c r="C1691" s="10">
        <v>4270</v>
      </c>
      <c r="D1691" s="9" t="s">
        <v>35</v>
      </c>
      <c r="E1691" s="144">
        <v>1300</v>
      </c>
      <c r="F1691" s="72"/>
      <c r="G1691" s="46">
        <f t="shared" si="44"/>
        <v>1300</v>
      </c>
      <c r="I1691" s="1"/>
    </row>
    <row r="1692" spans="1:9" ht="12.75">
      <c r="A1692" s="11"/>
      <c r="B1692" s="12"/>
      <c r="C1692" s="10">
        <v>4280</v>
      </c>
      <c r="D1692" s="9" t="s">
        <v>36</v>
      </c>
      <c r="E1692" s="144">
        <v>146</v>
      </c>
      <c r="F1692" s="72"/>
      <c r="G1692" s="46">
        <f t="shared" si="44"/>
        <v>146</v>
      </c>
      <c r="I1692" s="1"/>
    </row>
    <row r="1693" spans="1:9" ht="12.75">
      <c r="A1693" s="11"/>
      <c r="B1693" s="12"/>
      <c r="C1693" s="10">
        <v>4300</v>
      </c>
      <c r="D1693" s="9" t="s">
        <v>37</v>
      </c>
      <c r="E1693" s="144">
        <v>3341</v>
      </c>
      <c r="F1693" s="72"/>
      <c r="G1693" s="46">
        <f t="shared" si="44"/>
        <v>3341</v>
      </c>
      <c r="I1693" s="1"/>
    </row>
    <row r="1694" spans="1:9" ht="12.75">
      <c r="A1694" s="11"/>
      <c r="B1694" s="12"/>
      <c r="C1694" s="10">
        <v>4350</v>
      </c>
      <c r="D1694" s="9" t="s">
        <v>228</v>
      </c>
      <c r="E1694" s="144">
        <v>2828</v>
      </c>
      <c r="F1694" s="72"/>
      <c r="G1694" s="46">
        <f t="shared" si="44"/>
        <v>2828</v>
      </c>
      <c r="I1694" s="1"/>
    </row>
    <row r="1695" spans="1:9" ht="12.75">
      <c r="A1695" s="11"/>
      <c r="B1695" s="12"/>
      <c r="C1695" s="10">
        <v>4370</v>
      </c>
      <c r="D1695" s="9" t="s">
        <v>285</v>
      </c>
      <c r="E1695" s="144">
        <v>1675</v>
      </c>
      <c r="F1695" s="72"/>
      <c r="G1695" s="46">
        <f t="shared" si="44"/>
        <v>1675</v>
      </c>
      <c r="I1695" s="1"/>
    </row>
    <row r="1696" spans="1:9" ht="12.75">
      <c r="A1696" s="11"/>
      <c r="B1696" s="12"/>
      <c r="C1696" s="10">
        <v>4410</v>
      </c>
      <c r="D1696" s="9" t="s">
        <v>38</v>
      </c>
      <c r="E1696" s="144">
        <v>1000</v>
      </c>
      <c r="F1696" s="72"/>
      <c r="G1696" s="46">
        <f t="shared" si="44"/>
        <v>1000</v>
      </c>
      <c r="I1696" s="1"/>
    </row>
    <row r="1697" spans="1:9" ht="12.75">
      <c r="A1697" s="11"/>
      <c r="B1697" s="12"/>
      <c r="C1697" s="12">
        <v>4440</v>
      </c>
      <c r="D1697" s="55" t="s">
        <v>40</v>
      </c>
      <c r="E1697" s="144">
        <v>1609</v>
      </c>
      <c r="F1697" s="72"/>
      <c r="G1697" s="46">
        <f t="shared" si="44"/>
        <v>1609</v>
      </c>
      <c r="I1697" s="1"/>
    </row>
    <row r="1698" spans="1:9" ht="12.75">
      <c r="A1698" s="11"/>
      <c r="B1698" s="12"/>
      <c r="C1698" s="12">
        <v>4740</v>
      </c>
      <c r="D1698" s="55" t="s">
        <v>292</v>
      </c>
      <c r="E1698" s="144">
        <v>574</v>
      </c>
      <c r="F1698" s="72"/>
      <c r="G1698" s="46">
        <f t="shared" si="44"/>
        <v>574</v>
      </c>
      <c r="I1698" s="1"/>
    </row>
    <row r="1699" spans="1:9" ht="13.5" thickBot="1">
      <c r="A1699" s="18"/>
      <c r="B1699" s="19"/>
      <c r="C1699" s="19">
        <v>4750</v>
      </c>
      <c r="D1699" s="83" t="s">
        <v>359</v>
      </c>
      <c r="E1699" s="150">
        <v>1000</v>
      </c>
      <c r="F1699" s="197"/>
      <c r="G1699" s="35">
        <f t="shared" si="44"/>
        <v>1000</v>
      </c>
      <c r="I1699" s="1"/>
    </row>
    <row r="1700" ht="12.75">
      <c r="I1700" s="1"/>
    </row>
    <row r="1701" spans="6:7" ht="12.75">
      <c r="F1701" s="485" t="s">
        <v>2</v>
      </c>
      <c r="G1701" s="485"/>
    </row>
    <row r="1702" ht="12.75">
      <c r="E1702" s="242"/>
    </row>
    <row r="1703" spans="1:7" ht="27.75" customHeight="1">
      <c r="A1703" s="491" t="s">
        <v>214</v>
      </c>
      <c r="B1703" s="491"/>
      <c r="C1703" s="491"/>
      <c r="D1703" s="491"/>
      <c r="E1703" s="491"/>
      <c r="F1703" s="491"/>
      <c r="G1703" s="491"/>
    </row>
    <row r="1704" spans="1:7" ht="13.5" thickBot="1">
      <c r="A1704" s="486" t="s">
        <v>170</v>
      </c>
      <c r="B1704" s="486"/>
      <c r="C1704" s="486"/>
      <c r="D1704" s="486"/>
      <c r="E1704" s="486"/>
      <c r="F1704" s="486"/>
      <c r="G1704" s="486"/>
    </row>
    <row r="1705" spans="1:7" ht="12.75">
      <c r="A1705" s="54"/>
      <c r="B1705" s="9"/>
      <c r="C1705" s="9"/>
      <c r="D1705" s="9"/>
      <c r="E1705" s="189" t="s">
        <v>8</v>
      </c>
      <c r="F1705" s="189"/>
      <c r="G1705" s="7" t="s">
        <v>8</v>
      </c>
    </row>
    <row r="1706" spans="1:7" ht="12.75">
      <c r="A1706" s="8" t="s">
        <v>9</v>
      </c>
      <c r="B1706" s="9" t="s">
        <v>10</v>
      </c>
      <c r="C1706" s="10" t="s">
        <v>11</v>
      </c>
      <c r="D1706" s="10" t="s">
        <v>12</v>
      </c>
      <c r="E1706" s="190" t="s">
        <v>373</v>
      </c>
      <c r="F1706" s="190" t="s">
        <v>13</v>
      </c>
      <c r="G1706" s="14" t="s">
        <v>373</v>
      </c>
    </row>
    <row r="1707" spans="1:7" ht="13.5" thickBot="1">
      <c r="A1707" s="15"/>
      <c r="B1707" s="16"/>
      <c r="C1707" s="17"/>
      <c r="D1707" s="17"/>
      <c r="E1707" s="21"/>
      <c r="F1707" s="21"/>
      <c r="G1707" s="20" t="s">
        <v>14</v>
      </c>
    </row>
    <row r="1708" spans="1:7" ht="13.5" thickBot="1">
      <c r="A1708" s="15">
        <v>1</v>
      </c>
      <c r="B1708" s="17">
        <v>2</v>
      </c>
      <c r="C1708" s="17">
        <v>3</v>
      </c>
      <c r="D1708" s="17">
        <v>4</v>
      </c>
      <c r="E1708" s="110">
        <v>5</v>
      </c>
      <c r="F1708" s="85">
        <v>6</v>
      </c>
      <c r="G1708" s="110">
        <v>7</v>
      </c>
    </row>
    <row r="1709" spans="1:7" ht="12.75">
      <c r="A1709" s="8"/>
      <c r="B1709" s="10"/>
      <c r="C1709" s="10"/>
      <c r="D1709" s="81"/>
      <c r="E1709" s="144"/>
      <c r="G1709" s="59"/>
    </row>
    <row r="1710" spans="1:7" ht="13.5" thickBot="1">
      <c r="A1710" s="54"/>
      <c r="B1710" s="9"/>
      <c r="C1710" s="10"/>
      <c r="D1710" s="92" t="s">
        <v>146</v>
      </c>
      <c r="E1710" s="192">
        <f>E1720+E1734+E1751+E1712</f>
        <v>90147</v>
      </c>
      <c r="F1710" s="192">
        <f>F1720+F1734+F1751+F1712</f>
        <v>0</v>
      </c>
      <c r="G1710" s="192">
        <f>G1720+G1734+G1751+G1712</f>
        <v>90147</v>
      </c>
    </row>
    <row r="1711" spans="1:7" ht="12.75">
      <c r="A1711" s="54"/>
      <c r="B1711" s="9"/>
      <c r="C1711" s="10"/>
      <c r="D1711" s="9" t="s">
        <v>16</v>
      </c>
      <c r="E1711" s="144"/>
      <c r="F1711" s="72"/>
      <c r="G1711" s="46"/>
    </row>
    <row r="1712" spans="1:7" ht="13.5" thickBot="1">
      <c r="A1712" s="91" t="s">
        <v>108</v>
      </c>
      <c r="B1712" s="92"/>
      <c r="C1712" s="92"/>
      <c r="D1712" s="78" t="s">
        <v>109</v>
      </c>
      <c r="E1712" s="458">
        <f>E1715</f>
        <v>27159</v>
      </c>
      <c r="F1712" s="248">
        <f>F1715</f>
        <v>0</v>
      </c>
      <c r="G1712" s="457">
        <f>G1715</f>
        <v>27159</v>
      </c>
    </row>
    <row r="1713" spans="1:7" ht="12.75">
      <c r="A1713" s="454"/>
      <c r="B1713" s="451" t="s">
        <v>453</v>
      </c>
      <c r="C1713" s="451"/>
      <c r="D1713" s="455" t="s">
        <v>449</v>
      </c>
      <c r="E1713" s="144"/>
      <c r="F1713" s="72"/>
      <c r="G1713" s="46"/>
    </row>
    <row r="1714" spans="1:7" ht="12.75">
      <c r="A1714" s="82"/>
      <c r="B1714" s="451"/>
      <c r="C1714" s="451"/>
      <c r="D1714" s="456" t="s">
        <v>450</v>
      </c>
      <c r="E1714" s="144"/>
      <c r="F1714" s="72"/>
      <c r="G1714" s="46"/>
    </row>
    <row r="1715" spans="1:7" ht="13.5" thickBot="1">
      <c r="A1715" s="82"/>
      <c r="B1715" s="453"/>
      <c r="C1715" s="453"/>
      <c r="D1715" s="450" t="s">
        <v>451</v>
      </c>
      <c r="E1715" s="150">
        <f>SUM(E1716:E1718)</f>
        <v>27159</v>
      </c>
      <c r="F1715" s="150">
        <f>SUM(F1716:F1718)</f>
        <v>0</v>
      </c>
      <c r="G1715" s="150">
        <f>SUM(G1716:G1718)</f>
        <v>27159</v>
      </c>
    </row>
    <row r="1716" spans="1:7" ht="12.75">
      <c r="A1716" s="54"/>
      <c r="B1716" s="151"/>
      <c r="C1716" s="295" t="s">
        <v>448</v>
      </c>
      <c r="D1716" s="159" t="s">
        <v>229</v>
      </c>
      <c r="E1716" s="144">
        <f>E1341</f>
        <v>1136</v>
      </c>
      <c r="F1716" s="144">
        <f>F1341</f>
        <v>0</v>
      </c>
      <c r="G1716" s="144">
        <f>G1341</f>
        <v>1136</v>
      </c>
    </row>
    <row r="1717" spans="1:7" ht="12.75">
      <c r="A1717" s="54"/>
      <c r="B1717" s="151"/>
      <c r="C1717" s="295" t="s">
        <v>153</v>
      </c>
      <c r="D1717" s="159" t="s">
        <v>33</v>
      </c>
      <c r="E1717" s="144">
        <f aca="true" t="shared" si="45" ref="E1717:G1718">E1342</f>
        <v>23020</v>
      </c>
      <c r="F1717" s="144">
        <f t="shared" si="45"/>
        <v>0</v>
      </c>
      <c r="G1717" s="144">
        <f t="shared" si="45"/>
        <v>23020</v>
      </c>
    </row>
    <row r="1718" spans="1:7" ht="12.75">
      <c r="A1718" s="54"/>
      <c r="B1718" s="151"/>
      <c r="C1718" s="295" t="s">
        <v>147</v>
      </c>
      <c r="D1718" s="159" t="s">
        <v>37</v>
      </c>
      <c r="E1718" s="144">
        <f t="shared" si="45"/>
        <v>3003</v>
      </c>
      <c r="F1718" s="144">
        <f t="shared" si="45"/>
        <v>0</v>
      </c>
      <c r="G1718" s="144">
        <f t="shared" si="45"/>
        <v>3003</v>
      </c>
    </row>
    <row r="1719" spans="1:7" ht="12.75">
      <c r="A1719" s="54"/>
      <c r="B1719" s="9"/>
      <c r="C1719" s="12"/>
      <c r="D1719" s="55"/>
      <c r="E1719" s="144"/>
      <c r="F1719" s="72"/>
      <c r="G1719" s="46"/>
    </row>
    <row r="1720" spans="1:7" ht="13.5" thickBot="1">
      <c r="A1720" s="39">
        <v>750</v>
      </c>
      <c r="B1720" s="27"/>
      <c r="C1720" s="92"/>
      <c r="D1720" s="100" t="s">
        <v>131</v>
      </c>
      <c r="E1720" s="192">
        <f>E1721</f>
        <v>17000</v>
      </c>
      <c r="F1720" s="192">
        <f>F1721</f>
        <v>0</v>
      </c>
      <c r="G1720" s="42">
        <f aca="true" t="shared" si="46" ref="G1720:G1730">F1720+E1720</f>
        <v>17000</v>
      </c>
    </row>
    <row r="1721" spans="1:7" ht="13.5" thickBot="1">
      <c r="A1721" s="11"/>
      <c r="B1721" s="17">
        <v>75045</v>
      </c>
      <c r="C1721" s="19"/>
      <c r="D1721" s="83" t="s">
        <v>136</v>
      </c>
      <c r="E1721" s="201">
        <f>SUM(E1722:E1732)</f>
        <v>17000</v>
      </c>
      <c r="F1721" s="195">
        <f>SUM(F1722:F1732)</f>
        <v>0</v>
      </c>
      <c r="G1721" s="44">
        <f>F1721+E1721</f>
        <v>17000</v>
      </c>
    </row>
    <row r="1722" spans="1:7" ht="12.75">
      <c r="A1722" s="11"/>
      <c r="B1722" s="10"/>
      <c r="C1722" s="10">
        <v>3030</v>
      </c>
      <c r="D1722" s="9" t="s">
        <v>149</v>
      </c>
      <c r="E1722" s="144">
        <f aca="true" t="shared" si="47" ref="E1722:F1725">E1454</f>
        <v>1400</v>
      </c>
      <c r="F1722" s="144">
        <f t="shared" si="47"/>
        <v>0</v>
      </c>
      <c r="G1722" s="46">
        <f t="shared" si="46"/>
        <v>1400</v>
      </c>
    </row>
    <row r="1723" spans="1:7" ht="12.75">
      <c r="A1723" s="11"/>
      <c r="B1723" s="10"/>
      <c r="C1723" s="10">
        <v>4110</v>
      </c>
      <c r="D1723" s="9" t="s">
        <v>31</v>
      </c>
      <c r="E1723" s="144">
        <f t="shared" si="47"/>
        <v>805</v>
      </c>
      <c r="F1723" s="144">
        <f t="shared" si="47"/>
        <v>0</v>
      </c>
      <c r="G1723" s="46">
        <f t="shared" si="46"/>
        <v>805</v>
      </c>
    </row>
    <row r="1724" spans="1:7" ht="12.75">
      <c r="A1724" s="11"/>
      <c r="B1724" s="10"/>
      <c r="C1724" s="10">
        <v>4120</v>
      </c>
      <c r="D1724" s="9" t="s">
        <v>32</v>
      </c>
      <c r="E1724" s="144">
        <f t="shared" si="47"/>
        <v>130</v>
      </c>
      <c r="F1724" s="144">
        <f t="shared" si="47"/>
        <v>0</v>
      </c>
      <c r="G1724" s="46">
        <f t="shared" si="46"/>
        <v>130</v>
      </c>
    </row>
    <row r="1725" spans="1:7" ht="12.75">
      <c r="A1725" s="11"/>
      <c r="B1725" s="10"/>
      <c r="C1725" s="10">
        <v>4170</v>
      </c>
      <c r="D1725" s="9" t="s">
        <v>229</v>
      </c>
      <c r="E1725" s="144">
        <f t="shared" si="47"/>
        <v>5600</v>
      </c>
      <c r="F1725" s="144">
        <f t="shared" si="47"/>
        <v>0</v>
      </c>
      <c r="G1725" s="46">
        <f t="shared" si="46"/>
        <v>5600</v>
      </c>
    </row>
    <row r="1726" spans="1:7" ht="12.75">
      <c r="A1726" s="11"/>
      <c r="B1726" s="10"/>
      <c r="C1726" s="10">
        <v>4210</v>
      </c>
      <c r="D1726" s="9" t="s">
        <v>33</v>
      </c>
      <c r="E1726" s="144">
        <f aca="true" t="shared" si="48" ref="E1726:F1729">E1458</f>
        <v>4524</v>
      </c>
      <c r="F1726" s="144">
        <f t="shared" si="48"/>
        <v>0</v>
      </c>
      <c r="G1726" s="46">
        <f t="shared" si="46"/>
        <v>4524</v>
      </c>
    </row>
    <row r="1727" spans="1:7" ht="12.75">
      <c r="A1727" s="11"/>
      <c r="B1727" s="10"/>
      <c r="C1727" s="10">
        <v>4300</v>
      </c>
      <c r="D1727" s="9" t="s">
        <v>37</v>
      </c>
      <c r="E1727" s="144">
        <f t="shared" si="48"/>
        <v>778</v>
      </c>
      <c r="F1727" s="144">
        <f t="shared" si="48"/>
        <v>0</v>
      </c>
      <c r="G1727" s="46">
        <f t="shared" si="46"/>
        <v>778</v>
      </c>
    </row>
    <row r="1728" spans="1:7" ht="12.75">
      <c r="A1728" s="8"/>
      <c r="B1728" s="10"/>
      <c r="C1728" s="10">
        <v>4370</v>
      </c>
      <c r="D1728" s="9" t="s">
        <v>312</v>
      </c>
      <c r="E1728" s="144">
        <f t="shared" si="48"/>
        <v>48</v>
      </c>
      <c r="F1728" s="144">
        <f t="shared" si="48"/>
        <v>0</v>
      </c>
      <c r="G1728" s="46">
        <f>G1460</f>
        <v>48</v>
      </c>
    </row>
    <row r="1729" spans="1:7" ht="12.75">
      <c r="A1729" s="8"/>
      <c r="B1729" s="10"/>
      <c r="C1729" s="10">
        <v>4400</v>
      </c>
      <c r="D1729" s="9" t="s">
        <v>355</v>
      </c>
      <c r="E1729" s="144">
        <f t="shared" si="48"/>
        <v>2684</v>
      </c>
      <c r="F1729" s="144">
        <f t="shared" si="48"/>
        <v>0</v>
      </c>
      <c r="G1729" s="46">
        <f>G1461</f>
        <v>2684</v>
      </c>
    </row>
    <row r="1730" spans="1:7" ht="12.75">
      <c r="A1730" s="8"/>
      <c r="B1730" s="10"/>
      <c r="C1730" s="10">
        <v>4410</v>
      </c>
      <c r="D1730" s="9" t="s">
        <v>38</v>
      </c>
      <c r="E1730" s="144">
        <f aca="true" t="shared" si="49" ref="E1730:F1732">E1462</f>
        <v>192</v>
      </c>
      <c r="F1730" s="144">
        <f t="shared" si="49"/>
        <v>0</v>
      </c>
      <c r="G1730" s="46">
        <f t="shared" si="46"/>
        <v>192</v>
      </c>
    </row>
    <row r="1731" spans="1:7" ht="12.75">
      <c r="A1731" s="8"/>
      <c r="B1731" s="10"/>
      <c r="C1731" s="12">
        <v>4740</v>
      </c>
      <c r="D1731" s="55" t="s">
        <v>287</v>
      </c>
      <c r="E1731" s="144">
        <f t="shared" si="49"/>
        <v>254</v>
      </c>
      <c r="F1731" s="144">
        <f t="shared" si="49"/>
        <v>0</v>
      </c>
      <c r="G1731" s="46">
        <f>G1463</f>
        <v>254</v>
      </c>
    </row>
    <row r="1732" spans="1:7" ht="12.75">
      <c r="A1732" s="8"/>
      <c r="B1732" s="10"/>
      <c r="C1732" s="12">
        <v>4750</v>
      </c>
      <c r="D1732" s="55" t="s">
        <v>313</v>
      </c>
      <c r="E1732" s="144">
        <f t="shared" si="49"/>
        <v>585</v>
      </c>
      <c r="F1732" s="144">
        <f t="shared" si="49"/>
        <v>0</v>
      </c>
      <c r="G1732" s="46">
        <f>G1464</f>
        <v>585</v>
      </c>
    </row>
    <row r="1733" spans="1:7" ht="12.75">
      <c r="A1733" s="94"/>
      <c r="B1733" s="40"/>
      <c r="C1733" s="99"/>
      <c r="D1733" s="107"/>
      <c r="E1733" s="239"/>
      <c r="F1733" s="206"/>
      <c r="G1733" s="86"/>
    </row>
    <row r="1734" spans="1:7" ht="13.5" thickBot="1">
      <c r="A1734" s="39">
        <v>754</v>
      </c>
      <c r="B1734" s="27"/>
      <c r="C1734" s="92"/>
      <c r="D1734" s="100" t="s">
        <v>156</v>
      </c>
      <c r="E1734" s="192">
        <f>E1745+E1738+E1735</f>
        <v>11988</v>
      </c>
      <c r="F1734" s="192">
        <f>F1745+F1738+F1735</f>
        <v>0</v>
      </c>
      <c r="G1734" s="192">
        <f>G1745+G1738+G1735</f>
        <v>11988</v>
      </c>
    </row>
    <row r="1735" spans="1:7" ht="12.75">
      <c r="A1735" s="94"/>
      <c r="B1735" s="390">
        <v>75406</v>
      </c>
      <c r="C1735" s="431"/>
      <c r="D1735" s="436" t="s">
        <v>434</v>
      </c>
      <c r="E1735" s="391">
        <f>E1736</f>
        <v>1000</v>
      </c>
      <c r="F1735" s="391">
        <f>F1736</f>
        <v>0</v>
      </c>
      <c r="G1735" s="391">
        <f>G1736</f>
        <v>1000</v>
      </c>
    </row>
    <row r="1736" spans="1:7" ht="12.75">
      <c r="A1736" s="94"/>
      <c r="B1736" s="388"/>
      <c r="C1736" s="412">
        <v>3000</v>
      </c>
      <c r="D1736" s="24" t="s">
        <v>435</v>
      </c>
      <c r="E1736" s="321">
        <f>E1474</f>
        <v>1000</v>
      </c>
      <c r="F1736" s="321">
        <f>F1474</f>
        <v>0</v>
      </c>
      <c r="G1736" s="321">
        <f>G1474</f>
        <v>1000</v>
      </c>
    </row>
    <row r="1737" spans="1:7" ht="12.75">
      <c r="A1737" s="94"/>
      <c r="B1737" s="40"/>
      <c r="C1737" s="99"/>
      <c r="D1737" s="107"/>
      <c r="E1737" s="239"/>
      <c r="F1737" s="239"/>
      <c r="G1737" s="239"/>
    </row>
    <row r="1738" spans="1:7" ht="12.75">
      <c r="A1738" s="94"/>
      <c r="B1738" s="172">
        <v>75421</v>
      </c>
      <c r="C1738" s="179"/>
      <c r="D1738" s="180" t="s">
        <v>374</v>
      </c>
      <c r="E1738" s="241">
        <f>SUM(E1739:E1743)</f>
        <v>7236</v>
      </c>
      <c r="F1738" s="241">
        <f>SUM(F1739:F1743)</f>
        <v>0</v>
      </c>
      <c r="G1738" s="241">
        <f>SUM(G1739:G1743)</f>
        <v>7236</v>
      </c>
    </row>
    <row r="1739" spans="1:7" ht="12.75">
      <c r="A1739" s="94"/>
      <c r="B1739" s="10"/>
      <c r="C1739" s="10">
        <v>4010</v>
      </c>
      <c r="D1739" s="9" t="s">
        <v>29</v>
      </c>
      <c r="E1739" s="143">
        <f aca="true" t="shared" si="50" ref="E1739:F1743">E1480</f>
        <v>1000</v>
      </c>
      <c r="F1739" s="143">
        <f t="shared" si="50"/>
        <v>0</v>
      </c>
      <c r="G1739" s="322">
        <f>E1739+F1739</f>
        <v>1000</v>
      </c>
    </row>
    <row r="1740" spans="1:7" ht="12.75">
      <c r="A1740" s="94"/>
      <c r="B1740" s="10"/>
      <c r="C1740" s="10">
        <v>4110</v>
      </c>
      <c r="D1740" s="9" t="s">
        <v>31</v>
      </c>
      <c r="E1740" s="143">
        <f t="shared" si="50"/>
        <v>153</v>
      </c>
      <c r="F1740" s="143">
        <f t="shared" si="50"/>
        <v>0</v>
      </c>
      <c r="G1740" s="322">
        <f>E1740+F1740</f>
        <v>153</v>
      </c>
    </row>
    <row r="1741" spans="1:7" ht="12.75">
      <c r="A1741" s="94"/>
      <c r="B1741" s="10"/>
      <c r="C1741" s="10">
        <v>4120</v>
      </c>
      <c r="D1741" s="9" t="s">
        <v>32</v>
      </c>
      <c r="E1741" s="143">
        <f t="shared" si="50"/>
        <v>25</v>
      </c>
      <c r="F1741" s="143">
        <f t="shared" si="50"/>
        <v>0</v>
      </c>
      <c r="G1741" s="322">
        <f>E1741+F1741</f>
        <v>25</v>
      </c>
    </row>
    <row r="1742" spans="1:7" ht="12.75">
      <c r="A1742" s="94"/>
      <c r="B1742" s="10"/>
      <c r="C1742" s="12">
        <v>4210</v>
      </c>
      <c r="D1742" s="9" t="s">
        <v>33</v>
      </c>
      <c r="E1742" s="143">
        <f t="shared" si="50"/>
        <v>3055</v>
      </c>
      <c r="F1742" s="143">
        <f t="shared" si="50"/>
        <v>0</v>
      </c>
      <c r="G1742" s="322">
        <f>E1742+F1742</f>
        <v>3055</v>
      </c>
    </row>
    <row r="1743" spans="1:7" ht="12.75">
      <c r="A1743" s="94"/>
      <c r="B1743" s="10"/>
      <c r="C1743" s="10">
        <v>4300</v>
      </c>
      <c r="D1743" s="9" t="s">
        <v>37</v>
      </c>
      <c r="E1743" s="143">
        <f t="shared" si="50"/>
        <v>3003</v>
      </c>
      <c r="F1743" s="143">
        <f t="shared" si="50"/>
        <v>0</v>
      </c>
      <c r="G1743" s="322">
        <f>E1743+F1743</f>
        <v>3003</v>
      </c>
    </row>
    <row r="1744" spans="1:7" ht="12.75">
      <c r="A1744" s="94"/>
      <c r="B1744" s="172"/>
      <c r="C1744" s="179"/>
      <c r="D1744" s="180"/>
      <c r="E1744" s="241"/>
      <c r="F1744" s="239"/>
      <c r="G1744" s="86"/>
    </row>
    <row r="1745" spans="1:7" ht="12.75">
      <c r="A1745" s="11"/>
      <c r="B1745" s="318">
        <v>75495</v>
      </c>
      <c r="C1745" s="319"/>
      <c r="D1745" s="320" t="s">
        <v>54</v>
      </c>
      <c r="E1745" s="316">
        <f>SUM(E1746:E1749)</f>
        <v>3752</v>
      </c>
      <c r="F1745" s="316">
        <f>SUM(F1746:F1749)</f>
        <v>0</v>
      </c>
      <c r="G1745" s="317">
        <f>F1745+E1745</f>
        <v>3752</v>
      </c>
    </row>
    <row r="1746" spans="1:7" ht="12.75">
      <c r="A1746" s="11"/>
      <c r="B1746" s="10"/>
      <c r="C1746" s="10">
        <v>4170</v>
      </c>
      <c r="D1746" s="9" t="s">
        <v>229</v>
      </c>
      <c r="E1746" s="144">
        <f aca="true" t="shared" si="51" ref="E1746:G1748">E1487</f>
        <v>1200</v>
      </c>
      <c r="F1746" s="144">
        <f>F1487</f>
        <v>0</v>
      </c>
      <c r="G1746" s="46">
        <f t="shared" si="51"/>
        <v>1200</v>
      </c>
    </row>
    <row r="1747" spans="1:7" ht="12.75">
      <c r="A1747" s="11"/>
      <c r="B1747" s="10"/>
      <c r="C1747" s="12">
        <v>4210</v>
      </c>
      <c r="D1747" s="9" t="s">
        <v>33</v>
      </c>
      <c r="E1747" s="144">
        <f t="shared" si="51"/>
        <v>2052</v>
      </c>
      <c r="F1747" s="144">
        <f>F1488</f>
        <v>0</v>
      </c>
      <c r="G1747" s="46">
        <f t="shared" si="51"/>
        <v>2052</v>
      </c>
    </row>
    <row r="1748" spans="1:7" ht="12.75">
      <c r="A1748" s="11"/>
      <c r="B1748" s="10"/>
      <c r="C1748" s="10">
        <v>4300</v>
      </c>
      <c r="D1748" s="9" t="s">
        <v>37</v>
      </c>
      <c r="E1748" s="144">
        <f t="shared" si="51"/>
        <v>0</v>
      </c>
      <c r="F1748" s="144">
        <f>F1489</f>
        <v>0</v>
      </c>
      <c r="G1748" s="46">
        <f t="shared" si="51"/>
        <v>0</v>
      </c>
    </row>
    <row r="1749" spans="1:7" ht="12.75">
      <c r="A1749" s="11"/>
      <c r="B1749" s="10"/>
      <c r="C1749" s="10">
        <v>4410</v>
      </c>
      <c r="D1749" s="9" t="s">
        <v>38</v>
      </c>
      <c r="E1749" s="144">
        <f>E1490</f>
        <v>500</v>
      </c>
      <c r="F1749" s="144">
        <f>F1490</f>
        <v>0</v>
      </c>
      <c r="G1749" s="46">
        <f>F1749+E1749</f>
        <v>500</v>
      </c>
    </row>
    <row r="1750" spans="1:7" ht="12.75">
      <c r="A1750" s="8"/>
      <c r="B1750" s="10"/>
      <c r="C1750" s="10"/>
      <c r="D1750" s="9"/>
      <c r="E1750" s="144"/>
      <c r="F1750" s="72"/>
      <c r="G1750" s="46"/>
    </row>
    <row r="1751" spans="1:7" ht="13.5" thickBot="1">
      <c r="A1751" s="31">
        <v>851</v>
      </c>
      <c r="B1751" s="27"/>
      <c r="C1751" s="27"/>
      <c r="D1751" s="28" t="s">
        <v>379</v>
      </c>
      <c r="E1751" s="192">
        <f>E1752</f>
        <v>34000</v>
      </c>
      <c r="F1751" s="192">
        <f>F1752</f>
        <v>0</v>
      </c>
      <c r="G1751" s="192">
        <f>G1752</f>
        <v>34000</v>
      </c>
    </row>
    <row r="1752" spans="1:7" ht="13.5" thickBot="1">
      <c r="A1752" s="8"/>
      <c r="B1752" s="174">
        <v>85149</v>
      </c>
      <c r="C1752" s="174"/>
      <c r="D1752" s="311" t="s">
        <v>187</v>
      </c>
      <c r="E1752" s="312">
        <f>SUM(E1753:E1753)</f>
        <v>34000</v>
      </c>
      <c r="F1752" s="149">
        <f>SUM(F1753:F1753)</f>
        <v>0</v>
      </c>
      <c r="G1752" s="45">
        <f>F1752+E1752</f>
        <v>34000</v>
      </c>
    </row>
    <row r="1753" spans="1:7" ht="12.75">
      <c r="A1753" s="8"/>
      <c r="B1753" s="10"/>
      <c r="C1753" s="10">
        <v>4300</v>
      </c>
      <c r="D1753" s="9" t="s">
        <v>37</v>
      </c>
      <c r="E1753" s="144">
        <f>E1536</f>
        <v>34000</v>
      </c>
      <c r="F1753" s="144">
        <f>F1536</f>
        <v>0</v>
      </c>
      <c r="G1753" s="46">
        <f>F1753+E1753</f>
        <v>34000</v>
      </c>
    </row>
    <row r="1754" spans="1:7" ht="13.5" thickBot="1">
      <c r="A1754" s="119"/>
      <c r="B1754" s="17"/>
      <c r="C1754" s="17"/>
      <c r="D1754" s="16"/>
      <c r="E1754" s="150"/>
      <c r="F1754" s="197"/>
      <c r="G1754" s="35"/>
    </row>
    <row r="1757" spans="1:7" ht="12.75">
      <c r="A1757" s="49"/>
      <c r="B1757" s="49"/>
      <c r="C1757" s="49"/>
      <c r="D1757" s="65"/>
      <c r="E1757" s="207"/>
      <c r="F1757" s="494" t="s">
        <v>2</v>
      </c>
      <c r="G1757" s="494"/>
    </row>
    <row r="1758" spans="1:7" ht="12.75">
      <c r="A1758" s="49"/>
      <c r="B1758" s="49"/>
      <c r="C1758" s="49"/>
      <c r="D1758" s="65"/>
      <c r="E1758" s="292"/>
      <c r="F1758" s="207"/>
      <c r="G1758" s="65"/>
    </row>
    <row r="1759" spans="1:7" ht="12.75">
      <c r="A1759" s="487" t="s">
        <v>173</v>
      </c>
      <c r="B1759" s="487"/>
      <c r="C1759" s="487"/>
      <c r="D1759" s="487"/>
      <c r="E1759" s="487"/>
      <c r="F1759" s="487"/>
      <c r="G1759" s="487"/>
    </row>
    <row r="1760" spans="1:7" ht="13.5" thickBot="1">
      <c r="A1760" s="486" t="s">
        <v>170</v>
      </c>
      <c r="B1760" s="486"/>
      <c r="C1760" s="486"/>
      <c r="D1760" s="486"/>
      <c r="E1760" s="486"/>
      <c r="F1760" s="486"/>
      <c r="G1760" s="486"/>
    </row>
    <row r="1761" spans="1:7" ht="12.75">
      <c r="A1761" s="54"/>
      <c r="B1761" s="9"/>
      <c r="C1761" s="9"/>
      <c r="D1761" s="9"/>
      <c r="E1761" s="189" t="s">
        <v>8</v>
      </c>
      <c r="F1761" s="189"/>
      <c r="G1761" s="7" t="s">
        <v>8</v>
      </c>
    </row>
    <row r="1762" spans="1:7" ht="12.75">
      <c r="A1762" s="8" t="s">
        <v>9</v>
      </c>
      <c r="B1762" s="9" t="s">
        <v>10</v>
      </c>
      <c r="C1762" s="10" t="s">
        <v>11</v>
      </c>
      <c r="D1762" s="10" t="s">
        <v>12</v>
      </c>
      <c r="E1762" s="190" t="s">
        <v>373</v>
      </c>
      <c r="F1762" s="190" t="s">
        <v>13</v>
      </c>
      <c r="G1762" s="14" t="s">
        <v>373</v>
      </c>
    </row>
    <row r="1763" spans="1:7" ht="13.5" thickBot="1">
      <c r="A1763" s="15"/>
      <c r="B1763" s="16"/>
      <c r="C1763" s="17"/>
      <c r="D1763" s="17"/>
      <c r="E1763" s="21"/>
      <c r="F1763" s="21"/>
      <c r="G1763" s="20" t="s">
        <v>14</v>
      </c>
    </row>
    <row r="1764" spans="1:7" ht="13.5" thickBot="1">
      <c r="A1764" s="15">
        <v>1</v>
      </c>
      <c r="B1764" s="17">
        <v>2</v>
      </c>
      <c r="C1764" s="17">
        <v>3</v>
      </c>
      <c r="D1764" s="17">
        <v>4</v>
      </c>
      <c r="E1764" s="110">
        <v>5</v>
      </c>
      <c r="F1764" s="85">
        <v>6</v>
      </c>
      <c r="G1764" s="222">
        <v>7</v>
      </c>
    </row>
    <row r="1765" spans="1:7" ht="12.75">
      <c r="A1765" s="11"/>
      <c r="B1765" s="10"/>
      <c r="C1765" s="10"/>
      <c r="D1765" s="40"/>
      <c r="E1765" s="234"/>
      <c r="F1765" s="207"/>
      <c r="G1765" s="223"/>
    </row>
    <row r="1766" spans="1:7" ht="13.5" thickBot="1">
      <c r="A1766" s="104"/>
      <c r="B1766" s="97"/>
      <c r="C1766" s="97"/>
      <c r="D1766" s="92" t="s">
        <v>146</v>
      </c>
      <c r="E1766" s="160">
        <f>E1768+E1803+E1825+E1782+E1795</f>
        <v>404760</v>
      </c>
      <c r="F1766" s="160">
        <f>F1768+F1803+F1825+F1782+F1795</f>
        <v>-1200</v>
      </c>
      <c r="G1766" s="315">
        <f>G1768+G1803+G1825+G1782+G1795</f>
        <v>403560</v>
      </c>
    </row>
    <row r="1767" spans="1:7" ht="12.75">
      <c r="A1767" s="11"/>
      <c r="B1767" s="10"/>
      <c r="C1767" s="10"/>
      <c r="D1767" s="9" t="s">
        <v>16</v>
      </c>
      <c r="E1767" s="56"/>
      <c r="F1767" s="136"/>
      <c r="G1767" s="38"/>
    </row>
    <row r="1768" spans="1:7" ht="13.5" thickBot="1">
      <c r="A1768" s="39">
        <v>630</v>
      </c>
      <c r="B1768" s="27"/>
      <c r="C1768" s="105"/>
      <c r="D1768" s="100" t="s">
        <v>150</v>
      </c>
      <c r="E1768" s="160">
        <f>E1769</f>
        <v>2300</v>
      </c>
      <c r="F1768" s="194">
        <f>F1769</f>
        <v>0</v>
      </c>
      <c r="G1768" s="29">
        <f>F1768+E1768</f>
        <v>2300</v>
      </c>
    </row>
    <row r="1769" spans="1:7" ht="13.5" thickBot="1">
      <c r="A1769" s="11"/>
      <c r="B1769" s="32">
        <v>63003</v>
      </c>
      <c r="C1769" s="111"/>
      <c r="D1769" s="102" t="s">
        <v>151</v>
      </c>
      <c r="E1769" s="154">
        <f>SUM(E1771:E1777)</f>
        <v>2300</v>
      </c>
      <c r="F1769" s="196">
        <f>SUM(F1771:F1777)</f>
        <v>0</v>
      </c>
      <c r="G1769" s="36">
        <f>F1769+E1769</f>
        <v>2300</v>
      </c>
    </row>
    <row r="1770" spans="1:7" ht="12.75">
      <c r="A1770" s="11"/>
      <c r="B1770" s="40"/>
      <c r="C1770" s="88" t="s">
        <v>215</v>
      </c>
      <c r="D1770" s="55" t="s">
        <v>216</v>
      </c>
      <c r="E1770" s="56"/>
      <c r="F1770" s="136"/>
      <c r="G1770" s="38"/>
    </row>
    <row r="1771" spans="1:7" ht="12.75">
      <c r="A1771" s="11"/>
      <c r="B1771" s="40"/>
      <c r="C1771" s="88"/>
      <c r="D1771" s="55" t="s">
        <v>218</v>
      </c>
      <c r="E1771" s="56">
        <f>E1363</f>
        <v>1000</v>
      </c>
      <c r="F1771" s="56">
        <f aca="true" t="shared" si="52" ref="E1771:F1774">F1364</f>
        <v>0</v>
      </c>
      <c r="G1771" s="38">
        <f>F1771+E1771</f>
        <v>1000</v>
      </c>
    </row>
    <row r="1772" spans="1:7" ht="12.75">
      <c r="A1772" s="11"/>
      <c r="B1772" s="40"/>
      <c r="C1772" s="88" t="s">
        <v>153</v>
      </c>
      <c r="D1772" s="55" t="s">
        <v>33</v>
      </c>
      <c r="E1772" s="56">
        <f t="shared" si="52"/>
        <v>500</v>
      </c>
      <c r="F1772" s="56">
        <f t="shared" si="52"/>
        <v>0</v>
      </c>
      <c r="G1772" s="38">
        <f>F1772+E1772</f>
        <v>500</v>
      </c>
    </row>
    <row r="1773" spans="1:7" ht="12.75">
      <c r="A1773" s="11"/>
      <c r="B1773" s="40"/>
      <c r="C1773" s="88" t="s">
        <v>147</v>
      </c>
      <c r="D1773" s="55" t="s">
        <v>37</v>
      </c>
      <c r="E1773" s="56">
        <f t="shared" si="52"/>
        <v>500</v>
      </c>
      <c r="F1773" s="56">
        <f>F1366</f>
        <v>0</v>
      </c>
      <c r="G1773" s="227">
        <f>G1366</f>
        <v>500</v>
      </c>
    </row>
    <row r="1774" spans="1:7" ht="12.75">
      <c r="A1774" s="11"/>
      <c r="B1774" s="40"/>
      <c r="C1774" s="88" t="s">
        <v>402</v>
      </c>
      <c r="D1774" s="55" t="s">
        <v>403</v>
      </c>
      <c r="E1774" s="56">
        <f t="shared" si="52"/>
        <v>0</v>
      </c>
      <c r="F1774" s="56">
        <f>F1367</f>
        <v>0</v>
      </c>
      <c r="G1774" s="56">
        <f>G1367</f>
        <v>0</v>
      </c>
    </row>
    <row r="1775" spans="1:7" ht="12.75">
      <c r="A1775" s="11"/>
      <c r="B1775" s="40"/>
      <c r="C1775" s="88"/>
      <c r="D1775" s="55" t="s">
        <v>404</v>
      </c>
      <c r="E1775" s="56"/>
      <c r="F1775" s="56"/>
      <c r="G1775" s="56"/>
    </row>
    <row r="1776" spans="1:7" ht="12.75">
      <c r="A1776" s="11"/>
      <c r="B1776" s="40"/>
      <c r="C1776" s="88"/>
      <c r="D1776" s="55" t="s">
        <v>405</v>
      </c>
      <c r="E1776" s="56"/>
      <c r="F1776" s="56"/>
      <c r="G1776" s="56"/>
    </row>
    <row r="1777" spans="1:7" ht="12.75">
      <c r="A1777" s="11"/>
      <c r="B1777" s="40"/>
      <c r="C1777" s="88" t="s">
        <v>456</v>
      </c>
      <c r="D1777" s="55" t="s">
        <v>403</v>
      </c>
      <c r="E1777" s="56">
        <f>E1370</f>
        <v>300</v>
      </c>
      <c r="F1777" s="56">
        <f>F1370</f>
        <v>0</v>
      </c>
      <c r="G1777" s="56">
        <f>G1370</f>
        <v>300</v>
      </c>
    </row>
    <row r="1778" spans="1:7" ht="12.75">
      <c r="A1778" s="11"/>
      <c r="B1778" s="40"/>
      <c r="C1778" s="88"/>
      <c r="D1778" s="55" t="s">
        <v>404</v>
      </c>
      <c r="E1778" s="56"/>
      <c r="F1778" s="56"/>
      <c r="G1778" s="56"/>
    </row>
    <row r="1779" spans="1:7" ht="12.75">
      <c r="A1779" s="11"/>
      <c r="B1779" s="40"/>
      <c r="C1779" s="88"/>
      <c r="D1779" s="55" t="s">
        <v>405</v>
      </c>
      <c r="E1779" s="56"/>
      <c r="F1779" s="136"/>
      <c r="G1779" s="38"/>
    </row>
    <row r="1780" spans="1:7" ht="12.75">
      <c r="A1780" s="11"/>
      <c r="B1780" s="40"/>
      <c r="C1780" s="88"/>
      <c r="D1780" s="55"/>
      <c r="E1780" s="56"/>
      <c r="F1780" s="136"/>
      <c r="G1780" s="38"/>
    </row>
    <row r="1781" spans="1:7" ht="12.75">
      <c r="A1781" s="11"/>
      <c r="B1781" s="40"/>
      <c r="C1781" s="88"/>
      <c r="D1781" s="55"/>
      <c r="E1781" s="56"/>
      <c r="F1781" s="136"/>
      <c r="G1781" s="38"/>
    </row>
    <row r="1782" spans="1:7" ht="13.5" thickBot="1">
      <c r="A1782" s="39">
        <v>801</v>
      </c>
      <c r="B1782" s="27"/>
      <c r="C1782" s="105"/>
      <c r="D1782" s="100" t="s">
        <v>47</v>
      </c>
      <c r="E1782" s="160">
        <f>E1783+E1786</f>
        <v>77043</v>
      </c>
      <c r="F1782" s="208">
        <f>F1783+F1786</f>
        <v>-1200</v>
      </c>
      <c r="G1782" s="29">
        <f>F1782+E1782</f>
        <v>75843</v>
      </c>
    </row>
    <row r="1783" spans="1:7" ht="13.5" thickBot="1">
      <c r="A1783" s="11"/>
      <c r="B1783" s="17">
        <v>80146</v>
      </c>
      <c r="C1783" s="19"/>
      <c r="D1783" s="83" t="s">
        <v>53</v>
      </c>
      <c r="E1783" s="168">
        <f>E1784</f>
        <v>15270</v>
      </c>
      <c r="F1783" s="218">
        <f>F1784</f>
        <v>-1200</v>
      </c>
      <c r="G1783" s="224">
        <f>F1783+E1783</f>
        <v>14070</v>
      </c>
    </row>
    <row r="1784" spans="1:7" ht="12.75">
      <c r="A1784" s="11"/>
      <c r="B1784" s="10"/>
      <c r="C1784" s="12">
        <v>4300</v>
      </c>
      <c r="D1784" s="9" t="s">
        <v>37</v>
      </c>
      <c r="E1784" s="56">
        <f>E1513</f>
        <v>15270</v>
      </c>
      <c r="F1784" s="56">
        <f>F1513</f>
        <v>-1200</v>
      </c>
      <c r="G1784" s="38">
        <f>F1784+E1784</f>
        <v>14070</v>
      </c>
    </row>
    <row r="1785" spans="1:7" ht="12.75">
      <c r="A1785" s="11"/>
      <c r="B1785" s="10"/>
      <c r="C1785" s="12"/>
      <c r="D1785" s="55"/>
      <c r="E1785" s="56"/>
      <c r="F1785" s="136"/>
      <c r="G1785" s="38"/>
    </row>
    <row r="1786" spans="1:7" ht="13.5" thickBot="1">
      <c r="A1786" s="11"/>
      <c r="B1786" s="17">
        <v>80195</v>
      </c>
      <c r="C1786" s="19"/>
      <c r="D1786" s="83" t="s">
        <v>54</v>
      </c>
      <c r="E1786" s="148">
        <f>SUM(E1787:E1793)</f>
        <v>61773</v>
      </c>
      <c r="F1786" s="148">
        <f>SUM(F1787:F1793)</f>
        <v>0</v>
      </c>
      <c r="G1786" s="36">
        <f>F1786+E1786</f>
        <v>61773</v>
      </c>
    </row>
    <row r="1787" spans="1:7" ht="12.75">
      <c r="A1787" s="11"/>
      <c r="B1787" s="10"/>
      <c r="C1787" s="240">
        <v>2820</v>
      </c>
      <c r="D1787" s="97" t="str">
        <f>D1516</f>
        <v>Dotacja celowa z budżetu na fin. zadań stowarzyszeń</v>
      </c>
      <c r="E1787" s="143">
        <f>E1516</f>
        <v>18500</v>
      </c>
      <c r="F1787" s="143">
        <f>F1516</f>
        <v>0</v>
      </c>
      <c r="G1787" s="38">
        <f>F1787+E1787</f>
        <v>18500</v>
      </c>
    </row>
    <row r="1788" spans="1:7" ht="12.75">
      <c r="A1788" s="11"/>
      <c r="B1788" s="10"/>
      <c r="C1788" s="459">
        <v>3030</v>
      </c>
      <c r="D1788" s="97" t="s">
        <v>149</v>
      </c>
      <c r="E1788" s="143">
        <f>E1517</f>
        <v>212</v>
      </c>
      <c r="F1788" s="143">
        <f>F1517</f>
        <v>0</v>
      </c>
      <c r="G1788" s="143">
        <f>G1517</f>
        <v>212</v>
      </c>
    </row>
    <row r="1789" spans="1:7" ht="12.75">
      <c r="A1789" s="11"/>
      <c r="B1789" s="10"/>
      <c r="C1789" s="12">
        <v>4010</v>
      </c>
      <c r="D1789" s="9" t="s">
        <v>29</v>
      </c>
      <c r="E1789" s="143">
        <f>E1518</f>
        <v>24845</v>
      </c>
      <c r="F1789" s="143">
        <f>F1518</f>
        <v>0</v>
      </c>
      <c r="G1789" s="38">
        <f>F1789+E1789</f>
        <v>24845</v>
      </c>
    </row>
    <row r="1790" spans="1:7" ht="12.75">
      <c r="A1790" s="11"/>
      <c r="B1790" s="10"/>
      <c r="C1790" s="12">
        <v>4110</v>
      </c>
      <c r="D1790" s="9" t="s">
        <v>31</v>
      </c>
      <c r="E1790" s="143">
        <f>E1519</f>
        <v>3860</v>
      </c>
      <c r="F1790" s="143">
        <f>F1519</f>
        <v>0</v>
      </c>
      <c r="G1790" s="38">
        <f>F1790+E1790</f>
        <v>3860</v>
      </c>
    </row>
    <row r="1791" spans="1:7" ht="12.75">
      <c r="A1791" s="11"/>
      <c r="B1791" s="10"/>
      <c r="C1791" s="12">
        <v>4120</v>
      </c>
      <c r="D1791" s="9" t="s">
        <v>32</v>
      </c>
      <c r="E1791" s="143">
        <f>E1520</f>
        <v>608</v>
      </c>
      <c r="F1791" s="143">
        <f>F1520</f>
        <v>0</v>
      </c>
      <c r="G1791" s="143">
        <f>G1520</f>
        <v>608</v>
      </c>
    </row>
    <row r="1792" spans="1:7" ht="12.75">
      <c r="A1792" s="11"/>
      <c r="B1792" s="10"/>
      <c r="C1792" s="12">
        <v>4170</v>
      </c>
      <c r="D1792" s="55" t="s">
        <v>229</v>
      </c>
      <c r="E1792" s="143">
        <f>E1521</f>
        <v>700</v>
      </c>
      <c r="F1792" s="143">
        <f>F1521</f>
        <v>0</v>
      </c>
      <c r="G1792" s="143">
        <f>G1521</f>
        <v>700</v>
      </c>
    </row>
    <row r="1793" spans="1:7" ht="12.75">
      <c r="A1793" s="11"/>
      <c r="B1793" s="10"/>
      <c r="C1793" s="10">
        <v>4300</v>
      </c>
      <c r="D1793" s="55" t="s">
        <v>37</v>
      </c>
      <c r="E1793" s="143">
        <f>E1523</f>
        <v>13048</v>
      </c>
      <c r="F1793" s="143">
        <f>F1523</f>
        <v>0</v>
      </c>
      <c r="G1793" s="355">
        <f>G1523</f>
        <v>13048</v>
      </c>
    </row>
    <row r="1794" spans="1:7" ht="12.75">
      <c r="A1794" s="11"/>
      <c r="B1794" s="10"/>
      <c r="C1794" s="88"/>
      <c r="D1794" s="55"/>
      <c r="E1794" s="142"/>
      <c r="F1794" s="143"/>
      <c r="G1794" s="343"/>
    </row>
    <row r="1795" spans="1:7" ht="13.5" thickBot="1">
      <c r="A1795" s="39">
        <v>854</v>
      </c>
      <c r="B1795" s="27"/>
      <c r="C1795" s="92"/>
      <c r="D1795" s="100" t="s">
        <v>55</v>
      </c>
      <c r="E1795" s="160">
        <f>E1796+E1800</f>
        <v>125282</v>
      </c>
      <c r="F1795" s="208">
        <f>F1796+F1800</f>
        <v>0</v>
      </c>
      <c r="G1795" s="29">
        <f>F1795+E1795</f>
        <v>125282</v>
      </c>
    </row>
    <row r="1796" spans="1:7" ht="13.5" thickBot="1">
      <c r="A1796" s="11"/>
      <c r="B1796" s="32">
        <v>85406</v>
      </c>
      <c r="C1796" s="66"/>
      <c r="D1796" s="102" t="s">
        <v>230</v>
      </c>
      <c r="E1796" s="154">
        <f>E1797</f>
        <v>120000</v>
      </c>
      <c r="F1796" s="209">
        <f>F1797</f>
        <v>0</v>
      </c>
      <c r="G1796" s="133">
        <f>F1796+E1796</f>
        <v>120000</v>
      </c>
    </row>
    <row r="1797" spans="1:7" ht="12.75">
      <c r="A1797" s="11"/>
      <c r="B1797" s="10"/>
      <c r="C1797" s="12">
        <v>2310</v>
      </c>
      <c r="D1797" s="55" t="s">
        <v>231</v>
      </c>
      <c r="E1797" s="56">
        <f>E1562</f>
        <v>120000</v>
      </c>
      <c r="F1797" s="136"/>
      <c r="G1797" s="38">
        <f>F1797+E1797</f>
        <v>120000</v>
      </c>
    </row>
    <row r="1798" spans="1:7" ht="12.75">
      <c r="A1798" s="11"/>
      <c r="B1798" s="10"/>
      <c r="C1798" s="12"/>
      <c r="D1798" s="55" t="s">
        <v>232</v>
      </c>
      <c r="E1798" s="56"/>
      <c r="F1798" s="56"/>
      <c r="G1798" s="38"/>
    </row>
    <row r="1799" spans="1:7" ht="12.75">
      <c r="A1799" s="11"/>
      <c r="B1799" s="10"/>
      <c r="C1799" s="12"/>
      <c r="D1799" s="55"/>
      <c r="E1799" s="56"/>
      <c r="F1799" s="136"/>
      <c r="G1799" s="38"/>
    </row>
    <row r="1800" spans="1:7" ht="13.5" thickBot="1">
      <c r="A1800" s="11"/>
      <c r="B1800" s="17">
        <v>85415</v>
      </c>
      <c r="C1800" s="19"/>
      <c r="D1800" s="83" t="s">
        <v>57</v>
      </c>
      <c r="E1800" s="148">
        <f>SUM(E1801:E1801)</f>
        <v>5282</v>
      </c>
      <c r="F1800" s="149">
        <f>SUM(F1801:F1801)</f>
        <v>0</v>
      </c>
      <c r="G1800" s="36">
        <f>F1800+E1800</f>
        <v>5282</v>
      </c>
    </row>
    <row r="1801" spans="1:7" ht="12.75">
      <c r="A1801" s="11"/>
      <c r="B1801" s="10"/>
      <c r="C1801" s="12">
        <v>3240</v>
      </c>
      <c r="D1801" s="55" t="s">
        <v>58</v>
      </c>
      <c r="E1801" s="56">
        <f>E1567</f>
        <v>5282</v>
      </c>
      <c r="F1801" s="56">
        <f>F1567</f>
        <v>0</v>
      </c>
      <c r="G1801" s="38">
        <f>F1801+E1801</f>
        <v>5282</v>
      </c>
    </row>
    <row r="1802" spans="1:7" ht="12.75">
      <c r="A1802" s="11"/>
      <c r="B1802" s="10"/>
      <c r="C1802" s="12"/>
      <c r="D1802" s="55"/>
      <c r="E1802" s="56"/>
      <c r="F1802" s="207"/>
      <c r="G1802" s="38"/>
    </row>
    <row r="1803" spans="1:7" ht="13.5" thickBot="1">
      <c r="A1803" s="39">
        <v>921</v>
      </c>
      <c r="B1803" s="27"/>
      <c r="C1803" s="92"/>
      <c r="D1803" s="100" t="s">
        <v>145</v>
      </c>
      <c r="E1803" s="160">
        <f>E1804+E1811+E1817</f>
        <v>100135</v>
      </c>
      <c r="F1803" s="194">
        <f>F1804+F1811+F1817</f>
        <v>0</v>
      </c>
      <c r="G1803" s="29">
        <f>F1803+E1803</f>
        <v>100135</v>
      </c>
    </row>
    <row r="1804" spans="1:7" ht="13.5" thickBot="1">
      <c r="A1804" s="11"/>
      <c r="B1804" s="32">
        <v>92105</v>
      </c>
      <c r="C1804" s="66"/>
      <c r="D1804" s="102" t="s">
        <v>164</v>
      </c>
      <c r="E1804" s="154">
        <f>SUM(E1806:E1809)</f>
        <v>23060</v>
      </c>
      <c r="F1804" s="195">
        <f>SUM(F1806:F1809)</f>
        <v>0</v>
      </c>
      <c r="G1804" s="133">
        <f>F1804+E1804</f>
        <v>23060</v>
      </c>
    </row>
    <row r="1805" spans="1:7" ht="12.75">
      <c r="A1805" s="11"/>
      <c r="B1805" s="10"/>
      <c r="C1805" s="88" t="s">
        <v>215</v>
      </c>
      <c r="D1805" s="55" t="s">
        <v>216</v>
      </c>
      <c r="E1805" s="56"/>
      <c r="F1805" s="136"/>
      <c r="G1805" s="38"/>
    </row>
    <row r="1806" spans="1:7" ht="12.75">
      <c r="A1806" s="11"/>
      <c r="B1806" s="10"/>
      <c r="C1806" s="88"/>
      <c r="D1806" s="55" t="s">
        <v>218</v>
      </c>
      <c r="E1806" s="56">
        <f>E1574</f>
        <v>10000</v>
      </c>
      <c r="F1806" s="56">
        <f>F1575</f>
        <v>0</v>
      </c>
      <c r="G1806" s="38">
        <f>F1806+E1806</f>
        <v>10000</v>
      </c>
    </row>
    <row r="1807" spans="1:7" ht="12.75">
      <c r="A1807" s="11"/>
      <c r="B1807" s="10"/>
      <c r="C1807" s="10">
        <v>3020</v>
      </c>
      <c r="D1807" s="9" t="s">
        <v>28</v>
      </c>
      <c r="E1807" s="56">
        <f aca="true" t="shared" si="53" ref="E1807:F1809">E1576</f>
        <v>6000</v>
      </c>
      <c r="F1807" s="56">
        <f t="shared" si="53"/>
        <v>0</v>
      </c>
      <c r="G1807" s="38">
        <f>F1807+E1807</f>
        <v>6000</v>
      </c>
    </row>
    <row r="1808" spans="1:7" ht="12.75">
      <c r="A1808" s="11"/>
      <c r="B1808" s="10"/>
      <c r="C1808" s="88" t="s">
        <v>153</v>
      </c>
      <c r="D1808" s="55" t="s">
        <v>33</v>
      </c>
      <c r="E1808" s="56">
        <f t="shared" si="53"/>
        <v>3000</v>
      </c>
      <c r="F1808" s="56">
        <f t="shared" si="53"/>
        <v>0</v>
      </c>
      <c r="G1808" s="38">
        <f>F1808+E1808</f>
        <v>3000</v>
      </c>
    </row>
    <row r="1809" spans="1:7" ht="12.75">
      <c r="A1809" s="11"/>
      <c r="B1809" s="10"/>
      <c r="C1809" s="10">
        <v>4300</v>
      </c>
      <c r="D1809" s="9" t="s">
        <v>37</v>
      </c>
      <c r="E1809" s="56">
        <f t="shared" si="53"/>
        <v>4060</v>
      </c>
      <c r="F1809" s="56">
        <f t="shared" si="53"/>
        <v>0</v>
      </c>
      <c r="G1809" s="38">
        <f>F1809+E1809</f>
        <v>4060</v>
      </c>
    </row>
    <row r="1810" spans="1:7" ht="12.75">
      <c r="A1810" s="11"/>
      <c r="B1810" s="10"/>
      <c r="C1810" s="12"/>
      <c r="D1810" s="55"/>
      <c r="E1810" s="56"/>
      <c r="F1810" s="136"/>
      <c r="G1810" s="38"/>
    </row>
    <row r="1811" spans="1:7" ht="13.5" thickBot="1">
      <c r="A1811" s="11"/>
      <c r="B1811" s="17">
        <v>92116</v>
      </c>
      <c r="C1811" s="19"/>
      <c r="D1811" s="83" t="s">
        <v>165</v>
      </c>
      <c r="E1811" s="148">
        <f>E1813+E1815</f>
        <v>36000</v>
      </c>
      <c r="F1811" s="196">
        <f>F1813+F1815</f>
        <v>0</v>
      </c>
      <c r="G1811" s="36">
        <f>F1811+E1811</f>
        <v>36000</v>
      </c>
    </row>
    <row r="1812" spans="1:7" ht="12.75">
      <c r="A1812" s="11"/>
      <c r="B1812" s="10"/>
      <c r="C1812" s="12">
        <v>2310</v>
      </c>
      <c r="D1812" s="55" t="s">
        <v>174</v>
      </c>
      <c r="E1812" s="56"/>
      <c r="F1812" s="136"/>
      <c r="G1812" s="38"/>
    </row>
    <row r="1813" spans="1:7" ht="12.75">
      <c r="A1813" s="11"/>
      <c r="B1813" s="10"/>
      <c r="C1813" s="12"/>
      <c r="D1813" s="55" t="s">
        <v>244</v>
      </c>
      <c r="E1813" s="56">
        <f>E1581</f>
        <v>35000</v>
      </c>
      <c r="F1813" s="56">
        <f>F1581</f>
        <v>0</v>
      </c>
      <c r="G1813" s="38">
        <f>F1813+E1813</f>
        <v>35000</v>
      </c>
    </row>
    <row r="1814" spans="1:7" ht="12.75">
      <c r="A1814" s="11"/>
      <c r="B1814" s="10"/>
      <c r="C1814" s="12">
        <v>2330</v>
      </c>
      <c r="D1814" s="55" t="s">
        <v>426</v>
      </c>
      <c r="E1814" s="56"/>
      <c r="F1814" s="56"/>
      <c r="G1814" s="38"/>
    </row>
    <row r="1815" spans="1:7" ht="12.75">
      <c r="A1815" s="11"/>
      <c r="B1815" s="10"/>
      <c r="C1815" s="12"/>
      <c r="D1815" s="55" t="s">
        <v>427</v>
      </c>
      <c r="E1815" s="56">
        <f>E1583</f>
        <v>1000</v>
      </c>
      <c r="F1815" s="56">
        <f>F1583</f>
        <v>0</v>
      </c>
      <c r="G1815" s="38">
        <f>E1815+F1815</f>
        <v>1000</v>
      </c>
    </row>
    <row r="1816" spans="1:7" ht="12.75">
      <c r="A1816" s="11"/>
      <c r="B1816" s="10"/>
      <c r="C1816" s="12"/>
      <c r="D1816" s="55"/>
      <c r="E1816" s="56"/>
      <c r="F1816" s="136"/>
      <c r="G1816" s="38"/>
    </row>
    <row r="1817" spans="1:7" ht="13.5" thickBot="1">
      <c r="A1817" s="11"/>
      <c r="B1817" s="17">
        <v>92195</v>
      </c>
      <c r="C1817" s="19"/>
      <c r="D1817" s="83" t="s">
        <v>54</v>
      </c>
      <c r="E1817" s="148">
        <f>SUM(E1818:E1822)</f>
        <v>41075</v>
      </c>
      <c r="F1817" s="149">
        <f>SUM(F1818:F1822)</f>
        <v>0</v>
      </c>
      <c r="G1817" s="36">
        <f>SUM(G1818:G1822)</f>
        <v>41075</v>
      </c>
    </row>
    <row r="1818" spans="1:7" ht="12.75">
      <c r="A1818" s="11"/>
      <c r="B1818" s="10"/>
      <c r="C1818" s="12">
        <v>4110</v>
      </c>
      <c r="D1818" s="9" t="s">
        <v>31</v>
      </c>
      <c r="E1818" s="56">
        <f aca="true" t="shared" si="54" ref="E1818:G1819">E1587</f>
        <v>162</v>
      </c>
      <c r="F1818" s="56">
        <f t="shared" si="54"/>
        <v>0</v>
      </c>
      <c r="G1818" s="56">
        <f t="shared" si="54"/>
        <v>162</v>
      </c>
    </row>
    <row r="1819" spans="1:7" ht="12.75">
      <c r="A1819" s="11"/>
      <c r="B1819" s="10"/>
      <c r="C1819" s="12">
        <v>4120</v>
      </c>
      <c r="D1819" s="9" t="s">
        <v>32</v>
      </c>
      <c r="E1819" s="56">
        <f t="shared" si="54"/>
        <v>27</v>
      </c>
      <c r="F1819" s="56">
        <f t="shared" si="54"/>
        <v>0</v>
      </c>
      <c r="G1819" s="56">
        <f t="shared" si="54"/>
        <v>27</v>
      </c>
    </row>
    <row r="1820" spans="1:7" ht="12.75">
      <c r="A1820" s="11"/>
      <c r="B1820" s="10"/>
      <c r="C1820" s="12">
        <v>4170</v>
      </c>
      <c r="D1820" s="55" t="s">
        <v>229</v>
      </c>
      <c r="E1820" s="56">
        <f>E1589</f>
        <v>7275</v>
      </c>
      <c r="F1820" s="56">
        <f>F1589</f>
        <v>0</v>
      </c>
      <c r="G1820" s="56">
        <f>G1589</f>
        <v>7275</v>
      </c>
    </row>
    <row r="1821" spans="1:7" ht="12.75">
      <c r="A1821" s="11"/>
      <c r="B1821" s="10"/>
      <c r="C1821" s="12">
        <v>4210</v>
      </c>
      <c r="D1821" s="55" t="s">
        <v>33</v>
      </c>
      <c r="E1821" s="56">
        <f>E1590</f>
        <v>11488</v>
      </c>
      <c r="F1821" s="56">
        <f>F1590</f>
        <v>0</v>
      </c>
      <c r="G1821" s="38">
        <f>E1821+F1821</f>
        <v>11488</v>
      </c>
    </row>
    <row r="1822" spans="1:7" ht="12.75">
      <c r="A1822" s="11"/>
      <c r="B1822" s="10"/>
      <c r="C1822" s="12">
        <v>4300</v>
      </c>
      <c r="D1822" s="55" t="s">
        <v>37</v>
      </c>
      <c r="E1822" s="56">
        <f>E1591</f>
        <v>22123</v>
      </c>
      <c r="F1822" s="56">
        <f>F1591</f>
        <v>0</v>
      </c>
      <c r="G1822" s="38">
        <f>E1822+F1822</f>
        <v>22123</v>
      </c>
    </row>
    <row r="1823" spans="1:7" ht="12.75">
      <c r="A1823" s="11"/>
      <c r="B1823" s="10"/>
      <c r="C1823" s="12"/>
      <c r="D1823" s="55"/>
      <c r="E1823" s="56"/>
      <c r="F1823" s="136"/>
      <c r="G1823" s="38"/>
    </row>
    <row r="1824" spans="1:7" ht="12.75">
      <c r="A1824" s="11"/>
      <c r="B1824" s="10"/>
      <c r="C1824" s="12"/>
      <c r="D1824" s="55"/>
      <c r="E1824" s="56"/>
      <c r="F1824" s="136"/>
      <c r="G1824" s="38"/>
    </row>
    <row r="1825" spans="1:7" ht="13.5" thickBot="1">
      <c r="A1825" s="39">
        <v>926</v>
      </c>
      <c r="B1825" s="27"/>
      <c r="C1825" s="92"/>
      <c r="D1825" s="100" t="s">
        <v>166</v>
      </c>
      <c r="E1825" s="160">
        <f>E1826</f>
        <v>100000</v>
      </c>
      <c r="F1825" s="194">
        <f>F1826</f>
        <v>0</v>
      </c>
      <c r="G1825" s="29">
        <f>F1825+E1825</f>
        <v>100000</v>
      </c>
    </row>
    <row r="1826" spans="1:7" ht="13.5" thickBot="1">
      <c r="A1826" s="11"/>
      <c r="B1826" s="32">
        <v>92605</v>
      </c>
      <c r="C1826" s="66"/>
      <c r="D1826" s="102" t="s">
        <v>175</v>
      </c>
      <c r="E1826" s="154">
        <f>SUM(E1828:E1831)</f>
        <v>100000</v>
      </c>
      <c r="F1826" s="195">
        <f>SUM(F1828:F1831)</f>
        <v>0</v>
      </c>
      <c r="G1826" s="133">
        <f>F1826+E1826</f>
        <v>100000</v>
      </c>
    </row>
    <row r="1827" spans="1:7" ht="12.75">
      <c r="A1827" s="11"/>
      <c r="B1827" s="10"/>
      <c r="C1827" s="88" t="s">
        <v>215</v>
      </c>
      <c r="D1827" s="55" t="s">
        <v>216</v>
      </c>
      <c r="E1827" s="56"/>
      <c r="F1827" s="136"/>
      <c r="G1827" s="38"/>
    </row>
    <row r="1828" spans="1:7" ht="12.75">
      <c r="A1828" s="11"/>
      <c r="B1828" s="10"/>
      <c r="C1828" s="88"/>
      <c r="D1828" s="55" t="s">
        <v>218</v>
      </c>
      <c r="E1828" s="56">
        <f>E1598</f>
        <v>70000</v>
      </c>
      <c r="F1828" s="56">
        <f>F1599</f>
        <v>0</v>
      </c>
      <c r="G1828" s="38">
        <f>F1828+E1828</f>
        <v>70000</v>
      </c>
    </row>
    <row r="1829" spans="1:7" ht="12.75">
      <c r="A1829" s="11"/>
      <c r="B1829" s="10"/>
      <c r="C1829" s="10">
        <v>3020</v>
      </c>
      <c r="D1829" s="9" t="s">
        <v>28</v>
      </c>
      <c r="E1829" s="56">
        <f aca="true" t="shared" si="55" ref="E1829:F1831">E1600</f>
        <v>10000</v>
      </c>
      <c r="F1829" s="56">
        <f t="shared" si="55"/>
        <v>0</v>
      </c>
      <c r="G1829" s="38">
        <f>F1829+E1829</f>
        <v>10000</v>
      </c>
    </row>
    <row r="1830" spans="1:7" ht="12.75">
      <c r="A1830" s="11"/>
      <c r="B1830" s="10"/>
      <c r="C1830" s="10">
        <v>4210</v>
      </c>
      <c r="D1830" s="9" t="s">
        <v>33</v>
      </c>
      <c r="E1830" s="56">
        <f t="shared" si="55"/>
        <v>5000</v>
      </c>
      <c r="F1830" s="56">
        <f t="shared" si="55"/>
        <v>0</v>
      </c>
      <c r="G1830" s="38">
        <f>F1830+E1830</f>
        <v>5000</v>
      </c>
    </row>
    <row r="1831" spans="1:7" ht="12.75">
      <c r="A1831" s="11"/>
      <c r="B1831" s="10"/>
      <c r="C1831" s="10">
        <v>4300</v>
      </c>
      <c r="D1831" s="9" t="s">
        <v>37</v>
      </c>
      <c r="E1831" s="56">
        <f t="shared" si="55"/>
        <v>15000</v>
      </c>
      <c r="F1831" s="56">
        <f t="shared" si="55"/>
        <v>0</v>
      </c>
      <c r="G1831" s="38">
        <f>F1831+E1831</f>
        <v>15000</v>
      </c>
    </row>
    <row r="1832" spans="1:7" ht="13.5" thickBot="1">
      <c r="A1832" s="84"/>
      <c r="B1832" s="83"/>
      <c r="C1832" s="83"/>
      <c r="D1832" s="83"/>
      <c r="E1832" s="148"/>
      <c r="F1832" s="197"/>
      <c r="G1832" s="47"/>
    </row>
    <row r="1834" spans="1:7" ht="15">
      <c r="A1834" s="120"/>
      <c r="B1834" s="120"/>
      <c r="C1834" s="120"/>
      <c r="D1834" s="121"/>
      <c r="F1834" s="485" t="s">
        <v>168</v>
      </c>
      <c r="G1834" s="485"/>
    </row>
    <row r="1835" spans="1:7" ht="14.25" customHeight="1">
      <c r="A1835" s="487" t="s">
        <v>178</v>
      </c>
      <c r="B1835" s="487"/>
      <c r="C1835" s="487"/>
      <c r="D1835" s="487"/>
      <c r="E1835" s="487"/>
      <c r="F1835" s="487"/>
      <c r="G1835" s="487"/>
    </row>
    <row r="1836" spans="1:7" ht="13.5" thickBot="1">
      <c r="A1836" s="486" t="s">
        <v>170</v>
      </c>
      <c r="B1836" s="486"/>
      <c r="C1836" s="486"/>
      <c r="D1836" s="486"/>
      <c r="E1836" s="486"/>
      <c r="F1836" s="486"/>
      <c r="G1836" s="486"/>
    </row>
    <row r="1837" spans="1:7" ht="12.75">
      <c r="A1837" s="54"/>
      <c r="B1837" s="9"/>
      <c r="C1837" s="9"/>
      <c r="D1837" s="9"/>
      <c r="E1837" s="189" t="s">
        <v>8</v>
      </c>
      <c r="F1837" s="189"/>
      <c r="G1837" s="7" t="s">
        <v>8</v>
      </c>
    </row>
    <row r="1838" spans="1:7" ht="12.75">
      <c r="A1838" s="8" t="s">
        <v>9</v>
      </c>
      <c r="B1838" s="9" t="s">
        <v>10</v>
      </c>
      <c r="C1838" s="10" t="s">
        <v>11</v>
      </c>
      <c r="D1838" s="10" t="s">
        <v>12</v>
      </c>
      <c r="E1838" s="190" t="s">
        <v>373</v>
      </c>
      <c r="F1838" s="190" t="s">
        <v>13</v>
      </c>
      <c r="G1838" s="14" t="s">
        <v>373</v>
      </c>
    </row>
    <row r="1839" spans="1:7" ht="13.5" thickBot="1">
      <c r="A1839" s="15"/>
      <c r="B1839" s="16"/>
      <c r="C1839" s="17"/>
      <c r="D1839" s="17"/>
      <c r="E1839" s="21"/>
      <c r="F1839" s="21"/>
      <c r="G1839" s="20" t="s">
        <v>14</v>
      </c>
    </row>
    <row r="1840" spans="1:7" ht="13.5" thickBot="1">
      <c r="A1840" s="15">
        <v>1</v>
      </c>
      <c r="B1840" s="17">
        <v>2</v>
      </c>
      <c r="C1840" s="17">
        <v>3</v>
      </c>
      <c r="D1840" s="17">
        <v>4</v>
      </c>
      <c r="E1840" s="85">
        <v>5</v>
      </c>
      <c r="F1840" s="85">
        <v>6</v>
      </c>
      <c r="G1840" s="110">
        <v>7</v>
      </c>
    </row>
    <row r="1841" spans="1:7" ht="15">
      <c r="A1841" s="115"/>
      <c r="B1841" s="116"/>
      <c r="C1841" s="116"/>
      <c r="D1841" s="122"/>
      <c r="E1841" s="191"/>
      <c r="F1841" s="220"/>
      <c r="G1841" s="123"/>
    </row>
    <row r="1842" spans="1:7" ht="15" thickBot="1">
      <c r="A1842" s="115"/>
      <c r="B1842" s="116"/>
      <c r="C1842" s="116"/>
      <c r="D1842" s="92" t="s">
        <v>146</v>
      </c>
      <c r="E1842" s="192">
        <f>E1844</f>
        <v>263000</v>
      </c>
      <c r="F1842" s="194">
        <f>F1844</f>
        <v>0</v>
      </c>
      <c r="G1842" s="42">
        <f>F1842+E1842</f>
        <v>263000</v>
      </c>
    </row>
    <row r="1843" spans="1:7" ht="14.25">
      <c r="A1843" s="115"/>
      <c r="B1843" s="116"/>
      <c r="C1843" s="116"/>
      <c r="D1843" s="9" t="s">
        <v>16</v>
      </c>
      <c r="E1843" s="144"/>
      <c r="F1843" s="221"/>
      <c r="G1843" s="60"/>
    </row>
    <row r="1844" spans="1:7" ht="13.5" thickBot="1">
      <c r="A1844" s="39">
        <v>750</v>
      </c>
      <c r="B1844" s="92"/>
      <c r="C1844" s="92"/>
      <c r="D1844" s="100" t="s">
        <v>131</v>
      </c>
      <c r="E1844" s="192">
        <f>E1845</f>
        <v>263000</v>
      </c>
      <c r="F1844" s="194">
        <f>F1845</f>
        <v>0</v>
      </c>
      <c r="G1844" s="42">
        <f aca="true" t="shared" si="56" ref="G1844:G1852">F1844+E1844</f>
        <v>263000</v>
      </c>
    </row>
    <row r="1845" spans="1:7" ht="15" thickBot="1">
      <c r="A1845" s="124"/>
      <c r="B1845" s="19">
        <v>75019</v>
      </c>
      <c r="C1845" s="87"/>
      <c r="D1845" s="83" t="s">
        <v>155</v>
      </c>
      <c r="E1845" s="201">
        <f>SUM(E1846:E1852)</f>
        <v>263000</v>
      </c>
      <c r="F1845" s="195">
        <f>SUM(F1846:F1852)</f>
        <v>0</v>
      </c>
      <c r="G1845" s="44">
        <f t="shared" si="56"/>
        <v>263000</v>
      </c>
    </row>
    <row r="1846" spans="1:7" ht="14.25">
      <c r="A1846" s="124"/>
      <c r="B1846" s="12"/>
      <c r="C1846" s="10">
        <v>3030</v>
      </c>
      <c r="D1846" s="9" t="s">
        <v>149</v>
      </c>
      <c r="E1846" s="144">
        <f aca="true" t="shared" si="57" ref="E1846:F1849">E1418</f>
        <v>249600</v>
      </c>
      <c r="F1846" s="144">
        <f t="shared" si="57"/>
        <v>0</v>
      </c>
      <c r="G1846" s="46">
        <f t="shared" si="56"/>
        <v>249600</v>
      </c>
    </row>
    <row r="1847" spans="1:7" ht="14.25">
      <c r="A1847" s="124"/>
      <c r="B1847" s="12"/>
      <c r="C1847" s="10">
        <v>4210</v>
      </c>
      <c r="D1847" s="9" t="s">
        <v>33</v>
      </c>
      <c r="E1847" s="144">
        <f t="shared" si="57"/>
        <v>2500</v>
      </c>
      <c r="F1847" s="144">
        <f t="shared" si="57"/>
        <v>0</v>
      </c>
      <c r="G1847" s="46">
        <f t="shared" si="56"/>
        <v>2500</v>
      </c>
    </row>
    <row r="1848" spans="1:7" ht="14.25">
      <c r="A1848" s="124"/>
      <c r="B1848" s="12"/>
      <c r="C1848" s="10">
        <v>4300</v>
      </c>
      <c r="D1848" s="9" t="s">
        <v>37</v>
      </c>
      <c r="E1848" s="144">
        <f t="shared" si="57"/>
        <v>6600</v>
      </c>
      <c r="F1848" s="144">
        <f t="shared" si="57"/>
        <v>0</v>
      </c>
      <c r="G1848" s="46">
        <f t="shared" si="56"/>
        <v>6600</v>
      </c>
    </row>
    <row r="1849" spans="1:7" ht="14.25">
      <c r="A1849" s="124"/>
      <c r="B1849" s="12"/>
      <c r="C1849" s="10">
        <v>4370</v>
      </c>
      <c r="D1849" s="9" t="s">
        <v>285</v>
      </c>
      <c r="E1849" s="144">
        <f t="shared" si="57"/>
        <v>1900</v>
      </c>
      <c r="F1849" s="144"/>
      <c r="G1849" s="46">
        <f t="shared" si="56"/>
        <v>1900</v>
      </c>
    </row>
    <row r="1850" spans="1:7" ht="14.25">
      <c r="A1850" s="124"/>
      <c r="B1850" s="12"/>
      <c r="C1850" s="10">
        <v>4410</v>
      </c>
      <c r="D1850" s="9" t="s">
        <v>38</v>
      </c>
      <c r="E1850" s="144">
        <f>E1422</f>
        <v>1400</v>
      </c>
      <c r="F1850" s="144">
        <f>F1422</f>
        <v>0</v>
      </c>
      <c r="G1850" s="46">
        <f t="shared" si="56"/>
        <v>1400</v>
      </c>
    </row>
    <row r="1851" spans="1:7" ht="14.25">
      <c r="A1851" s="124"/>
      <c r="B1851" s="12"/>
      <c r="C1851" s="12">
        <v>4420</v>
      </c>
      <c r="D1851" s="55" t="s">
        <v>91</v>
      </c>
      <c r="E1851" s="144">
        <f>E1423</f>
        <v>500</v>
      </c>
      <c r="F1851" s="144">
        <f>F1423</f>
        <v>0</v>
      </c>
      <c r="G1851" s="46">
        <f t="shared" si="56"/>
        <v>500</v>
      </c>
    </row>
    <row r="1852" spans="1:7" ht="14.25">
      <c r="A1852" s="124"/>
      <c r="B1852" s="10"/>
      <c r="C1852" s="12">
        <v>4700</v>
      </c>
      <c r="D1852" s="55" t="s">
        <v>302</v>
      </c>
      <c r="E1852" s="144">
        <f>E1424</f>
        <v>500</v>
      </c>
      <c r="F1852" s="167"/>
      <c r="G1852" s="46">
        <f t="shared" si="56"/>
        <v>500</v>
      </c>
    </row>
    <row r="1853" spans="1:7" ht="15" thickBot="1">
      <c r="A1853" s="125"/>
      <c r="B1853" s="126"/>
      <c r="C1853" s="127"/>
      <c r="D1853" s="128"/>
      <c r="E1853" s="150"/>
      <c r="F1853" s="197"/>
      <c r="G1853" s="35"/>
    </row>
    <row r="1856" spans="1:7" ht="14.25">
      <c r="A1856" s="120"/>
      <c r="B1856" s="120"/>
      <c r="C1856" s="120"/>
      <c r="E1856" s="242"/>
      <c r="F1856" s="485" t="s">
        <v>2</v>
      </c>
      <c r="G1856" s="485"/>
    </row>
    <row r="1857" spans="1:7" ht="12.75">
      <c r="A1857" s="487" t="s">
        <v>179</v>
      </c>
      <c r="B1857" s="487"/>
      <c r="C1857" s="487"/>
      <c r="D1857" s="487"/>
      <c r="E1857" s="487"/>
      <c r="F1857" s="487"/>
      <c r="G1857" s="487"/>
    </row>
    <row r="1858" spans="1:7" ht="13.5" thickBot="1">
      <c r="A1858" s="486" t="s">
        <v>170</v>
      </c>
      <c r="B1858" s="486"/>
      <c r="C1858" s="486"/>
      <c r="D1858" s="486"/>
      <c r="E1858" s="486"/>
      <c r="F1858" s="486"/>
      <c r="G1858" s="486"/>
    </row>
    <row r="1859" spans="1:7" ht="12.75">
      <c r="A1859" s="54"/>
      <c r="B1859" s="9"/>
      <c r="C1859" s="9"/>
      <c r="D1859" s="9"/>
      <c r="E1859" s="189" t="s">
        <v>8</v>
      </c>
      <c r="F1859" s="189"/>
      <c r="G1859" s="7" t="s">
        <v>8</v>
      </c>
    </row>
    <row r="1860" spans="1:7" ht="12.75">
      <c r="A1860" s="8" t="s">
        <v>9</v>
      </c>
      <c r="B1860" s="9" t="s">
        <v>10</v>
      </c>
      <c r="C1860" s="10" t="s">
        <v>11</v>
      </c>
      <c r="D1860" s="10" t="s">
        <v>12</v>
      </c>
      <c r="E1860" s="190" t="s">
        <v>373</v>
      </c>
      <c r="F1860" s="190" t="s">
        <v>13</v>
      </c>
      <c r="G1860" s="14" t="s">
        <v>373</v>
      </c>
    </row>
    <row r="1861" spans="1:7" ht="13.5" thickBot="1">
      <c r="A1861" s="15"/>
      <c r="B1861" s="16"/>
      <c r="C1861" s="17"/>
      <c r="D1861" s="17"/>
      <c r="E1861" s="21"/>
      <c r="F1861" s="21"/>
      <c r="G1861" s="20" t="s">
        <v>14</v>
      </c>
    </row>
    <row r="1862" spans="1:7" ht="13.5" thickBot="1">
      <c r="A1862" s="15">
        <v>1</v>
      </c>
      <c r="B1862" s="17">
        <v>2</v>
      </c>
      <c r="C1862" s="17">
        <v>3</v>
      </c>
      <c r="D1862" s="17">
        <v>4</v>
      </c>
      <c r="E1862" s="110">
        <v>5</v>
      </c>
      <c r="F1862" s="85">
        <v>6</v>
      </c>
      <c r="G1862" s="110">
        <v>7</v>
      </c>
    </row>
    <row r="1863" spans="1:7" ht="15.75" thickBot="1">
      <c r="A1863" s="94"/>
      <c r="B1863" s="129"/>
      <c r="C1863" s="88"/>
      <c r="D1863" s="92" t="s">
        <v>146</v>
      </c>
      <c r="E1863" s="160">
        <f>E1866+E1886</f>
        <v>4660713</v>
      </c>
      <c r="F1863" s="160">
        <f>F1866+F1886</f>
        <v>65050</v>
      </c>
      <c r="G1863" s="160">
        <f>G1866+G1886</f>
        <v>4725763</v>
      </c>
    </row>
    <row r="1864" spans="1:7" ht="14.25">
      <c r="A1864" s="130"/>
      <c r="B1864" s="131"/>
      <c r="C1864" s="132"/>
      <c r="D1864" s="9" t="s">
        <v>16</v>
      </c>
      <c r="E1864" s="56"/>
      <c r="F1864" s="72"/>
      <c r="G1864" s="46"/>
    </row>
    <row r="1865" spans="1:11" ht="13.5" thickBot="1">
      <c r="A1865" s="39">
        <v>750</v>
      </c>
      <c r="B1865" s="92"/>
      <c r="C1865" s="92"/>
      <c r="D1865" s="100" t="s">
        <v>131</v>
      </c>
      <c r="E1865" s="160">
        <f>E1866+E1886</f>
        <v>4660713</v>
      </c>
      <c r="F1865" s="194">
        <f>F1866+F1886</f>
        <v>65050</v>
      </c>
      <c r="G1865" s="42">
        <f aca="true" t="shared" si="58" ref="G1865:G1880">F1865+E1865</f>
        <v>4725763</v>
      </c>
      <c r="J1865" t="s">
        <v>14</v>
      </c>
      <c r="K1865" t="s">
        <v>268</v>
      </c>
    </row>
    <row r="1866" spans="1:10" ht="13.5" thickBot="1">
      <c r="A1866" s="11"/>
      <c r="B1866" s="19">
        <v>75011</v>
      </c>
      <c r="C1866" s="19"/>
      <c r="D1866" s="83" t="s">
        <v>207</v>
      </c>
      <c r="E1866" s="154">
        <f>SUM(E1867:E1884)</f>
        <v>231420</v>
      </c>
      <c r="F1866" s="195">
        <f>SUM(F1867:F1884)</f>
        <v>0</v>
      </c>
      <c r="G1866" s="44">
        <f t="shared" si="58"/>
        <v>231420</v>
      </c>
      <c r="H1866" s="156" t="s">
        <v>11</v>
      </c>
      <c r="I1866" t="s">
        <v>242</v>
      </c>
      <c r="J1866" t="s">
        <v>243</v>
      </c>
    </row>
    <row r="1867" spans="1:11" ht="12.75">
      <c r="A1867" s="11"/>
      <c r="B1867" s="12"/>
      <c r="C1867" s="12">
        <v>3020</v>
      </c>
      <c r="D1867" s="9" t="s">
        <v>180</v>
      </c>
      <c r="E1867" s="56">
        <v>303</v>
      </c>
      <c r="F1867" s="136"/>
      <c r="G1867" s="46">
        <f t="shared" si="58"/>
        <v>303</v>
      </c>
      <c r="H1867" s="157">
        <v>3020</v>
      </c>
      <c r="I1867" s="1">
        <f aca="true" t="shared" si="59" ref="I1867:I1877">G1683</f>
        <v>178</v>
      </c>
      <c r="J1867" s="1">
        <f>K1867-I1867</f>
        <v>737</v>
      </c>
      <c r="K1867">
        <v>915</v>
      </c>
    </row>
    <row r="1868" spans="1:11" ht="12.75">
      <c r="A1868" s="11"/>
      <c r="B1868" s="12"/>
      <c r="C1868" s="12">
        <v>4010</v>
      </c>
      <c r="D1868" s="9" t="s">
        <v>29</v>
      </c>
      <c r="E1868" s="56">
        <v>135861</v>
      </c>
      <c r="F1868" s="72"/>
      <c r="G1868" s="46">
        <f t="shared" si="58"/>
        <v>135861</v>
      </c>
      <c r="H1868" s="157">
        <v>4010</v>
      </c>
      <c r="I1868" s="1">
        <f t="shared" si="59"/>
        <v>40183</v>
      </c>
      <c r="J1868" s="1">
        <f aca="true" t="shared" si="60" ref="J1868:J1874">K1868-I1868</f>
        <v>111444</v>
      </c>
      <c r="K1868">
        <v>151627</v>
      </c>
    </row>
    <row r="1869" spans="1:11" ht="12.75">
      <c r="A1869" s="11"/>
      <c r="B1869" s="12"/>
      <c r="C1869" s="12">
        <v>4040</v>
      </c>
      <c r="D1869" s="9" t="s">
        <v>30</v>
      </c>
      <c r="E1869" s="56">
        <v>10402</v>
      </c>
      <c r="F1869" s="72"/>
      <c r="G1869" s="46">
        <f t="shared" si="58"/>
        <v>10402</v>
      </c>
      <c r="H1869" s="157">
        <v>4040</v>
      </c>
      <c r="I1869" s="1">
        <f t="shared" si="59"/>
        <v>3829</v>
      </c>
      <c r="J1869" s="1">
        <f t="shared" si="60"/>
        <v>7485</v>
      </c>
      <c r="K1869">
        <v>11314</v>
      </c>
    </row>
    <row r="1870" spans="1:11" ht="12.75">
      <c r="A1870" s="11"/>
      <c r="B1870" s="12"/>
      <c r="C1870" s="12">
        <v>4110</v>
      </c>
      <c r="D1870" s="9" t="s">
        <v>31</v>
      </c>
      <c r="E1870" s="56">
        <v>26975</v>
      </c>
      <c r="F1870" s="72"/>
      <c r="G1870" s="46">
        <f t="shared" si="58"/>
        <v>26975</v>
      </c>
      <c r="H1870" s="157">
        <v>4110</v>
      </c>
      <c r="I1870" s="1">
        <f t="shared" si="59"/>
        <v>6754</v>
      </c>
      <c r="J1870" s="1">
        <f t="shared" si="60"/>
        <v>23230</v>
      </c>
      <c r="K1870">
        <v>29984</v>
      </c>
    </row>
    <row r="1871" spans="1:11" ht="12.75">
      <c r="A1871" s="11"/>
      <c r="B1871" s="12"/>
      <c r="C1871" s="12">
        <v>4120</v>
      </c>
      <c r="D1871" s="9" t="s">
        <v>32</v>
      </c>
      <c r="E1871" s="56">
        <v>4329</v>
      </c>
      <c r="F1871" s="72"/>
      <c r="G1871" s="46">
        <f t="shared" si="58"/>
        <v>4329</v>
      </c>
      <c r="H1871" s="157">
        <v>4120</v>
      </c>
      <c r="I1871" s="1">
        <f t="shared" si="59"/>
        <v>1084</v>
      </c>
      <c r="J1871" s="1">
        <f t="shared" si="60"/>
        <v>3096</v>
      </c>
      <c r="K1871">
        <v>4180</v>
      </c>
    </row>
    <row r="1872" spans="1:11" ht="12.75">
      <c r="A1872" s="11"/>
      <c r="B1872" s="12"/>
      <c r="C1872" s="12">
        <v>4170</v>
      </c>
      <c r="D1872" s="9" t="s">
        <v>229</v>
      </c>
      <c r="E1872" s="56">
        <v>39642</v>
      </c>
      <c r="F1872" s="72"/>
      <c r="G1872" s="46">
        <f t="shared" si="58"/>
        <v>39642</v>
      </c>
      <c r="H1872" s="157">
        <v>4170</v>
      </c>
      <c r="I1872" s="1">
        <f t="shared" si="59"/>
        <v>0</v>
      </c>
      <c r="J1872" s="1">
        <f t="shared" si="60"/>
        <v>5640</v>
      </c>
      <c r="K1872">
        <v>5640</v>
      </c>
    </row>
    <row r="1873" spans="1:11" ht="12.75">
      <c r="A1873" s="11"/>
      <c r="B1873" s="12"/>
      <c r="C1873" s="12">
        <v>4210</v>
      </c>
      <c r="D1873" s="9" t="s">
        <v>33</v>
      </c>
      <c r="E1873" s="56">
        <v>613</v>
      </c>
      <c r="F1873" s="72"/>
      <c r="G1873" s="46">
        <f t="shared" si="58"/>
        <v>613</v>
      </c>
      <c r="H1873" s="157">
        <v>4210</v>
      </c>
      <c r="I1873" s="1">
        <f t="shared" si="59"/>
        <v>1499</v>
      </c>
      <c r="J1873" s="1">
        <f t="shared" si="60"/>
        <v>6082</v>
      </c>
      <c r="K1873">
        <v>7581</v>
      </c>
    </row>
    <row r="1874" spans="1:11" ht="12.75">
      <c r="A1874" s="11"/>
      <c r="B1874" s="12"/>
      <c r="C1874" s="12">
        <v>4260</v>
      </c>
      <c r="D1874" s="9" t="s">
        <v>34</v>
      </c>
      <c r="E1874" s="56">
        <v>1000</v>
      </c>
      <c r="F1874" s="72"/>
      <c r="G1874" s="46">
        <f t="shared" si="58"/>
        <v>1000</v>
      </c>
      <c r="H1874" s="157">
        <v>4260</v>
      </c>
      <c r="I1874" s="1">
        <f t="shared" si="59"/>
        <v>4000</v>
      </c>
      <c r="J1874" s="1">
        <f t="shared" si="60"/>
        <v>3425</v>
      </c>
      <c r="K1874">
        <v>7425</v>
      </c>
    </row>
    <row r="1875" spans="1:11" ht="12.75">
      <c r="A1875" s="11"/>
      <c r="B1875" s="12"/>
      <c r="C1875" s="12">
        <v>4270</v>
      </c>
      <c r="D1875" s="9" t="s">
        <v>35</v>
      </c>
      <c r="E1875" s="56">
        <v>700</v>
      </c>
      <c r="F1875" s="72"/>
      <c r="G1875" s="46">
        <f>F1875+E1875</f>
        <v>700</v>
      </c>
      <c r="H1875" s="157">
        <v>4270</v>
      </c>
      <c r="I1875" s="1">
        <f t="shared" si="59"/>
        <v>1300</v>
      </c>
      <c r="J1875" s="1">
        <f aca="true" t="shared" si="61" ref="J1875:J1881">K1875-I1875</f>
        <v>1300</v>
      </c>
      <c r="K1875">
        <v>2600</v>
      </c>
    </row>
    <row r="1876" spans="1:11" ht="12.75">
      <c r="A1876" s="11"/>
      <c r="B1876" s="12"/>
      <c r="C1876" s="12">
        <v>4280</v>
      </c>
      <c r="D1876" s="9" t="s">
        <v>36</v>
      </c>
      <c r="E1876" s="56">
        <v>266</v>
      </c>
      <c r="F1876" s="72"/>
      <c r="G1876" s="46">
        <f t="shared" si="58"/>
        <v>266</v>
      </c>
      <c r="H1876" s="157">
        <v>4280</v>
      </c>
      <c r="I1876" s="1">
        <f t="shared" si="59"/>
        <v>146</v>
      </c>
      <c r="J1876" s="1">
        <f t="shared" si="61"/>
        <v>99</v>
      </c>
      <c r="K1876">
        <v>245</v>
      </c>
    </row>
    <row r="1877" spans="1:11" ht="12.75">
      <c r="A1877" s="11"/>
      <c r="B1877" s="12"/>
      <c r="C1877" s="12">
        <v>4300</v>
      </c>
      <c r="D1877" s="9" t="s">
        <v>37</v>
      </c>
      <c r="E1877" s="56">
        <v>1000</v>
      </c>
      <c r="F1877" s="72"/>
      <c r="G1877" s="46">
        <f t="shared" si="58"/>
        <v>1000</v>
      </c>
      <c r="H1877" s="157">
        <v>4300</v>
      </c>
      <c r="I1877" s="1">
        <f t="shared" si="59"/>
        <v>3341</v>
      </c>
      <c r="J1877" s="1">
        <f t="shared" si="61"/>
        <v>21726</v>
      </c>
      <c r="K1877">
        <v>25067</v>
      </c>
    </row>
    <row r="1878" spans="1:11" ht="12.75">
      <c r="A1878" s="11"/>
      <c r="B1878" s="12"/>
      <c r="C1878" s="12">
        <v>4350</v>
      </c>
      <c r="D1878" s="9" t="s">
        <v>228</v>
      </c>
      <c r="E1878" s="56">
        <v>1420</v>
      </c>
      <c r="F1878" s="72"/>
      <c r="G1878" s="46">
        <f>F1878+E1878</f>
        <v>1420</v>
      </c>
      <c r="H1878" s="157">
        <v>4350</v>
      </c>
      <c r="I1878">
        <v>0</v>
      </c>
      <c r="J1878" s="1">
        <f t="shared" si="61"/>
        <v>2828</v>
      </c>
      <c r="K1878" s="136">
        <v>2828</v>
      </c>
    </row>
    <row r="1879" spans="1:11" ht="12.75">
      <c r="A1879" s="11"/>
      <c r="B1879" s="12"/>
      <c r="C1879" s="12">
        <v>4370</v>
      </c>
      <c r="D1879" s="9" t="s">
        <v>285</v>
      </c>
      <c r="E1879" s="56">
        <v>1872</v>
      </c>
      <c r="F1879" s="72"/>
      <c r="G1879" s="46">
        <f>F1879+E1879</f>
        <v>1872</v>
      </c>
      <c r="H1879" s="157"/>
      <c r="J1879" s="1"/>
      <c r="K1879" s="136"/>
    </row>
    <row r="1880" spans="1:11" ht="12.75">
      <c r="A1880" s="11"/>
      <c r="B1880" s="12"/>
      <c r="C1880" s="12">
        <v>4410</v>
      </c>
      <c r="D1880" s="9" t="s">
        <v>38</v>
      </c>
      <c r="E1880" s="56">
        <v>500</v>
      </c>
      <c r="F1880" s="72"/>
      <c r="G1880" s="46">
        <f t="shared" si="58"/>
        <v>500</v>
      </c>
      <c r="H1880" s="157">
        <v>4410</v>
      </c>
      <c r="I1880" s="1">
        <f>G1696</f>
        <v>1000</v>
      </c>
      <c r="J1880" s="1">
        <f t="shared" si="61"/>
        <v>679</v>
      </c>
      <c r="K1880">
        <v>1679</v>
      </c>
    </row>
    <row r="1881" spans="1:11" ht="12.75">
      <c r="A1881" s="11"/>
      <c r="B1881" s="12"/>
      <c r="C1881" s="12">
        <v>4440</v>
      </c>
      <c r="D1881" s="55" t="s">
        <v>40</v>
      </c>
      <c r="E1881" s="56">
        <v>4511</v>
      </c>
      <c r="F1881" s="72"/>
      <c r="G1881" s="46">
        <f>F1881+E1881</f>
        <v>4511</v>
      </c>
      <c r="H1881" s="157">
        <v>4440</v>
      </c>
      <c r="I1881" s="1">
        <f>G1697</f>
        <v>1609</v>
      </c>
      <c r="J1881" s="1">
        <f t="shared" si="61"/>
        <v>3340</v>
      </c>
      <c r="K1881">
        <v>4949</v>
      </c>
    </row>
    <row r="1882" spans="1:10" ht="12.75">
      <c r="A1882" s="11"/>
      <c r="B1882" s="12"/>
      <c r="C1882" s="12">
        <v>4700</v>
      </c>
      <c r="D1882" s="55" t="s">
        <v>302</v>
      </c>
      <c r="E1882" s="56">
        <v>500</v>
      </c>
      <c r="F1882" s="72"/>
      <c r="G1882" s="46">
        <f>F1882+E1882</f>
        <v>500</v>
      </c>
      <c r="H1882" s="157"/>
      <c r="I1882" s="1"/>
      <c r="J1882" s="1"/>
    </row>
    <row r="1883" spans="1:10" ht="12.75">
      <c r="A1883" s="11"/>
      <c r="B1883" s="12"/>
      <c r="C1883" s="12">
        <v>4740</v>
      </c>
      <c r="D1883" s="55" t="s">
        <v>287</v>
      </c>
      <c r="E1883" s="56">
        <v>526</v>
      </c>
      <c r="F1883" s="72"/>
      <c r="G1883" s="46">
        <f>F1883+E1883</f>
        <v>526</v>
      </c>
      <c r="H1883" s="157"/>
      <c r="I1883" s="1"/>
      <c r="J1883" s="1"/>
    </row>
    <row r="1884" spans="1:10" ht="12.75">
      <c r="A1884" s="11"/>
      <c r="B1884" s="12"/>
      <c r="C1884" s="12">
        <v>4750</v>
      </c>
      <c r="D1884" s="55" t="s">
        <v>288</v>
      </c>
      <c r="E1884" s="56">
        <v>1000</v>
      </c>
      <c r="F1884" s="72"/>
      <c r="G1884" s="46">
        <f>F1884+E1884</f>
        <v>1000</v>
      </c>
      <c r="H1884" s="157"/>
      <c r="I1884" s="1"/>
      <c r="J1884" s="1"/>
    </row>
    <row r="1885" spans="1:7" ht="12.75">
      <c r="A1885" s="11"/>
      <c r="B1885" s="12"/>
      <c r="C1885" s="12"/>
      <c r="D1885" s="55"/>
      <c r="E1885" s="56"/>
      <c r="F1885" s="72"/>
      <c r="G1885" s="46"/>
    </row>
    <row r="1886" spans="1:7" ht="13.5" thickBot="1">
      <c r="A1886" s="11"/>
      <c r="B1886" s="19">
        <v>75020</v>
      </c>
      <c r="C1886" s="19"/>
      <c r="D1886" s="83" t="s">
        <v>133</v>
      </c>
      <c r="E1886" s="148">
        <f>SUM(E1887:E1911)</f>
        <v>4429293</v>
      </c>
      <c r="F1886" s="196">
        <f>SUM(F1887:F1911)</f>
        <v>65050</v>
      </c>
      <c r="G1886" s="45">
        <f aca="true" t="shared" si="62" ref="G1886:G1911">F1886+E1886</f>
        <v>4494343</v>
      </c>
    </row>
    <row r="1887" spans="1:7" ht="12.75">
      <c r="A1887" s="11"/>
      <c r="B1887" s="12"/>
      <c r="C1887" s="12">
        <v>3020</v>
      </c>
      <c r="D1887" s="9" t="s">
        <v>180</v>
      </c>
      <c r="E1887" s="56">
        <f aca="true" t="shared" si="63" ref="E1887:F1898">E1427</f>
        <v>5744</v>
      </c>
      <c r="F1887" s="56">
        <f t="shared" si="63"/>
        <v>0</v>
      </c>
      <c r="G1887" s="46">
        <f t="shared" si="62"/>
        <v>5744</v>
      </c>
    </row>
    <row r="1888" spans="1:7" ht="12.75">
      <c r="A1888" s="11"/>
      <c r="B1888" s="12"/>
      <c r="C1888" s="12">
        <v>4010</v>
      </c>
      <c r="D1888" s="9" t="s">
        <v>29</v>
      </c>
      <c r="E1888" s="56">
        <f t="shared" si="63"/>
        <v>2329348</v>
      </c>
      <c r="F1888" s="56">
        <f t="shared" si="63"/>
        <v>0</v>
      </c>
      <c r="G1888" s="46">
        <f t="shared" si="62"/>
        <v>2329348</v>
      </c>
    </row>
    <row r="1889" spans="1:10" ht="12.75">
      <c r="A1889" s="11"/>
      <c r="B1889" s="12"/>
      <c r="C1889" s="12">
        <v>4040</v>
      </c>
      <c r="D1889" s="9" t="s">
        <v>30</v>
      </c>
      <c r="E1889" s="56">
        <f t="shared" si="63"/>
        <v>145886</v>
      </c>
      <c r="F1889" s="56">
        <f t="shared" si="63"/>
        <v>0</v>
      </c>
      <c r="G1889" s="46">
        <f t="shared" si="62"/>
        <v>145886</v>
      </c>
      <c r="I1889" s="1">
        <f>SUM(I1867:I1881)</f>
        <v>64923</v>
      </c>
      <c r="J1889" s="1">
        <f>SUM(J1867:J1881)</f>
        <v>191111</v>
      </c>
    </row>
    <row r="1890" spans="1:7" ht="12.75">
      <c r="A1890" s="11"/>
      <c r="B1890" s="12"/>
      <c r="C1890" s="12">
        <v>4110</v>
      </c>
      <c r="D1890" s="9" t="s">
        <v>31</v>
      </c>
      <c r="E1890" s="56">
        <f t="shared" si="63"/>
        <v>351050</v>
      </c>
      <c r="F1890" s="56">
        <f t="shared" si="63"/>
        <v>0</v>
      </c>
      <c r="G1890" s="46">
        <f t="shared" si="62"/>
        <v>351050</v>
      </c>
    </row>
    <row r="1891" spans="1:7" ht="12.75">
      <c r="A1891" s="11"/>
      <c r="B1891" s="12"/>
      <c r="C1891" s="12">
        <v>4120</v>
      </c>
      <c r="D1891" s="9" t="s">
        <v>32</v>
      </c>
      <c r="E1891" s="56">
        <f t="shared" si="63"/>
        <v>56019</v>
      </c>
      <c r="F1891" s="56">
        <f t="shared" si="63"/>
        <v>0</v>
      </c>
      <c r="G1891" s="46">
        <f t="shared" si="62"/>
        <v>56019</v>
      </c>
    </row>
    <row r="1892" spans="1:7" ht="12.75">
      <c r="A1892" s="11"/>
      <c r="B1892" s="12"/>
      <c r="C1892" s="12">
        <v>4170</v>
      </c>
      <c r="D1892" s="9" t="s">
        <v>229</v>
      </c>
      <c r="E1892" s="56">
        <f t="shared" si="63"/>
        <v>10000</v>
      </c>
      <c r="F1892" s="56">
        <f t="shared" si="63"/>
        <v>0</v>
      </c>
      <c r="G1892" s="46">
        <f t="shared" si="62"/>
        <v>10000</v>
      </c>
    </row>
    <row r="1893" spans="1:7" ht="12.75">
      <c r="A1893" s="11"/>
      <c r="B1893" s="12"/>
      <c r="C1893" s="12">
        <v>4210</v>
      </c>
      <c r="D1893" s="9" t="s">
        <v>33</v>
      </c>
      <c r="E1893" s="56">
        <f t="shared" si="63"/>
        <v>342628</v>
      </c>
      <c r="F1893" s="56">
        <f t="shared" si="63"/>
        <v>0</v>
      </c>
      <c r="G1893" s="46">
        <f t="shared" si="62"/>
        <v>342628</v>
      </c>
    </row>
    <row r="1894" spans="1:7" ht="12.75">
      <c r="A1894" s="11"/>
      <c r="B1894" s="12"/>
      <c r="C1894" s="12">
        <v>4260</v>
      </c>
      <c r="D1894" s="9" t="s">
        <v>34</v>
      </c>
      <c r="E1894" s="56">
        <f t="shared" si="63"/>
        <v>68500</v>
      </c>
      <c r="F1894" s="56">
        <f t="shared" si="63"/>
        <v>0</v>
      </c>
      <c r="G1894" s="46">
        <f t="shared" si="62"/>
        <v>68500</v>
      </c>
    </row>
    <row r="1895" spans="1:7" ht="12.75">
      <c r="A1895" s="11"/>
      <c r="B1895" s="12"/>
      <c r="C1895" s="12">
        <v>4270</v>
      </c>
      <c r="D1895" s="9" t="s">
        <v>35</v>
      </c>
      <c r="E1895" s="56">
        <f t="shared" si="63"/>
        <v>59000</v>
      </c>
      <c r="F1895" s="56">
        <f t="shared" si="63"/>
        <v>0</v>
      </c>
      <c r="G1895" s="46">
        <f t="shared" si="62"/>
        <v>59000</v>
      </c>
    </row>
    <row r="1896" spans="1:7" ht="12.75">
      <c r="A1896" s="11"/>
      <c r="B1896" s="12"/>
      <c r="C1896" s="12">
        <v>4280</v>
      </c>
      <c r="D1896" s="9" t="s">
        <v>36</v>
      </c>
      <c r="E1896" s="56">
        <f t="shared" si="63"/>
        <v>3780</v>
      </c>
      <c r="F1896" s="56">
        <f t="shared" si="63"/>
        <v>0</v>
      </c>
      <c r="G1896" s="46">
        <f t="shared" si="62"/>
        <v>3780</v>
      </c>
    </row>
    <row r="1897" spans="1:7" ht="12.75">
      <c r="A1897" s="11"/>
      <c r="B1897" s="12"/>
      <c r="C1897" s="12">
        <v>4300</v>
      </c>
      <c r="D1897" s="9" t="s">
        <v>37</v>
      </c>
      <c r="E1897" s="56">
        <f t="shared" si="63"/>
        <v>677762</v>
      </c>
      <c r="F1897" s="56">
        <f t="shared" si="63"/>
        <v>65050</v>
      </c>
      <c r="G1897" s="46">
        <f t="shared" si="62"/>
        <v>742812</v>
      </c>
    </row>
    <row r="1898" spans="1:7" ht="12.75">
      <c r="A1898" s="11"/>
      <c r="B1898" s="12"/>
      <c r="C1898" s="12">
        <v>4350</v>
      </c>
      <c r="D1898" s="9" t="s">
        <v>228</v>
      </c>
      <c r="E1898" s="56">
        <f t="shared" si="63"/>
        <v>13237</v>
      </c>
      <c r="F1898" s="56">
        <f t="shared" si="63"/>
        <v>0</v>
      </c>
      <c r="G1898" s="46">
        <f t="shared" si="62"/>
        <v>13237</v>
      </c>
    </row>
    <row r="1899" spans="1:7" ht="12.75">
      <c r="A1899" s="11"/>
      <c r="B1899" s="12"/>
      <c r="C1899" s="12">
        <v>4360</v>
      </c>
      <c r="D1899" s="9" t="s">
        <v>284</v>
      </c>
      <c r="E1899" s="56">
        <f aca="true" t="shared" si="64" ref="E1899:F1901">E1439</f>
        <v>12380</v>
      </c>
      <c r="F1899" s="56">
        <f t="shared" si="64"/>
        <v>0</v>
      </c>
      <c r="G1899" s="46">
        <f t="shared" si="62"/>
        <v>12380</v>
      </c>
    </row>
    <row r="1900" spans="1:7" ht="12.75">
      <c r="A1900" s="11"/>
      <c r="B1900" s="12"/>
      <c r="C1900" s="12">
        <v>4370</v>
      </c>
      <c r="D1900" s="9" t="s">
        <v>285</v>
      </c>
      <c r="E1900" s="56">
        <f t="shared" si="64"/>
        <v>35760</v>
      </c>
      <c r="F1900" s="56">
        <f t="shared" si="64"/>
        <v>0</v>
      </c>
      <c r="G1900" s="56">
        <f>G1440</f>
        <v>35760</v>
      </c>
    </row>
    <row r="1901" spans="1:7" ht="12.75">
      <c r="A1901" s="11"/>
      <c r="B1901" s="12"/>
      <c r="C1901" s="12">
        <v>4380</v>
      </c>
      <c r="D1901" s="9" t="s">
        <v>400</v>
      </c>
      <c r="E1901" s="56">
        <f t="shared" si="64"/>
        <v>2000</v>
      </c>
      <c r="F1901" s="56">
        <f t="shared" si="64"/>
        <v>0</v>
      </c>
      <c r="G1901" s="56">
        <f>G1441</f>
        <v>2000</v>
      </c>
    </row>
    <row r="1902" spans="1:7" ht="12.75">
      <c r="A1902" s="11"/>
      <c r="B1902" s="12"/>
      <c r="C1902" s="12">
        <v>4410</v>
      </c>
      <c r="D1902" s="9" t="s">
        <v>38</v>
      </c>
      <c r="E1902" s="56">
        <f>E1442</f>
        <v>18080</v>
      </c>
      <c r="F1902" s="56">
        <f aca="true" t="shared" si="65" ref="F1902:F1911">F1442</f>
        <v>0</v>
      </c>
      <c r="G1902" s="46">
        <f t="shared" si="62"/>
        <v>18080</v>
      </c>
    </row>
    <row r="1903" spans="1:7" ht="12.75">
      <c r="A1903" s="11"/>
      <c r="B1903" s="12"/>
      <c r="C1903" s="12">
        <v>4420</v>
      </c>
      <c r="D1903" s="9" t="s">
        <v>91</v>
      </c>
      <c r="E1903" s="56">
        <f>E1443</f>
        <v>3000</v>
      </c>
      <c r="F1903" s="56">
        <f t="shared" si="65"/>
        <v>0</v>
      </c>
      <c r="G1903" s="46">
        <f t="shared" si="62"/>
        <v>3000</v>
      </c>
    </row>
    <row r="1904" spans="1:7" ht="12.75">
      <c r="A1904" s="11"/>
      <c r="B1904" s="12"/>
      <c r="C1904" s="12">
        <v>4430</v>
      </c>
      <c r="D1904" s="55" t="s">
        <v>39</v>
      </c>
      <c r="E1904" s="56">
        <f>E1444</f>
        <v>12000</v>
      </c>
      <c r="F1904" s="56">
        <f t="shared" si="65"/>
        <v>0</v>
      </c>
      <c r="G1904" s="46">
        <f t="shared" si="62"/>
        <v>12000</v>
      </c>
    </row>
    <row r="1905" spans="1:7" ht="12.75">
      <c r="A1905" s="11"/>
      <c r="B1905" s="12"/>
      <c r="C1905" s="12">
        <v>4440</v>
      </c>
      <c r="D1905" s="55" t="s">
        <v>40</v>
      </c>
      <c r="E1905" s="56">
        <f>E1445</f>
        <v>63047</v>
      </c>
      <c r="F1905" s="56">
        <f t="shared" si="65"/>
        <v>0</v>
      </c>
      <c r="G1905" s="46">
        <f t="shared" si="62"/>
        <v>63047</v>
      </c>
    </row>
    <row r="1906" spans="1:7" ht="12.75">
      <c r="A1906" s="11"/>
      <c r="B1906" s="12"/>
      <c r="C1906" s="12">
        <v>4530</v>
      </c>
      <c r="D1906" s="55" t="s">
        <v>262</v>
      </c>
      <c r="E1906" s="56">
        <f>E1446</f>
        <v>1342</v>
      </c>
      <c r="F1906" s="56">
        <f t="shared" si="65"/>
        <v>0</v>
      </c>
      <c r="G1906" s="46">
        <f t="shared" si="62"/>
        <v>1342</v>
      </c>
    </row>
    <row r="1907" spans="1:7" ht="12.75">
      <c r="A1907" s="11"/>
      <c r="B1907" s="12"/>
      <c r="C1907" s="12">
        <v>4700</v>
      </c>
      <c r="D1907" s="55" t="s">
        <v>302</v>
      </c>
      <c r="E1907" s="56">
        <f>E1447</f>
        <v>11000</v>
      </c>
      <c r="F1907" s="56">
        <f t="shared" si="65"/>
        <v>0</v>
      </c>
      <c r="G1907" s="46">
        <f t="shared" si="62"/>
        <v>11000</v>
      </c>
    </row>
    <row r="1908" spans="1:7" ht="12.75">
      <c r="A1908" s="11"/>
      <c r="B1908" s="12"/>
      <c r="C1908" s="12">
        <v>4740</v>
      </c>
      <c r="D1908" s="55" t="s">
        <v>287</v>
      </c>
      <c r="E1908" s="56">
        <f>E1448</f>
        <v>4000</v>
      </c>
      <c r="F1908" s="56">
        <f t="shared" si="65"/>
        <v>0</v>
      </c>
      <c r="G1908" s="46">
        <f t="shared" si="62"/>
        <v>4000</v>
      </c>
    </row>
    <row r="1909" spans="1:7" ht="12.75">
      <c r="A1909" s="11"/>
      <c r="B1909" s="12"/>
      <c r="C1909" s="12">
        <v>4750</v>
      </c>
      <c r="D1909" s="55" t="s">
        <v>288</v>
      </c>
      <c r="E1909" s="56">
        <f>E1449</f>
        <v>48630</v>
      </c>
      <c r="F1909" s="56">
        <f t="shared" si="65"/>
        <v>0</v>
      </c>
      <c r="G1909" s="46">
        <f t="shared" si="62"/>
        <v>48630</v>
      </c>
    </row>
    <row r="1910" spans="1:7" ht="12.75">
      <c r="A1910" s="11"/>
      <c r="B1910" s="12"/>
      <c r="C1910" s="12">
        <v>6050</v>
      </c>
      <c r="D1910" s="55" t="s">
        <v>43</v>
      </c>
      <c r="E1910" s="56">
        <f>E1450</f>
        <v>75000</v>
      </c>
      <c r="F1910" s="56">
        <f t="shared" si="65"/>
        <v>0</v>
      </c>
      <c r="G1910" s="46">
        <f t="shared" si="62"/>
        <v>75000</v>
      </c>
    </row>
    <row r="1911" spans="1:7" ht="12.75">
      <c r="A1911" s="11"/>
      <c r="B1911" s="12"/>
      <c r="C1911" s="12">
        <v>6060</v>
      </c>
      <c r="D1911" s="55" t="s">
        <v>225</v>
      </c>
      <c r="E1911" s="56">
        <f>E1451</f>
        <v>80100</v>
      </c>
      <c r="F1911" s="56">
        <f t="shared" si="65"/>
        <v>0</v>
      </c>
      <c r="G1911" s="46">
        <f t="shared" si="62"/>
        <v>80100</v>
      </c>
    </row>
    <row r="1912" spans="1:7" ht="13.5" thickBot="1">
      <c r="A1912" s="18"/>
      <c r="B1912" s="19"/>
      <c r="C1912" s="19"/>
      <c r="D1912" s="83"/>
      <c r="E1912" s="148"/>
      <c r="F1912" s="196"/>
      <c r="G1912" s="45"/>
    </row>
    <row r="1913" spans="1:4" ht="12.75">
      <c r="A1913" s="226"/>
      <c r="B1913" s="226"/>
      <c r="C1913" s="226"/>
      <c r="D1913" s="175"/>
    </row>
    <row r="1914" spans="1:4" ht="12.75">
      <c r="A1914" s="226"/>
      <c r="B1914" s="226"/>
      <c r="C1914" s="226"/>
      <c r="D1914" s="175"/>
    </row>
    <row r="1915" spans="6:7" ht="12.75">
      <c r="F1915" s="485" t="s">
        <v>2</v>
      </c>
      <c r="G1915" s="485"/>
    </row>
    <row r="1916" spans="1:7" ht="14.25" customHeight="1">
      <c r="A1916" s="487" t="s">
        <v>181</v>
      </c>
      <c r="B1916" s="487"/>
      <c r="C1916" s="487"/>
      <c r="D1916" s="487"/>
      <c r="E1916" s="487"/>
      <c r="F1916" s="487"/>
      <c r="G1916" s="487"/>
    </row>
    <row r="1917" spans="1:7" ht="13.5" thickBot="1">
      <c r="A1917" s="486" t="s">
        <v>170</v>
      </c>
      <c r="B1917" s="486"/>
      <c r="C1917" s="486"/>
      <c r="D1917" s="486"/>
      <c r="E1917" s="486"/>
      <c r="F1917" s="486"/>
      <c r="G1917" s="486"/>
    </row>
    <row r="1918" spans="1:7" ht="12.75">
      <c r="A1918" s="54"/>
      <c r="B1918" s="9"/>
      <c r="C1918" s="9"/>
      <c r="D1918" s="9"/>
      <c r="E1918" s="189" t="s">
        <v>8</v>
      </c>
      <c r="F1918" s="189"/>
      <c r="G1918" s="7" t="s">
        <v>8</v>
      </c>
    </row>
    <row r="1919" spans="1:7" ht="12.75">
      <c r="A1919" s="8" t="s">
        <v>9</v>
      </c>
      <c r="B1919" s="9" t="s">
        <v>10</v>
      </c>
      <c r="C1919" s="10" t="s">
        <v>11</v>
      </c>
      <c r="D1919" s="10" t="s">
        <v>12</v>
      </c>
      <c r="E1919" s="190" t="s">
        <v>373</v>
      </c>
      <c r="F1919" s="190" t="s">
        <v>13</v>
      </c>
      <c r="G1919" s="14" t="s">
        <v>373</v>
      </c>
    </row>
    <row r="1920" spans="1:7" ht="13.5" thickBot="1">
      <c r="A1920" s="15"/>
      <c r="B1920" s="16"/>
      <c r="C1920" s="17"/>
      <c r="D1920" s="17"/>
      <c r="E1920" s="21"/>
      <c r="F1920" s="21"/>
      <c r="G1920" s="20" t="s">
        <v>14</v>
      </c>
    </row>
    <row r="1921" spans="1:7" ht="13.5" thickBot="1">
      <c r="A1921" s="15">
        <v>1</v>
      </c>
      <c r="B1921" s="17">
        <v>2</v>
      </c>
      <c r="C1921" s="17">
        <v>3</v>
      </c>
      <c r="D1921" s="17">
        <v>4</v>
      </c>
      <c r="E1921" s="110">
        <v>5</v>
      </c>
      <c r="F1921" s="85">
        <v>6</v>
      </c>
      <c r="G1921" s="110">
        <v>7</v>
      </c>
    </row>
    <row r="1922" spans="1:7" ht="13.5" thickBot="1">
      <c r="A1922" s="23"/>
      <c r="B1922" s="25"/>
      <c r="C1922" s="25"/>
      <c r="D1922" s="92" t="s">
        <v>146</v>
      </c>
      <c r="E1922" s="160">
        <f>E1924+E1929+E1936+E1944+E1948+E1974+E1979+E1962+E1988</f>
        <v>3305738</v>
      </c>
      <c r="F1922" s="160">
        <f>F1924+F1929+F1936+F1944+F1948+F1974+F1979+F1962+F1988</f>
        <v>-1103650</v>
      </c>
      <c r="G1922" s="160">
        <f>G1924+G1929+G1936+G1944+G1948+G1974+G1979+G1962+G1988</f>
        <v>2202088</v>
      </c>
    </row>
    <row r="1923" spans="1:7" ht="12.75">
      <c r="A1923" s="23"/>
      <c r="B1923" s="25"/>
      <c r="C1923" s="25"/>
      <c r="D1923" s="55" t="s">
        <v>16</v>
      </c>
      <c r="E1923" s="56"/>
      <c r="F1923" s="217"/>
      <c r="G1923" s="97"/>
    </row>
    <row r="1924" spans="1:9" ht="13.5" thickBot="1">
      <c r="A1924" s="39">
        <v>600</v>
      </c>
      <c r="B1924" s="92"/>
      <c r="C1924" s="27"/>
      <c r="D1924" s="100" t="s">
        <v>17</v>
      </c>
      <c r="E1924" s="160">
        <f>E1925</f>
        <v>8423</v>
      </c>
      <c r="F1924" s="194">
        <f>F1925</f>
        <v>0</v>
      </c>
      <c r="G1924" s="42">
        <f>F1924+E1924</f>
        <v>8423</v>
      </c>
      <c r="I1924" t="s">
        <v>274</v>
      </c>
    </row>
    <row r="1925" spans="1:7" ht="13.5" thickBot="1">
      <c r="A1925" s="11"/>
      <c r="B1925" s="19">
        <v>60014</v>
      </c>
      <c r="C1925" s="19"/>
      <c r="D1925" s="83" t="s">
        <v>18</v>
      </c>
      <c r="E1925" s="154">
        <f>SUM(E1927:E1927)</f>
        <v>8423</v>
      </c>
      <c r="F1925" s="216">
        <f>SUM(F1927:F1927)</f>
        <v>0</v>
      </c>
      <c r="G1925" s="103">
        <f>F1925+E1925</f>
        <v>8423</v>
      </c>
    </row>
    <row r="1926" spans="1:7" ht="12.75">
      <c r="A1926" s="11"/>
      <c r="B1926" s="12"/>
      <c r="C1926" s="12">
        <v>2310</v>
      </c>
      <c r="D1926" s="55" t="s">
        <v>231</v>
      </c>
      <c r="E1926" s="56"/>
      <c r="F1926" s="217"/>
      <c r="G1926" s="97"/>
    </row>
    <row r="1927" spans="1:7" ht="12.75">
      <c r="A1927" s="11"/>
      <c r="B1927" s="12"/>
      <c r="C1927" s="12"/>
      <c r="D1927" s="55" t="s">
        <v>233</v>
      </c>
      <c r="E1927" s="56">
        <f>E1358</f>
        <v>8423</v>
      </c>
      <c r="F1927" s="56">
        <f>F1359</f>
        <v>0</v>
      </c>
      <c r="G1927" s="97">
        <f>F1927+E1927</f>
        <v>8423</v>
      </c>
    </row>
    <row r="1928" spans="1:7" ht="12.75">
      <c r="A1928" s="23"/>
      <c r="B1928" s="24"/>
      <c r="C1928" s="25"/>
      <c r="D1928" s="55"/>
      <c r="E1928" s="56"/>
      <c r="F1928" s="217"/>
      <c r="G1928" s="97"/>
    </row>
    <row r="1929" spans="1:7" ht="13.5" thickBot="1">
      <c r="A1929" s="39">
        <v>750</v>
      </c>
      <c r="B1929" s="92"/>
      <c r="C1929" s="92"/>
      <c r="D1929" s="100" t="s">
        <v>131</v>
      </c>
      <c r="E1929" s="160">
        <f>E1930</f>
        <v>33500</v>
      </c>
      <c r="F1929" s="194">
        <f>F1930</f>
        <v>0</v>
      </c>
      <c r="G1929" s="42">
        <f>F1929+E1929</f>
        <v>33500</v>
      </c>
    </row>
    <row r="1930" spans="1:7" ht="13.5" thickBot="1">
      <c r="A1930" s="134"/>
      <c r="B1930" s="17">
        <v>75095</v>
      </c>
      <c r="C1930" s="19"/>
      <c r="D1930" s="83" t="s">
        <v>54</v>
      </c>
      <c r="E1930" s="154">
        <f>SUM(E1931:E1934)</f>
        <v>33500</v>
      </c>
      <c r="F1930" s="154">
        <f>SUM(F1931:F1934)</f>
        <v>0</v>
      </c>
      <c r="G1930" s="106">
        <f>F1930+E1930</f>
        <v>33500</v>
      </c>
    </row>
    <row r="1931" spans="1:7" ht="12.75">
      <c r="A1931" s="134"/>
      <c r="B1931" s="10"/>
      <c r="C1931" s="12">
        <v>4170</v>
      </c>
      <c r="D1931" s="55" t="s">
        <v>229</v>
      </c>
      <c r="E1931" s="56">
        <f>E1467</f>
        <v>18000</v>
      </c>
      <c r="F1931" s="56"/>
      <c r="G1931" s="30">
        <f>G1467</f>
        <v>18000</v>
      </c>
    </row>
    <row r="1932" spans="1:7" ht="12.75">
      <c r="A1932" s="134"/>
      <c r="B1932" s="10"/>
      <c r="C1932" s="12">
        <v>4210</v>
      </c>
      <c r="D1932" s="55" t="s">
        <v>33</v>
      </c>
      <c r="E1932" s="56">
        <f>E1468</f>
        <v>5500</v>
      </c>
      <c r="F1932" s="56">
        <f>F1468</f>
        <v>0</v>
      </c>
      <c r="G1932" s="30">
        <f>G1468</f>
        <v>5500</v>
      </c>
    </row>
    <row r="1933" spans="1:7" ht="12.75">
      <c r="A1933" s="134"/>
      <c r="B1933" s="10"/>
      <c r="C1933" s="12">
        <v>4430</v>
      </c>
      <c r="D1933" s="55" t="s">
        <v>272</v>
      </c>
      <c r="E1933" s="56">
        <f aca="true" t="shared" si="66" ref="E1933:G1934">E1469</f>
        <v>10000</v>
      </c>
      <c r="F1933" s="56">
        <f t="shared" si="66"/>
        <v>0</v>
      </c>
      <c r="G1933" s="30">
        <f t="shared" si="66"/>
        <v>10000</v>
      </c>
    </row>
    <row r="1934" spans="1:7" ht="12.75">
      <c r="A1934" s="134"/>
      <c r="B1934" s="10"/>
      <c r="C1934" s="12">
        <v>4750</v>
      </c>
      <c r="D1934" s="55" t="s">
        <v>288</v>
      </c>
      <c r="E1934" s="56">
        <f t="shared" si="66"/>
        <v>0</v>
      </c>
      <c r="F1934" s="56">
        <f t="shared" si="66"/>
        <v>0</v>
      </c>
      <c r="G1934" s="30">
        <f t="shared" si="66"/>
        <v>0</v>
      </c>
    </row>
    <row r="1935" spans="1:7" ht="12.75">
      <c r="A1935" s="134"/>
      <c r="B1935" s="10"/>
      <c r="C1935" s="12"/>
      <c r="D1935" s="55"/>
      <c r="E1935" s="56"/>
      <c r="F1935" s="144"/>
      <c r="G1935" s="30"/>
    </row>
    <row r="1936" spans="1:7" ht="13.5" thickBot="1">
      <c r="A1936" s="39">
        <v>757</v>
      </c>
      <c r="B1936" s="27"/>
      <c r="C1936" s="92"/>
      <c r="D1936" s="100" t="s">
        <v>157</v>
      </c>
      <c r="E1936" s="160">
        <f>E1937+E1941</f>
        <v>917665</v>
      </c>
      <c r="F1936" s="160">
        <f>F1937+F1941</f>
        <v>0</v>
      </c>
      <c r="G1936" s="42">
        <f>F1936+E1936</f>
        <v>917665</v>
      </c>
    </row>
    <row r="1937" spans="1:7" ht="13.5" thickBot="1">
      <c r="A1937" s="11"/>
      <c r="B1937" s="17">
        <v>75702</v>
      </c>
      <c r="C1937" s="19"/>
      <c r="D1937" s="83" t="s">
        <v>206</v>
      </c>
      <c r="E1937" s="148">
        <f>SUM(E1938:E1939)</f>
        <v>752501</v>
      </c>
      <c r="F1937" s="204">
        <f>SUM(F1938:F1939)</f>
        <v>0</v>
      </c>
      <c r="G1937" s="96">
        <f>F1937+E1937</f>
        <v>752501</v>
      </c>
    </row>
    <row r="1938" spans="1:7" ht="12.75">
      <c r="A1938" s="11"/>
      <c r="B1938" s="10"/>
      <c r="C1938" s="12">
        <v>8070</v>
      </c>
      <c r="D1938" s="55" t="s">
        <v>159</v>
      </c>
      <c r="E1938" s="56"/>
      <c r="F1938" s="217"/>
      <c r="G1938" s="97"/>
    </row>
    <row r="1939" spans="1:7" ht="12.75">
      <c r="A1939" s="11"/>
      <c r="B1939" s="10"/>
      <c r="C1939" s="12"/>
      <c r="D1939" s="55" t="s">
        <v>160</v>
      </c>
      <c r="E1939" s="56">
        <f>E1494</f>
        <v>752501</v>
      </c>
      <c r="F1939" s="56">
        <f>F1494</f>
        <v>0</v>
      </c>
      <c r="G1939" s="97">
        <f>F1939+E1939</f>
        <v>752501</v>
      </c>
    </row>
    <row r="1940" spans="1:7" ht="12.75">
      <c r="A1940" s="11"/>
      <c r="B1940" s="10"/>
      <c r="C1940" s="12"/>
      <c r="D1940" s="55"/>
      <c r="E1940" s="56"/>
      <c r="F1940" s="136"/>
      <c r="G1940" s="97"/>
    </row>
    <row r="1941" spans="1:7" ht="13.5" thickBot="1">
      <c r="A1941" s="11"/>
      <c r="B1941" s="17">
        <v>75704</v>
      </c>
      <c r="C1941" s="35"/>
      <c r="D1941" s="114" t="s">
        <v>270</v>
      </c>
      <c r="E1941" s="148">
        <f>E1942</f>
        <v>165164</v>
      </c>
      <c r="F1941" s="149">
        <f>F1942</f>
        <v>0</v>
      </c>
      <c r="G1941" s="96">
        <f>F1941+E1941</f>
        <v>165164</v>
      </c>
    </row>
    <row r="1942" spans="1:7" ht="12.75">
      <c r="A1942" s="11"/>
      <c r="B1942" s="10"/>
      <c r="C1942" s="12">
        <v>8020</v>
      </c>
      <c r="D1942" s="55" t="s">
        <v>269</v>
      </c>
      <c r="E1942" s="56">
        <f>E1498</f>
        <v>165164</v>
      </c>
      <c r="F1942" s="56">
        <f>F1498</f>
        <v>0</v>
      </c>
      <c r="G1942" s="56">
        <f>G1498</f>
        <v>165164</v>
      </c>
    </row>
    <row r="1943" spans="1:7" ht="12.75">
      <c r="A1943" s="11"/>
      <c r="B1943" s="10"/>
      <c r="C1943" s="12"/>
      <c r="D1943" s="55"/>
      <c r="E1943" s="56"/>
      <c r="F1943" s="136"/>
      <c r="G1943" s="97"/>
    </row>
    <row r="1944" spans="1:7" ht="13.5" thickBot="1">
      <c r="A1944" s="39">
        <v>758</v>
      </c>
      <c r="B1944" s="27"/>
      <c r="C1944" s="92"/>
      <c r="D1944" s="100" t="s">
        <v>24</v>
      </c>
      <c r="E1944" s="160">
        <f>E1945</f>
        <v>1065050</v>
      </c>
      <c r="F1944" s="194">
        <f>F1945</f>
        <v>-1065050</v>
      </c>
      <c r="G1944" s="42">
        <f>F1944+E1944</f>
        <v>0</v>
      </c>
    </row>
    <row r="1945" spans="1:7" ht="13.5" thickBot="1">
      <c r="A1945" s="11"/>
      <c r="B1945" s="32">
        <v>75818</v>
      </c>
      <c r="C1945" s="66"/>
      <c r="D1945" s="102" t="s">
        <v>161</v>
      </c>
      <c r="E1945" s="154">
        <f>E1946</f>
        <v>1065050</v>
      </c>
      <c r="F1945" s="204">
        <f>F1946</f>
        <v>-1065050</v>
      </c>
      <c r="G1945" s="96">
        <f>F1945+E1945</f>
        <v>0</v>
      </c>
    </row>
    <row r="1946" spans="1:7" ht="12.75">
      <c r="A1946" s="11"/>
      <c r="B1946" s="10"/>
      <c r="C1946" s="12">
        <v>4810</v>
      </c>
      <c r="D1946" s="55" t="s">
        <v>162</v>
      </c>
      <c r="E1946" s="56">
        <f>E1502</f>
        <v>1065050</v>
      </c>
      <c r="F1946" s="56">
        <f>F1502</f>
        <v>-1065050</v>
      </c>
      <c r="G1946" s="56">
        <f>G1502</f>
        <v>0</v>
      </c>
    </row>
    <row r="1947" spans="1:7" ht="12.75">
      <c r="A1947" s="11"/>
      <c r="B1947" s="10"/>
      <c r="C1947" s="12"/>
      <c r="D1947" s="55"/>
      <c r="E1947" s="56"/>
      <c r="F1947" s="217"/>
      <c r="G1947" s="97"/>
    </row>
    <row r="1948" spans="1:7" ht="13.5" thickBot="1">
      <c r="A1948" s="39">
        <v>801</v>
      </c>
      <c r="B1948" s="27"/>
      <c r="C1948" s="92"/>
      <c r="D1948" s="100" t="s">
        <v>47</v>
      </c>
      <c r="E1948" s="160">
        <f>+E1959+E1949+E1952+E1956</f>
        <v>143280</v>
      </c>
      <c r="F1948" s="160">
        <f>+F1959+F1949+F1952+F1956</f>
        <v>0</v>
      </c>
      <c r="G1948" s="160">
        <f>+G1959+G1949+G1952+G1956</f>
        <v>143280</v>
      </c>
    </row>
    <row r="1949" spans="1:7" ht="13.5" thickBot="1">
      <c r="A1949" s="94"/>
      <c r="B1949" s="17">
        <v>80120</v>
      </c>
      <c r="C1949" s="19"/>
      <c r="D1949" s="83" t="s">
        <v>380</v>
      </c>
      <c r="E1949" s="168">
        <f>SUM(E1950)</f>
        <v>110160</v>
      </c>
      <c r="F1949" s="168">
        <f>SUM(F1950)</f>
        <v>0</v>
      </c>
      <c r="G1949" s="168">
        <f>SUM(G1950)</f>
        <v>110160</v>
      </c>
    </row>
    <row r="1950" spans="1:7" ht="12.75">
      <c r="A1950" s="94"/>
      <c r="B1950" s="10"/>
      <c r="C1950" s="12">
        <v>2540</v>
      </c>
      <c r="D1950" s="55" t="s">
        <v>381</v>
      </c>
      <c r="E1950" s="142">
        <f>E1506</f>
        <v>110160</v>
      </c>
      <c r="F1950" s="142">
        <f>F1506</f>
        <v>0</v>
      </c>
      <c r="G1950" s="142">
        <f>G1506</f>
        <v>110160</v>
      </c>
    </row>
    <row r="1951" spans="1:7" ht="12.75">
      <c r="A1951" s="94"/>
      <c r="B1951" s="10"/>
      <c r="C1951" s="12"/>
      <c r="D1951" s="55"/>
      <c r="E1951" s="142"/>
      <c r="F1951" s="206"/>
      <c r="G1951" s="86"/>
    </row>
    <row r="1952" spans="1:7" ht="12.75">
      <c r="A1952" s="94"/>
      <c r="B1952" s="172">
        <v>80130</v>
      </c>
      <c r="C1952" s="179"/>
      <c r="D1952" s="180" t="s">
        <v>52</v>
      </c>
      <c r="E1952" s="229">
        <f>E1953+E1954</f>
        <v>5815</v>
      </c>
      <c r="F1952" s="229">
        <f>F1953+F1954</f>
        <v>0</v>
      </c>
      <c r="G1952" s="229">
        <f>G1953+G1954</f>
        <v>5815</v>
      </c>
    </row>
    <row r="1953" spans="1:7" ht="12.75">
      <c r="A1953" s="94"/>
      <c r="B1953" s="10"/>
      <c r="C1953" s="12">
        <v>4270</v>
      </c>
      <c r="D1953" s="55" t="s">
        <v>35</v>
      </c>
      <c r="E1953" s="142">
        <f aca="true" t="shared" si="67" ref="E1953:G1954">E1509</f>
        <v>5815</v>
      </c>
      <c r="F1953" s="142">
        <f t="shared" si="67"/>
        <v>0</v>
      </c>
      <c r="G1953" s="142">
        <f t="shared" si="67"/>
        <v>5815</v>
      </c>
    </row>
    <row r="1954" spans="1:7" ht="12.75">
      <c r="A1954" s="94"/>
      <c r="B1954" s="10"/>
      <c r="C1954" s="12">
        <v>6050</v>
      </c>
      <c r="D1954" s="55" t="s">
        <v>43</v>
      </c>
      <c r="E1954" s="142">
        <f t="shared" si="67"/>
        <v>0</v>
      </c>
      <c r="F1954" s="142">
        <f t="shared" si="67"/>
        <v>0</v>
      </c>
      <c r="G1954" s="142">
        <f t="shared" si="67"/>
        <v>0</v>
      </c>
    </row>
    <row r="1955" spans="1:7" ht="12.75">
      <c r="A1955" s="94"/>
      <c r="B1955" s="10"/>
      <c r="C1955" s="12"/>
      <c r="D1955" s="55"/>
      <c r="E1955" s="142"/>
      <c r="F1955" s="143"/>
      <c r="G1955" s="142"/>
    </row>
    <row r="1956" spans="1:7" ht="12.75">
      <c r="A1956" s="94"/>
      <c r="B1956" s="172">
        <v>80195</v>
      </c>
      <c r="C1956" s="179"/>
      <c r="D1956" s="180" t="s">
        <v>54</v>
      </c>
      <c r="E1956" s="426">
        <f>SUM(E1957)</f>
        <v>4000</v>
      </c>
      <c r="F1956" s="427">
        <f>SUM(F1957)</f>
        <v>0</v>
      </c>
      <c r="G1956" s="428">
        <f>E1956+F1956</f>
        <v>4000</v>
      </c>
    </row>
    <row r="1957" spans="1:7" ht="12.75">
      <c r="A1957" s="94"/>
      <c r="B1957" s="10"/>
      <c r="C1957" s="12">
        <v>4210</v>
      </c>
      <c r="D1957" s="55" t="s">
        <v>33</v>
      </c>
      <c r="E1957" s="142">
        <f>E1522</f>
        <v>4000</v>
      </c>
      <c r="F1957" s="142">
        <f>F1522</f>
        <v>0</v>
      </c>
      <c r="G1957" s="142">
        <f>G1522</f>
        <v>4000</v>
      </c>
    </row>
    <row r="1958" spans="1:7" ht="12.75">
      <c r="A1958" s="94"/>
      <c r="B1958" s="10"/>
      <c r="C1958" s="12"/>
      <c r="D1958" s="55"/>
      <c r="E1958" s="142"/>
      <c r="F1958" s="230"/>
      <c r="G1958" s="86"/>
    </row>
    <row r="1959" spans="1:7" ht="13.5" thickBot="1">
      <c r="A1959" s="11"/>
      <c r="B1959" s="145">
        <v>80197</v>
      </c>
      <c r="C1959" s="146"/>
      <c r="D1959" s="147" t="s">
        <v>62</v>
      </c>
      <c r="E1959" s="148">
        <f>E1960</f>
        <v>23305</v>
      </c>
      <c r="F1959" s="149">
        <f>F1960</f>
        <v>0</v>
      </c>
      <c r="G1959" s="163">
        <f>F1959+E1959</f>
        <v>23305</v>
      </c>
    </row>
    <row r="1960" spans="1:7" ht="12.75">
      <c r="A1960" s="11"/>
      <c r="B1960" s="151"/>
      <c r="C1960" s="12">
        <v>4110</v>
      </c>
      <c r="D1960" s="9" t="s">
        <v>31</v>
      </c>
      <c r="E1960" s="56">
        <f>E1527</f>
        <v>23305</v>
      </c>
      <c r="F1960" s="56">
        <f>F1526</f>
        <v>0</v>
      </c>
      <c r="G1960" s="143">
        <f>F1960+E1960</f>
        <v>23305</v>
      </c>
    </row>
    <row r="1961" spans="1:7" ht="12.75">
      <c r="A1961" s="11"/>
      <c r="B1961" s="151"/>
      <c r="C1961" s="152"/>
      <c r="D1961" s="153"/>
      <c r="E1961" s="56"/>
      <c r="F1961" s="136"/>
      <c r="G1961" s="143"/>
    </row>
    <row r="1962" spans="1:7" ht="13.5" thickBot="1">
      <c r="A1962" s="31">
        <v>851</v>
      </c>
      <c r="B1962" s="28"/>
      <c r="C1962" s="27"/>
      <c r="D1962" s="28" t="s">
        <v>73</v>
      </c>
      <c r="E1962" s="160">
        <f>E1970+E1963</f>
        <v>70000</v>
      </c>
      <c r="F1962" s="160">
        <f>F1970+F1963</f>
        <v>0</v>
      </c>
      <c r="G1962" s="160">
        <f>G1970+G1963</f>
        <v>70000</v>
      </c>
    </row>
    <row r="1963" spans="1:7" ht="12.75">
      <c r="A1963" s="53"/>
      <c r="B1963" s="390">
        <v>85111</v>
      </c>
      <c r="C1963" s="431"/>
      <c r="D1963" s="432" t="s">
        <v>397</v>
      </c>
      <c r="E1963" s="391">
        <f>E1964</f>
        <v>70000</v>
      </c>
      <c r="F1963" s="433">
        <f>F1964</f>
        <v>0</v>
      </c>
      <c r="G1963" s="434">
        <f>G1964</f>
        <v>70000</v>
      </c>
    </row>
    <row r="1964" spans="1:7" ht="12.75">
      <c r="A1964" s="53"/>
      <c r="B1964" s="388"/>
      <c r="C1964" s="412">
        <v>6220</v>
      </c>
      <c r="D1964" s="191" t="s">
        <v>428</v>
      </c>
      <c r="E1964" s="323">
        <f>E1531</f>
        <v>70000</v>
      </c>
      <c r="F1964" s="323">
        <f>F1531</f>
        <v>0</v>
      </c>
      <c r="G1964" s="323">
        <f>G1531</f>
        <v>70000</v>
      </c>
    </row>
    <row r="1965" spans="1:7" ht="12.75">
      <c r="A1965" s="53"/>
      <c r="B1965" s="388"/>
      <c r="C1965" s="412"/>
      <c r="D1965" s="191" t="s">
        <v>429</v>
      </c>
      <c r="E1965" s="228"/>
      <c r="F1965" s="230"/>
      <c r="G1965" s="86"/>
    </row>
    <row r="1966" spans="1:7" ht="12.75">
      <c r="A1966" s="53"/>
      <c r="B1966" s="388"/>
      <c r="C1966" s="412"/>
      <c r="D1966" s="191" t="s">
        <v>430</v>
      </c>
      <c r="E1966" s="228"/>
      <c r="F1966" s="230"/>
      <c r="G1966" s="86"/>
    </row>
    <row r="1967" spans="1:7" ht="12.75">
      <c r="A1967" s="53"/>
      <c r="B1967" s="41"/>
      <c r="C1967" s="40"/>
      <c r="D1967" s="41"/>
      <c r="E1967" s="228"/>
      <c r="F1967" s="230"/>
      <c r="G1967" s="86"/>
    </row>
    <row r="1968" spans="1:7" ht="12.75">
      <c r="A1968" s="8"/>
      <c r="B1968" s="9">
        <v>85156</v>
      </c>
      <c r="C1968" s="10"/>
      <c r="D1968" s="9" t="s">
        <v>103</v>
      </c>
      <c r="E1968" s="56"/>
      <c r="F1968" s="72"/>
      <c r="G1968" s="46"/>
    </row>
    <row r="1969" spans="1:7" ht="12.75">
      <c r="A1969" s="8"/>
      <c r="B1969" s="9"/>
      <c r="C1969" s="10"/>
      <c r="D1969" s="9" t="s">
        <v>104</v>
      </c>
      <c r="E1969" s="56"/>
      <c r="F1969" s="72"/>
      <c r="G1969" s="46"/>
    </row>
    <row r="1970" spans="1:7" ht="13.5" thickBot="1">
      <c r="A1970" s="8"/>
      <c r="B1970" s="16"/>
      <c r="C1970" s="17"/>
      <c r="D1970" s="16" t="s">
        <v>105</v>
      </c>
      <c r="E1970" s="148">
        <f>E1971</f>
        <v>0</v>
      </c>
      <c r="F1970" s="196">
        <f>F1971</f>
        <v>0</v>
      </c>
      <c r="G1970" s="45">
        <f>F1970+E1970</f>
        <v>0</v>
      </c>
    </row>
    <row r="1971" spans="1:9" ht="12.75">
      <c r="A1971" s="8"/>
      <c r="B1971" s="9"/>
      <c r="C1971" s="37" t="s">
        <v>77</v>
      </c>
      <c r="D1971" s="9" t="s">
        <v>78</v>
      </c>
      <c r="E1971" s="56"/>
      <c r="F1971" s="72"/>
      <c r="G1971" s="46">
        <f>F1971+E1971</f>
        <v>0</v>
      </c>
      <c r="I1971" s="1"/>
    </row>
    <row r="1972" spans="1:7" ht="12.75">
      <c r="A1972" s="11"/>
      <c r="B1972" s="152"/>
      <c r="C1972" s="152"/>
      <c r="D1972" s="153"/>
      <c r="E1972" s="56"/>
      <c r="F1972" s="136"/>
      <c r="G1972" s="143"/>
    </row>
    <row r="1973" spans="1:7" ht="12.75">
      <c r="A1973" s="11"/>
      <c r="B1973" s="152"/>
      <c r="C1973" s="152"/>
      <c r="D1973" s="153"/>
      <c r="E1973" s="56"/>
      <c r="F1973" s="136"/>
      <c r="G1973" s="143"/>
    </row>
    <row r="1974" spans="1:7" ht="13.5" thickBot="1">
      <c r="A1974" s="39">
        <v>852</v>
      </c>
      <c r="B1974" s="92"/>
      <c r="C1974" s="105"/>
      <c r="D1974" s="100" t="s">
        <v>186</v>
      </c>
      <c r="E1974" s="160">
        <f>E1975</f>
        <v>103600</v>
      </c>
      <c r="F1974" s="160">
        <f>F1975</f>
        <v>-38600</v>
      </c>
      <c r="G1974" s="160">
        <f>G1975</f>
        <v>65000</v>
      </c>
    </row>
    <row r="1975" spans="1:7" ht="13.5" thickBot="1">
      <c r="A1975" s="11"/>
      <c r="B1975" s="32">
        <v>85201</v>
      </c>
      <c r="C1975" s="111"/>
      <c r="D1975" s="169" t="s">
        <v>70</v>
      </c>
      <c r="E1975" s="201">
        <f>SUM(E1976:E1977)</f>
        <v>103600</v>
      </c>
      <c r="F1975" s="218">
        <f>SUM(F1976:F1977)</f>
        <v>-38600</v>
      </c>
      <c r="G1975" s="103">
        <f>F1975+E1975</f>
        <v>65000</v>
      </c>
    </row>
    <row r="1976" spans="1:7" ht="12.75">
      <c r="A1976" s="11"/>
      <c r="B1976" s="12"/>
      <c r="C1976" s="88" t="s">
        <v>211</v>
      </c>
      <c r="D1976" s="61" t="s">
        <v>210</v>
      </c>
      <c r="E1976" s="143">
        <f aca="true" t="shared" si="68" ref="E1976:G1977">E1545</f>
        <v>65000</v>
      </c>
      <c r="F1976" s="143">
        <f t="shared" si="68"/>
        <v>0</v>
      </c>
      <c r="G1976" s="143">
        <f t="shared" si="68"/>
        <v>65000</v>
      </c>
    </row>
    <row r="1977" spans="1:7" ht="12.75">
      <c r="A1977" s="11"/>
      <c r="B1977" s="12"/>
      <c r="C1977" s="88" t="s">
        <v>329</v>
      </c>
      <c r="D1977" s="61" t="s">
        <v>35</v>
      </c>
      <c r="E1977" s="143">
        <f t="shared" si="68"/>
        <v>38600</v>
      </c>
      <c r="F1977" s="143">
        <f t="shared" si="68"/>
        <v>-38600</v>
      </c>
      <c r="G1977" s="143">
        <f t="shared" si="68"/>
        <v>0</v>
      </c>
    </row>
    <row r="1978" spans="1:7" ht="12.75">
      <c r="A1978" s="11"/>
      <c r="B1978" s="12"/>
      <c r="C1978" s="88"/>
      <c r="D1978" s="61"/>
      <c r="E1978" s="143"/>
      <c r="F1978" s="164"/>
      <c r="G1978" s="97"/>
    </row>
    <row r="1979" spans="1:7" ht="13.5" thickBot="1">
      <c r="A1979" s="39">
        <v>853</v>
      </c>
      <c r="B1979" s="92"/>
      <c r="C1979" s="105"/>
      <c r="D1979" s="74" t="s">
        <v>185</v>
      </c>
      <c r="E1979" s="192">
        <f>+E1984+E1980</f>
        <v>879050</v>
      </c>
      <c r="F1979" s="192">
        <f>+F1984+F1980</f>
        <v>0</v>
      </c>
      <c r="G1979" s="192">
        <f>+G1984+G1980</f>
        <v>879050</v>
      </c>
    </row>
    <row r="1980" spans="1:7" ht="12.75">
      <c r="A1980" s="94"/>
      <c r="B1980" s="174">
        <v>85311</v>
      </c>
      <c r="C1980" s="183"/>
      <c r="D1980" s="182" t="s">
        <v>382</v>
      </c>
      <c r="E1980" s="213">
        <f>E1981</f>
        <v>240689</v>
      </c>
      <c r="F1980" s="213">
        <f>F1981</f>
        <v>0</v>
      </c>
      <c r="G1980" s="213">
        <f>G1981</f>
        <v>240689</v>
      </c>
    </row>
    <row r="1981" spans="1:7" ht="12.75">
      <c r="A1981" s="94"/>
      <c r="B1981" s="12"/>
      <c r="C1981" s="88" t="s">
        <v>384</v>
      </c>
      <c r="D1981" s="61" t="s">
        <v>383</v>
      </c>
      <c r="E1981" s="143">
        <f>E1553</f>
        <v>240689</v>
      </c>
      <c r="F1981" s="143">
        <f>F1553</f>
        <v>0</v>
      </c>
      <c r="G1981" s="322">
        <f>E1981+F1981</f>
        <v>240689</v>
      </c>
    </row>
    <row r="1982" spans="1:7" ht="12.75">
      <c r="A1982" s="94"/>
      <c r="B1982" s="12"/>
      <c r="C1982" s="88"/>
      <c r="D1982" s="61" t="s">
        <v>371</v>
      </c>
      <c r="E1982" s="143"/>
      <c r="F1982" s="206"/>
      <c r="G1982" s="86"/>
    </row>
    <row r="1983" spans="1:7" ht="13.5" thickBot="1">
      <c r="A1983" s="94"/>
      <c r="B1983" s="12"/>
      <c r="C1983" s="88"/>
      <c r="D1983" s="61"/>
      <c r="E1983" s="143"/>
      <c r="F1983" s="206"/>
      <c r="G1983" s="86"/>
    </row>
    <row r="1984" spans="1:7" ht="12.75">
      <c r="A1984" s="94"/>
      <c r="B1984" s="174">
        <v>85333</v>
      </c>
      <c r="C1984" s="183"/>
      <c r="D1984" s="182" t="s">
        <v>315</v>
      </c>
      <c r="E1984" s="213">
        <f>SUM(E1985:E1986)</f>
        <v>638361</v>
      </c>
      <c r="F1984" s="213">
        <f>SUM(F1985:F1986)</f>
        <v>0</v>
      </c>
      <c r="G1984" s="213">
        <f>SUM(G1985:G1986)</f>
        <v>638361</v>
      </c>
    </row>
    <row r="1985" spans="1:7" ht="12.75">
      <c r="A1985" s="94"/>
      <c r="B1985" s="10"/>
      <c r="C1985" s="88" t="s">
        <v>211</v>
      </c>
      <c r="D1985" s="61" t="s">
        <v>210</v>
      </c>
      <c r="E1985" s="143">
        <f>E1557</f>
        <v>638361</v>
      </c>
      <c r="F1985" s="143">
        <f>F1557</f>
        <v>0</v>
      </c>
      <c r="G1985" s="97">
        <f>E1985+F1985</f>
        <v>638361</v>
      </c>
    </row>
    <row r="1986" spans="1:7" ht="12.75">
      <c r="A1986" s="94"/>
      <c r="B1986" s="10"/>
      <c r="C1986" s="88" t="s">
        <v>147</v>
      </c>
      <c r="D1986" s="61" t="s">
        <v>37</v>
      </c>
      <c r="E1986" s="143">
        <f>E1558</f>
        <v>0</v>
      </c>
      <c r="F1986" s="143">
        <f>F1558</f>
        <v>0</v>
      </c>
      <c r="G1986" s="97">
        <f>E1986+F1986</f>
        <v>0</v>
      </c>
    </row>
    <row r="1987" spans="1:7" ht="12.75">
      <c r="A1987" s="25"/>
      <c r="B1987" s="25"/>
      <c r="C1987" s="25"/>
      <c r="D1987" s="25"/>
      <c r="E1987" s="191"/>
      <c r="F1987" s="191"/>
      <c r="G1987" s="25"/>
    </row>
    <row r="1988" spans="1:7" ht="13.5" thickBot="1">
      <c r="A1988" s="329">
        <v>854</v>
      </c>
      <c r="B1988" s="403"/>
      <c r="C1988" s="329"/>
      <c r="D1988" s="422" t="s">
        <v>55</v>
      </c>
      <c r="E1988" s="330">
        <f>E1989</f>
        <v>85170</v>
      </c>
      <c r="F1988" s="330">
        <f>F1989</f>
        <v>0</v>
      </c>
      <c r="G1988" s="330">
        <f>G1989</f>
        <v>85170</v>
      </c>
    </row>
    <row r="1989" spans="1:7" ht="12.75">
      <c r="A1989" s="24"/>
      <c r="B1989" s="419">
        <v>85406</v>
      </c>
      <c r="C1989" s="420"/>
      <c r="D1989" s="421" t="s">
        <v>408</v>
      </c>
      <c r="E1989" s="397">
        <f>E1990</f>
        <v>85170</v>
      </c>
      <c r="F1989" s="397">
        <f>F1990</f>
        <v>0</v>
      </c>
      <c r="G1989" s="397">
        <f>G1990</f>
        <v>85170</v>
      </c>
    </row>
    <row r="1990" spans="1:7" ht="12.75">
      <c r="A1990" s="24"/>
      <c r="B1990" s="25"/>
      <c r="C1990" s="24">
        <v>4270</v>
      </c>
      <c r="D1990" s="417" t="s">
        <v>35</v>
      </c>
      <c r="E1990" s="144">
        <f>E1564</f>
        <v>85170</v>
      </c>
      <c r="F1990" s="144">
        <f>F1564</f>
        <v>0</v>
      </c>
      <c r="G1990" s="144">
        <f>G1564</f>
        <v>85170</v>
      </c>
    </row>
    <row r="1991" spans="1:7" ht="12.75">
      <c r="A1991" s="24"/>
      <c r="B1991" s="25"/>
      <c r="C1991" s="24"/>
      <c r="D1991" s="417"/>
      <c r="E1991" s="191"/>
      <c r="F1991" s="418"/>
      <c r="G1991" s="25"/>
    </row>
    <row r="1992" spans="1:7" ht="13.5" thickBot="1">
      <c r="A1992" s="39"/>
      <c r="B1992" s="17"/>
      <c r="C1992" s="87"/>
      <c r="D1992" s="62"/>
      <c r="E1992" s="163"/>
      <c r="F1992" s="204"/>
      <c r="G1992" s="96"/>
    </row>
    <row r="1993" spans="1:7" ht="12.75">
      <c r="A1993" s="65"/>
      <c r="B1993" s="65"/>
      <c r="C1993" s="48"/>
      <c r="D1993" s="71"/>
      <c r="E1993" s="136"/>
      <c r="F1993" s="136"/>
      <c r="G1993" s="65"/>
    </row>
    <row r="1994" ht="12.75">
      <c r="F1994" s="72"/>
    </row>
    <row r="1995" ht="12.75">
      <c r="F1995" s="72"/>
    </row>
    <row r="1996" ht="12.75">
      <c r="F1996" s="72"/>
    </row>
    <row r="1997" ht="12.75">
      <c r="F1997" s="72"/>
    </row>
    <row r="1998" spans="3:7" ht="12.75">
      <c r="C1998" s="135" t="s">
        <v>182</v>
      </c>
      <c r="E1998" s="72">
        <f>E1922+E1863+E1842+E1766+E1710+E1667+E1632</f>
        <v>9225172</v>
      </c>
      <c r="F1998" s="72">
        <f>F1922+F1863+F1842+F1766+F1710+F1667+F1632</f>
        <v>-1039800</v>
      </c>
      <c r="G1998" s="1">
        <f>G1922+G1863+G1842+G1766+G1710+G1667+G1632</f>
        <v>8185372</v>
      </c>
    </row>
    <row r="1999" ht="12.75">
      <c r="F1999" s="72"/>
    </row>
    <row r="2000" ht="12.75">
      <c r="F2000" s="72"/>
    </row>
    <row r="2001" ht="12.75">
      <c r="F2001" s="72"/>
    </row>
    <row r="2002" ht="12.75">
      <c r="F2002" s="72"/>
    </row>
  </sheetData>
  <sheetProtection/>
  <mergeCells count="72">
    <mergeCell ref="E61:G61"/>
    <mergeCell ref="A193:G193"/>
    <mergeCell ref="A256:G256"/>
    <mergeCell ref="E254:G254"/>
    <mergeCell ref="E338:G338"/>
    <mergeCell ref="A257:G257"/>
    <mergeCell ref="E190:G190"/>
    <mergeCell ref="A65:G65"/>
    <mergeCell ref="A63:G63"/>
    <mergeCell ref="A6:G6"/>
    <mergeCell ref="A10:G10"/>
    <mergeCell ref="A7:G7"/>
    <mergeCell ref="A8:G8"/>
    <mergeCell ref="A9:E9"/>
    <mergeCell ref="A1917:G1917"/>
    <mergeCell ref="A1916:G1916"/>
    <mergeCell ref="A1704:G1704"/>
    <mergeCell ref="A1760:G1760"/>
    <mergeCell ref="A1759:G1759"/>
    <mergeCell ref="F1834:G1834"/>
    <mergeCell ref="F1045:G1045"/>
    <mergeCell ref="F1915:G1915"/>
    <mergeCell ref="A1835:G1835"/>
    <mergeCell ref="F1757:G1757"/>
    <mergeCell ref="A1857:G1857"/>
    <mergeCell ref="A1836:G1836"/>
    <mergeCell ref="A1858:G1858"/>
    <mergeCell ref="F1856:G1856"/>
    <mergeCell ref="F1605:G1605"/>
    <mergeCell ref="A1046:G1046"/>
    <mergeCell ref="A1082:G1082"/>
    <mergeCell ref="E1323:G1323"/>
    <mergeCell ref="A1326:G1326"/>
    <mergeCell ref="A1325:G1325"/>
    <mergeCell ref="A1083:G1083"/>
    <mergeCell ref="A1047:G1047"/>
    <mergeCell ref="A657:G657"/>
    <mergeCell ref="A846:G846"/>
    <mergeCell ref="A658:G658"/>
    <mergeCell ref="E655:G655"/>
    <mergeCell ref="A192:G192"/>
    <mergeCell ref="A340:G340"/>
    <mergeCell ref="A469:G469"/>
    <mergeCell ref="A592:G592"/>
    <mergeCell ref="E590:G590"/>
    <mergeCell ref="E466:G466"/>
    <mergeCell ref="A341:G341"/>
    <mergeCell ref="A468:G468"/>
    <mergeCell ref="A593:G593"/>
    <mergeCell ref="A714:G714"/>
    <mergeCell ref="A713:G713"/>
    <mergeCell ref="E711:G711"/>
    <mergeCell ref="A1606:G1606"/>
    <mergeCell ref="A1662:G1662"/>
    <mergeCell ref="A1661:G1661"/>
    <mergeCell ref="A1703:G1703"/>
    <mergeCell ref="A1607:G1607"/>
    <mergeCell ref="A1608:G1608"/>
    <mergeCell ref="F1660:G1660"/>
    <mergeCell ref="A1609:G1609"/>
    <mergeCell ref="F1701:G1701"/>
    <mergeCell ref="A763:G763"/>
    <mergeCell ref="E762:G762"/>
    <mergeCell ref="E909:G909"/>
    <mergeCell ref="E844:G844"/>
    <mergeCell ref="A845:G845"/>
    <mergeCell ref="A764:G764"/>
    <mergeCell ref="E1043:G1043"/>
    <mergeCell ref="A913:G913"/>
    <mergeCell ref="A910:G910"/>
    <mergeCell ref="A911:G911"/>
    <mergeCell ref="A912:G912"/>
  </mergeCells>
  <printOptions horizontalCentered="1"/>
  <pageMargins left="0.2362204724409449" right="0.5511811023622047" top="0.5118110236220472" bottom="0.1968503937007874" header="0.31496062992125984" footer="0.1968503937007874"/>
  <pageSetup fitToHeight="2" fitToWidth="2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88"/>
  <sheetViews>
    <sheetView view="pageBreakPreview" zoomScaleSheetLayoutView="100" zoomScalePageLayoutView="0" workbookViewId="0" topLeftCell="A127">
      <selection activeCell="I119" sqref="I119"/>
    </sheetView>
  </sheetViews>
  <sheetFormatPr defaultColWidth="9.00390625" defaultRowHeight="12.75"/>
  <cols>
    <col min="3" max="3" width="7.00390625" style="0" customWidth="1"/>
    <col min="4" max="4" width="48.75390625" style="0" customWidth="1"/>
    <col min="5" max="5" width="10.00390625" style="0" customWidth="1"/>
    <col min="7" max="7" width="11.00390625" style="0" customWidth="1"/>
  </cols>
  <sheetData>
    <row r="4" spans="1:7" ht="12.75">
      <c r="A4" s="487" t="s">
        <v>393</v>
      </c>
      <c r="B4" s="487"/>
      <c r="C4" s="487"/>
      <c r="D4" s="487"/>
      <c r="E4" s="487"/>
      <c r="F4" s="487"/>
      <c r="G4" s="487"/>
    </row>
    <row r="5" spans="1:7" ht="13.5" thickBot="1">
      <c r="A5" s="486" t="s">
        <v>45</v>
      </c>
      <c r="B5" s="486"/>
      <c r="C5" s="486"/>
      <c r="D5" s="486"/>
      <c r="E5" s="486"/>
      <c r="F5" s="486"/>
      <c r="G5" s="486"/>
    </row>
    <row r="6" spans="1:7" ht="12.75">
      <c r="A6" s="3"/>
      <c r="B6" s="4"/>
      <c r="C6" s="4"/>
      <c r="D6" s="4"/>
      <c r="E6" s="189" t="s">
        <v>8</v>
      </c>
      <c r="F6" s="189"/>
      <c r="G6" s="7" t="s">
        <v>8</v>
      </c>
    </row>
    <row r="7" spans="1:7" ht="12.75">
      <c r="A7" s="8" t="s">
        <v>9</v>
      </c>
      <c r="B7" s="9" t="s">
        <v>10</v>
      </c>
      <c r="C7" s="10" t="s">
        <v>11</v>
      </c>
      <c r="D7" s="10" t="s">
        <v>12</v>
      </c>
      <c r="E7" s="190" t="s">
        <v>373</v>
      </c>
      <c r="F7" s="190" t="s">
        <v>13</v>
      </c>
      <c r="G7" s="14" t="s">
        <v>373</v>
      </c>
    </row>
    <row r="8" spans="1:7" ht="13.5" thickBot="1">
      <c r="A8" s="15"/>
      <c r="B8" s="16"/>
      <c r="C8" s="17"/>
      <c r="D8" s="17"/>
      <c r="E8" s="21"/>
      <c r="F8" s="21"/>
      <c r="G8" s="20" t="s">
        <v>14</v>
      </c>
    </row>
    <row r="9" spans="1:7" ht="13.5" thickBot="1">
      <c r="A9" s="15">
        <v>1</v>
      </c>
      <c r="B9" s="17">
        <v>2</v>
      </c>
      <c r="C9" s="17">
        <v>3</v>
      </c>
      <c r="D9" s="17">
        <v>4</v>
      </c>
      <c r="E9" s="110">
        <v>5</v>
      </c>
      <c r="F9" s="85">
        <v>6</v>
      </c>
      <c r="G9" s="140">
        <v>7</v>
      </c>
    </row>
    <row r="10" spans="1:7" ht="12.75">
      <c r="A10" s="5"/>
      <c r="B10" s="6"/>
      <c r="C10" s="6"/>
      <c r="D10" s="6"/>
      <c r="E10" s="234"/>
      <c r="F10" s="191"/>
      <c r="G10" s="79"/>
    </row>
    <row r="11" spans="1:7" ht="13.5" thickBot="1">
      <c r="A11" s="11"/>
      <c r="B11" s="12"/>
      <c r="C11" s="12"/>
      <c r="D11" s="27" t="s">
        <v>107</v>
      </c>
      <c r="E11" s="192">
        <f>E13+E25+E36+E49+E63+E89+E99+E133+E148+E58+E31+E82+E165</f>
        <v>26206667</v>
      </c>
      <c r="F11" s="192">
        <f>F13+F25+F36+F49+F63+F89+F99+F133+F148+F58+F31+F82+F165</f>
        <v>340296</v>
      </c>
      <c r="G11" s="192">
        <f>G13+G25+G36+G49+G63+G89+G99+G133+G148+G58+G31+G82+G165</f>
        <v>26546963</v>
      </c>
    </row>
    <row r="12" spans="1:7" ht="12.75">
      <c r="A12" s="11"/>
      <c r="B12" s="12"/>
      <c r="C12" s="12"/>
      <c r="D12" s="90" t="s">
        <v>16</v>
      </c>
      <c r="E12" s="239"/>
      <c r="F12" s="207"/>
      <c r="G12" s="38"/>
    </row>
    <row r="13" spans="1:7" ht="13.5" thickBot="1">
      <c r="A13" s="91" t="s">
        <v>108</v>
      </c>
      <c r="B13" s="92"/>
      <c r="C13" s="92"/>
      <c r="D13" s="93" t="s">
        <v>109</v>
      </c>
      <c r="E13" s="192">
        <f>E14+E20</f>
        <v>40159</v>
      </c>
      <c r="F13" s="192">
        <f>F14+F20</f>
        <v>0</v>
      </c>
      <c r="G13" s="29">
        <f>F13+E13</f>
        <v>40159</v>
      </c>
    </row>
    <row r="14" spans="1:7" ht="13.5" thickBot="1">
      <c r="A14" s="94"/>
      <c r="B14" s="69" t="s">
        <v>110</v>
      </c>
      <c r="C14" s="66"/>
      <c r="D14" s="95" t="s">
        <v>111</v>
      </c>
      <c r="E14" s="163">
        <f>E15</f>
        <v>13000</v>
      </c>
      <c r="F14" s="195">
        <f>F16</f>
        <v>0</v>
      </c>
      <c r="G14" s="133">
        <f>F14+E14</f>
        <v>13000</v>
      </c>
    </row>
    <row r="15" spans="1:7" ht="12.75">
      <c r="A15" s="94"/>
      <c r="B15" s="10"/>
      <c r="C15" s="88" t="s">
        <v>198</v>
      </c>
      <c r="D15" s="55" t="s">
        <v>112</v>
      </c>
      <c r="E15" s="143">
        <f>'Zmiany '!E1093</f>
        <v>13000</v>
      </c>
      <c r="F15" s="143">
        <f>'Zmiany '!F1093</f>
        <v>0</v>
      </c>
      <c r="G15" s="355">
        <f>'Zmiany '!G1093</f>
        <v>13000</v>
      </c>
    </row>
    <row r="16" spans="1:7" ht="12.75">
      <c r="A16" s="94"/>
      <c r="B16" s="10"/>
      <c r="C16" s="88"/>
      <c r="D16" s="55" t="s">
        <v>113</v>
      </c>
      <c r="E16" s="143"/>
      <c r="F16" s="136"/>
      <c r="G16" s="38"/>
    </row>
    <row r="17" spans="1:7" ht="12.75">
      <c r="A17" s="94"/>
      <c r="B17" s="10"/>
      <c r="C17" s="88"/>
      <c r="D17" s="55"/>
      <c r="E17" s="143"/>
      <c r="F17" s="136"/>
      <c r="G17" s="38"/>
    </row>
    <row r="18" spans="1:7" ht="12.75">
      <c r="A18" s="94"/>
      <c r="B18" s="37" t="s">
        <v>453</v>
      </c>
      <c r="C18" s="88"/>
      <c r="D18" s="424" t="s">
        <v>449</v>
      </c>
      <c r="E18" s="143"/>
      <c r="F18" s="136"/>
      <c r="G18" s="38"/>
    </row>
    <row r="19" spans="1:7" ht="12.75">
      <c r="A19" s="94"/>
      <c r="B19" s="10"/>
      <c r="C19" s="88"/>
      <c r="D19" s="424" t="s">
        <v>450</v>
      </c>
      <c r="E19" s="143"/>
      <c r="F19" s="136"/>
      <c r="G19" s="38"/>
    </row>
    <row r="20" spans="1:7" ht="13.5" thickBot="1">
      <c r="A20" s="94"/>
      <c r="B20" s="17"/>
      <c r="C20" s="87"/>
      <c r="D20" s="450" t="s">
        <v>451</v>
      </c>
      <c r="E20" s="163">
        <f>E21</f>
        <v>27159</v>
      </c>
      <c r="F20" s="163">
        <f>F21</f>
        <v>0</v>
      </c>
      <c r="G20" s="163">
        <f>G21</f>
        <v>27159</v>
      </c>
    </row>
    <row r="21" spans="1:7" ht="12.75">
      <c r="A21" s="94"/>
      <c r="B21" s="10"/>
      <c r="C21" s="88" t="s">
        <v>452</v>
      </c>
      <c r="D21" s="171" t="s">
        <v>439</v>
      </c>
      <c r="E21" s="143">
        <f>'Zmiany '!E1099</f>
        <v>27159</v>
      </c>
      <c r="F21" s="143">
        <f>'Zmiany '!F1099</f>
        <v>0</v>
      </c>
      <c r="G21" s="143">
        <f>'Zmiany '!G1099</f>
        <v>27159</v>
      </c>
    </row>
    <row r="22" spans="1:7" ht="12.75">
      <c r="A22" s="94"/>
      <c r="B22" s="10"/>
      <c r="C22" s="88"/>
      <c r="D22" s="171" t="s">
        <v>440</v>
      </c>
      <c r="E22" s="143"/>
      <c r="F22" s="136"/>
      <c r="G22" s="38"/>
    </row>
    <row r="23" spans="1:7" ht="12.75">
      <c r="A23" s="94"/>
      <c r="B23" s="10"/>
      <c r="C23" s="88"/>
      <c r="D23" s="55"/>
      <c r="E23" s="143"/>
      <c r="F23" s="136"/>
      <c r="G23" s="38"/>
    </row>
    <row r="24" spans="1:7" ht="12.75">
      <c r="A24" s="94"/>
      <c r="B24" s="10"/>
      <c r="C24" s="88"/>
      <c r="D24" s="55"/>
      <c r="E24" s="143"/>
      <c r="F24" s="136"/>
      <c r="G24" s="38"/>
    </row>
    <row r="25" spans="1:7" ht="13.5" thickBot="1">
      <c r="A25" s="91" t="s">
        <v>114</v>
      </c>
      <c r="B25" s="27"/>
      <c r="C25" s="92"/>
      <c r="D25" s="100" t="s">
        <v>115</v>
      </c>
      <c r="E25" s="192">
        <f>E26</f>
        <v>199388</v>
      </c>
      <c r="F25" s="194">
        <f>F26</f>
        <v>0</v>
      </c>
      <c r="G25" s="29">
        <f>F25+E25</f>
        <v>199388</v>
      </c>
    </row>
    <row r="26" spans="1:7" ht="13.5" thickBot="1">
      <c r="A26" s="101"/>
      <c r="B26" s="69" t="s">
        <v>116</v>
      </c>
      <c r="C26" s="66"/>
      <c r="D26" s="102" t="s">
        <v>117</v>
      </c>
      <c r="E26" s="214">
        <f>E27</f>
        <v>199388</v>
      </c>
      <c r="F26" s="195">
        <f>F29</f>
        <v>0</v>
      </c>
      <c r="G26" s="133">
        <f>F26+E26</f>
        <v>199388</v>
      </c>
    </row>
    <row r="27" spans="1:7" ht="12.75">
      <c r="A27" s="101"/>
      <c r="B27" s="10"/>
      <c r="C27" s="12">
        <v>2460</v>
      </c>
      <c r="D27" s="55" t="s">
        <v>118</v>
      </c>
      <c r="E27" s="143">
        <f>'Zmiany '!E1108</f>
        <v>199388</v>
      </c>
      <c r="F27" s="143">
        <f>'Zmiany '!F1108</f>
        <v>0</v>
      </c>
      <c r="G27" s="355">
        <f>'Zmiany '!G1108</f>
        <v>199388</v>
      </c>
    </row>
    <row r="28" spans="1:7" ht="12.75">
      <c r="A28" s="101"/>
      <c r="B28" s="10"/>
      <c r="C28" s="12"/>
      <c r="D28" s="55" t="s">
        <v>240</v>
      </c>
      <c r="E28" s="143"/>
      <c r="F28" s="136"/>
      <c r="G28" s="38"/>
    </row>
    <row r="29" spans="1:7" ht="12.75">
      <c r="A29" s="101"/>
      <c r="B29" s="10"/>
      <c r="C29" s="12"/>
      <c r="D29" s="55" t="s">
        <v>241</v>
      </c>
      <c r="E29" s="143"/>
      <c r="F29" s="136"/>
      <c r="G29" s="38"/>
    </row>
    <row r="30" spans="1:7" ht="12.75">
      <c r="A30" s="101"/>
      <c r="B30" s="10"/>
      <c r="C30" s="12"/>
      <c r="D30" s="55"/>
      <c r="E30" s="143"/>
      <c r="F30" s="136"/>
      <c r="G30" s="38"/>
    </row>
    <row r="31" spans="1:7" ht="13.5" thickBot="1">
      <c r="A31" s="335" t="s">
        <v>392</v>
      </c>
      <c r="B31" s="336"/>
      <c r="C31" s="327"/>
      <c r="D31" s="329" t="s">
        <v>20</v>
      </c>
      <c r="E31" s="330">
        <f>E32</f>
        <v>58000</v>
      </c>
      <c r="F31" s="330">
        <f>F32</f>
        <v>0</v>
      </c>
      <c r="G31" s="338">
        <f>G32</f>
        <v>58000</v>
      </c>
    </row>
    <row r="32" spans="1:7" ht="12.75">
      <c r="A32" s="101"/>
      <c r="B32" s="174">
        <v>70005</v>
      </c>
      <c r="C32" s="176"/>
      <c r="D32" s="177" t="s">
        <v>21</v>
      </c>
      <c r="E32" s="213">
        <f>E33</f>
        <v>58000</v>
      </c>
      <c r="F32" s="213">
        <f>F33</f>
        <v>0</v>
      </c>
      <c r="G32" s="339">
        <f>G33</f>
        <v>58000</v>
      </c>
    </row>
    <row r="33" spans="1:7" ht="12.75">
      <c r="A33" s="101"/>
      <c r="B33" s="10"/>
      <c r="C33" s="88" t="s">
        <v>198</v>
      </c>
      <c r="D33" s="55" t="s">
        <v>112</v>
      </c>
      <c r="E33" s="143">
        <f>'Zmiany '!E1124</f>
        <v>58000</v>
      </c>
      <c r="F33" s="143">
        <f>'Zmiany '!F1124</f>
        <v>0</v>
      </c>
      <c r="G33" s="355">
        <f>'Zmiany '!G1124</f>
        <v>58000</v>
      </c>
    </row>
    <row r="34" spans="1:7" ht="12.75">
      <c r="A34" s="101"/>
      <c r="B34" s="10"/>
      <c r="C34" s="37"/>
      <c r="D34" s="55" t="s">
        <v>113</v>
      </c>
      <c r="E34" s="143"/>
      <c r="F34" s="136"/>
      <c r="G34" s="38"/>
    </row>
    <row r="35" spans="1:7" ht="12.75">
      <c r="A35" s="101"/>
      <c r="B35" s="10"/>
      <c r="C35" s="12"/>
      <c r="D35" s="55"/>
      <c r="E35" s="143"/>
      <c r="F35" s="136"/>
      <c r="G35" s="38"/>
    </row>
    <row r="36" spans="1:7" ht="13.5" thickBot="1">
      <c r="A36" s="39">
        <v>710</v>
      </c>
      <c r="B36" s="27"/>
      <c r="C36" s="105"/>
      <c r="D36" s="100" t="s">
        <v>127</v>
      </c>
      <c r="E36" s="192">
        <f>E37+E41+E45</f>
        <v>370844</v>
      </c>
      <c r="F36" s="194">
        <f>F37+F41+F45</f>
        <v>0</v>
      </c>
      <c r="G36" s="29">
        <f>F36+E36</f>
        <v>370844</v>
      </c>
    </row>
    <row r="37" spans="1:7" ht="13.5" thickBot="1">
      <c r="A37" s="11"/>
      <c r="B37" s="17">
        <v>71013</v>
      </c>
      <c r="C37" s="87"/>
      <c r="D37" s="83" t="s">
        <v>128</v>
      </c>
      <c r="E37" s="163">
        <f>E38</f>
        <v>40000</v>
      </c>
      <c r="F37" s="196"/>
      <c r="G37" s="36">
        <f>F37+E37</f>
        <v>40000</v>
      </c>
    </row>
    <row r="38" spans="1:7" ht="12.75">
      <c r="A38" s="11"/>
      <c r="B38" s="10"/>
      <c r="C38" s="88" t="s">
        <v>198</v>
      </c>
      <c r="D38" s="55" t="s">
        <v>112</v>
      </c>
      <c r="E38" s="143">
        <f>'Zmiany '!E1132</f>
        <v>40000</v>
      </c>
      <c r="F38" s="143">
        <f>'Zmiany '!F1132</f>
        <v>0</v>
      </c>
      <c r="G38" s="355">
        <f>'Zmiany '!G1132</f>
        <v>40000</v>
      </c>
    </row>
    <row r="39" spans="1:7" ht="12.75">
      <c r="A39" s="11"/>
      <c r="B39" s="10"/>
      <c r="C39" s="37"/>
      <c r="D39" s="55" t="s">
        <v>113</v>
      </c>
      <c r="E39" s="143"/>
      <c r="F39" s="136"/>
      <c r="G39" s="38"/>
    </row>
    <row r="40" spans="1:7" ht="12.75">
      <c r="A40" s="11"/>
      <c r="B40" s="10"/>
      <c r="C40" s="88"/>
      <c r="D40" s="55"/>
      <c r="E40" s="143"/>
      <c r="F40" s="167"/>
      <c r="G40" s="38"/>
    </row>
    <row r="41" spans="1:7" ht="13.5" thickBot="1">
      <c r="A41" s="11"/>
      <c r="B41" s="17">
        <v>71014</v>
      </c>
      <c r="C41" s="87"/>
      <c r="D41" s="83" t="s">
        <v>129</v>
      </c>
      <c r="E41" s="163">
        <f>E42</f>
        <v>14000</v>
      </c>
      <c r="F41" s="196"/>
      <c r="G41" s="36">
        <f>F41+E41</f>
        <v>14000</v>
      </c>
    </row>
    <row r="42" spans="1:7" ht="12.75">
      <c r="A42" s="11"/>
      <c r="B42" s="10"/>
      <c r="C42" s="88" t="s">
        <v>198</v>
      </c>
      <c r="D42" s="55" t="s">
        <v>112</v>
      </c>
      <c r="E42" s="143">
        <f>'Zmiany '!E1136</f>
        <v>14000</v>
      </c>
      <c r="F42" s="143">
        <f>'Zmiany '!F1136</f>
        <v>0</v>
      </c>
      <c r="G42" s="355">
        <f>'Zmiany '!G1136</f>
        <v>14000</v>
      </c>
    </row>
    <row r="43" spans="1:7" ht="12.75">
      <c r="A43" s="11"/>
      <c r="B43" s="10"/>
      <c r="C43" s="88"/>
      <c r="D43" s="55" t="s">
        <v>113</v>
      </c>
      <c r="E43" s="143"/>
      <c r="F43" s="136"/>
      <c r="G43" s="38"/>
    </row>
    <row r="44" spans="1:7" ht="12.75">
      <c r="A44" s="11"/>
      <c r="B44" s="10"/>
      <c r="C44" s="88"/>
      <c r="D44" s="55"/>
      <c r="E44" s="143"/>
      <c r="F44" s="136"/>
      <c r="G44" s="38"/>
    </row>
    <row r="45" spans="1:7" ht="13.5" thickBot="1">
      <c r="A45" s="11"/>
      <c r="B45" s="17">
        <v>71015</v>
      </c>
      <c r="C45" s="19"/>
      <c r="D45" s="83" t="s">
        <v>130</v>
      </c>
      <c r="E45" s="163">
        <f>E47</f>
        <v>316844</v>
      </c>
      <c r="F45" s="163">
        <f>F47</f>
        <v>0</v>
      </c>
      <c r="G45" s="36">
        <f>F45+E45</f>
        <v>316844</v>
      </c>
    </row>
    <row r="46" spans="1:7" ht="12.75">
      <c r="A46" s="11"/>
      <c r="B46" s="10"/>
      <c r="C46" s="12">
        <v>2110</v>
      </c>
      <c r="D46" s="55" t="s">
        <v>112</v>
      </c>
      <c r="E46" s="143"/>
      <c r="F46" s="136"/>
      <c r="G46" s="38"/>
    </row>
    <row r="47" spans="1:7" ht="12.75">
      <c r="A47" s="11"/>
      <c r="B47" s="10"/>
      <c r="C47" s="88"/>
      <c r="D47" s="55" t="s">
        <v>113</v>
      </c>
      <c r="E47" s="143">
        <f>'Zmiany '!E1141</f>
        <v>316844</v>
      </c>
      <c r="F47" s="143">
        <f>'Zmiany '!F1141</f>
        <v>0</v>
      </c>
      <c r="G47" s="355">
        <f>'Zmiany '!G1141</f>
        <v>316844</v>
      </c>
    </row>
    <row r="48" spans="1:7" ht="12.75">
      <c r="A48" s="11"/>
      <c r="B48" s="10"/>
      <c r="C48" s="88"/>
      <c r="D48" s="55"/>
      <c r="E48" s="56"/>
      <c r="F48" s="136"/>
      <c r="G48" s="38"/>
    </row>
    <row r="49" spans="1:7" ht="13.5" thickBot="1">
      <c r="A49" s="39">
        <v>750</v>
      </c>
      <c r="B49" s="27"/>
      <c r="C49" s="92"/>
      <c r="D49" s="100" t="s">
        <v>131</v>
      </c>
      <c r="E49" s="192">
        <f>E50+E54</f>
        <v>211533</v>
      </c>
      <c r="F49" s="192">
        <f>F50+F54</f>
        <v>0</v>
      </c>
      <c r="G49" s="315">
        <f>G50+G54</f>
        <v>211533</v>
      </c>
    </row>
    <row r="50" spans="1:7" ht="13.5" thickBot="1">
      <c r="A50" s="11"/>
      <c r="B50" s="17">
        <v>75011</v>
      </c>
      <c r="C50" s="19"/>
      <c r="D50" s="83" t="s">
        <v>132</v>
      </c>
      <c r="E50" s="214">
        <f>E52</f>
        <v>194533</v>
      </c>
      <c r="F50" s="214">
        <f>F52</f>
        <v>0</v>
      </c>
      <c r="G50" s="133">
        <f>F50+E50</f>
        <v>194533</v>
      </c>
    </row>
    <row r="51" spans="1:7" ht="12.75">
      <c r="A51" s="11"/>
      <c r="B51" s="12"/>
      <c r="C51" s="12">
        <v>2110</v>
      </c>
      <c r="D51" s="55" t="s">
        <v>112</v>
      </c>
      <c r="E51" s="143"/>
      <c r="F51" s="136"/>
      <c r="G51" s="38"/>
    </row>
    <row r="52" spans="1:7" ht="12.75">
      <c r="A52" s="11"/>
      <c r="B52" s="12"/>
      <c r="C52" s="88"/>
      <c r="D52" s="55" t="s">
        <v>113</v>
      </c>
      <c r="E52" s="143">
        <f>'Zmiany '!E1146</f>
        <v>194533</v>
      </c>
      <c r="F52" s="143">
        <f>'Zmiany '!F1146</f>
        <v>0</v>
      </c>
      <c r="G52" s="355">
        <f>'Zmiany '!G1146</f>
        <v>194533</v>
      </c>
    </row>
    <row r="53" spans="1:7" ht="12.75">
      <c r="A53" s="11"/>
      <c r="B53" s="12"/>
      <c r="C53" s="12"/>
      <c r="D53" s="55"/>
      <c r="E53" s="143"/>
      <c r="F53" s="136"/>
      <c r="G53" s="38"/>
    </row>
    <row r="54" spans="1:7" ht="13.5" thickBot="1">
      <c r="A54" s="11"/>
      <c r="B54" s="17">
        <v>75045</v>
      </c>
      <c r="C54" s="19"/>
      <c r="D54" s="83" t="s">
        <v>136</v>
      </c>
      <c r="E54" s="163">
        <f>E56</f>
        <v>17000</v>
      </c>
      <c r="F54" s="196">
        <f>F56</f>
        <v>0</v>
      </c>
      <c r="G54" s="36">
        <f>F54+E54</f>
        <v>17000</v>
      </c>
    </row>
    <row r="55" spans="1:7" ht="12.75">
      <c r="A55" s="11"/>
      <c r="B55" s="10"/>
      <c r="C55" s="12">
        <v>2110</v>
      </c>
      <c r="D55" s="55" t="s">
        <v>112</v>
      </c>
      <c r="E55" s="143"/>
      <c r="F55" s="136"/>
      <c r="G55" s="79"/>
    </row>
    <row r="56" spans="1:7" ht="12.75">
      <c r="A56" s="11"/>
      <c r="B56" s="10"/>
      <c r="C56" s="88"/>
      <c r="D56" s="55" t="s">
        <v>113</v>
      </c>
      <c r="E56" s="143">
        <f>'Zmiany '!E1161</f>
        <v>17000</v>
      </c>
      <c r="F56" s="143">
        <f>'Zmiany '!F1161</f>
        <v>0</v>
      </c>
      <c r="G56" s="355">
        <f>'Zmiany '!G1161</f>
        <v>17000</v>
      </c>
    </row>
    <row r="57" spans="1:7" ht="12.75">
      <c r="A57" s="11"/>
      <c r="B57" s="10"/>
      <c r="C57" s="88"/>
      <c r="D57" s="55"/>
      <c r="E57" s="142"/>
      <c r="F57" s="136"/>
      <c r="G57" s="38"/>
    </row>
    <row r="58" spans="1:7" ht="13.5" thickBot="1">
      <c r="A58" s="39">
        <v>754</v>
      </c>
      <c r="B58" s="27"/>
      <c r="C58" s="105"/>
      <c r="D58" s="100" t="s">
        <v>311</v>
      </c>
      <c r="E58" s="160">
        <f>E59</f>
        <v>0</v>
      </c>
      <c r="F58" s="160">
        <f>F59</f>
        <v>0</v>
      </c>
      <c r="G58" s="29">
        <f>E58+F58</f>
        <v>0</v>
      </c>
    </row>
    <row r="59" spans="1:7" ht="12.75">
      <c r="A59" s="11"/>
      <c r="B59" s="174">
        <v>75414</v>
      </c>
      <c r="C59" s="183"/>
      <c r="D59" s="177" t="s">
        <v>310</v>
      </c>
      <c r="E59" s="231">
        <f>E60</f>
        <v>0</v>
      </c>
      <c r="F59" s="231">
        <f>F60</f>
        <v>0</v>
      </c>
      <c r="G59" s="340">
        <f>G60</f>
        <v>0</v>
      </c>
    </row>
    <row r="60" spans="1:7" ht="12.75">
      <c r="A60" s="11"/>
      <c r="B60" s="10"/>
      <c r="C60" s="88" t="s">
        <v>198</v>
      </c>
      <c r="D60" s="171" t="s">
        <v>280</v>
      </c>
      <c r="E60" s="142"/>
      <c r="F60" s="136"/>
      <c r="G60" s="38">
        <f>E60+F60</f>
        <v>0</v>
      </c>
    </row>
    <row r="61" spans="1:7" ht="12.75">
      <c r="A61" s="11"/>
      <c r="B61" s="10"/>
      <c r="C61" s="88"/>
      <c r="D61" s="170" t="s">
        <v>281</v>
      </c>
      <c r="E61" s="142"/>
      <c r="F61" s="136"/>
      <c r="G61" s="38"/>
    </row>
    <row r="62" spans="1:7" ht="12.75">
      <c r="A62" s="11"/>
      <c r="B62" s="10"/>
      <c r="C62" s="88"/>
      <c r="D62" s="55"/>
      <c r="E62" s="56"/>
      <c r="F62" s="207"/>
      <c r="G62" s="38"/>
    </row>
    <row r="63" spans="1:7" ht="13.5" thickBot="1">
      <c r="A63" s="39">
        <v>758</v>
      </c>
      <c r="B63" s="27"/>
      <c r="C63" s="92"/>
      <c r="D63" s="100" t="s">
        <v>24</v>
      </c>
      <c r="E63" s="192">
        <f>E65+E72+E79+E68+E75</f>
        <v>20477234</v>
      </c>
      <c r="F63" s="192">
        <f>F65+F72+F79+F68+F75</f>
        <v>148710</v>
      </c>
      <c r="G63" s="315">
        <f>G65+G72+G79+G68+G75</f>
        <v>20625944</v>
      </c>
    </row>
    <row r="64" spans="1:7" ht="12.75">
      <c r="A64" s="11"/>
      <c r="B64" s="10">
        <v>75801</v>
      </c>
      <c r="C64" s="12"/>
      <c r="D64" s="55" t="s">
        <v>141</v>
      </c>
      <c r="E64" s="239"/>
      <c r="F64" s="136"/>
      <c r="G64" s="38"/>
    </row>
    <row r="65" spans="1:7" ht="13.5" thickBot="1">
      <c r="A65" s="11"/>
      <c r="B65" s="17"/>
      <c r="C65" s="19"/>
      <c r="D65" s="83" t="s">
        <v>142</v>
      </c>
      <c r="E65" s="163">
        <f>E66</f>
        <v>11470815</v>
      </c>
      <c r="F65" s="196">
        <f>F66</f>
        <v>148710</v>
      </c>
      <c r="G65" s="36">
        <f>F65+E65</f>
        <v>11619525</v>
      </c>
    </row>
    <row r="66" spans="1:7" ht="12.75">
      <c r="A66" s="11"/>
      <c r="B66" s="10"/>
      <c r="C66" s="12">
        <v>2920</v>
      </c>
      <c r="D66" s="55" t="s">
        <v>143</v>
      </c>
      <c r="E66" s="143">
        <f>'Zmiany '!E1181</f>
        <v>11470815</v>
      </c>
      <c r="F66" s="143">
        <f>'Zmiany '!F1181</f>
        <v>148710</v>
      </c>
      <c r="G66" s="355">
        <f>'Zmiany '!G1181</f>
        <v>11619525</v>
      </c>
    </row>
    <row r="67" spans="1:7" ht="12.75">
      <c r="A67" s="11"/>
      <c r="B67" s="10"/>
      <c r="C67" s="12"/>
      <c r="D67" s="55"/>
      <c r="E67" s="143"/>
      <c r="F67" s="136"/>
      <c r="G67" s="38"/>
    </row>
    <row r="68" spans="1:7" ht="13.5" thickBot="1">
      <c r="A68" s="11"/>
      <c r="B68" s="17">
        <v>75802</v>
      </c>
      <c r="C68" s="19"/>
      <c r="D68" s="83" t="s">
        <v>213</v>
      </c>
      <c r="E68" s="163">
        <f>SUM(E69:E70)</f>
        <v>0</v>
      </c>
      <c r="F68" s="149">
        <f>SUM(F69:F70)</f>
        <v>0</v>
      </c>
      <c r="G68" s="36">
        <f>F68+E68</f>
        <v>0</v>
      </c>
    </row>
    <row r="69" spans="1:7" ht="12.75">
      <c r="A69" s="11"/>
      <c r="B69" s="10"/>
      <c r="C69" s="12">
        <v>2760</v>
      </c>
      <c r="D69" s="55" t="s">
        <v>212</v>
      </c>
      <c r="E69" s="143">
        <v>0</v>
      </c>
      <c r="F69" s="136"/>
      <c r="G69" s="38">
        <f>F69+E69</f>
        <v>0</v>
      </c>
    </row>
    <row r="70" spans="1:7" ht="12.75">
      <c r="A70" s="11"/>
      <c r="B70" s="10"/>
      <c r="C70" s="12">
        <v>2780</v>
      </c>
      <c r="D70" s="55" t="s">
        <v>221</v>
      </c>
      <c r="E70" s="143">
        <v>0</v>
      </c>
      <c r="F70" s="136"/>
      <c r="G70" s="38">
        <f>F70+E70</f>
        <v>0</v>
      </c>
    </row>
    <row r="71" spans="1:7" ht="12.75">
      <c r="A71" s="11"/>
      <c r="B71" s="10"/>
      <c r="C71" s="12"/>
      <c r="D71" s="55"/>
      <c r="E71" s="143"/>
      <c r="F71" s="136"/>
      <c r="G71" s="38"/>
    </row>
    <row r="72" spans="1:7" ht="13.5" thickBot="1">
      <c r="A72" s="11"/>
      <c r="B72" s="17">
        <v>75803</v>
      </c>
      <c r="C72" s="19"/>
      <c r="D72" s="83" t="s">
        <v>144</v>
      </c>
      <c r="E72" s="163">
        <f>E73</f>
        <v>5552280</v>
      </c>
      <c r="F72" s="196">
        <f>F73</f>
        <v>0</v>
      </c>
      <c r="G72" s="36">
        <f>F72+E72</f>
        <v>5552280</v>
      </c>
    </row>
    <row r="73" spans="1:7" ht="12.75">
      <c r="A73" s="11"/>
      <c r="B73" s="10"/>
      <c r="C73" s="81">
        <v>2920</v>
      </c>
      <c r="D73" s="108" t="s">
        <v>143</v>
      </c>
      <c r="E73" s="143">
        <f>'Zmiany '!E1188</f>
        <v>5552280</v>
      </c>
      <c r="F73" s="143">
        <f>'Zmiany '!F1188</f>
        <v>0</v>
      </c>
      <c r="G73" s="355">
        <f>'Zmiany '!G1188</f>
        <v>5552280</v>
      </c>
    </row>
    <row r="74" spans="1:7" ht="12.75">
      <c r="A74" s="94"/>
      <c r="B74" s="40"/>
      <c r="C74" s="109"/>
      <c r="D74" s="107"/>
      <c r="E74" s="143"/>
      <c r="F74" s="136"/>
      <c r="G74" s="38"/>
    </row>
    <row r="75" spans="1:7" ht="13.5" thickBot="1">
      <c r="A75" s="94"/>
      <c r="B75" s="393">
        <v>75814</v>
      </c>
      <c r="C75" s="472"/>
      <c r="D75" s="83" t="s">
        <v>25</v>
      </c>
      <c r="E75" s="430">
        <f>E76</f>
        <v>290915</v>
      </c>
      <c r="F75" s="430">
        <f>F76</f>
        <v>0</v>
      </c>
      <c r="G75" s="473">
        <f>G76</f>
        <v>290915</v>
      </c>
    </row>
    <row r="76" spans="1:7" ht="12.75">
      <c r="A76" s="94"/>
      <c r="B76" s="388"/>
      <c r="C76" s="471" t="s">
        <v>190</v>
      </c>
      <c r="D76" s="55" t="s">
        <v>19</v>
      </c>
      <c r="E76" s="321">
        <f>'Zmiany '!E1192</f>
        <v>290915</v>
      </c>
      <c r="F76" s="321">
        <f>'Zmiany '!F1192</f>
        <v>0</v>
      </c>
      <c r="G76" s="392">
        <f>'Zmiany '!G1192</f>
        <v>290915</v>
      </c>
    </row>
    <row r="77" spans="1:7" ht="12.75">
      <c r="A77" s="94"/>
      <c r="B77" s="388"/>
      <c r="C77" s="470"/>
      <c r="D77" s="413"/>
      <c r="E77" s="321"/>
      <c r="F77" s="446"/>
      <c r="G77" s="414"/>
    </row>
    <row r="78" spans="1:7" ht="12.75">
      <c r="A78" s="94"/>
      <c r="B78" s="40"/>
      <c r="C78" s="109"/>
      <c r="D78" s="107"/>
      <c r="E78" s="143"/>
      <c r="F78" s="136"/>
      <c r="G78" s="38"/>
    </row>
    <row r="79" spans="1:7" ht="13.5" thickBot="1">
      <c r="A79" s="11"/>
      <c r="B79" s="17">
        <v>75832</v>
      </c>
      <c r="C79" s="87"/>
      <c r="D79" s="83" t="s">
        <v>189</v>
      </c>
      <c r="E79" s="163">
        <f>E80</f>
        <v>3163224</v>
      </c>
      <c r="F79" s="149">
        <f>F80</f>
        <v>0</v>
      </c>
      <c r="G79" s="36">
        <f>G80</f>
        <v>3163224</v>
      </c>
    </row>
    <row r="80" spans="1:7" ht="12.75">
      <c r="A80" s="11"/>
      <c r="B80" s="12"/>
      <c r="C80" s="88" t="s">
        <v>205</v>
      </c>
      <c r="D80" s="55" t="s">
        <v>143</v>
      </c>
      <c r="E80" s="143">
        <f>'Zmiany '!E1195</f>
        <v>3163224</v>
      </c>
      <c r="F80" s="143">
        <f>'Zmiany '!F1195</f>
        <v>0</v>
      </c>
      <c r="G80" s="355">
        <f>'Zmiany '!G1195</f>
        <v>3163224</v>
      </c>
    </row>
    <row r="81" spans="1:7" ht="12.75">
      <c r="A81" s="11"/>
      <c r="B81" s="12"/>
      <c r="C81" s="88"/>
      <c r="D81" s="55"/>
      <c r="E81" s="143"/>
      <c r="F81" s="136"/>
      <c r="G81" s="38"/>
    </row>
    <row r="82" spans="1:7" ht="13.5" thickBot="1">
      <c r="A82" s="39">
        <v>801</v>
      </c>
      <c r="B82" s="27"/>
      <c r="C82" s="92"/>
      <c r="D82" s="100" t="s">
        <v>47</v>
      </c>
      <c r="E82" s="160">
        <f>E83</f>
        <v>81371</v>
      </c>
      <c r="F82" s="160">
        <f>F83</f>
        <v>0</v>
      </c>
      <c r="G82" s="29">
        <f>F82+E82</f>
        <v>81371</v>
      </c>
    </row>
    <row r="83" spans="1:7" ht="12.75">
      <c r="A83" s="11"/>
      <c r="B83" s="174">
        <v>80195</v>
      </c>
      <c r="C83" s="183"/>
      <c r="D83" s="177" t="s">
        <v>54</v>
      </c>
      <c r="E83" s="213">
        <f>E86+E84</f>
        <v>81371</v>
      </c>
      <c r="F83" s="213">
        <f>F86+F84</f>
        <v>0</v>
      </c>
      <c r="G83" s="339">
        <f>G86+G84</f>
        <v>81371</v>
      </c>
    </row>
    <row r="84" spans="1:7" ht="12.75">
      <c r="A84" s="11"/>
      <c r="B84" s="12"/>
      <c r="C84" s="12">
        <v>2130</v>
      </c>
      <c r="D84" s="55" t="s">
        <v>121</v>
      </c>
      <c r="E84" s="143">
        <f>'Zmiany '!E1200</f>
        <v>9312</v>
      </c>
      <c r="F84" s="143">
        <f>'Zmiany '!F1200</f>
        <v>0</v>
      </c>
      <c r="G84" s="143">
        <f>'Zmiany '!G1200</f>
        <v>9312</v>
      </c>
    </row>
    <row r="85" spans="1:7" ht="12.75">
      <c r="A85" s="11"/>
      <c r="B85" s="12"/>
      <c r="C85" s="12"/>
      <c r="D85" s="55" t="s">
        <v>122</v>
      </c>
      <c r="E85" s="143"/>
      <c r="F85" s="143"/>
      <c r="G85" s="355"/>
    </row>
    <row r="86" spans="1:7" ht="12.75">
      <c r="A86" s="11"/>
      <c r="B86" s="12"/>
      <c r="C86" s="88" t="s">
        <v>386</v>
      </c>
      <c r="D86" s="55" t="s">
        <v>387</v>
      </c>
      <c r="E86" s="143">
        <f>'Zmiany '!E1202</f>
        <v>72059</v>
      </c>
      <c r="F86" s="143">
        <f>'Zmiany '!F1202</f>
        <v>0</v>
      </c>
      <c r="G86" s="355">
        <f>'Zmiany '!G1202</f>
        <v>72059</v>
      </c>
    </row>
    <row r="87" spans="1:7" ht="12.75">
      <c r="A87" s="11"/>
      <c r="B87" s="12"/>
      <c r="C87" s="88"/>
      <c r="D87" s="55" t="s">
        <v>388</v>
      </c>
      <c r="E87" s="143"/>
      <c r="F87" s="136"/>
      <c r="G87" s="38"/>
    </row>
    <row r="88" spans="1:7" ht="12.75">
      <c r="A88" s="11"/>
      <c r="B88" s="12"/>
      <c r="C88" s="88"/>
      <c r="D88" s="55"/>
      <c r="E88" s="143"/>
      <c r="F88" s="136"/>
      <c r="G88" s="38"/>
    </row>
    <row r="89" spans="1:7" ht="13.5" thickBot="1">
      <c r="A89" s="39">
        <v>851</v>
      </c>
      <c r="B89" s="27"/>
      <c r="C89" s="92"/>
      <c r="D89" s="100" t="s">
        <v>73</v>
      </c>
      <c r="E89" s="192">
        <f>E90+E95</f>
        <v>66624</v>
      </c>
      <c r="F89" s="192">
        <f>F90+F95</f>
        <v>0</v>
      </c>
      <c r="G89" s="315">
        <f>G90+G95</f>
        <v>66624</v>
      </c>
    </row>
    <row r="90" spans="1:7" ht="13.5" thickBot="1">
      <c r="A90" s="94"/>
      <c r="B90" s="17">
        <v>85154</v>
      </c>
      <c r="C90" s="19"/>
      <c r="D90" s="83" t="s">
        <v>100</v>
      </c>
      <c r="E90" s="163">
        <f>E92</f>
        <v>10000</v>
      </c>
      <c r="F90" s="196">
        <f>F92</f>
        <v>0</v>
      </c>
      <c r="G90" s="36">
        <f>F90+E90</f>
        <v>10000</v>
      </c>
    </row>
    <row r="91" spans="1:7" ht="12.75">
      <c r="A91" s="94"/>
      <c r="B91" s="10"/>
      <c r="C91" s="12">
        <v>2330</v>
      </c>
      <c r="D91" s="55" t="s">
        <v>235</v>
      </c>
      <c r="E91" s="239"/>
      <c r="F91" s="136"/>
      <c r="G91" s="38"/>
    </row>
    <row r="92" spans="1:7" ht="12.75">
      <c r="A92" s="94"/>
      <c r="B92" s="10"/>
      <c r="C92" s="12"/>
      <c r="D92" s="55" t="s">
        <v>236</v>
      </c>
      <c r="E92" s="143">
        <f>'Zmiany '!E1215</f>
        <v>10000</v>
      </c>
      <c r="F92" s="143">
        <f>'Zmiany '!F1215</f>
        <v>0</v>
      </c>
      <c r="G92" s="355">
        <f>'Zmiany '!G1215</f>
        <v>10000</v>
      </c>
    </row>
    <row r="93" spans="1:7" ht="12.75">
      <c r="A93" s="94"/>
      <c r="B93" s="40"/>
      <c r="C93" s="99"/>
      <c r="D93" s="107"/>
      <c r="E93" s="239"/>
      <c r="F93" s="136"/>
      <c r="G93" s="38"/>
    </row>
    <row r="94" spans="1:7" ht="12.75">
      <c r="A94" s="11"/>
      <c r="B94" s="10">
        <v>85156</v>
      </c>
      <c r="C94" s="12"/>
      <c r="D94" s="55" t="s">
        <v>74</v>
      </c>
      <c r="E94" s="239"/>
      <c r="F94" s="136"/>
      <c r="G94" s="38"/>
    </row>
    <row r="95" spans="1:7" ht="13.5" thickBot="1">
      <c r="A95" s="11"/>
      <c r="B95" s="17"/>
      <c r="C95" s="19"/>
      <c r="D95" s="83" t="s">
        <v>237</v>
      </c>
      <c r="E95" s="163">
        <f>E97</f>
        <v>56624</v>
      </c>
      <c r="F95" s="196">
        <f>F97</f>
        <v>0</v>
      </c>
      <c r="G95" s="36">
        <f>F95+E95</f>
        <v>56624</v>
      </c>
    </row>
    <row r="96" spans="1:7" ht="12.75">
      <c r="A96" s="11"/>
      <c r="B96" s="10"/>
      <c r="C96" s="12">
        <v>2110</v>
      </c>
      <c r="D96" s="55" t="s">
        <v>112</v>
      </c>
      <c r="E96" s="239"/>
      <c r="F96" s="136"/>
      <c r="G96" s="38"/>
    </row>
    <row r="97" spans="1:7" ht="12.75">
      <c r="A97" s="11"/>
      <c r="B97" s="10"/>
      <c r="C97" s="12"/>
      <c r="D97" s="55" t="s">
        <v>113</v>
      </c>
      <c r="E97" s="143">
        <f>'Zmiany '!E1220</f>
        <v>56624</v>
      </c>
      <c r="F97" s="143">
        <f>'Zmiany '!F1220</f>
        <v>0</v>
      </c>
      <c r="G97" s="355">
        <f>'Zmiany '!G1220</f>
        <v>56624</v>
      </c>
    </row>
    <row r="98" spans="1:7" ht="12.75">
      <c r="A98" s="11"/>
      <c r="B98" s="10"/>
      <c r="C98" s="12"/>
      <c r="D98" s="55"/>
      <c r="E98" s="56"/>
      <c r="F98" s="206"/>
      <c r="G98" s="341"/>
    </row>
    <row r="99" spans="1:7" ht="13.5" thickBot="1">
      <c r="A99" s="39">
        <v>852</v>
      </c>
      <c r="B99" s="27"/>
      <c r="C99" s="92"/>
      <c r="D99" s="100" t="s">
        <v>186</v>
      </c>
      <c r="E99" s="192">
        <f>E109+E115+E100+E123+E129+E119</f>
        <v>3588844</v>
      </c>
      <c r="F99" s="192">
        <f>F109+F115+F100+F123+F129+F119</f>
        <v>191586</v>
      </c>
      <c r="G99" s="192">
        <f>G109+G115+G100+G123+G129+G119</f>
        <v>3780430</v>
      </c>
    </row>
    <row r="100" spans="1:7" ht="13.5" thickBot="1">
      <c r="A100" s="94"/>
      <c r="B100" s="32">
        <v>85201</v>
      </c>
      <c r="C100" s="66"/>
      <c r="D100" s="102" t="s">
        <v>250</v>
      </c>
      <c r="E100" s="214">
        <f>E101+E103+E106</f>
        <v>281970</v>
      </c>
      <c r="F100" s="214">
        <f>F101+F103+F106</f>
        <v>0</v>
      </c>
      <c r="G100" s="342">
        <f>G101+G103+G106</f>
        <v>281970</v>
      </c>
    </row>
    <row r="101" spans="1:7" ht="12.75">
      <c r="A101" s="94"/>
      <c r="B101" s="10"/>
      <c r="C101" s="12">
        <v>2130</v>
      </c>
      <c r="D101" s="55" t="s">
        <v>121</v>
      </c>
      <c r="E101" s="143">
        <f>'Zmiany '!E1224</f>
        <v>203370</v>
      </c>
      <c r="F101" s="143">
        <f>'Zmiany '!F1224</f>
        <v>0</v>
      </c>
      <c r="G101" s="355">
        <f>'Zmiany '!G1224</f>
        <v>203370</v>
      </c>
    </row>
    <row r="102" spans="1:7" ht="12.75">
      <c r="A102" s="94"/>
      <c r="B102" s="10"/>
      <c r="C102" s="12"/>
      <c r="D102" s="55" t="s">
        <v>122</v>
      </c>
      <c r="E102" s="143"/>
      <c r="F102" s="143"/>
      <c r="G102" s="355"/>
    </row>
    <row r="103" spans="1:7" ht="12.75">
      <c r="A103" s="94"/>
      <c r="B103" s="10"/>
      <c r="C103" s="12">
        <v>6260</v>
      </c>
      <c r="D103" s="55" t="s">
        <v>410</v>
      </c>
      <c r="E103" s="143">
        <f>'Zmiany '!E1228</f>
        <v>40000</v>
      </c>
      <c r="F103" s="143">
        <f>'Zmiany '!F1228</f>
        <v>0</v>
      </c>
      <c r="G103" s="355">
        <f>'Zmiany '!G1228</f>
        <v>40000</v>
      </c>
    </row>
    <row r="104" spans="1:7" ht="12.75">
      <c r="A104" s="94"/>
      <c r="B104" s="10"/>
      <c r="C104" s="12"/>
      <c r="D104" s="55" t="s">
        <v>412</v>
      </c>
      <c r="E104" s="143"/>
      <c r="F104" s="164"/>
      <c r="G104" s="355"/>
    </row>
    <row r="105" spans="1:7" ht="12.75">
      <c r="A105" s="94"/>
      <c r="B105" s="10"/>
      <c r="C105" s="12"/>
      <c r="D105" s="55" t="s">
        <v>411</v>
      </c>
      <c r="E105" s="143"/>
      <c r="F105" s="164"/>
      <c r="G105" s="355"/>
    </row>
    <row r="106" spans="1:7" ht="12.75">
      <c r="A106" s="94"/>
      <c r="B106" s="10"/>
      <c r="C106" s="256" t="s">
        <v>431</v>
      </c>
      <c r="D106" s="153" t="s">
        <v>432</v>
      </c>
      <c r="E106" s="143">
        <f>'Zmiany '!E1231</f>
        <v>38600</v>
      </c>
      <c r="F106" s="143">
        <f>'Zmiany '!F1231</f>
        <v>0</v>
      </c>
      <c r="G106" s="355">
        <f>'Zmiany '!G1231</f>
        <v>38600</v>
      </c>
    </row>
    <row r="107" spans="1:7" ht="12.75">
      <c r="A107" s="94"/>
      <c r="B107" s="10"/>
      <c r="C107" s="256"/>
      <c r="D107" s="153" t="s">
        <v>433</v>
      </c>
      <c r="E107" s="143"/>
      <c r="F107" s="164"/>
      <c r="G107" s="355"/>
    </row>
    <row r="108" spans="1:7" ht="12.75">
      <c r="A108" s="94"/>
      <c r="B108" s="40"/>
      <c r="C108" s="99"/>
      <c r="D108" s="107"/>
      <c r="E108" s="239"/>
      <c r="F108" s="206"/>
      <c r="G108" s="341"/>
    </row>
    <row r="109" spans="1:7" ht="13.5" thickBot="1">
      <c r="A109" s="11"/>
      <c r="B109" s="17">
        <v>85202</v>
      </c>
      <c r="C109" s="19"/>
      <c r="D109" s="83" t="s">
        <v>85</v>
      </c>
      <c r="E109" s="163">
        <f>E111+E112</f>
        <v>2697924</v>
      </c>
      <c r="F109" s="163">
        <f>F111+F112</f>
        <v>0</v>
      </c>
      <c r="G109" s="36">
        <f>F109+E109</f>
        <v>2697924</v>
      </c>
    </row>
    <row r="110" spans="1:7" ht="12.75">
      <c r="A110" s="11"/>
      <c r="B110" s="10"/>
      <c r="C110" s="12">
        <v>2130</v>
      </c>
      <c r="D110" s="55" t="s">
        <v>121</v>
      </c>
      <c r="E110" s="239"/>
      <c r="F110" s="136"/>
      <c r="G110" s="38"/>
    </row>
    <row r="111" spans="1:7" ht="12.75">
      <c r="A111" s="11"/>
      <c r="B111" s="10"/>
      <c r="C111" s="12"/>
      <c r="D111" s="55" t="s">
        <v>122</v>
      </c>
      <c r="E111" s="143">
        <f>'Zmiany '!E1236</f>
        <v>2622924</v>
      </c>
      <c r="F111" s="143">
        <f>'Zmiany '!F1236</f>
        <v>0</v>
      </c>
      <c r="G111" s="355">
        <f>'Zmiany '!G1236</f>
        <v>2622924</v>
      </c>
    </row>
    <row r="112" spans="1:7" ht="12.75">
      <c r="A112" s="11"/>
      <c r="B112" s="10"/>
      <c r="C112" s="152">
        <v>6430</v>
      </c>
      <c r="D112" s="153" t="s">
        <v>436</v>
      </c>
      <c r="E112" s="143">
        <f>'Zmiany '!E1237</f>
        <v>75000</v>
      </c>
      <c r="F112" s="143">
        <f>'Zmiany '!F1237</f>
        <v>0</v>
      </c>
      <c r="G112" s="143">
        <f>'Zmiany '!G1237</f>
        <v>75000</v>
      </c>
    </row>
    <row r="113" spans="1:7" ht="12.75">
      <c r="A113" s="11"/>
      <c r="B113" s="10"/>
      <c r="C113" s="152"/>
      <c r="D113" s="153" t="s">
        <v>437</v>
      </c>
      <c r="E113" s="143"/>
      <c r="F113" s="165"/>
      <c r="G113" s="355"/>
    </row>
    <row r="114" spans="1:7" ht="12.75">
      <c r="A114" s="11"/>
      <c r="B114" s="10"/>
      <c r="C114" s="12"/>
      <c r="D114" s="55"/>
      <c r="E114" s="143"/>
      <c r="F114" s="136"/>
      <c r="G114" s="38"/>
    </row>
    <row r="115" spans="1:7" ht="13.5" thickBot="1">
      <c r="A115" s="11"/>
      <c r="B115" s="17">
        <v>85203</v>
      </c>
      <c r="C115" s="19"/>
      <c r="D115" s="83" t="s">
        <v>223</v>
      </c>
      <c r="E115" s="163">
        <f>SUM(E117:E117)</f>
        <v>552950</v>
      </c>
      <c r="F115" s="149">
        <f>SUM(F117:F117)</f>
        <v>0</v>
      </c>
      <c r="G115" s="36">
        <f>F115+E115</f>
        <v>552950</v>
      </c>
    </row>
    <row r="116" spans="1:7" ht="12.75">
      <c r="A116" s="11"/>
      <c r="B116" s="10"/>
      <c r="C116" s="12">
        <v>2110</v>
      </c>
      <c r="D116" s="55" t="s">
        <v>112</v>
      </c>
      <c r="E116" s="143"/>
      <c r="F116" s="136"/>
      <c r="G116" s="38"/>
    </row>
    <row r="117" spans="1:7" ht="12.75">
      <c r="A117" s="11"/>
      <c r="B117" s="10"/>
      <c r="C117" s="12"/>
      <c r="D117" s="55" t="s">
        <v>113</v>
      </c>
      <c r="E117" s="143">
        <f>'Zmiany '!E1242</f>
        <v>552950</v>
      </c>
      <c r="F117" s="143">
        <f>'Zmiany '!F1242</f>
        <v>0</v>
      </c>
      <c r="G117" s="355">
        <f>'Zmiany '!G1242</f>
        <v>552950</v>
      </c>
    </row>
    <row r="118" spans="1:7" ht="12.75">
      <c r="A118" s="11"/>
      <c r="B118" s="10"/>
      <c r="C118" s="12"/>
      <c r="D118" s="55"/>
      <c r="E118" s="143"/>
      <c r="F118" s="136"/>
      <c r="G118" s="38"/>
    </row>
    <row r="119" spans="1:7" ht="12.75">
      <c r="A119" s="11"/>
      <c r="B119" s="172">
        <v>85204</v>
      </c>
      <c r="C119" s="179"/>
      <c r="D119" s="180" t="s">
        <v>96</v>
      </c>
      <c r="E119" s="241">
        <f>E120</f>
        <v>0</v>
      </c>
      <c r="F119" s="241">
        <f>F120</f>
        <v>191586</v>
      </c>
      <c r="G119" s="241">
        <f>G120</f>
        <v>191586</v>
      </c>
    </row>
    <row r="120" spans="1:7" ht="12.75">
      <c r="A120" s="11"/>
      <c r="B120" s="10"/>
      <c r="C120" s="12">
        <v>2130</v>
      </c>
      <c r="D120" s="55" t="s">
        <v>121</v>
      </c>
      <c r="E120" s="143">
        <f>'Zmiany '!E1245</f>
        <v>0</v>
      </c>
      <c r="F120" s="143">
        <f>'Zmiany '!F1245</f>
        <v>191586</v>
      </c>
      <c r="G120" s="143">
        <f>'Zmiany '!G1245</f>
        <v>191586</v>
      </c>
    </row>
    <row r="121" spans="1:7" ht="12.75">
      <c r="A121" s="11"/>
      <c r="B121" s="10"/>
      <c r="C121" s="12"/>
      <c r="D121" s="55" t="s">
        <v>122</v>
      </c>
      <c r="E121" s="143"/>
      <c r="F121" s="136"/>
      <c r="G121" s="38"/>
    </row>
    <row r="122" spans="1:7" ht="12.75">
      <c r="A122" s="11"/>
      <c r="B122" s="10"/>
      <c r="C122" s="12"/>
      <c r="D122" s="55"/>
      <c r="E122" s="143"/>
      <c r="F122" s="136"/>
      <c r="G122" s="38"/>
    </row>
    <row r="123" spans="1:7" ht="12.75">
      <c r="A123" s="11"/>
      <c r="B123" s="172">
        <v>85218</v>
      </c>
      <c r="C123" s="179"/>
      <c r="D123" s="180" t="s">
        <v>97</v>
      </c>
      <c r="E123" s="241">
        <f>E124+E126</f>
        <v>9000</v>
      </c>
      <c r="F123" s="241">
        <f>F124+F126</f>
        <v>0</v>
      </c>
      <c r="G123" s="345">
        <f>G124+G126</f>
        <v>9000</v>
      </c>
    </row>
    <row r="124" spans="1:7" ht="12.75">
      <c r="A124" s="11"/>
      <c r="B124" s="10"/>
      <c r="C124" s="12">
        <v>2110</v>
      </c>
      <c r="D124" s="55" t="s">
        <v>112</v>
      </c>
      <c r="E124" s="143">
        <f>'Zmiany '!E1251</f>
        <v>6000</v>
      </c>
      <c r="F124" s="143">
        <f>'Zmiany '!F1251</f>
        <v>0</v>
      </c>
      <c r="G124" s="355">
        <f>'Zmiany '!G1251</f>
        <v>6000</v>
      </c>
    </row>
    <row r="125" spans="1:7" ht="12.75">
      <c r="A125" s="11"/>
      <c r="B125" s="10"/>
      <c r="C125" s="12"/>
      <c r="D125" s="55" t="s">
        <v>113</v>
      </c>
      <c r="E125" s="143"/>
      <c r="F125" s="136"/>
      <c r="G125" s="38"/>
    </row>
    <row r="126" spans="1:7" ht="12.75">
      <c r="A126" s="11"/>
      <c r="B126" s="10"/>
      <c r="C126" s="12">
        <v>2130</v>
      </c>
      <c r="D126" s="55" t="s">
        <v>121</v>
      </c>
      <c r="E126" s="143">
        <f>'Zmiany '!E1253</f>
        <v>3000</v>
      </c>
      <c r="F126" s="143">
        <f>'Zmiany '!F1253</f>
        <v>0</v>
      </c>
      <c r="G126" s="355">
        <f>'Zmiany '!G1253</f>
        <v>3000</v>
      </c>
    </row>
    <row r="127" spans="1:7" ht="12.75">
      <c r="A127" s="11"/>
      <c r="B127" s="10"/>
      <c r="C127" s="12"/>
      <c r="D127" s="55" t="s">
        <v>122</v>
      </c>
      <c r="E127" s="143"/>
      <c r="F127" s="136"/>
      <c r="G127" s="38"/>
    </row>
    <row r="128" spans="1:7" ht="12.75">
      <c r="A128" s="11"/>
      <c r="B128" s="10"/>
      <c r="C128" s="12"/>
      <c r="D128" s="55"/>
      <c r="E128" s="143"/>
      <c r="F128" s="136"/>
      <c r="G128" s="38"/>
    </row>
    <row r="129" spans="1:7" ht="12.75">
      <c r="A129" s="11"/>
      <c r="B129" s="172">
        <v>85295</v>
      </c>
      <c r="C129" s="179"/>
      <c r="D129" s="180" t="s">
        <v>54</v>
      </c>
      <c r="E129" s="241">
        <f>E130</f>
        <v>47000</v>
      </c>
      <c r="F129" s="241">
        <f>F130</f>
        <v>0</v>
      </c>
      <c r="G129" s="241">
        <f>G130</f>
        <v>47000</v>
      </c>
    </row>
    <row r="130" spans="1:7" ht="12.75">
      <c r="A130" s="11"/>
      <c r="B130" s="10"/>
      <c r="C130" s="12">
        <v>2120</v>
      </c>
      <c r="D130" s="171" t="s">
        <v>439</v>
      </c>
      <c r="E130" s="143">
        <f>'Zmiany '!E1257</f>
        <v>47000</v>
      </c>
      <c r="F130" s="143">
        <f>'Zmiany '!F1257</f>
        <v>0</v>
      </c>
      <c r="G130" s="143">
        <f>'Zmiany '!G1257</f>
        <v>47000</v>
      </c>
    </row>
    <row r="131" spans="1:7" ht="12.75">
      <c r="A131" s="11"/>
      <c r="B131" s="10"/>
      <c r="C131" s="12"/>
      <c r="D131" s="171" t="s">
        <v>440</v>
      </c>
      <c r="E131" s="143"/>
      <c r="F131" s="136"/>
      <c r="G131" s="38"/>
    </row>
    <row r="132" spans="1:7" ht="12.75">
      <c r="A132" s="11"/>
      <c r="B132" s="10"/>
      <c r="C132" s="12"/>
      <c r="D132" s="55"/>
      <c r="E132" s="143"/>
      <c r="F132" s="136"/>
      <c r="G132" s="38"/>
    </row>
    <row r="133" spans="1:7" ht="13.5" thickBot="1">
      <c r="A133" s="39">
        <v>853</v>
      </c>
      <c r="B133" s="27"/>
      <c r="C133" s="92"/>
      <c r="D133" s="100" t="s">
        <v>185</v>
      </c>
      <c r="E133" s="192">
        <f>E138+E134+E142</f>
        <v>679505</v>
      </c>
      <c r="F133" s="192">
        <f>F138+F134+F142</f>
        <v>0</v>
      </c>
      <c r="G133" s="315">
        <f>G138+G134+G142</f>
        <v>679505</v>
      </c>
    </row>
    <row r="134" spans="1:7" ht="12.75">
      <c r="A134" s="94"/>
      <c r="B134" s="390">
        <v>85311</v>
      </c>
      <c r="C134" s="390"/>
      <c r="D134" s="177" t="s">
        <v>369</v>
      </c>
      <c r="E134" s="391">
        <f>E135</f>
        <v>1823</v>
      </c>
      <c r="F134" s="391">
        <f>F135</f>
        <v>0</v>
      </c>
      <c r="G134" s="444">
        <f>G135</f>
        <v>1823</v>
      </c>
    </row>
    <row r="135" spans="1:7" ht="12.75">
      <c r="A135" s="94"/>
      <c r="B135" s="388"/>
      <c r="C135" s="388">
        <v>2910</v>
      </c>
      <c r="D135" s="25" t="s">
        <v>395</v>
      </c>
      <c r="E135" s="321">
        <f>'Zmiany '!E1262</f>
        <v>1823</v>
      </c>
      <c r="F135" s="321">
        <f>'Zmiany '!F1262</f>
        <v>0</v>
      </c>
      <c r="G135" s="392">
        <f>'Zmiany '!G1262</f>
        <v>1823</v>
      </c>
    </row>
    <row r="136" spans="1:7" ht="12.75">
      <c r="A136" s="94"/>
      <c r="B136" s="388"/>
      <c r="C136" s="388"/>
      <c r="D136" s="25" t="s">
        <v>396</v>
      </c>
      <c r="E136" s="321"/>
      <c r="F136" s="321"/>
      <c r="G136" s="392"/>
    </row>
    <row r="137" spans="1:7" ht="12.75">
      <c r="A137" s="94"/>
      <c r="B137" s="388"/>
      <c r="C137" s="388"/>
      <c r="D137" s="389"/>
      <c r="E137" s="321"/>
      <c r="F137" s="321"/>
      <c r="G137" s="392"/>
    </row>
    <row r="138" spans="1:7" ht="13.5" thickBot="1">
      <c r="A138" s="11"/>
      <c r="B138" s="393">
        <v>85321</v>
      </c>
      <c r="C138" s="19"/>
      <c r="D138" s="83" t="s">
        <v>265</v>
      </c>
      <c r="E138" s="163">
        <f>E140</f>
        <v>420335</v>
      </c>
      <c r="F138" s="196">
        <f>F140</f>
        <v>0</v>
      </c>
      <c r="G138" s="36">
        <f>F138+E138</f>
        <v>420335</v>
      </c>
    </row>
    <row r="139" spans="1:7" ht="12.75">
      <c r="A139" s="11"/>
      <c r="B139" s="81"/>
      <c r="C139" s="12">
        <v>2110</v>
      </c>
      <c r="D139" s="55" t="s">
        <v>112</v>
      </c>
      <c r="E139" s="239"/>
      <c r="F139" s="136"/>
      <c r="G139" s="38"/>
    </row>
    <row r="140" spans="1:7" ht="12.75">
      <c r="A140" s="11"/>
      <c r="B140" s="10"/>
      <c r="C140" s="10"/>
      <c r="D140" s="55" t="s">
        <v>113</v>
      </c>
      <c r="E140" s="143">
        <f>'Zmiany '!E1267</f>
        <v>420335</v>
      </c>
      <c r="F140" s="143">
        <f>'Zmiany '!F1267</f>
        <v>0</v>
      </c>
      <c r="G140" s="355">
        <f>'Zmiany '!G1267</f>
        <v>420335</v>
      </c>
    </row>
    <row r="141" spans="1:7" ht="12.75">
      <c r="A141" s="11"/>
      <c r="B141" s="10"/>
      <c r="C141" s="12"/>
      <c r="D141" s="55"/>
      <c r="E141" s="142"/>
      <c r="F141" s="136"/>
      <c r="G141" s="38"/>
    </row>
    <row r="142" spans="1:7" ht="12.75">
      <c r="A142" s="11"/>
      <c r="B142" s="172">
        <v>85395</v>
      </c>
      <c r="C142" s="179"/>
      <c r="D142" s="180" t="s">
        <v>54</v>
      </c>
      <c r="E142" s="241">
        <f>SUM(E143:E145)</f>
        <v>257347</v>
      </c>
      <c r="F142" s="241">
        <f>SUM(F143:F145)</f>
        <v>0</v>
      </c>
      <c r="G142" s="241">
        <f>SUM(G143:G145)</f>
        <v>257347</v>
      </c>
    </row>
    <row r="143" spans="1:7" ht="12.75">
      <c r="A143" s="11"/>
      <c r="B143" s="12"/>
      <c r="C143" s="12">
        <v>2008</v>
      </c>
      <c r="D143" s="424" t="s">
        <v>454</v>
      </c>
      <c r="E143" s="142">
        <f>'Zmiany '!E1270</f>
        <v>249099</v>
      </c>
      <c r="F143" s="142">
        <f>'Zmiany '!F1270</f>
        <v>0</v>
      </c>
      <c r="G143" s="142">
        <f>'Zmiany '!G1270</f>
        <v>249099</v>
      </c>
    </row>
    <row r="144" spans="1:7" ht="12.75">
      <c r="A144" s="11"/>
      <c r="B144" s="12"/>
      <c r="C144" s="12"/>
      <c r="D144" s="424" t="s">
        <v>455</v>
      </c>
      <c r="E144" s="142"/>
      <c r="F144" s="142"/>
      <c r="G144" s="142"/>
    </row>
    <row r="145" spans="1:7" ht="12.75">
      <c r="A145" s="11"/>
      <c r="B145" s="12"/>
      <c r="C145" s="12">
        <v>2009</v>
      </c>
      <c r="D145" s="424" t="s">
        <v>454</v>
      </c>
      <c r="E145" s="142">
        <f>'Zmiany '!E1272</f>
        <v>8248</v>
      </c>
      <c r="F145" s="142">
        <f>'Zmiany '!F1272</f>
        <v>0</v>
      </c>
      <c r="G145" s="142">
        <f>'Zmiany '!G1272</f>
        <v>8248</v>
      </c>
    </row>
    <row r="146" spans="1:7" ht="12.75">
      <c r="A146" s="11"/>
      <c r="B146" s="12"/>
      <c r="C146" s="12"/>
      <c r="D146" s="424" t="s">
        <v>455</v>
      </c>
      <c r="E146" s="142"/>
      <c r="F146" s="144"/>
      <c r="G146" s="162"/>
    </row>
    <row r="147" spans="1:7" ht="12.75">
      <c r="A147" s="11"/>
      <c r="B147" s="12"/>
      <c r="C147" s="12"/>
      <c r="D147" s="424"/>
      <c r="E147" s="142"/>
      <c r="F147" s="144"/>
      <c r="G147" s="162"/>
    </row>
    <row r="148" spans="1:7" ht="13.5" thickBot="1">
      <c r="A148" s="39">
        <v>854</v>
      </c>
      <c r="B148" s="12"/>
      <c r="C148" s="99"/>
      <c r="D148" s="107" t="s">
        <v>55</v>
      </c>
      <c r="E148" s="228">
        <f>E153+E149+E161</f>
        <v>100165</v>
      </c>
      <c r="F148" s="228">
        <f>F153+F149+F161</f>
        <v>0</v>
      </c>
      <c r="G148" s="228">
        <f>G153+G149+G161</f>
        <v>100165</v>
      </c>
    </row>
    <row r="149" spans="1:7" ht="12.75">
      <c r="A149" s="94"/>
      <c r="B149" s="390">
        <v>85406</v>
      </c>
      <c r="C149" s="431"/>
      <c r="D149" s="432" t="s">
        <v>230</v>
      </c>
      <c r="E149" s="325">
        <f>E150</f>
        <v>43843</v>
      </c>
      <c r="F149" s="325">
        <f>F150</f>
        <v>0</v>
      </c>
      <c r="G149" s="325">
        <f>G150</f>
        <v>43843</v>
      </c>
    </row>
    <row r="150" spans="1:7" ht="12.75">
      <c r="A150" s="94"/>
      <c r="B150" s="10"/>
      <c r="C150" s="12">
        <v>2130</v>
      </c>
      <c r="D150" s="55" t="s">
        <v>121</v>
      </c>
      <c r="E150" s="323">
        <f>'Zmiany '!E1278</f>
        <v>43843</v>
      </c>
      <c r="F150" s="323">
        <f>'Zmiany '!F1278</f>
        <v>0</v>
      </c>
      <c r="G150" s="323">
        <f>'Zmiany '!G1278</f>
        <v>43843</v>
      </c>
    </row>
    <row r="151" spans="1:7" ht="12.75">
      <c r="A151" s="94"/>
      <c r="B151" s="10"/>
      <c r="C151" s="12"/>
      <c r="D151" s="55" t="s">
        <v>122</v>
      </c>
      <c r="E151" s="323"/>
      <c r="F151" s="321"/>
      <c r="G151" s="437"/>
    </row>
    <row r="152" spans="1:7" ht="12.75">
      <c r="A152" s="94"/>
      <c r="B152" s="10"/>
      <c r="C152" s="99"/>
      <c r="D152" s="107"/>
      <c r="E152" s="323"/>
      <c r="F152" s="321"/>
      <c r="G152" s="437"/>
    </row>
    <row r="153" spans="1:7" ht="13.5" thickBot="1">
      <c r="A153" s="11"/>
      <c r="B153" s="17">
        <v>85415</v>
      </c>
      <c r="C153" s="19"/>
      <c r="D153" s="83" t="s">
        <v>57</v>
      </c>
      <c r="E153" s="168">
        <f>SUM(E154:E159)</f>
        <v>20000</v>
      </c>
      <c r="F153" s="149">
        <f>SUM(F154:F159)</f>
        <v>0</v>
      </c>
      <c r="G153" s="36">
        <f>F153+E153</f>
        <v>20000</v>
      </c>
    </row>
    <row r="154" spans="1:7" ht="12.75">
      <c r="A154" s="11"/>
      <c r="B154" s="81"/>
      <c r="C154" s="12">
        <v>2130</v>
      </c>
      <c r="D154" s="55" t="s">
        <v>121</v>
      </c>
      <c r="E154" s="142">
        <f>'Zmiany '!E1282</f>
        <v>20000</v>
      </c>
      <c r="F154" s="142">
        <f>'Zmiany '!F1282</f>
        <v>0</v>
      </c>
      <c r="G154" s="356">
        <f>'Zmiany '!G1282</f>
        <v>20000</v>
      </c>
    </row>
    <row r="155" spans="1:7" ht="12.75">
      <c r="A155" s="11"/>
      <c r="B155" s="10"/>
      <c r="C155" s="12"/>
      <c r="D155" s="55" t="s">
        <v>122</v>
      </c>
      <c r="E155" s="142"/>
      <c r="F155" s="136"/>
      <c r="G155" s="38"/>
    </row>
    <row r="156" spans="1:7" ht="12.75">
      <c r="A156" s="11"/>
      <c r="B156" s="10"/>
      <c r="C156" s="88" t="s">
        <v>251</v>
      </c>
      <c r="D156" s="55" t="s">
        <v>252</v>
      </c>
      <c r="E156" s="142">
        <v>0</v>
      </c>
      <c r="F156" s="136"/>
      <c r="G156" s="38">
        <f>F156+E156</f>
        <v>0</v>
      </c>
    </row>
    <row r="157" spans="1:7" ht="12.75">
      <c r="A157" s="11"/>
      <c r="B157" s="12"/>
      <c r="C157" s="88"/>
      <c r="D157" s="55" t="s">
        <v>233</v>
      </c>
      <c r="E157" s="142"/>
      <c r="F157" s="136"/>
      <c r="G157" s="38"/>
    </row>
    <row r="158" spans="1:7" ht="12.75">
      <c r="A158" s="11"/>
      <c r="B158" s="12"/>
      <c r="C158" s="88" t="s">
        <v>253</v>
      </c>
      <c r="D158" s="55" t="s">
        <v>252</v>
      </c>
      <c r="E158" s="142">
        <v>0</v>
      </c>
      <c r="F158" s="136"/>
      <c r="G158" s="38">
        <f>F158+E158</f>
        <v>0</v>
      </c>
    </row>
    <row r="159" spans="1:7" ht="12.75">
      <c r="A159" s="11"/>
      <c r="B159" s="12"/>
      <c r="C159" s="88"/>
      <c r="D159" s="55" t="s">
        <v>233</v>
      </c>
      <c r="E159" s="142"/>
      <c r="F159" s="136"/>
      <c r="G159" s="38"/>
    </row>
    <row r="160" spans="1:7" ht="12.75">
      <c r="A160" s="11"/>
      <c r="B160" s="12"/>
      <c r="C160" s="88"/>
      <c r="D160" s="55"/>
      <c r="E160" s="142"/>
      <c r="F160" s="136"/>
      <c r="G160" s="476"/>
    </row>
    <row r="161" spans="1:7" ht="13.5" thickBot="1">
      <c r="A161" s="11"/>
      <c r="B161" s="17">
        <v>85420</v>
      </c>
      <c r="C161" s="87"/>
      <c r="D161" s="83" t="s">
        <v>184</v>
      </c>
      <c r="E161" s="163">
        <f>E162</f>
        <v>36322</v>
      </c>
      <c r="F161" s="163">
        <f>F162</f>
        <v>0</v>
      </c>
      <c r="G161" s="163">
        <f>G162</f>
        <v>36322</v>
      </c>
    </row>
    <row r="162" spans="1:7" ht="12.75">
      <c r="A162" s="11"/>
      <c r="B162" s="12"/>
      <c r="C162" s="12">
        <v>2130</v>
      </c>
      <c r="D162" s="55" t="s">
        <v>121</v>
      </c>
      <c r="E162" s="142">
        <f>'Zmiany '!E1292</f>
        <v>36322</v>
      </c>
      <c r="F162" s="142">
        <f>'Zmiany '!F1292</f>
        <v>0</v>
      </c>
      <c r="G162" s="142">
        <f>'Zmiany '!G1292</f>
        <v>36322</v>
      </c>
    </row>
    <row r="163" spans="1:7" ht="12.75">
      <c r="A163" s="11"/>
      <c r="B163" s="12"/>
      <c r="C163" s="12"/>
      <c r="D163" s="55" t="s">
        <v>122</v>
      </c>
      <c r="E163" s="142"/>
      <c r="F163" s="136"/>
      <c r="G163" s="476"/>
    </row>
    <row r="164" spans="1:7" ht="12.75">
      <c r="A164" s="11"/>
      <c r="B164" s="12"/>
      <c r="C164" s="88"/>
      <c r="D164" s="55"/>
      <c r="E164" s="142"/>
      <c r="F164" s="136"/>
      <c r="G164" s="476"/>
    </row>
    <row r="165" spans="1:7" ht="13.5" thickBot="1">
      <c r="A165" s="326">
        <v>926</v>
      </c>
      <c r="B165" s="327"/>
      <c r="C165" s="328"/>
      <c r="D165" s="329" t="s">
        <v>166</v>
      </c>
      <c r="E165" s="337">
        <f>E166</f>
        <v>333000</v>
      </c>
      <c r="F165" s="337">
        <f>F166</f>
        <v>0</v>
      </c>
      <c r="G165" s="337">
        <f>G166</f>
        <v>333000</v>
      </c>
    </row>
    <row r="166" spans="1:7" ht="12.75">
      <c r="A166" s="11"/>
      <c r="B166" s="174">
        <v>92601</v>
      </c>
      <c r="C166" s="183"/>
      <c r="D166" s="177" t="s">
        <v>457</v>
      </c>
      <c r="E166" s="231">
        <f>E167</f>
        <v>333000</v>
      </c>
      <c r="F166" s="231">
        <f>F167</f>
        <v>0</v>
      </c>
      <c r="G166" s="231">
        <f>G167</f>
        <v>333000</v>
      </c>
    </row>
    <row r="167" spans="1:7" ht="12.75">
      <c r="A167" s="11"/>
      <c r="B167" s="12"/>
      <c r="C167" s="152">
        <v>6430</v>
      </c>
      <c r="D167" s="153" t="s">
        <v>436</v>
      </c>
      <c r="E167" s="142">
        <f>'Zmiany '!E1308</f>
        <v>333000</v>
      </c>
      <c r="F167" s="142">
        <f>'Zmiany '!F1308</f>
        <v>0</v>
      </c>
      <c r="G167" s="142">
        <f>'Zmiany '!G1308</f>
        <v>333000</v>
      </c>
    </row>
    <row r="168" spans="1:7" ht="12.75">
      <c r="A168" s="11"/>
      <c r="B168" s="12"/>
      <c r="C168" s="152"/>
      <c r="D168" s="153" t="s">
        <v>437</v>
      </c>
      <c r="E168" s="142"/>
      <c r="F168" s="144"/>
      <c r="G168" s="46"/>
    </row>
    <row r="169" spans="1:7" ht="12.75">
      <c r="A169" s="11"/>
      <c r="B169" s="12"/>
      <c r="C169" s="88"/>
      <c r="D169" s="55"/>
      <c r="E169" s="142"/>
      <c r="F169" s="144"/>
      <c r="G169" s="46"/>
    </row>
    <row r="170" spans="1:7" ht="12.75">
      <c r="A170" s="11"/>
      <c r="B170" s="12"/>
      <c r="C170" s="88"/>
      <c r="D170" s="55"/>
      <c r="E170" s="142"/>
      <c r="F170" s="144"/>
      <c r="G170" s="46"/>
    </row>
    <row r="171" spans="1:7" ht="12.75">
      <c r="A171" s="11"/>
      <c r="B171" s="12"/>
      <c r="C171" s="88"/>
      <c r="D171" s="55"/>
      <c r="E171" s="142"/>
      <c r="F171" s="144"/>
      <c r="G171" s="162"/>
    </row>
    <row r="172" spans="1:7" ht="13.5" thickBot="1">
      <c r="A172" s="11"/>
      <c r="B172" s="12"/>
      <c r="C172" s="88"/>
      <c r="D172" s="336" t="s">
        <v>394</v>
      </c>
      <c r="E172" s="337">
        <f>E179+E184+E175</f>
        <v>1429602</v>
      </c>
      <c r="F172" s="337">
        <f>F179+F184+F175</f>
        <v>-1065050</v>
      </c>
      <c r="G172" s="348">
        <f>E172+F172</f>
        <v>364552</v>
      </c>
    </row>
    <row r="173" spans="1:7" ht="12.75">
      <c r="A173" s="11"/>
      <c r="B173" s="12"/>
      <c r="C173" s="88"/>
      <c r="D173" s="55" t="s">
        <v>16</v>
      </c>
      <c r="E173" s="142"/>
      <c r="F173" s="136"/>
      <c r="G173" s="38"/>
    </row>
    <row r="174" spans="1:7" ht="12.75">
      <c r="A174" s="11"/>
      <c r="B174" s="12"/>
      <c r="C174" s="88"/>
      <c r="D174" s="55"/>
      <c r="E174" s="142"/>
      <c r="F174" s="136"/>
      <c r="G174" s="38"/>
    </row>
    <row r="175" spans="1:7" ht="13.5" thickBot="1">
      <c r="A175" s="91" t="s">
        <v>114</v>
      </c>
      <c r="B175" s="17"/>
      <c r="C175" s="92"/>
      <c r="D175" s="100" t="s">
        <v>115</v>
      </c>
      <c r="E175" s="160">
        <f>E176</f>
        <v>199388</v>
      </c>
      <c r="F175" s="194">
        <f>F176</f>
        <v>0</v>
      </c>
      <c r="G175" s="29">
        <f>F175+E175</f>
        <v>199388</v>
      </c>
    </row>
    <row r="176" spans="1:7" ht="13.5" thickBot="1">
      <c r="A176" s="101"/>
      <c r="B176" s="75" t="s">
        <v>116</v>
      </c>
      <c r="C176" s="19"/>
      <c r="D176" s="83" t="s">
        <v>148</v>
      </c>
      <c r="E176" s="168">
        <f>E177</f>
        <v>199388</v>
      </c>
      <c r="F176" s="196">
        <f>F177</f>
        <v>0</v>
      </c>
      <c r="G176" s="36">
        <f>F176+E176</f>
        <v>199388</v>
      </c>
    </row>
    <row r="177" spans="1:7" ht="12.75">
      <c r="A177" s="101"/>
      <c r="B177" s="394"/>
      <c r="C177" s="6">
        <v>3030</v>
      </c>
      <c r="D177" s="108" t="s">
        <v>149</v>
      </c>
      <c r="E177" s="236">
        <f>'Zmiany '!E1351</f>
        <v>199388</v>
      </c>
      <c r="F177" s="236">
        <f>'Zmiany '!F1351</f>
        <v>0</v>
      </c>
      <c r="G177" s="358">
        <f>'Zmiany '!G1351</f>
        <v>199388</v>
      </c>
    </row>
    <row r="178" spans="1:7" ht="12.75">
      <c r="A178" s="11"/>
      <c r="B178" s="10"/>
      <c r="C178" s="88"/>
      <c r="D178" s="55"/>
      <c r="E178" s="142"/>
      <c r="F178" s="136"/>
      <c r="G178" s="38"/>
    </row>
    <row r="179" spans="1:7" ht="13.5" thickBot="1">
      <c r="A179" s="39">
        <v>757</v>
      </c>
      <c r="B179" s="17"/>
      <c r="C179" s="92"/>
      <c r="D179" s="100" t="s">
        <v>157</v>
      </c>
      <c r="E179" s="160">
        <f>E181</f>
        <v>165164</v>
      </c>
      <c r="F179" s="160">
        <f>F181</f>
        <v>0</v>
      </c>
      <c r="G179" s="29">
        <f>F179+E179</f>
        <v>165164</v>
      </c>
    </row>
    <row r="180" spans="1:7" ht="12.75">
      <c r="A180" s="11"/>
      <c r="B180" s="10">
        <v>75704</v>
      </c>
      <c r="C180" s="12"/>
      <c r="D180" s="55" t="s">
        <v>245</v>
      </c>
      <c r="E180" s="56"/>
      <c r="F180" s="136"/>
      <c r="G180" s="38"/>
    </row>
    <row r="181" spans="1:7" ht="13.5" thickBot="1">
      <c r="A181" s="11"/>
      <c r="B181" s="10"/>
      <c r="C181" s="19"/>
      <c r="D181" s="83" t="s">
        <v>246</v>
      </c>
      <c r="E181" s="148">
        <f>E182</f>
        <v>165164</v>
      </c>
      <c r="F181" s="149">
        <f>F182</f>
        <v>0</v>
      </c>
      <c r="G181" s="36">
        <f>F181+E181</f>
        <v>165164</v>
      </c>
    </row>
    <row r="182" spans="1:7" ht="12.75">
      <c r="A182" s="11"/>
      <c r="B182" s="81"/>
      <c r="C182" s="12">
        <v>8020</v>
      </c>
      <c r="D182" s="55" t="s">
        <v>269</v>
      </c>
      <c r="E182" s="56">
        <f>'Zmiany '!E1498</f>
        <v>165164</v>
      </c>
      <c r="F182" s="56">
        <f>'Zmiany '!F1498</f>
        <v>0</v>
      </c>
      <c r="G182" s="357">
        <f>'Zmiany '!G1498</f>
        <v>165164</v>
      </c>
    </row>
    <row r="183" spans="1:7" ht="12.75">
      <c r="A183" s="11"/>
      <c r="B183" s="10"/>
      <c r="C183" s="88"/>
      <c r="D183" s="55"/>
      <c r="E183" s="142"/>
      <c r="F183" s="136"/>
      <c r="G183" s="38"/>
    </row>
    <row r="184" spans="1:7" ht="13.5" thickBot="1">
      <c r="A184" s="39">
        <v>758</v>
      </c>
      <c r="B184" s="17"/>
      <c r="C184" s="92"/>
      <c r="D184" s="100" t="s">
        <v>24</v>
      </c>
      <c r="E184" s="160">
        <f>E185</f>
        <v>1065050</v>
      </c>
      <c r="F184" s="160">
        <f>F185</f>
        <v>-1065050</v>
      </c>
      <c r="G184" s="29">
        <f>F184+E184</f>
        <v>0</v>
      </c>
    </row>
    <row r="185" spans="1:7" ht="13.5" thickBot="1">
      <c r="A185" s="11"/>
      <c r="B185" s="393">
        <v>75818</v>
      </c>
      <c r="C185" s="66"/>
      <c r="D185" s="102" t="s">
        <v>161</v>
      </c>
      <c r="E185" s="154">
        <f>E186</f>
        <v>1065050</v>
      </c>
      <c r="F185" s="196">
        <f>F186</f>
        <v>-1065050</v>
      </c>
      <c r="G185" s="36">
        <f>F185+E185</f>
        <v>0</v>
      </c>
    </row>
    <row r="186" spans="1:7" ht="12.75">
      <c r="A186" s="11"/>
      <c r="B186" s="81"/>
      <c r="C186" s="12">
        <v>4810</v>
      </c>
      <c r="D186" s="55" t="s">
        <v>162</v>
      </c>
      <c r="E186" s="56">
        <f>'Zmiany '!E1502</f>
        <v>1065050</v>
      </c>
      <c r="F186" s="56">
        <f>'Zmiany '!F1502</f>
        <v>-1065050</v>
      </c>
      <c r="G186" s="357">
        <f>'Zmiany '!G1502</f>
        <v>0</v>
      </c>
    </row>
    <row r="187" spans="1:7" ht="11.25" customHeight="1" thickBot="1">
      <c r="A187" s="18"/>
      <c r="B187" s="17"/>
      <c r="C187" s="87"/>
      <c r="D187" s="83"/>
      <c r="E187" s="168"/>
      <c r="F187" s="149"/>
      <c r="G187" s="36"/>
    </row>
    <row r="188" spans="1:4" ht="12.75">
      <c r="A188" s="139"/>
      <c r="B188" s="138"/>
      <c r="C188" s="139"/>
      <c r="D188" s="139"/>
    </row>
  </sheetData>
  <sheetProtection/>
  <mergeCells count="2">
    <mergeCell ref="A4:G4"/>
    <mergeCell ref="A5:G5"/>
  </mergeCells>
  <printOptions/>
  <pageMargins left="1.1" right="0.15748031496062992" top="0.7480314960629921" bottom="0.7480314960629921" header="0.31496062992125984" footer="0.31496062992125984"/>
  <pageSetup fitToHeight="2" fitToWidth="2" orientation="portrait" paperSize="9" scale="60" r:id="rId1"/>
  <rowBreaks count="1" manualBreakCount="1"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3"/>
  <sheetViews>
    <sheetView view="pageBreakPreview" zoomScaleSheetLayoutView="100" zoomScalePageLayoutView="0" workbookViewId="0" topLeftCell="A58">
      <selection activeCell="G11" sqref="G11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6.125" style="0" customWidth="1"/>
    <col min="4" max="4" width="46.00390625" style="0" customWidth="1"/>
    <col min="5" max="5" width="10.00390625" style="0" customWidth="1"/>
    <col min="7" max="7" width="11.00390625" style="0" customWidth="1"/>
  </cols>
  <sheetData>
    <row r="3" spans="1:7" ht="12.75">
      <c r="A3" s="487" t="s">
        <v>106</v>
      </c>
      <c r="B3" s="487"/>
      <c r="C3" s="487"/>
      <c r="D3" s="487"/>
      <c r="E3" s="487"/>
      <c r="F3" s="487"/>
      <c r="G3" s="487"/>
    </row>
    <row r="4" spans="1:7" ht="13.5" thickBot="1">
      <c r="A4" s="486" t="s">
        <v>7</v>
      </c>
      <c r="B4" s="486"/>
      <c r="C4" s="486"/>
      <c r="D4" s="486"/>
      <c r="E4" s="486"/>
      <c r="F4" s="486"/>
      <c r="G4" s="486"/>
    </row>
    <row r="5" spans="1:7" ht="12.75">
      <c r="A5" s="3"/>
      <c r="B5" s="4"/>
      <c r="C5" s="4"/>
      <c r="D5" s="4"/>
      <c r="E5" s="189" t="s">
        <v>8</v>
      </c>
      <c r="F5" s="189"/>
      <c r="G5" s="7" t="s">
        <v>8</v>
      </c>
    </row>
    <row r="6" spans="1:7" ht="12.75">
      <c r="A6" s="8" t="s">
        <v>9</v>
      </c>
      <c r="B6" s="9" t="s">
        <v>10</v>
      </c>
      <c r="C6" s="10" t="s">
        <v>11</v>
      </c>
      <c r="D6" s="10" t="s">
        <v>12</v>
      </c>
      <c r="E6" s="190" t="s">
        <v>373</v>
      </c>
      <c r="F6" s="190" t="s">
        <v>13</v>
      </c>
      <c r="G6" s="14" t="s">
        <v>373</v>
      </c>
    </row>
    <row r="7" spans="1:7" ht="13.5" thickBot="1">
      <c r="A7" s="15"/>
      <c r="B7" s="16"/>
      <c r="C7" s="17"/>
      <c r="D7" s="17"/>
      <c r="E7" s="21"/>
      <c r="F7" s="21"/>
      <c r="G7" s="20" t="s">
        <v>14</v>
      </c>
    </row>
    <row r="8" spans="1:7" ht="13.5" thickBot="1">
      <c r="A8" s="15">
        <v>1</v>
      </c>
      <c r="B8" s="17">
        <v>2</v>
      </c>
      <c r="C8" s="17">
        <v>3</v>
      </c>
      <c r="D8" s="17">
        <v>4</v>
      </c>
      <c r="E8" s="110">
        <v>5</v>
      </c>
      <c r="F8" s="110">
        <v>6</v>
      </c>
      <c r="G8" s="222">
        <v>7</v>
      </c>
    </row>
    <row r="9" spans="1:7" ht="13.5" thickBot="1">
      <c r="A9" s="5"/>
      <c r="B9" s="6"/>
      <c r="C9" s="6"/>
      <c r="D9" s="333" t="s">
        <v>391</v>
      </c>
      <c r="E9" s="334">
        <f>E12+E17+E33+E55+E49+E63+E73+E59+E84</f>
        <v>7382282</v>
      </c>
      <c r="F9" s="334">
        <f>F12+F17+F33+F55+F49+F63+F73+F59+F84</f>
        <v>0</v>
      </c>
      <c r="G9" s="334">
        <f>G12+G17+G33+G55+G49+G63+G73+G59+G84</f>
        <v>7382282</v>
      </c>
    </row>
    <row r="10" spans="1:7" ht="12.75">
      <c r="A10" s="11"/>
      <c r="B10" s="12"/>
      <c r="C10" s="12"/>
      <c r="D10" s="90" t="s">
        <v>16</v>
      </c>
      <c r="E10" s="234"/>
      <c r="F10" s="191"/>
      <c r="G10" s="26"/>
    </row>
    <row r="11" spans="1:7" ht="12.75">
      <c r="A11" s="11"/>
      <c r="B11" s="12"/>
      <c r="C11" s="12"/>
      <c r="D11" s="12"/>
      <c r="E11" s="234"/>
      <c r="F11" s="191"/>
      <c r="G11" s="26"/>
    </row>
    <row r="12" spans="1:7" ht="13.5" thickBot="1">
      <c r="A12" s="91" t="s">
        <v>108</v>
      </c>
      <c r="B12" s="92"/>
      <c r="C12" s="92"/>
      <c r="D12" s="93" t="s">
        <v>109</v>
      </c>
      <c r="E12" s="192">
        <f>E13</f>
        <v>73793</v>
      </c>
      <c r="F12" s="192">
        <f>F13</f>
        <v>0</v>
      </c>
      <c r="G12" s="29">
        <f>F12+E12</f>
        <v>73793</v>
      </c>
    </row>
    <row r="13" spans="1:7" ht="13.5" thickBot="1">
      <c r="A13" s="94"/>
      <c r="B13" s="75" t="s">
        <v>277</v>
      </c>
      <c r="C13" s="87"/>
      <c r="D13" s="83" t="s">
        <v>54</v>
      </c>
      <c r="E13" s="163">
        <f>E14</f>
        <v>73793</v>
      </c>
      <c r="F13" s="149">
        <f>F14</f>
        <v>0</v>
      </c>
      <c r="G13" s="36">
        <f>E13+F13</f>
        <v>73793</v>
      </c>
    </row>
    <row r="14" spans="1:7" ht="12.75">
      <c r="A14" s="94"/>
      <c r="B14" s="10"/>
      <c r="C14" s="88" t="s">
        <v>191</v>
      </c>
      <c r="D14" s="171" t="s">
        <v>278</v>
      </c>
      <c r="E14" s="143">
        <f>'Zmiany '!E1103</f>
        <v>73793</v>
      </c>
      <c r="F14" s="143">
        <f>'Zmiany '!F1103</f>
        <v>0</v>
      </c>
      <c r="G14" s="355">
        <f>'Zmiany '!G1103</f>
        <v>73793</v>
      </c>
    </row>
    <row r="15" spans="1:7" ht="12.75">
      <c r="A15" s="94"/>
      <c r="B15" s="10"/>
      <c r="C15" s="88"/>
      <c r="D15" s="171" t="s">
        <v>279</v>
      </c>
      <c r="E15" s="143"/>
      <c r="F15" s="136"/>
      <c r="G15" s="38"/>
    </row>
    <row r="16" spans="1:7" ht="12.75">
      <c r="A16" s="11"/>
      <c r="B16" s="12"/>
      <c r="C16" s="12"/>
      <c r="D16" s="12"/>
      <c r="E16" s="234"/>
      <c r="F16" s="191"/>
      <c r="G16" s="26"/>
    </row>
    <row r="17" spans="1:7" ht="13.5" thickBot="1">
      <c r="A17" s="39">
        <v>700</v>
      </c>
      <c r="B17" s="27"/>
      <c r="C17" s="92"/>
      <c r="D17" s="100" t="s">
        <v>20</v>
      </c>
      <c r="E17" s="192">
        <f>E18</f>
        <v>1252333</v>
      </c>
      <c r="F17" s="194">
        <f>F18</f>
        <v>0</v>
      </c>
      <c r="G17" s="29">
        <f>F17+E17</f>
        <v>1252333</v>
      </c>
    </row>
    <row r="18" spans="1:7" ht="13.5" thickBot="1">
      <c r="A18" s="11"/>
      <c r="B18" s="17">
        <v>70005</v>
      </c>
      <c r="C18" s="19"/>
      <c r="D18" s="83" t="s">
        <v>21</v>
      </c>
      <c r="E18" s="163">
        <f>SUM(E20:E31)</f>
        <v>1252333</v>
      </c>
      <c r="F18" s="195">
        <f>SUM(F20:F31)</f>
        <v>0</v>
      </c>
      <c r="G18" s="133">
        <f>F18+E18</f>
        <v>1252333</v>
      </c>
    </row>
    <row r="19" spans="1:7" ht="12.75">
      <c r="A19" s="11"/>
      <c r="B19" s="10"/>
      <c r="C19" s="88" t="s">
        <v>199</v>
      </c>
      <c r="D19" s="55" t="s">
        <v>123</v>
      </c>
      <c r="E19" s="143"/>
      <c r="F19" s="136"/>
      <c r="G19" s="38"/>
    </row>
    <row r="20" spans="1:7" ht="12.75">
      <c r="A20" s="11"/>
      <c r="B20" s="10"/>
      <c r="C20" s="88"/>
      <c r="D20" s="55" t="s">
        <v>124</v>
      </c>
      <c r="E20" s="143">
        <f>'Zmiany '!E1115</f>
        <v>7000</v>
      </c>
      <c r="F20" s="143">
        <f>'Zmiany '!F1115</f>
        <v>0</v>
      </c>
      <c r="G20" s="355">
        <f>'Zmiany '!G1115</f>
        <v>7000</v>
      </c>
    </row>
    <row r="21" spans="1:7" ht="12.75">
      <c r="A21" s="11"/>
      <c r="B21" s="10"/>
      <c r="C21" s="88" t="s">
        <v>197</v>
      </c>
      <c r="D21" s="55" t="s">
        <v>95</v>
      </c>
      <c r="E21" s="143">
        <f>'Zmiany '!E1116</f>
        <v>1000</v>
      </c>
      <c r="F21" s="143">
        <f>'Zmiany '!F1116</f>
        <v>0</v>
      </c>
      <c r="G21" s="355">
        <f>'Zmiany '!G1116</f>
        <v>1000</v>
      </c>
    </row>
    <row r="22" spans="1:7" ht="12.75">
      <c r="A22" s="11"/>
      <c r="B22" s="10"/>
      <c r="C22" s="88" t="s">
        <v>191</v>
      </c>
      <c r="D22" s="9" t="s">
        <v>22</v>
      </c>
      <c r="E22" s="143">
        <f>'Zmiany '!E1117</f>
        <v>33000</v>
      </c>
      <c r="F22" s="143">
        <f>'Zmiany '!F1117</f>
        <v>0</v>
      </c>
      <c r="G22" s="355">
        <f>'Zmiany '!G1117</f>
        <v>33000</v>
      </c>
    </row>
    <row r="23" spans="1:7" ht="12.75">
      <c r="A23" s="11"/>
      <c r="B23" s="10"/>
      <c r="C23" s="12"/>
      <c r="D23" s="9" t="s">
        <v>23</v>
      </c>
      <c r="E23" s="143"/>
      <c r="F23" s="143"/>
      <c r="G23" s="355"/>
    </row>
    <row r="24" spans="1:7" ht="12.75">
      <c r="A24" s="11"/>
      <c r="B24" s="10"/>
      <c r="C24" s="88" t="s">
        <v>357</v>
      </c>
      <c r="D24" s="55" t="s">
        <v>358</v>
      </c>
      <c r="E24" s="143">
        <f>'Zmiany '!E1119</f>
        <v>0</v>
      </c>
      <c r="F24" s="143">
        <f>'Zmiany '!F1119</f>
        <v>0</v>
      </c>
      <c r="G24" s="355">
        <f>'Zmiany '!G1119</f>
        <v>0</v>
      </c>
    </row>
    <row r="25" spans="1:7" ht="12.75">
      <c r="A25" s="11"/>
      <c r="B25" s="10"/>
      <c r="C25" s="88" t="s">
        <v>200</v>
      </c>
      <c r="D25" s="55" t="s">
        <v>125</v>
      </c>
      <c r="E25" s="143">
        <f>'Zmiany '!E1120</f>
        <v>1097300</v>
      </c>
      <c r="F25" s="143">
        <f>'Zmiany '!F1120</f>
        <v>0</v>
      </c>
      <c r="G25" s="355">
        <f>'Zmiany '!G1120</f>
        <v>1097300</v>
      </c>
    </row>
    <row r="26" spans="1:7" ht="12.75">
      <c r="A26" s="11"/>
      <c r="B26" s="10"/>
      <c r="C26" s="12"/>
      <c r="D26" s="55" t="s">
        <v>126</v>
      </c>
      <c r="E26" s="143"/>
      <c r="F26" s="136"/>
      <c r="G26" s="38"/>
    </row>
    <row r="27" spans="1:7" ht="12.75">
      <c r="A27" s="11"/>
      <c r="B27" s="10"/>
      <c r="C27" s="88" t="s">
        <v>203</v>
      </c>
      <c r="D27" s="55" t="s">
        <v>254</v>
      </c>
      <c r="E27" s="143"/>
      <c r="F27" s="143"/>
      <c r="G27" s="38">
        <f>F27+E27</f>
        <v>0</v>
      </c>
    </row>
    <row r="28" spans="1:7" ht="12.75">
      <c r="A28" s="11"/>
      <c r="B28" s="10"/>
      <c r="C28" s="88" t="s">
        <v>190</v>
      </c>
      <c r="D28" s="71" t="s">
        <v>19</v>
      </c>
      <c r="E28" s="143"/>
      <c r="F28" s="143"/>
      <c r="G28" s="38">
        <f>F28+E28</f>
        <v>0</v>
      </c>
    </row>
    <row r="29" spans="1:7" ht="12.75">
      <c r="A29" s="11"/>
      <c r="B29" s="10"/>
      <c r="C29" s="88" t="s">
        <v>201</v>
      </c>
      <c r="D29" s="55" t="s">
        <v>239</v>
      </c>
      <c r="E29" s="143"/>
      <c r="F29" s="136"/>
      <c r="G29" s="38"/>
    </row>
    <row r="30" spans="1:7" ht="12.75">
      <c r="A30" s="11"/>
      <c r="B30" s="10"/>
      <c r="C30" s="37"/>
      <c r="D30" s="55" t="s">
        <v>257</v>
      </c>
      <c r="E30" s="143">
        <f>'Zmiany '!E1127</f>
        <v>112691</v>
      </c>
      <c r="F30" s="143">
        <f>'Zmiany '!F1127</f>
        <v>0</v>
      </c>
      <c r="G30" s="355">
        <f>'Zmiany '!G1127</f>
        <v>112691</v>
      </c>
    </row>
    <row r="31" spans="1:7" ht="12.75">
      <c r="A31" s="11"/>
      <c r="B31" s="10"/>
      <c r="C31" s="88" t="s">
        <v>258</v>
      </c>
      <c r="D31" s="55" t="s">
        <v>259</v>
      </c>
      <c r="E31" s="143">
        <f>'Zmiany '!E1128</f>
        <v>1342</v>
      </c>
      <c r="F31" s="143">
        <f>'Zmiany '!F1128</f>
        <v>0</v>
      </c>
      <c r="G31" s="38">
        <f>F31+E31</f>
        <v>1342</v>
      </c>
    </row>
    <row r="32" spans="1:7" ht="12.75">
      <c r="A32" s="11"/>
      <c r="B32" s="12"/>
      <c r="C32" s="88"/>
      <c r="D32" s="159"/>
      <c r="E32" s="143"/>
      <c r="F32" s="143"/>
      <c r="G32" s="38"/>
    </row>
    <row r="33" spans="1:7" ht="13.5" thickBot="1">
      <c r="A33" s="39">
        <v>750</v>
      </c>
      <c r="B33" s="27"/>
      <c r="C33" s="92"/>
      <c r="D33" s="100" t="s">
        <v>131</v>
      </c>
      <c r="E33" s="192">
        <f>E34+E45</f>
        <v>1276577</v>
      </c>
      <c r="F33" s="192">
        <f>F34+F45</f>
        <v>0</v>
      </c>
      <c r="G33" s="315">
        <f>G34+G45</f>
        <v>1276577</v>
      </c>
    </row>
    <row r="34" spans="1:7" ht="13.5" thickBot="1">
      <c r="A34" s="11"/>
      <c r="B34" s="17">
        <v>75020</v>
      </c>
      <c r="C34" s="19"/>
      <c r="D34" s="83" t="s">
        <v>133</v>
      </c>
      <c r="E34" s="163">
        <f>SUM(E35:E43)</f>
        <v>1256577</v>
      </c>
      <c r="F34" s="196">
        <f>SUM(F35:F43)</f>
        <v>0</v>
      </c>
      <c r="G34" s="36">
        <f>F34+E34</f>
        <v>1256577</v>
      </c>
    </row>
    <row r="35" spans="1:7" ht="12.75">
      <c r="A35" s="11"/>
      <c r="B35" s="10"/>
      <c r="C35" s="88" t="s">
        <v>202</v>
      </c>
      <c r="D35" s="55" t="s">
        <v>134</v>
      </c>
      <c r="E35" s="143">
        <f>'Zmiany '!E1149</f>
        <v>1100000</v>
      </c>
      <c r="F35" s="143">
        <f>'Zmiany '!F1149</f>
        <v>0</v>
      </c>
      <c r="G35" s="355">
        <f>'Zmiany '!G1149</f>
        <v>1100000</v>
      </c>
    </row>
    <row r="36" spans="1:7" ht="12.75">
      <c r="A36" s="11"/>
      <c r="B36" s="10"/>
      <c r="C36" s="88" t="s">
        <v>197</v>
      </c>
      <c r="D36" s="55" t="s">
        <v>95</v>
      </c>
      <c r="E36" s="143">
        <f>'Zmiany '!E1150</f>
        <v>2215</v>
      </c>
      <c r="F36" s="143">
        <f>'Zmiany '!F1150</f>
        <v>0</v>
      </c>
      <c r="G36" s="355">
        <f>'Zmiany '!G1150</f>
        <v>2215</v>
      </c>
    </row>
    <row r="37" spans="1:7" ht="12.75">
      <c r="A37" s="11"/>
      <c r="B37" s="10"/>
      <c r="C37" s="88" t="s">
        <v>191</v>
      </c>
      <c r="D37" s="9" t="s">
        <v>22</v>
      </c>
      <c r="E37" s="143">
        <f>'Zmiany '!E1151</f>
        <v>6000</v>
      </c>
      <c r="F37" s="143">
        <f>'Zmiany '!F1151</f>
        <v>0</v>
      </c>
      <c r="G37" s="355">
        <f>'Zmiany '!G1151</f>
        <v>6000</v>
      </c>
    </row>
    <row r="38" spans="1:7" ht="12.75">
      <c r="A38" s="11"/>
      <c r="B38" s="10"/>
      <c r="C38" s="12"/>
      <c r="D38" s="9" t="s">
        <v>23</v>
      </c>
      <c r="E38" s="143"/>
      <c r="F38" s="143"/>
      <c r="G38" s="355"/>
    </row>
    <row r="39" spans="1:7" ht="12.75">
      <c r="A39" s="11"/>
      <c r="B39" s="10"/>
      <c r="C39" s="88" t="s">
        <v>193</v>
      </c>
      <c r="D39" s="55" t="s">
        <v>49</v>
      </c>
      <c r="E39" s="143">
        <f>'Zmiany '!E1153</f>
        <v>14000</v>
      </c>
      <c r="F39" s="143">
        <f>'Zmiany '!F1153</f>
        <v>0</v>
      </c>
      <c r="G39" s="355">
        <f>'Zmiany '!G1153</f>
        <v>14000</v>
      </c>
    </row>
    <row r="40" spans="1:7" ht="12.75">
      <c r="A40" s="11"/>
      <c r="B40" s="10"/>
      <c r="C40" s="88" t="s">
        <v>195</v>
      </c>
      <c r="D40" s="55" t="s">
        <v>88</v>
      </c>
      <c r="E40" s="143">
        <f>'Zmiany '!E1154</f>
        <v>4012</v>
      </c>
      <c r="F40" s="143">
        <f>'Zmiany '!F1154</f>
        <v>0</v>
      </c>
      <c r="G40" s="355">
        <f>'Zmiany '!G1154</f>
        <v>4012</v>
      </c>
    </row>
    <row r="41" spans="1:7" ht="12.75">
      <c r="A41" s="11"/>
      <c r="B41" s="10"/>
      <c r="C41" s="88" t="s">
        <v>203</v>
      </c>
      <c r="D41" s="55" t="s">
        <v>83</v>
      </c>
      <c r="E41" s="143">
        <f>'Zmiany '!E1155</f>
        <v>500</v>
      </c>
      <c r="F41" s="143">
        <f>'Zmiany '!F1155</f>
        <v>0</v>
      </c>
      <c r="G41" s="355">
        <f>'Zmiany '!G1155</f>
        <v>500</v>
      </c>
    </row>
    <row r="42" spans="1:7" ht="12.75">
      <c r="A42" s="11"/>
      <c r="B42" s="10"/>
      <c r="C42" s="88" t="s">
        <v>194</v>
      </c>
      <c r="D42" s="55" t="s">
        <v>135</v>
      </c>
      <c r="E42" s="143">
        <f>'Zmiany '!E1156</f>
        <v>950</v>
      </c>
      <c r="F42" s="143">
        <f>'Zmiany '!F1156</f>
        <v>0</v>
      </c>
      <c r="G42" s="355">
        <f>'Zmiany '!G1156</f>
        <v>950</v>
      </c>
    </row>
    <row r="43" spans="1:7" ht="12.75">
      <c r="A43" s="11"/>
      <c r="B43" s="10"/>
      <c r="C43" s="88" t="s">
        <v>190</v>
      </c>
      <c r="D43" s="55" t="s">
        <v>19</v>
      </c>
      <c r="E43" s="143">
        <f>'Zmiany '!E1157</f>
        <v>128900</v>
      </c>
      <c r="F43" s="143">
        <f>'Zmiany '!F1157</f>
        <v>0</v>
      </c>
      <c r="G43" s="355">
        <f>'Zmiany '!G1157</f>
        <v>128900</v>
      </c>
    </row>
    <row r="44" spans="1:7" ht="12.75">
      <c r="A44" s="11"/>
      <c r="B44" s="12"/>
      <c r="C44" s="88"/>
      <c r="D44" s="159"/>
      <c r="E44" s="143"/>
      <c r="F44" s="143"/>
      <c r="G44" s="38"/>
    </row>
    <row r="45" spans="1:7" ht="13.5" thickBot="1">
      <c r="A45" s="11"/>
      <c r="B45" s="17">
        <v>75095</v>
      </c>
      <c r="C45" s="87"/>
      <c r="D45" s="83" t="s">
        <v>54</v>
      </c>
      <c r="E45" s="168">
        <f>E46</f>
        <v>20000</v>
      </c>
      <c r="F45" s="168">
        <f>F46</f>
        <v>0</v>
      </c>
      <c r="G45" s="349">
        <f>G46</f>
        <v>20000</v>
      </c>
    </row>
    <row r="46" spans="1:7" ht="12.75">
      <c r="A46" s="11"/>
      <c r="B46" s="10"/>
      <c r="C46" s="88" t="s">
        <v>190</v>
      </c>
      <c r="D46" s="55" t="s">
        <v>19</v>
      </c>
      <c r="E46" s="142">
        <f>'Zmiany '!E1164</f>
        <v>20000</v>
      </c>
      <c r="F46" s="142">
        <f>'Zmiany '!F1164</f>
        <v>0</v>
      </c>
      <c r="G46" s="356">
        <f>'Zmiany '!G1164</f>
        <v>20000</v>
      </c>
    </row>
    <row r="47" spans="1:7" ht="12.75">
      <c r="A47" s="11"/>
      <c r="B47" s="12"/>
      <c r="C47" s="88"/>
      <c r="D47" s="159"/>
      <c r="E47" s="143"/>
      <c r="F47" s="143"/>
      <c r="G47" s="38"/>
    </row>
    <row r="48" spans="1:7" ht="12.75">
      <c r="A48" s="94">
        <v>756</v>
      </c>
      <c r="B48" s="10"/>
      <c r="C48" s="88"/>
      <c r="D48" s="107" t="s">
        <v>137</v>
      </c>
      <c r="E48" s="56"/>
      <c r="F48" s="136"/>
      <c r="G48" s="38"/>
    </row>
    <row r="49" spans="1:7" ht="13.5" thickBot="1">
      <c r="A49" s="39"/>
      <c r="B49" s="27"/>
      <c r="C49" s="92"/>
      <c r="D49" s="100" t="s">
        <v>238</v>
      </c>
      <c r="E49" s="192">
        <f>E51</f>
        <v>3934498</v>
      </c>
      <c r="F49" s="194">
        <f>F51</f>
        <v>0</v>
      </c>
      <c r="G49" s="29">
        <f>F49+E49</f>
        <v>3934498</v>
      </c>
    </row>
    <row r="50" spans="1:7" ht="12.75">
      <c r="A50" s="11"/>
      <c r="B50" s="10">
        <v>75622</v>
      </c>
      <c r="C50" s="12"/>
      <c r="D50" s="55" t="s">
        <v>138</v>
      </c>
      <c r="E50" s="239"/>
      <c r="F50" s="136"/>
      <c r="G50" s="38"/>
    </row>
    <row r="51" spans="1:7" ht="13.5" thickBot="1">
      <c r="A51" s="11"/>
      <c r="B51" s="17"/>
      <c r="C51" s="19"/>
      <c r="D51" s="83" t="s">
        <v>139</v>
      </c>
      <c r="E51" s="163">
        <f>SUM(E52:E53)</f>
        <v>3934498</v>
      </c>
      <c r="F51" s="196">
        <f>SUM(F52:F53)</f>
        <v>0</v>
      </c>
      <c r="G51" s="36">
        <f>F51+E51</f>
        <v>3934498</v>
      </c>
    </row>
    <row r="52" spans="1:7" ht="12.75">
      <c r="A52" s="11"/>
      <c r="B52" s="10"/>
      <c r="C52" s="88" t="s">
        <v>204</v>
      </c>
      <c r="D52" s="55" t="s">
        <v>140</v>
      </c>
      <c r="E52" s="143">
        <f>'Zmiany '!E1175</f>
        <v>3834498</v>
      </c>
      <c r="F52" s="143">
        <f>'Zmiany '!F1175</f>
        <v>0</v>
      </c>
      <c r="G52" s="355">
        <f>'Zmiany '!G1175</f>
        <v>3834498</v>
      </c>
    </row>
    <row r="53" spans="1:7" ht="12.75">
      <c r="A53" s="11"/>
      <c r="B53" s="10"/>
      <c r="C53" s="88" t="s">
        <v>275</v>
      </c>
      <c r="D53" s="55" t="s">
        <v>276</v>
      </c>
      <c r="E53" s="143">
        <f>'Zmiany '!E1176</f>
        <v>100000</v>
      </c>
      <c r="F53" s="143">
        <f>'Zmiany '!F1176</f>
        <v>0</v>
      </c>
      <c r="G53" s="355">
        <f>'Zmiany '!G1176</f>
        <v>100000</v>
      </c>
    </row>
    <row r="54" spans="1:7" ht="12.75">
      <c r="A54" s="11"/>
      <c r="B54" s="12"/>
      <c r="C54" s="88"/>
      <c r="D54" s="153"/>
      <c r="E54" s="142"/>
      <c r="F54" s="142"/>
      <c r="G54" s="38"/>
    </row>
    <row r="55" spans="1:7" ht="13.5" thickBot="1">
      <c r="A55" s="39">
        <v>758</v>
      </c>
      <c r="B55" s="27"/>
      <c r="C55" s="92"/>
      <c r="D55" s="100" t="s">
        <v>24</v>
      </c>
      <c r="E55" s="160">
        <f>+E56</f>
        <v>276000</v>
      </c>
      <c r="F55" s="160">
        <f>+F56</f>
        <v>0</v>
      </c>
      <c r="G55" s="29">
        <f>F55+E55</f>
        <v>276000</v>
      </c>
    </row>
    <row r="56" spans="1:7" ht="13.5" thickBot="1">
      <c r="A56" s="94"/>
      <c r="B56" s="17">
        <v>75814</v>
      </c>
      <c r="C56" s="87"/>
      <c r="D56" s="83" t="s">
        <v>25</v>
      </c>
      <c r="E56" s="163">
        <f>E57</f>
        <v>276000</v>
      </c>
      <c r="F56" s="196">
        <f>F57</f>
        <v>0</v>
      </c>
      <c r="G56" s="36">
        <f>F56+E56</f>
        <v>276000</v>
      </c>
    </row>
    <row r="57" spans="1:7" ht="12.75">
      <c r="A57" s="94"/>
      <c r="B57" s="10"/>
      <c r="C57" s="88" t="s">
        <v>192</v>
      </c>
      <c r="D57" s="55" t="s">
        <v>26</v>
      </c>
      <c r="E57" s="143">
        <f>'Zmiany '!E1191</f>
        <v>276000</v>
      </c>
      <c r="F57" s="143">
        <f>'Zmiany '!F1191</f>
        <v>0</v>
      </c>
      <c r="G57" s="355">
        <f>'Zmiany '!G1191</f>
        <v>276000</v>
      </c>
    </row>
    <row r="58" spans="1:7" ht="12.75">
      <c r="A58" s="11"/>
      <c r="B58" s="12"/>
      <c r="C58" s="88"/>
      <c r="D58" s="153"/>
      <c r="E58" s="143"/>
      <c r="F58" s="143"/>
      <c r="G58" s="38"/>
    </row>
    <row r="59" spans="1:7" ht="13.5" thickBot="1">
      <c r="A59" s="326">
        <v>801</v>
      </c>
      <c r="B59" s="327"/>
      <c r="C59" s="328"/>
      <c r="D59" s="410" t="s">
        <v>47</v>
      </c>
      <c r="E59" s="330">
        <f aca="true" t="shared" si="0" ref="E59:G60">E60</f>
        <v>11754</v>
      </c>
      <c r="F59" s="330">
        <f t="shared" si="0"/>
        <v>0</v>
      </c>
      <c r="G59" s="411">
        <f t="shared" si="0"/>
        <v>11754</v>
      </c>
    </row>
    <row r="60" spans="1:7" ht="12.75">
      <c r="A60" s="11"/>
      <c r="B60" s="172">
        <v>80195</v>
      </c>
      <c r="C60" s="310"/>
      <c r="D60" s="267" t="s">
        <v>54</v>
      </c>
      <c r="E60" s="241">
        <f t="shared" si="0"/>
        <v>11754</v>
      </c>
      <c r="F60" s="241">
        <f t="shared" si="0"/>
        <v>0</v>
      </c>
      <c r="G60" s="409">
        <f t="shared" si="0"/>
        <v>11754</v>
      </c>
    </row>
    <row r="61" spans="1:7" ht="12.75">
      <c r="A61" s="11"/>
      <c r="B61" s="12"/>
      <c r="C61" s="88" t="s">
        <v>190</v>
      </c>
      <c r="D61" s="55" t="s">
        <v>19</v>
      </c>
      <c r="E61" s="143">
        <f>'Zmiany '!E1199</f>
        <v>11754</v>
      </c>
      <c r="F61" s="143">
        <f>'Zmiany '!F1199</f>
        <v>0</v>
      </c>
      <c r="G61" s="355">
        <f>'Zmiany '!G1199</f>
        <v>11754</v>
      </c>
    </row>
    <row r="62" spans="1:7" ht="12.75">
      <c r="A62" s="11"/>
      <c r="B62" s="12"/>
      <c r="C62" s="88"/>
      <c r="D62" s="153"/>
      <c r="E62" s="143"/>
      <c r="F62" s="143"/>
      <c r="G62" s="38"/>
    </row>
    <row r="63" spans="1:7" ht="13.5" thickBot="1">
      <c r="A63" s="39">
        <v>852</v>
      </c>
      <c r="B63" s="27"/>
      <c r="C63" s="92"/>
      <c r="D63" s="100" t="s">
        <v>186</v>
      </c>
      <c r="E63" s="192">
        <f>E64+E68</f>
        <v>519692</v>
      </c>
      <c r="F63" s="192">
        <f>F64+F68</f>
        <v>0</v>
      </c>
      <c r="G63" s="315">
        <f>G64+G68</f>
        <v>519692</v>
      </c>
    </row>
    <row r="64" spans="1:7" ht="13.5" thickBot="1">
      <c r="A64" s="94"/>
      <c r="B64" s="32">
        <v>85201</v>
      </c>
      <c r="C64" s="66"/>
      <c r="D64" s="102" t="s">
        <v>250</v>
      </c>
      <c r="E64" s="214">
        <f>E67+E65</f>
        <v>380552</v>
      </c>
      <c r="F64" s="214">
        <f>F67+F65</f>
        <v>0</v>
      </c>
      <c r="G64" s="342">
        <f>G67+G65</f>
        <v>380552</v>
      </c>
    </row>
    <row r="65" spans="1:7" ht="12.75">
      <c r="A65" s="11"/>
      <c r="B65" s="12"/>
      <c r="C65" s="12">
        <v>2310</v>
      </c>
      <c r="D65" s="55" t="s">
        <v>219</v>
      </c>
      <c r="E65" s="143">
        <f>'Zmiany '!E1226</f>
        <v>380552</v>
      </c>
      <c r="F65" s="143">
        <f>'Zmiany '!F1226</f>
        <v>0</v>
      </c>
      <c r="G65" s="355">
        <f>'Zmiany '!G1226</f>
        <v>380552</v>
      </c>
    </row>
    <row r="66" spans="1:7" ht="12.75">
      <c r="A66" s="11"/>
      <c r="B66" s="12"/>
      <c r="C66" s="12"/>
      <c r="D66" s="55" t="s">
        <v>266</v>
      </c>
      <c r="E66" s="143"/>
      <c r="F66" s="164"/>
      <c r="G66" s="343"/>
    </row>
    <row r="67" spans="1:7" ht="12.75">
      <c r="A67" s="11"/>
      <c r="B67" s="12"/>
      <c r="C67" s="88"/>
      <c r="D67" s="153"/>
      <c r="E67" s="142"/>
      <c r="F67" s="142"/>
      <c r="G67" s="162"/>
    </row>
    <row r="68" spans="1:7" ht="13.5" thickBot="1">
      <c r="A68" s="11"/>
      <c r="B68" s="17">
        <v>85204</v>
      </c>
      <c r="C68" s="19"/>
      <c r="D68" s="83" t="s">
        <v>96</v>
      </c>
      <c r="E68" s="163">
        <f>E69</f>
        <v>139140</v>
      </c>
      <c r="F68" s="163">
        <f>F69</f>
        <v>0</v>
      </c>
      <c r="G68" s="344">
        <f>G69</f>
        <v>139140</v>
      </c>
    </row>
    <row r="69" spans="1:7" ht="12.75">
      <c r="A69" s="11"/>
      <c r="B69" s="10"/>
      <c r="C69" s="12">
        <v>2310</v>
      </c>
      <c r="D69" s="55" t="s">
        <v>219</v>
      </c>
      <c r="E69" s="143">
        <f>'Zmiany '!E1247</f>
        <v>139140</v>
      </c>
      <c r="F69" s="143">
        <f>'Zmiany '!F1247</f>
        <v>0</v>
      </c>
      <c r="G69" s="355">
        <f>'Zmiany '!G1247</f>
        <v>139140</v>
      </c>
    </row>
    <row r="70" spans="1:7" ht="12.75">
      <c r="A70" s="11"/>
      <c r="B70" s="10"/>
      <c r="C70" s="12"/>
      <c r="D70" s="55" t="s">
        <v>266</v>
      </c>
      <c r="E70" s="143"/>
      <c r="F70" s="136"/>
      <c r="G70" s="38"/>
    </row>
    <row r="71" spans="1:7" ht="12.75">
      <c r="A71" s="11"/>
      <c r="B71" s="12"/>
      <c r="C71" s="88"/>
      <c r="D71" s="153"/>
      <c r="E71" s="142"/>
      <c r="F71" s="142"/>
      <c r="G71" s="162"/>
    </row>
    <row r="72" spans="1:7" ht="12.75">
      <c r="A72" s="11"/>
      <c r="B72" s="12"/>
      <c r="C72" s="88"/>
      <c r="D72" s="153"/>
      <c r="E72" s="142"/>
      <c r="F72" s="142"/>
      <c r="G72" s="162"/>
    </row>
    <row r="73" spans="1:7" ht="13.5" thickBot="1">
      <c r="A73" s="39">
        <v>921</v>
      </c>
      <c r="B73" s="92"/>
      <c r="C73" s="105"/>
      <c r="D73" s="100" t="s">
        <v>145</v>
      </c>
      <c r="E73" s="160">
        <f>E74+E78</f>
        <v>37135</v>
      </c>
      <c r="F73" s="160">
        <f>F74+F78</f>
        <v>0</v>
      </c>
      <c r="G73" s="346">
        <f>G74+G78</f>
        <v>37135</v>
      </c>
    </row>
    <row r="74" spans="1:7" ht="12.75">
      <c r="A74" s="11"/>
      <c r="B74" s="172">
        <v>92116</v>
      </c>
      <c r="C74" s="310"/>
      <c r="D74" s="180" t="s">
        <v>165</v>
      </c>
      <c r="E74" s="229">
        <f>E75</f>
        <v>0</v>
      </c>
      <c r="F74" s="229">
        <f>F75</f>
        <v>0</v>
      </c>
      <c r="G74" s="347">
        <f>G75</f>
        <v>0</v>
      </c>
    </row>
    <row r="75" spans="1:7" ht="12.75">
      <c r="A75" s="11"/>
      <c r="B75" s="12"/>
      <c r="C75" s="88" t="s">
        <v>376</v>
      </c>
      <c r="D75" s="55" t="s">
        <v>377</v>
      </c>
      <c r="E75" s="142">
        <f>'Zmiany '!E1297</f>
        <v>0</v>
      </c>
      <c r="F75" s="142">
        <f>'Zmiany '!F1297</f>
        <v>0</v>
      </c>
      <c r="G75" s="356">
        <f>'Zmiany '!G1297</f>
        <v>0</v>
      </c>
    </row>
    <row r="76" spans="1:7" ht="12.75">
      <c r="A76" s="11"/>
      <c r="B76" s="12"/>
      <c r="C76" s="88"/>
      <c r="D76" s="55" t="s">
        <v>378</v>
      </c>
      <c r="E76" s="142"/>
      <c r="F76" s="144"/>
      <c r="G76" s="38"/>
    </row>
    <row r="77" spans="1:7" ht="12.75">
      <c r="A77" s="11"/>
      <c r="B77" s="12"/>
      <c r="C77" s="88"/>
      <c r="D77" s="55"/>
      <c r="E77" s="142"/>
      <c r="F77" s="144"/>
      <c r="G77" s="38"/>
    </row>
    <row r="78" spans="1:7" ht="12.75">
      <c r="A78" s="11"/>
      <c r="B78" s="172">
        <v>92195</v>
      </c>
      <c r="C78" s="310"/>
      <c r="D78" s="180" t="s">
        <v>54</v>
      </c>
      <c r="E78" s="229">
        <f>E79+E81</f>
        <v>37135</v>
      </c>
      <c r="F78" s="229">
        <f>F79+F81</f>
        <v>0</v>
      </c>
      <c r="G78" s="347">
        <f>G79+G81</f>
        <v>37135</v>
      </c>
    </row>
    <row r="79" spans="1:7" ht="12.75">
      <c r="A79" s="11"/>
      <c r="B79" s="12"/>
      <c r="C79" s="88" t="s">
        <v>417</v>
      </c>
      <c r="D79" s="55" t="s">
        <v>420</v>
      </c>
      <c r="E79" s="142">
        <f>'Zmiany '!E1301</f>
        <v>22135</v>
      </c>
      <c r="F79" s="142">
        <f>'Zmiany '!F1301</f>
        <v>0</v>
      </c>
      <c r="G79" s="356">
        <f>'Zmiany '!G1301</f>
        <v>22135</v>
      </c>
    </row>
    <row r="80" spans="1:7" ht="12.75">
      <c r="A80" s="11"/>
      <c r="B80" s="12"/>
      <c r="C80" s="88"/>
      <c r="D80" s="55" t="s">
        <v>421</v>
      </c>
      <c r="E80" s="142"/>
      <c r="F80" s="144"/>
      <c r="G80" s="38"/>
    </row>
    <row r="81" spans="1:7" ht="12.75">
      <c r="A81" s="11"/>
      <c r="B81" s="12"/>
      <c r="C81" s="423" t="s">
        <v>361</v>
      </c>
      <c r="D81" s="424" t="s">
        <v>422</v>
      </c>
      <c r="E81" s="142">
        <f>'Zmiany '!E1303</f>
        <v>15000</v>
      </c>
      <c r="F81" s="142">
        <f>'Zmiany '!F1303</f>
        <v>0</v>
      </c>
      <c r="G81" s="356">
        <f>'Zmiany '!G1303</f>
        <v>15000</v>
      </c>
    </row>
    <row r="82" spans="1:7" ht="12.75">
      <c r="A82" s="11"/>
      <c r="B82" s="12"/>
      <c r="C82" s="423"/>
      <c r="D82" s="424" t="s">
        <v>423</v>
      </c>
      <c r="E82" s="142"/>
      <c r="F82" s="144"/>
      <c r="G82" s="38"/>
    </row>
    <row r="83" spans="1:7" ht="12.75">
      <c r="A83" s="11"/>
      <c r="B83" s="12"/>
      <c r="C83" s="88"/>
      <c r="D83" s="153"/>
      <c r="E83" s="142"/>
      <c r="F83" s="143"/>
      <c r="G83" s="38"/>
    </row>
    <row r="84" spans="1:7" ht="13.5" thickBot="1">
      <c r="A84" s="326">
        <v>926</v>
      </c>
      <c r="B84" s="327"/>
      <c r="C84" s="328"/>
      <c r="D84" s="410" t="s">
        <v>166</v>
      </c>
      <c r="E84" s="337">
        <f>E85</f>
        <v>500</v>
      </c>
      <c r="F84" s="337">
        <f>F85</f>
        <v>0</v>
      </c>
      <c r="G84" s="337">
        <f>G85</f>
        <v>500</v>
      </c>
    </row>
    <row r="85" spans="1:7" ht="12.75">
      <c r="A85" s="11"/>
      <c r="B85" s="174">
        <v>92605</v>
      </c>
      <c r="C85" s="183"/>
      <c r="D85" s="477" t="s">
        <v>462</v>
      </c>
      <c r="E85" s="231">
        <f>E86</f>
        <v>500</v>
      </c>
      <c r="F85" s="231">
        <f>F86</f>
        <v>0</v>
      </c>
      <c r="G85" s="231">
        <f>G86</f>
        <v>500</v>
      </c>
    </row>
    <row r="86" spans="1:7" ht="12.75">
      <c r="A86" s="11"/>
      <c r="B86" s="12"/>
      <c r="C86" s="88" t="s">
        <v>194</v>
      </c>
      <c r="D86" s="55" t="s">
        <v>135</v>
      </c>
      <c r="E86" s="142">
        <f>'Zmiany '!E1315</f>
        <v>500</v>
      </c>
      <c r="F86" s="142">
        <f>'Zmiany '!F1315</f>
        <v>0</v>
      </c>
      <c r="G86" s="142">
        <f>'Zmiany '!G1315</f>
        <v>500</v>
      </c>
    </row>
    <row r="87" spans="1:7" ht="12.75">
      <c r="A87" s="11"/>
      <c r="B87" s="12"/>
      <c r="C87" s="88"/>
      <c r="D87" s="153"/>
      <c r="E87" s="142"/>
      <c r="F87" s="142"/>
      <c r="G87" s="162"/>
    </row>
    <row r="88" spans="1:7" ht="12.75">
      <c r="A88" s="11"/>
      <c r="B88" s="12"/>
      <c r="C88" s="88"/>
      <c r="D88" s="153"/>
      <c r="E88" s="142"/>
      <c r="F88" s="142"/>
      <c r="G88" s="162"/>
    </row>
    <row r="89" spans="1:7" ht="13.5" thickBot="1">
      <c r="A89" s="11"/>
      <c r="B89" s="12"/>
      <c r="C89" s="12"/>
      <c r="D89" s="27" t="s">
        <v>146</v>
      </c>
      <c r="E89" s="160">
        <f>E91+E106+E115+E128+E141+E149+E225+E19+E249+E274+E305+E318+E340+E288+E296+E245+E110</f>
        <v>9423171</v>
      </c>
      <c r="F89" s="160">
        <f>F91+F106+F115+F128+F141+F149+F225+F19+F249+F274+F305+F318+F340+F288+F296+F245+F110</f>
        <v>-501148</v>
      </c>
      <c r="G89" s="346">
        <f>G91+G106+G115+G128+G141+G149+G225+G19+G249+G274+G305+G318+G340+G288+G296+G245+G110</f>
        <v>8922023</v>
      </c>
    </row>
    <row r="90" spans="1:7" ht="12.75">
      <c r="A90" s="11"/>
      <c r="B90" s="12"/>
      <c r="C90" s="12"/>
      <c r="D90" s="90" t="s">
        <v>16</v>
      </c>
      <c r="E90" s="56"/>
      <c r="F90" s="207"/>
      <c r="G90" s="38"/>
    </row>
    <row r="91" spans="1:7" ht="13.5" thickBot="1">
      <c r="A91" s="91" t="s">
        <v>108</v>
      </c>
      <c r="B91" s="92"/>
      <c r="C91" s="92"/>
      <c r="D91" s="93" t="s">
        <v>109</v>
      </c>
      <c r="E91" s="160">
        <f>E92+E102+E97</f>
        <v>113952</v>
      </c>
      <c r="F91" s="160">
        <f>F92+F102+F97</f>
        <v>0</v>
      </c>
      <c r="G91" s="29">
        <f>F91+E91</f>
        <v>113952</v>
      </c>
    </row>
    <row r="92" spans="1:7" ht="13.5" thickBot="1">
      <c r="A92" s="94"/>
      <c r="B92" s="69" t="s">
        <v>110</v>
      </c>
      <c r="C92" s="66"/>
      <c r="D92" s="95" t="s">
        <v>111</v>
      </c>
      <c r="E92" s="154">
        <f>E93</f>
        <v>13000</v>
      </c>
      <c r="F92" s="196">
        <f>F93</f>
        <v>0</v>
      </c>
      <c r="G92" s="36">
        <f>F92+E92</f>
        <v>13000</v>
      </c>
    </row>
    <row r="93" spans="1:7" ht="12.75">
      <c r="A93" s="94"/>
      <c r="B93" s="10"/>
      <c r="C93" s="88" t="s">
        <v>147</v>
      </c>
      <c r="D93" s="55" t="s">
        <v>37</v>
      </c>
      <c r="E93" s="56">
        <f>'Zmiany '!E1336</f>
        <v>13000</v>
      </c>
      <c r="F93" s="56">
        <f>'Zmiany '!F1336</f>
        <v>0</v>
      </c>
      <c r="G93" s="357">
        <f>'Zmiany '!G1336</f>
        <v>13000</v>
      </c>
    </row>
    <row r="94" spans="1:7" ht="12.75">
      <c r="A94" s="94"/>
      <c r="B94" s="10"/>
      <c r="C94" s="88"/>
      <c r="D94" s="55"/>
      <c r="E94" s="56"/>
      <c r="F94" s="136"/>
      <c r="G94" s="38"/>
    </row>
    <row r="95" spans="1:7" ht="12.75">
      <c r="A95" s="94"/>
      <c r="B95" s="256" t="s">
        <v>453</v>
      </c>
      <c r="C95" s="256"/>
      <c r="D95" s="153" t="s">
        <v>449</v>
      </c>
      <c r="E95" s="56"/>
      <c r="F95" s="136"/>
      <c r="G95" s="38"/>
    </row>
    <row r="96" spans="1:7" ht="12.75">
      <c r="A96" s="94"/>
      <c r="B96" s="256"/>
      <c r="C96" s="256"/>
      <c r="D96" s="153" t="s">
        <v>450</v>
      </c>
      <c r="E96" s="56"/>
      <c r="F96" s="136"/>
      <c r="G96" s="38"/>
    </row>
    <row r="97" spans="1:7" ht="13.5" thickBot="1">
      <c r="A97" s="94"/>
      <c r="B97" s="298"/>
      <c r="C97" s="271"/>
      <c r="D97" s="147" t="s">
        <v>451</v>
      </c>
      <c r="E97" s="150">
        <f>SUM(E98:E100)</f>
        <v>27159</v>
      </c>
      <c r="F97" s="150">
        <f>SUM(F98:F100)</f>
        <v>0</v>
      </c>
      <c r="G97" s="150">
        <f>SUM(G98:G100)</f>
        <v>27159</v>
      </c>
    </row>
    <row r="98" spans="1:7" ht="12.75">
      <c r="A98" s="94"/>
      <c r="B98" s="151"/>
      <c r="C98" s="295" t="s">
        <v>448</v>
      </c>
      <c r="D98" s="159" t="s">
        <v>229</v>
      </c>
      <c r="E98" s="56">
        <f>'Zmiany '!E1341</f>
        <v>1136</v>
      </c>
      <c r="F98" s="56">
        <f>'Zmiany '!F1341</f>
        <v>0</v>
      </c>
      <c r="G98" s="56">
        <f>'Zmiany '!G1341</f>
        <v>1136</v>
      </c>
    </row>
    <row r="99" spans="1:7" ht="12.75">
      <c r="A99" s="94"/>
      <c r="B99" s="151"/>
      <c r="C99" s="295" t="s">
        <v>153</v>
      </c>
      <c r="D99" s="159" t="s">
        <v>33</v>
      </c>
      <c r="E99" s="56">
        <f>'Zmiany '!E1342</f>
        <v>23020</v>
      </c>
      <c r="F99" s="56">
        <f>'Zmiany '!F1342</f>
        <v>0</v>
      </c>
      <c r="G99" s="56">
        <f>'Zmiany '!G1342</f>
        <v>23020</v>
      </c>
    </row>
    <row r="100" spans="1:7" ht="12.75">
      <c r="A100" s="94"/>
      <c r="B100" s="151"/>
      <c r="C100" s="295" t="s">
        <v>147</v>
      </c>
      <c r="D100" s="159" t="s">
        <v>37</v>
      </c>
      <c r="E100" s="56">
        <f>'Zmiany '!E1343</f>
        <v>3003</v>
      </c>
      <c r="F100" s="56">
        <f>'Zmiany '!F1343</f>
        <v>0</v>
      </c>
      <c r="G100" s="56">
        <f>'Zmiany '!G1343</f>
        <v>3003</v>
      </c>
    </row>
    <row r="101" spans="1:7" ht="12.75">
      <c r="A101" s="94"/>
      <c r="B101" s="10"/>
      <c r="C101" s="88"/>
      <c r="D101" s="55"/>
      <c r="E101" s="56"/>
      <c r="F101" s="136"/>
      <c r="G101" s="38"/>
    </row>
    <row r="102" spans="1:7" ht="13.5" thickBot="1">
      <c r="A102" s="94"/>
      <c r="B102" s="75" t="s">
        <v>277</v>
      </c>
      <c r="C102" s="87"/>
      <c r="D102" s="83" t="s">
        <v>54</v>
      </c>
      <c r="E102" s="148">
        <f>E103+E104</f>
        <v>73793</v>
      </c>
      <c r="F102" s="149">
        <f>F104+F103</f>
        <v>0</v>
      </c>
      <c r="G102" s="36">
        <f>E102+F102</f>
        <v>73793</v>
      </c>
    </row>
    <row r="103" spans="1:7" ht="12.75">
      <c r="A103" s="94"/>
      <c r="B103" s="37"/>
      <c r="C103" s="88" t="s">
        <v>360</v>
      </c>
      <c r="D103" s="55" t="s">
        <v>262</v>
      </c>
      <c r="E103" s="56">
        <f>'Zmiany '!E1346</f>
        <v>13307</v>
      </c>
      <c r="F103" s="56">
        <f>'Zmiany '!F1346</f>
        <v>0</v>
      </c>
      <c r="G103" s="357">
        <f>'Zmiany '!G1346</f>
        <v>13307</v>
      </c>
    </row>
    <row r="104" spans="1:7" ht="12.75">
      <c r="A104" s="94"/>
      <c r="B104" s="10"/>
      <c r="C104" s="88" t="s">
        <v>271</v>
      </c>
      <c r="D104" s="55" t="s">
        <v>25</v>
      </c>
      <c r="E104" s="56">
        <f>'Zmiany '!E1347</f>
        <v>60486</v>
      </c>
      <c r="F104" s="56">
        <f>'Zmiany '!F1347</f>
        <v>0</v>
      </c>
      <c r="G104" s="357">
        <f>'Zmiany '!G1347</f>
        <v>60486</v>
      </c>
    </row>
    <row r="105" spans="1:7" ht="12.75">
      <c r="A105" s="94"/>
      <c r="B105" s="10"/>
      <c r="C105" s="88"/>
      <c r="D105" s="55"/>
      <c r="E105" s="56"/>
      <c r="F105" s="136"/>
      <c r="G105" s="38"/>
    </row>
    <row r="106" spans="1:7" ht="13.5" thickBot="1">
      <c r="A106" s="91" t="s">
        <v>114</v>
      </c>
      <c r="B106" s="27"/>
      <c r="C106" s="92"/>
      <c r="D106" s="100" t="s">
        <v>115</v>
      </c>
      <c r="E106" s="160">
        <f>E107</f>
        <v>4700</v>
      </c>
      <c r="F106" s="194">
        <f>F107</f>
        <v>0</v>
      </c>
      <c r="G106" s="29">
        <f>F106+E106</f>
        <v>4700</v>
      </c>
    </row>
    <row r="107" spans="1:7" ht="13.5" thickBot="1">
      <c r="A107" s="11"/>
      <c r="B107" s="75" t="s">
        <v>119</v>
      </c>
      <c r="C107" s="92"/>
      <c r="D107" s="83" t="s">
        <v>120</v>
      </c>
      <c r="E107" s="148">
        <f>E108</f>
        <v>4700</v>
      </c>
      <c r="F107" s="197">
        <f>F108</f>
        <v>0</v>
      </c>
      <c r="G107" s="36">
        <f>F107+E107</f>
        <v>4700</v>
      </c>
    </row>
    <row r="108" spans="1:7" ht="12.75">
      <c r="A108" s="11"/>
      <c r="B108" s="40"/>
      <c r="C108" s="88" t="s">
        <v>147</v>
      </c>
      <c r="D108" s="55" t="s">
        <v>37</v>
      </c>
      <c r="E108" s="56">
        <f>'Zmiany '!E1354</f>
        <v>4700</v>
      </c>
      <c r="F108" s="56">
        <f>'Zmiany '!F1354</f>
        <v>0</v>
      </c>
      <c r="G108" s="357">
        <f>'Zmiany '!G1354</f>
        <v>4700</v>
      </c>
    </row>
    <row r="109" spans="1:7" ht="12.75">
      <c r="A109" s="11"/>
      <c r="B109" s="99"/>
      <c r="C109" s="88"/>
      <c r="D109" s="55"/>
      <c r="E109" s="56"/>
      <c r="F109" s="207"/>
      <c r="G109" s="38"/>
    </row>
    <row r="110" spans="1:7" ht="13.5" thickBot="1">
      <c r="A110" s="39">
        <v>600</v>
      </c>
      <c r="B110" s="92"/>
      <c r="C110" s="92"/>
      <c r="D110" s="100" t="s">
        <v>17</v>
      </c>
      <c r="E110" s="160">
        <f>E111</f>
        <v>8423</v>
      </c>
      <c r="F110" s="194">
        <f>F111</f>
        <v>0</v>
      </c>
      <c r="G110" s="29">
        <f>F110+E110</f>
        <v>8423</v>
      </c>
    </row>
    <row r="111" spans="1:7" ht="13.5" thickBot="1">
      <c r="A111" s="11"/>
      <c r="B111" s="19">
        <v>60014</v>
      </c>
      <c r="C111" s="19"/>
      <c r="D111" s="83" t="s">
        <v>18</v>
      </c>
      <c r="E111" s="154">
        <f>E112</f>
        <v>8423</v>
      </c>
      <c r="F111" s="34">
        <f>F112</f>
        <v>0</v>
      </c>
      <c r="G111" s="224">
        <f>F111+E111</f>
        <v>8423</v>
      </c>
    </row>
    <row r="112" spans="1:7" ht="12.75">
      <c r="A112" s="11"/>
      <c r="B112" s="12"/>
      <c r="C112" s="12">
        <v>2310</v>
      </c>
      <c r="D112" s="55" t="s">
        <v>231</v>
      </c>
      <c r="E112" s="56">
        <f>'Zmiany '!E1358</f>
        <v>8423</v>
      </c>
      <c r="F112" s="56">
        <f>'Zmiany '!F1358</f>
        <v>0</v>
      </c>
      <c r="G112" s="357">
        <f>'Zmiany '!G1358</f>
        <v>8423</v>
      </c>
    </row>
    <row r="113" spans="1:7" ht="12.75">
      <c r="A113" s="11"/>
      <c r="B113" s="12"/>
      <c r="C113" s="12"/>
      <c r="D113" s="55" t="s">
        <v>233</v>
      </c>
      <c r="E113" s="56"/>
      <c r="F113" s="165"/>
      <c r="G113" s="343">
        <f>F113+E113</f>
        <v>0</v>
      </c>
    </row>
    <row r="114" spans="1:7" ht="12.75">
      <c r="A114" s="11"/>
      <c r="B114" s="99"/>
      <c r="C114" s="88"/>
      <c r="D114" s="55"/>
      <c r="E114" s="56"/>
      <c r="F114" s="207"/>
      <c r="G114" s="38"/>
    </row>
    <row r="115" spans="1:7" ht="13.5" thickBot="1">
      <c r="A115" s="39">
        <v>630</v>
      </c>
      <c r="B115" s="27"/>
      <c r="C115" s="105"/>
      <c r="D115" s="100" t="s">
        <v>150</v>
      </c>
      <c r="E115" s="160">
        <f>E116</f>
        <v>2300</v>
      </c>
      <c r="F115" s="194">
        <f>F116</f>
        <v>0</v>
      </c>
      <c r="G115" s="29">
        <f>F115+E115</f>
        <v>2300</v>
      </c>
    </row>
    <row r="116" spans="1:7" ht="13.5" thickBot="1">
      <c r="A116" s="11"/>
      <c r="B116" s="32">
        <v>63003</v>
      </c>
      <c r="C116" s="111"/>
      <c r="D116" s="102" t="s">
        <v>151</v>
      </c>
      <c r="E116" s="154">
        <f>SUM(E117:E124)</f>
        <v>2300</v>
      </c>
      <c r="F116" s="154">
        <f>SUM(F117:F124)</f>
        <v>0</v>
      </c>
      <c r="G116" s="36">
        <f>F116+E116</f>
        <v>2300</v>
      </c>
    </row>
    <row r="117" spans="1:7" ht="12.75">
      <c r="A117" s="11"/>
      <c r="B117" s="10"/>
      <c r="C117" s="88" t="s">
        <v>215</v>
      </c>
      <c r="D117" s="55" t="s">
        <v>216</v>
      </c>
      <c r="E117" s="56">
        <f>'Zmiany '!E1363</f>
        <v>1000</v>
      </c>
      <c r="F117" s="56">
        <f>'Zmiany '!F1363</f>
        <v>0</v>
      </c>
      <c r="G117" s="357">
        <f>'Zmiany '!G1363</f>
        <v>1000</v>
      </c>
    </row>
    <row r="118" spans="1:7" ht="12.75">
      <c r="A118" s="11"/>
      <c r="B118" s="10"/>
      <c r="C118" s="88"/>
      <c r="D118" s="55" t="s">
        <v>217</v>
      </c>
      <c r="E118" s="56"/>
      <c r="F118" s="56"/>
      <c r="G118" s="357"/>
    </row>
    <row r="119" spans="1:7" ht="12.75">
      <c r="A119" s="11"/>
      <c r="B119" s="40"/>
      <c r="C119" s="88" t="s">
        <v>153</v>
      </c>
      <c r="D119" s="55" t="s">
        <v>33</v>
      </c>
      <c r="E119" s="56">
        <f>'Zmiany '!E1365</f>
        <v>500</v>
      </c>
      <c r="F119" s="56">
        <f>'Zmiany '!F1365</f>
        <v>0</v>
      </c>
      <c r="G119" s="357">
        <f>'Zmiany '!G1365</f>
        <v>500</v>
      </c>
    </row>
    <row r="120" spans="1:7" ht="12.75">
      <c r="A120" s="11"/>
      <c r="B120" s="40"/>
      <c r="C120" s="88" t="s">
        <v>147</v>
      </c>
      <c r="D120" s="55" t="s">
        <v>37</v>
      </c>
      <c r="E120" s="56">
        <f>'Zmiany '!E1366</f>
        <v>500</v>
      </c>
      <c r="F120" s="56">
        <f>'Zmiany '!F1366</f>
        <v>0</v>
      </c>
      <c r="G120" s="357">
        <f>'Zmiany '!G1366</f>
        <v>500</v>
      </c>
    </row>
    <row r="121" spans="1:7" ht="12.75">
      <c r="A121" s="11"/>
      <c r="B121" s="40"/>
      <c r="C121" s="88" t="s">
        <v>402</v>
      </c>
      <c r="D121" s="55" t="s">
        <v>403</v>
      </c>
      <c r="E121" s="56">
        <f>'Zmiany '!E1367</f>
        <v>0</v>
      </c>
      <c r="F121" s="56">
        <f>'Zmiany '!F1367</f>
        <v>0</v>
      </c>
      <c r="G121" s="56">
        <f>'Zmiany '!G1367</f>
        <v>0</v>
      </c>
    </row>
    <row r="122" spans="1:7" ht="12.75">
      <c r="A122" s="11"/>
      <c r="B122" s="40"/>
      <c r="C122" s="88"/>
      <c r="D122" s="55" t="s">
        <v>404</v>
      </c>
      <c r="E122" s="56"/>
      <c r="F122" s="56"/>
      <c r="G122" s="56"/>
    </row>
    <row r="123" spans="1:7" ht="12.75">
      <c r="A123" s="11"/>
      <c r="B123" s="40"/>
      <c r="C123" s="88"/>
      <c r="D123" s="55" t="s">
        <v>405</v>
      </c>
      <c r="E123" s="56"/>
      <c r="F123" s="56"/>
      <c r="G123" s="56"/>
    </row>
    <row r="124" spans="1:7" ht="12.75">
      <c r="A124" s="11"/>
      <c r="B124" s="40"/>
      <c r="C124" s="88" t="s">
        <v>456</v>
      </c>
      <c r="D124" s="55" t="s">
        <v>403</v>
      </c>
      <c r="E124" s="56">
        <f>'Zmiany '!E1370</f>
        <v>300</v>
      </c>
      <c r="F124" s="56">
        <f>'Zmiany '!F1370</f>
        <v>0</v>
      </c>
      <c r="G124" s="56">
        <f>'Zmiany '!G1370</f>
        <v>300</v>
      </c>
    </row>
    <row r="125" spans="1:7" ht="12.75">
      <c r="A125" s="11"/>
      <c r="B125" s="40"/>
      <c r="C125" s="88"/>
      <c r="D125" s="55" t="s">
        <v>404</v>
      </c>
      <c r="E125" s="56"/>
      <c r="F125" s="56"/>
      <c r="G125" s="56"/>
    </row>
    <row r="126" spans="1:7" ht="12.75">
      <c r="A126" s="11"/>
      <c r="B126" s="40"/>
      <c r="C126" s="88"/>
      <c r="D126" s="55" t="s">
        <v>405</v>
      </c>
      <c r="E126" s="56"/>
      <c r="F126" s="144"/>
      <c r="G126" s="357"/>
    </row>
    <row r="127" spans="1:7" ht="12.75">
      <c r="A127" s="11"/>
      <c r="B127" s="40"/>
      <c r="C127" s="88"/>
      <c r="D127" s="55"/>
      <c r="E127" s="56"/>
      <c r="F127" s="207"/>
      <c r="G127" s="38"/>
    </row>
    <row r="128" spans="1:7" ht="13.5" thickBot="1">
      <c r="A128" s="39">
        <v>700</v>
      </c>
      <c r="B128" s="27"/>
      <c r="C128" s="92"/>
      <c r="D128" s="100" t="s">
        <v>20</v>
      </c>
      <c r="E128" s="160">
        <f>E129</f>
        <v>95686</v>
      </c>
      <c r="F128" s="194">
        <f>F129</f>
        <v>0</v>
      </c>
      <c r="G128" s="29">
        <f>F128+E128</f>
        <v>95686</v>
      </c>
    </row>
    <row r="129" spans="1:7" ht="13.5" thickBot="1">
      <c r="A129" s="11"/>
      <c r="B129" s="17">
        <v>70005</v>
      </c>
      <c r="C129" s="19"/>
      <c r="D129" s="83" t="s">
        <v>21</v>
      </c>
      <c r="E129" s="154">
        <f>SUM(E130:E139)</f>
        <v>95686</v>
      </c>
      <c r="F129" s="196">
        <f>SUM(F130:F139)</f>
        <v>0</v>
      </c>
      <c r="G129" s="36">
        <f>F129+E129</f>
        <v>95686</v>
      </c>
    </row>
    <row r="130" spans="1:7" ht="12.75">
      <c r="A130" s="11"/>
      <c r="B130" s="10"/>
      <c r="C130" s="10">
        <v>4110</v>
      </c>
      <c r="D130" s="9" t="s">
        <v>31</v>
      </c>
      <c r="E130" s="56">
        <f>'Zmiany '!E1376</f>
        <v>4516</v>
      </c>
      <c r="F130" s="56">
        <f>'Zmiany '!F1376</f>
        <v>0</v>
      </c>
      <c r="G130" s="357">
        <f>'Zmiany '!G1376</f>
        <v>4516</v>
      </c>
    </row>
    <row r="131" spans="1:7" ht="12.75">
      <c r="A131" s="11"/>
      <c r="B131" s="10"/>
      <c r="C131" s="10">
        <v>4120</v>
      </c>
      <c r="D131" s="9" t="s">
        <v>32</v>
      </c>
      <c r="E131" s="56">
        <f>'Zmiany '!E1377</f>
        <v>728</v>
      </c>
      <c r="F131" s="56">
        <f>'Zmiany '!F1377</f>
        <v>0</v>
      </c>
      <c r="G131" s="357">
        <f>'Zmiany '!G1377</f>
        <v>728</v>
      </c>
    </row>
    <row r="132" spans="1:7" ht="12.75">
      <c r="A132" s="11"/>
      <c r="B132" s="10"/>
      <c r="C132" s="12">
        <v>4170</v>
      </c>
      <c r="D132" s="55" t="s">
        <v>229</v>
      </c>
      <c r="E132" s="56">
        <f>'Zmiany '!E1378</f>
        <v>29729</v>
      </c>
      <c r="F132" s="56">
        <f>'Zmiany '!F1378</f>
        <v>0</v>
      </c>
      <c r="G132" s="357">
        <f>'Zmiany '!G1378</f>
        <v>29729</v>
      </c>
    </row>
    <row r="133" spans="1:7" ht="12.75">
      <c r="A133" s="11"/>
      <c r="B133" s="10"/>
      <c r="C133" s="12">
        <v>4260</v>
      </c>
      <c r="D133" s="55" t="s">
        <v>34</v>
      </c>
      <c r="E133" s="56">
        <f>'Zmiany '!E1380</f>
        <v>12000</v>
      </c>
      <c r="F133" s="56">
        <f>'Zmiany '!F1380</f>
        <v>0</v>
      </c>
      <c r="G133" s="357">
        <f>'Zmiany '!G1380</f>
        <v>12000</v>
      </c>
    </row>
    <row r="134" spans="1:7" ht="12.75">
      <c r="A134" s="11"/>
      <c r="B134" s="10"/>
      <c r="C134" s="12">
        <v>4270</v>
      </c>
      <c r="D134" s="55" t="s">
        <v>35</v>
      </c>
      <c r="E134" s="56">
        <f>'Zmiany '!E1381</f>
        <v>8666</v>
      </c>
      <c r="F134" s="56">
        <f>'Zmiany '!F1381</f>
        <v>0</v>
      </c>
      <c r="G134" s="357">
        <f>'Zmiany '!G1381</f>
        <v>8666</v>
      </c>
    </row>
    <row r="135" spans="1:7" ht="12.75">
      <c r="A135" s="11"/>
      <c r="B135" s="10"/>
      <c r="C135" s="88" t="s">
        <v>147</v>
      </c>
      <c r="D135" s="55" t="s">
        <v>37</v>
      </c>
      <c r="E135" s="56">
        <f>'Zmiany '!E1382</f>
        <v>29395</v>
      </c>
      <c r="F135" s="56">
        <f>'Zmiany '!F1382</f>
        <v>0</v>
      </c>
      <c r="G135" s="357">
        <f>'Zmiany '!G1382</f>
        <v>29395</v>
      </c>
    </row>
    <row r="136" spans="1:7" ht="12.75">
      <c r="A136" s="11"/>
      <c r="B136" s="10"/>
      <c r="C136" s="88" t="s">
        <v>319</v>
      </c>
      <c r="D136" s="55" t="s">
        <v>39</v>
      </c>
      <c r="E136" s="56">
        <f>'Zmiany '!E1383</f>
        <v>340</v>
      </c>
      <c r="F136" s="56">
        <f>'Zmiany '!F1383</f>
        <v>0</v>
      </c>
      <c r="G136" s="357">
        <f>'Zmiany '!G1383</f>
        <v>340</v>
      </c>
    </row>
    <row r="137" spans="1:7" ht="12.75">
      <c r="A137" s="11"/>
      <c r="B137" s="10"/>
      <c r="C137" s="88" t="s">
        <v>154</v>
      </c>
      <c r="D137" s="55" t="s">
        <v>41</v>
      </c>
      <c r="E137" s="56">
        <f>'Zmiany '!E1384</f>
        <v>6691</v>
      </c>
      <c r="F137" s="56">
        <f>'Zmiany '!F1384</f>
        <v>0</v>
      </c>
      <c r="G137" s="357">
        <f>'Zmiany '!G1384</f>
        <v>6691</v>
      </c>
    </row>
    <row r="138" spans="1:7" ht="12.75">
      <c r="A138" s="11"/>
      <c r="B138" s="10"/>
      <c r="C138" s="88" t="s">
        <v>306</v>
      </c>
      <c r="D138" s="55" t="s">
        <v>307</v>
      </c>
      <c r="E138" s="56">
        <f>'Zmiany '!E1385</f>
        <v>962</v>
      </c>
      <c r="F138" s="56">
        <f>'Zmiany '!F1385</f>
        <v>0</v>
      </c>
      <c r="G138" s="357">
        <f>'Zmiany '!G1385</f>
        <v>962</v>
      </c>
    </row>
    <row r="139" spans="1:7" ht="12.75">
      <c r="A139" s="11"/>
      <c r="B139" s="10"/>
      <c r="C139" s="88" t="s">
        <v>390</v>
      </c>
      <c r="D139" s="55" t="s">
        <v>225</v>
      </c>
      <c r="E139" s="56">
        <f>'Zmiany '!E1386</f>
        <v>2659</v>
      </c>
      <c r="F139" s="56">
        <f>'Zmiany '!F1386</f>
        <v>0</v>
      </c>
      <c r="G139" s="357">
        <f>'Zmiany '!G1386</f>
        <v>2659</v>
      </c>
    </row>
    <row r="140" spans="1:7" ht="12.75">
      <c r="A140" s="11"/>
      <c r="B140" s="10"/>
      <c r="C140" s="12"/>
      <c r="D140" s="55"/>
      <c r="E140" s="56"/>
      <c r="F140" s="136"/>
      <c r="G140" s="38"/>
    </row>
    <row r="141" spans="1:7" ht="13.5" thickBot="1">
      <c r="A141" s="39">
        <v>710</v>
      </c>
      <c r="B141" s="27"/>
      <c r="C141" s="105"/>
      <c r="D141" s="100" t="s">
        <v>127</v>
      </c>
      <c r="E141" s="160">
        <f>E142+E146</f>
        <v>54000</v>
      </c>
      <c r="F141" s="194">
        <f>F142+F146</f>
        <v>0</v>
      </c>
      <c r="G141" s="29">
        <f>F141+E141</f>
        <v>54000</v>
      </c>
    </row>
    <row r="142" spans="1:7" ht="13.5" thickBot="1">
      <c r="A142" s="11"/>
      <c r="B142" s="17">
        <v>71013</v>
      </c>
      <c r="C142" s="87"/>
      <c r="D142" s="83" t="s">
        <v>128</v>
      </c>
      <c r="E142" s="154">
        <f>SUM(E143:E144)</f>
        <v>40000</v>
      </c>
      <c r="F142" s="196">
        <f>SUM(F143:F144)</f>
        <v>0</v>
      </c>
      <c r="G142" s="36">
        <f>F142+E142</f>
        <v>40000</v>
      </c>
    </row>
    <row r="143" spans="1:7" ht="12.75">
      <c r="A143" s="11"/>
      <c r="B143" s="10"/>
      <c r="C143" s="88" t="s">
        <v>147</v>
      </c>
      <c r="D143" s="55" t="s">
        <v>37</v>
      </c>
      <c r="E143" s="56">
        <f>'Zmiany '!E1390</f>
        <v>39000</v>
      </c>
      <c r="F143" s="56">
        <f>'Zmiany '!F1390</f>
        <v>0</v>
      </c>
      <c r="G143" s="357">
        <f>'Zmiany '!G1390</f>
        <v>39000</v>
      </c>
    </row>
    <row r="144" spans="1:7" ht="12.75">
      <c r="A144" s="11"/>
      <c r="B144" s="10"/>
      <c r="C144" s="88" t="s">
        <v>306</v>
      </c>
      <c r="D144" s="55" t="s">
        <v>307</v>
      </c>
      <c r="E144" s="56">
        <f>'Zmiany '!E1391</f>
        <v>1000</v>
      </c>
      <c r="F144" s="56">
        <f>'Zmiany '!F1391</f>
        <v>0</v>
      </c>
      <c r="G144" s="357">
        <f>'Zmiany '!G1391</f>
        <v>1000</v>
      </c>
    </row>
    <row r="145" spans="1:7" ht="12.75">
      <c r="A145" s="11"/>
      <c r="B145" s="10"/>
      <c r="C145" s="88"/>
      <c r="D145" s="55"/>
      <c r="E145" s="56"/>
      <c r="F145" s="136"/>
      <c r="G145" s="38"/>
    </row>
    <row r="146" spans="1:7" ht="13.5" thickBot="1">
      <c r="A146" s="11"/>
      <c r="B146" s="17">
        <v>71014</v>
      </c>
      <c r="C146" s="87"/>
      <c r="D146" s="83" t="s">
        <v>129</v>
      </c>
      <c r="E146" s="148">
        <f>E147</f>
        <v>14000</v>
      </c>
      <c r="F146" s="196">
        <f>F147</f>
        <v>0</v>
      </c>
      <c r="G146" s="36">
        <f>F146+E146</f>
        <v>14000</v>
      </c>
    </row>
    <row r="147" spans="1:7" ht="12.75">
      <c r="A147" s="11"/>
      <c r="B147" s="10"/>
      <c r="C147" s="88" t="s">
        <v>147</v>
      </c>
      <c r="D147" s="55" t="s">
        <v>37</v>
      </c>
      <c r="E147" s="56">
        <f>'Zmiany '!E1394</f>
        <v>14000</v>
      </c>
      <c r="F147" s="56">
        <f>'Zmiany '!F1394</f>
        <v>0</v>
      </c>
      <c r="G147" s="357">
        <f>'Zmiany '!G1394</f>
        <v>14000</v>
      </c>
    </row>
    <row r="148" spans="1:7" ht="12.75">
      <c r="A148" s="11"/>
      <c r="B148" s="10"/>
      <c r="C148" s="88"/>
      <c r="D148" s="55"/>
      <c r="E148" s="56"/>
      <c r="F148" s="136"/>
      <c r="G148" s="38"/>
    </row>
    <row r="149" spans="1:7" ht="13.5" thickBot="1">
      <c r="A149" s="39">
        <v>750</v>
      </c>
      <c r="B149" s="27"/>
      <c r="C149" s="92"/>
      <c r="D149" s="100" t="s">
        <v>131</v>
      </c>
      <c r="E149" s="160">
        <f>E150+E170+E179+E206+E219</f>
        <v>5057411</v>
      </c>
      <c r="F149" s="194">
        <f>F150+F170+F179+F206+F219</f>
        <v>65050</v>
      </c>
      <c r="G149" s="29">
        <f>F149+E149</f>
        <v>5122461</v>
      </c>
    </row>
    <row r="150" spans="1:7" ht="13.5" thickBot="1">
      <c r="A150" s="11"/>
      <c r="B150" s="17">
        <v>75011</v>
      </c>
      <c r="C150" s="19"/>
      <c r="D150" s="83" t="s">
        <v>132</v>
      </c>
      <c r="E150" s="154">
        <f>SUM(E151:E168)</f>
        <v>314618</v>
      </c>
      <c r="F150" s="196">
        <f>SUM(F151:F168)</f>
        <v>0</v>
      </c>
      <c r="G150" s="36">
        <f>F150+E150</f>
        <v>314618</v>
      </c>
    </row>
    <row r="151" spans="1:7" ht="12.75">
      <c r="A151" s="11"/>
      <c r="B151" s="12"/>
      <c r="C151" s="12">
        <v>3020</v>
      </c>
      <c r="D151" s="9" t="s">
        <v>28</v>
      </c>
      <c r="E151" s="56">
        <f>'Zmiany '!E1398</f>
        <v>481</v>
      </c>
      <c r="F151" s="56">
        <f>'Zmiany '!F1398</f>
        <v>0</v>
      </c>
      <c r="G151" s="357">
        <f>'Zmiany '!G1398</f>
        <v>481</v>
      </c>
    </row>
    <row r="152" spans="1:7" ht="12.75">
      <c r="A152" s="11"/>
      <c r="B152" s="12"/>
      <c r="C152" s="10">
        <v>4010</v>
      </c>
      <c r="D152" s="9" t="s">
        <v>29</v>
      </c>
      <c r="E152" s="56">
        <f>'Zmiany '!E1399</f>
        <v>189544</v>
      </c>
      <c r="F152" s="56">
        <f>'Zmiany '!F1399</f>
        <v>0</v>
      </c>
      <c r="G152" s="357">
        <f>'Zmiany '!G1399</f>
        <v>189544</v>
      </c>
    </row>
    <row r="153" spans="1:7" ht="12.75">
      <c r="A153" s="11"/>
      <c r="B153" s="12"/>
      <c r="C153" s="10">
        <v>4040</v>
      </c>
      <c r="D153" s="9" t="s">
        <v>30</v>
      </c>
      <c r="E153" s="56">
        <f>'Zmiany '!E1400</f>
        <v>12107</v>
      </c>
      <c r="F153" s="56">
        <f>'Zmiany '!F1400</f>
        <v>0</v>
      </c>
      <c r="G153" s="357">
        <f>'Zmiany '!G1400</f>
        <v>12107</v>
      </c>
    </row>
    <row r="154" spans="1:7" ht="12.75">
      <c r="A154" s="11"/>
      <c r="B154" s="12"/>
      <c r="C154" s="10">
        <v>4110</v>
      </c>
      <c r="D154" s="9" t="s">
        <v>31</v>
      </c>
      <c r="E154" s="56">
        <f>'Zmiany '!E1401</f>
        <v>33729</v>
      </c>
      <c r="F154" s="56">
        <f>'Zmiany '!F1401</f>
        <v>0</v>
      </c>
      <c r="G154" s="357">
        <f>'Zmiany '!G1401</f>
        <v>33729</v>
      </c>
    </row>
    <row r="155" spans="1:7" ht="12.75">
      <c r="A155" s="11"/>
      <c r="B155" s="12"/>
      <c r="C155" s="10">
        <v>4120</v>
      </c>
      <c r="D155" s="9" t="s">
        <v>32</v>
      </c>
      <c r="E155" s="56">
        <f>'Zmiany '!E1402</f>
        <v>5413</v>
      </c>
      <c r="F155" s="56">
        <f>'Zmiany '!F1402</f>
        <v>0</v>
      </c>
      <c r="G155" s="357">
        <f>'Zmiany '!G1402</f>
        <v>5413</v>
      </c>
    </row>
    <row r="156" spans="1:7" ht="12.75">
      <c r="A156" s="11"/>
      <c r="B156" s="12"/>
      <c r="C156" s="10">
        <v>4170</v>
      </c>
      <c r="D156" s="9" t="s">
        <v>229</v>
      </c>
      <c r="E156" s="56">
        <f>'Zmiany '!E1403</f>
        <v>39642</v>
      </c>
      <c r="F156" s="56">
        <f>'Zmiany '!F1403</f>
        <v>0</v>
      </c>
      <c r="G156" s="357">
        <f>'Zmiany '!G1403</f>
        <v>39642</v>
      </c>
    </row>
    <row r="157" spans="1:7" ht="12.75">
      <c r="A157" s="11"/>
      <c r="B157" s="12"/>
      <c r="C157" s="10">
        <v>4210</v>
      </c>
      <c r="D157" s="9" t="s">
        <v>33</v>
      </c>
      <c r="E157" s="56">
        <f>'Zmiany '!E1404</f>
        <v>2112</v>
      </c>
      <c r="F157" s="56">
        <f>'Zmiany '!F1404</f>
        <v>0</v>
      </c>
      <c r="G157" s="357">
        <f>'Zmiany '!G1404</f>
        <v>2112</v>
      </c>
    </row>
    <row r="158" spans="1:7" ht="12.75">
      <c r="A158" s="11"/>
      <c r="B158" s="12"/>
      <c r="C158" s="10">
        <v>4260</v>
      </c>
      <c r="D158" s="9" t="s">
        <v>34</v>
      </c>
      <c r="E158" s="56">
        <f>'Zmiany '!E1405</f>
        <v>5822</v>
      </c>
      <c r="F158" s="56">
        <f>'Zmiany '!F1405</f>
        <v>0</v>
      </c>
      <c r="G158" s="357">
        <f>'Zmiany '!G1405</f>
        <v>5822</v>
      </c>
    </row>
    <row r="159" spans="1:7" ht="12.75">
      <c r="A159" s="11"/>
      <c r="B159" s="12"/>
      <c r="C159" s="10">
        <v>4270</v>
      </c>
      <c r="D159" s="9" t="s">
        <v>35</v>
      </c>
      <c r="E159" s="56">
        <f>'Zmiany '!E1406</f>
        <v>2000</v>
      </c>
      <c r="F159" s="56">
        <f>'Zmiany '!F1406</f>
        <v>0</v>
      </c>
      <c r="G159" s="357">
        <f>'Zmiany '!G1406</f>
        <v>2000</v>
      </c>
    </row>
    <row r="160" spans="1:7" ht="12.75">
      <c r="A160" s="11"/>
      <c r="B160" s="12"/>
      <c r="C160" s="10">
        <v>4280</v>
      </c>
      <c r="D160" s="9" t="s">
        <v>36</v>
      </c>
      <c r="E160" s="56">
        <f>'Zmiany '!E1407</f>
        <v>812</v>
      </c>
      <c r="F160" s="56">
        <f>'Zmiany '!F1407</f>
        <v>0</v>
      </c>
      <c r="G160" s="357">
        <f>'Zmiany '!G1407</f>
        <v>812</v>
      </c>
    </row>
    <row r="161" spans="1:7" ht="12.75">
      <c r="A161" s="11"/>
      <c r="B161" s="12"/>
      <c r="C161" s="10">
        <v>4300</v>
      </c>
      <c r="D161" s="9" t="s">
        <v>37</v>
      </c>
      <c r="E161" s="56">
        <f>'Zmiany '!E1408</f>
        <v>3848</v>
      </c>
      <c r="F161" s="56">
        <f>'Zmiany '!F1408</f>
        <v>0</v>
      </c>
      <c r="G161" s="357">
        <f>'Zmiany '!G1408</f>
        <v>3848</v>
      </c>
    </row>
    <row r="162" spans="1:7" ht="12.75">
      <c r="A162" s="11"/>
      <c r="B162" s="12"/>
      <c r="C162" s="10">
        <v>4350</v>
      </c>
      <c r="D162" s="9" t="s">
        <v>228</v>
      </c>
      <c r="E162" s="56">
        <f>'Zmiany '!E1409</f>
        <v>4341</v>
      </c>
      <c r="F162" s="56">
        <f>'Zmiany '!F1409</f>
        <v>0</v>
      </c>
      <c r="G162" s="357">
        <f>'Zmiany '!G1409</f>
        <v>4341</v>
      </c>
    </row>
    <row r="163" spans="1:7" ht="12.75">
      <c r="A163" s="11"/>
      <c r="B163" s="12"/>
      <c r="C163" s="10">
        <v>4370</v>
      </c>
      <c r="D163" s="9" t="s">
        <v>285</v>
      </c>
      <c r="E163" s="56">
        <f>'Zmiany '!E1410</f>
        <v>3547</v>
      </c>
      <c r="F163" s="56">
        <f>'Zmiany '!F1410</f>
        <v>0</v>
      </c>
      <c r="G163" s="357">
        <f>'Zmiany '!G1410</f>
        <v>3547</v>
      </c>
    </row>
    <row r="164" spans="1:7" ht="12.75">
      <c r="A164" s="11"/>
      <c r="B164" s="12"/>
      <c r="C164" s="10">
        <v>4410</v>
      </c>
      <c r="D164" s="9" t="s">
        <v>38</v>
      </c>
      <c r="E164" s="56">
        <f>'Zmiany '!E1411</f>
        <v>1500</v>
      </c>
      <c r="F164" s="56">
        <f>'Zmiany '!F1411</f>
        <v>0</v>
      </c>
      <c r="G164" s="357">
        <f>'Zmiany '!G1411</f>
        <v>1500</v>
      </c>
    </row>
    <row r="165" spans="1:7" ht="12.75">
      <c r="A165" s="11"/>
      <c r="B165" s="12"/>
      <c r="C165" s="12">
        <v>4440</v>
      </c>
      <c r="D165" s="55" t="s">
        <v>40</v>
      </c>
      <c r="E165" s="56">
        <f>'Zmiany '!E1412</f>
        <v>6120</v>
      </c>
      <c r="F165" s="56">
        <f>'Zmiany '!F1412</f>
        <v>0</v>
      </c>
      <c r="G165" s="357">
        <f>'Zmiany '!G1412</f>
        <v>6120</v>
      </c>
    </row>
    <row r="166" spans="1:7" ht="12.75">
      <c r="A166" s="11"/>
      <c r="B166" s="12"/>
      <c r="C166" s="12">
        <v>4700</v>
      </c>
      <c r="D166" s="55" t="s">
        <v>308</v>
      </c>
      <c r="E166" s="56">
        <f>'Zmiany '!E1413</f>
        <v>500</v>
      </c>
      <c r="F166" s="56">
        <f>'Zmiany '!F1413</f>
        <v>0</v>
      </c>
      <c r="G166" s="357">
        <f>'Zmiany '!G1413</f>
        <v>500</v>
      </c>
    </row>
    <row r="167" spans="1:7" ht="12.75">
      <c r="A167" s="11"/>
      <c r="B167" s="12"/>
      <c r="C167" s="12">
        <v>4740</v>
      </c>
      <c r="D167" s="55" t="s">
        <v>287</v>
      </c>
      <c r="E167" s="56">
        <f>'Zmiany '!E1414</f>
        <v>1100</v>
      </c>
      <c r="F167" s="56">
        <f>'Zmiany '!F1414</f>
        <v>0</v>
      </c>
      <c r="G167" s="357">
        <f>'Zmiany '!G1414</f>
        <v>1100</v>
      </c>
    </row>
    <row r="168" spans="1:7" ht="12.75">
      <c r="A168" s="11"/>
      <c r="B168" s="12"/>
      <c r="C168" s="12">
        <v>4750</v>
      </c>
      <c r="D168" s="55" t="s">
        <v>309</v>
      </c>
      <c r="E168" s="56">
        <f>'Zmiany '!E1415</f>
        <v>2000</v>
      </c>
      <c r="F168" s="56">
        <f>'Zmiany '!F1415</f>
        <v>0</v>
      </c>
      <c r="G168" s="357">
        <f>'Zmiany '!G1415</f>
        <v>2000</v>
      </c>
    </row>
    <row r="169" spans="1:7" ht="12.75">
      <c r="A169" s="11"/>
      <c r="B169" s="12"/>
      <c r="C169" s="12"/>
      <c r="D169" s="55"/>
      <c r="E169" s="56"/>
      <c r="F169" s="207"/>
      <c r="G169" s="38"/>
    </row>
    <row r="170" spans="1:7" ht="13.5" thickBot="1">
      <c r="A170" s="11"/>
      <c r="B170" s="17">
        <v>75019</v>
      </c>
      <c r="C170" s="87"/>
      <c r="D170" s="83" t="s">
        <v>155</v>
      </c>
      <c r="E170" s="148">
        <f>SUM(E171:E177)</f>
        <v>263000</v>
      </c>
      <c r="F170" s="148">
        <f>SUM(F171:F176)</f>
        <v>0</v>
      </c>
      <c r="G170" s="36">
        <f>F170+E170</f>
        <v>263000</v>
      </c>
    </row>
    <row r="171" spans="1:7" ht="12.75">
      <c r="A171" s="11"/>
      <c r="B171" s="12"/>
      <c r="C171" s="10">
        <v>3030</v>
      </c>
      <c r="D171" s="9" t="s">
        <v>149</v>
      </c>
      <c r="E171" s="56">
        <f>'Zmiany '!E1418</f>
        <v>249600</v>
      </c>
      <c r="F171" s="56">
        <f>'Zmiany '!F1418</f>
        <v>0</v>
      </c>
      <c r="G171" s="357">
        <f>'Zmiany '!G1418</f>
        <v>249600</v>
      </c>
    </row>
    <row r="172" spans="1:7" ht="12.75">
      <c r="A172" s="11"/>
      <c r="B172" s="12"/>
      <c r="C172" s="10">
        <v>4210</v>
      </c>
      <c r="D172" s="9" t="s">
        <v>33</v>
      </c>
      <c r="E172" s="56">
        <f>'Zmiany '!E1419</f>
        <v>2500</v>
      </c>
      <c r="F172" s="56">
        <f>'Zmiany '!F1419</f>
        <v>0</v>
      </c>
      <c r="G172" s="357">
        <f>'Zmiany '!G1419</f>
        <v>2500</v>
      </c>
    </row>
    <row r="173" spans="1:7" ht="12.75">
      <c r="A173" s="11"/>
      <c r="B173" s="12"/>
      <c r="C173" s="10">
        <v>4300</v>
      </c>
      <c r="D173" s="9" t="s">
        <v>37</v>
      </c>
      <c r="E173" s="56">
        <f>'Zmiany '!E1420</f>
        <v>6600</v>
      </c>
      <c r="F173" s="56">
        <f>'Zmiany '!F1420</f>
        <v>0</v>
      </c>
      <c r="G173" s="357">
        <f>'Zmiany '!G1420</f>
        <v>6600</v>
      </c>
    </row>
    <row r="174" spans="1:7" ht="12.75">
      <c r="A174" s="11"/>
      <c r="B174" s="12"/>
      <c r="C174" s="10">
        <v>4370</v>
      </c>
      <c r="D174" s="9" t="s">
        <v>285</v>
      </c>
      <c r="E174" s="56">
        <f>'Zmiany '!E1421</f>
        <v>1900</v>
      </c>
      <c r="F174" s="56">
        <f>'Zmiany '!F1421</f>
        <v>0</v>
      </c>
      <c r="G174" s="357">
        <f>'Zmiany '!G1421</f>
        <v>1900</v>
      </c>
    </row>
    <row r="175" spans="1:7" ht="12.75">
      <c r="A175" s="11"/>
      <c r="B175" s="12"/>
      <c r="C175" s="10">
        <v>4410</v>
      </c>
      <c r="D175" s="9" t="s">
        <v>38</v>
      </c>
      <c r="E175" s="56">
        <f>'Zmiany '!E1422</f>
        <v>1400</v>
      </c>
      <c r="F175" s="56">
        <f>'Zmiany '!F1422</f>
        <v>0</v>
      </c>
      <c r="G175" s="357">
        <f>'Zmiany '!G1422</f>
        <v>1400</v>
      </c>
    </row>
    <row r="176" spans="1:7" ht="12.75">
      <c r="A176" s="11"/>
      <c r="B176" s="12"/>
      <c r="C176" s="12">
        <v>4420</v>
      </c>
      <c r="D176" s="55" t="s">
        <v>91</v>
      </c>
      <c r="E176" s="56">
        <f>'Zmiany '!E1423</f>
        <v>500</v>
      </c>
      <c r="F176" s="56">
        <f>'Zmiany '!F1423</f>
        <v>0</v>
      </c>
      <c r="G176" s="357">
        <f>'Zmiany '!G1423</f>
        <v>500</v>
      </c>
    </row>
    <row r="177" spans="1:7" ht="12.75">
      <c r="A177" s="11"/>
      <c r="B177" s="12"/>
      <c r="C177" s="12">
        <v>4700</v>
      </c>
      <c r="D177" s="55" t="s">
        <v>308</v>
      </c>
      <c r="E177" s="56">
        <f>'Zmiany '!E1424</f>
        <v>500</v>
      </c>
      <c r="F177" s="56">
        <f>'Zmiany '!F1424</f>
        <v>0</v>
      </c>
      <c r="G177" s="357">
        <f>'Zmiany '!G1424</f>
        <v>500</v>
      </c>
    </row>
    <row r="178" spans="1:7" ht="12.75">
      <c r="A178" s="11"/>
      <c r="B178" s="12"/>
      <c r="C178" s="88"/>
      <c r="D178" s="55"/>
      <c r="E178" s="56"/>
      <c r="F178" s="136"/>
      <c r="G178" s="38"/>
    </row>
    <row r="179" spans="1:7" ht="13.5" thickBot="1">
      <c r="A179" s="11"/>
      <c r="B179" s="17">
        <v>75020</v>
      </c>
      <c r="C179" s="19"/>
      <c r="D179" s="83" t="s">
        <v>133</v>
      </c>
      <c r="E179" s="148">
        <f>SUM(E180:E204)</f>
        <v>4429293</v>
      </c>
      <c r="F179" s="196">
        <f>SUM(F180:F204)</f>
        <v>65050</v>
      </c>
      <c r="G179" s="36">
        <f>F179+E179</f>
        <v>4494343</v>
      </c>
    </row>
    <row r="180" spans="1:7" ht="12.75">
      <c r="A180" s="11"/>
      <c r="B180" s="10"/>
      <c r="C180" s="10">
        <v>3020</v>
      </c>
      <c r="D180" s="9" t="s">
        <v>28</v>
      </c>
      <c r="E180" s="56">
        <f>'Zmiany '!E1427</f>
        <v>5744</v>
      </c>
      <c r="F180" s="56">
        <f>'Zmiany '!F1427</f>
        <v>0</v>
      </c>
      <c r="G180" s="357">
        <f>'Zmiany '!G1427</f>
        <v>5744</v>
      </c>
    </row>
    <row r="181" spans="1:7" ht="12.75">
      <c r="A181" s="11"/>
      <c r="B181" s="10"/>
      <c r="C181" s="10">
        <v>4010</v>
      </c>
      <c r="D181" s="9" t="s">
        <v>29</v>
      </c>
      <c r="E181" s="56">
        <f>'Zmiany '!E1428</f>
        <v>2329348</v>
      </c>
      <c r="F181" s="56">
        <f>'Zmiany '!F1428</f>
        <v>0</v>
      </c>
      <c r="G181" s="357">
        <f>'Zmiany '!G1428</f>
        <v>2329348</v>
      </c>
    </row>
    <row r="182" spans="1:7" ht="12.75">
      <c r="A182" s="11"/>
      <c r="B182" s="10"/>
      <c r="C182" s="10">
        <v>4040</v>
      </c>
      <c r="D182" s="9" t="s">
        <v>30</v>
      </c>
      <c r="E182" s="56">
        <f>'Zmiany '!E1429</f>
        <v>145886</v>
      </c>
      <c r="F182" s="56">
        <f>'Zmiany '!F1429</f>
        <v>0</v>
      </c>
      <c r="G182" s="357">
        <f>'Zmiany '!G1429</f>
        <v>145886</v>
      </c>
    </row>
    <row r="183" spans="1:7" ht="12.75">
      <c r="A183" s="11"/>
      <c r="B183" s="10"/>
      <c r="C183" s="10">
        <v>4110</v>
      </c>
      <c r="D183" s="9" t="s">
        <v>31</v>
      </c>
      <c r="E183" s="56">
        <f>'Zmiany '!E1430</f>
        <v>351050</v>
      </c>
      <c r="F183" s="56">
        <f>'Zmiany '!F1430</f>
        <v>0</v>
      </c>
      <c r="G183" s="357">
        <f>'Zmiany '!G1430</f>
        <v>351050</v>
      </c>
    </row>
    <row r="184" spans="1:7" ht="12.75">
      <c r="A184" s="11"/>
      <c r="B184" s="10"/>
      <c r="C184" s="10">
        <v>4120</v>
      </c>
      <c r="D184" s="9" t="s">
        <v>32</v>
      </c>
      <c r="E184" s="56">
        <f>'Zmiany '!E1431</f>
        <v>56019</v>
      </c>
      <c r="F184" s="56">
        <f>'Zmiany '!F1431</f>
        <v>0</v>
      </c>
      <c r="G184" s="357">
        <f>'Zmiany '!G1431</f>
        <v>56019</v>
      </c>
    </row>
    <row r="185" spans="1:7" ht="12.75">
      <c r="A185" s="11"/>
      <c r="B185" s="10"/>
      <c r="C185" s="10">
        <v>4170</v>
      </c>
      <c r="D185" s="9" t="s">
        <v>229</v>
      </c>
      <c r="E185" s="56">
        <f>'Zmiany '!E1432</f>
        <v>10000</v>
      </c>
      <c r="F185" s="56">
        <f>'Zmiany '!F1432</f>
        <v>0</v>
      </c>
      <c r="G185" s="357">
        <f>'Zmiany '!G1432</f>
        <v>10000</v>
      </c>
    </row>
    <row r="186" spans="1:7" ht="12.75">
      <c r="A186" s="11"/>
      <c r="B186" s="10"/>
      <c r="C186" s="10">
        <v>4210</v>
      </c>
      <c r="D186" s="9" t="s">
        <v>33</v>
      </c>
      <c r="E186" s="56">
        <f>'Zmiany '!E1433</f>
        <v>342628</v>
      </c>
      <c r="F186" s="56">
        <f>'Zmiany '!F1433</f>
        <v>0</v>
      </c>
      <c r="G186" s="357">
        <f>'Zmiany '!G1433</f>
        <v>342628</v>
      </c>
    </row>
    <row r="187" spans="1:7" ht="12.75">
      <c r="A187" s="11"/>
      <c r="B187" s="10"/>
      <c r="C187" s="10">
        <v>4260</v>
      </c>
      <c r="D187" s="9" t="s">
        <v>34</v>
      </c>
      <c r="E187" s="56">
        <f>'Zmiany '!E1434</f>
        <v>68500</v>
      </c>
      <c r="F187" s="56">
        <f>'Zmiany '!F1434</f>
        <v>0</v>
      </c>
      <c r="G187" s="357">
        <f>'Zmiany '!G1434</f>
        <v>68500</v>
      </c>
    </row>
    <row r="188" spans="1:7" ht="12.75">
      <c r="A188" s="11"/>
      <c r="B188" s="10"/>
      <c r="C188" s="10">
        <v>4270</v>
      </c>
      <c r="D188" s="9" t="s">
        <v>35</v>
      </c>
      <c r="E188" s="56">
        <f>'Zmiany '!E1435</f>
        <v>59000</v>
      </c>
      <c r="F188" s="56">
        <f>'Zmiany '!F1435</f>
        <v>0</v>
      </c>
      <c r="G188" s="357">
        <f>'Zmiany '!G1435</f>
        <v>59000</v>
      </c>
    </row>
    <row r="189" spans="1:7" ht="12.75">
      <c r="A189" s="11"/>
      <c r="B189" s="10"/>
      <c r="C189" s="10">
        <v>4280</v>
      </c>
      <c r="D189" s="9" t="s">
        <v>36</v>
      </c>
      <c r="E189" s="56">
        <f>'Zmiany '!E1436</f>
        <v>3780</v>
      </c>
      <c r="F189" s="56">
        <f>'Zmiany '!F1436</f>
        <v>0</v>
      </c>
      <c r="G189" s="357">
        <f>'Zmiany '!G1436</f>
        <v>3780</v>
      </c>
    </row>
    <row r="190" spans="1:7" ht="12.75">
      <c r="A190" s="11"/>
      <c r="B190" s="10"/>
      <c r="C190" s="10">
        <v>4300</v>
      </c>
      <c r="D190" s="9" t="s">
        <v>37</v>
      </c>
      <c r="E190" s="56">
        <f>'Zmiany '!E1437</f>
        <v>677762</v>
      </c>
      <c r="F190" s="56">
        <f>'Zmiany '!F1437</f>
        <v>65050</v>
      </c>
      <c r="G190" s="357">
        <f>'Zmiany '!G1437</f>
        <v>742812</v>
      </c>
    </row>
    <row r="191" spans="1:7" ht="12.75">
      <c r="A191" s="11"/>
      <c r="B191" s="10"/>
      <c r="C191" s="10">
        <v>4350</v>
      </c>
      <c r="D191" s="9" t="s">
        <v>228</v>
      </c>
      <c r="E191" s="56">
        <f>'Zmiany '!E1438</f>
        <v>13237</v>
      </c>
      <c r="F191" s="56">
        <f>'Zmiany '!F1438</f>
        <v>0</v>
      </c>
      <c r="G191" s="357">
        <f>'Zmiany '!G1438</f>
        <v>13237</v>
      </c>
    </row>
    <row r="192" spans="1:7" ht="12.75">
      <c r="A192" s="11"/>
      <c r="B192" s="10"/>
      <c r="C192" s="10">
        <v>4360</v>
      </c>
      <c r="D192" s="9" t="s">
        <v>284</v>
      </c>
      <c r="E192" s="56">
        <f>'Zmiany '!E1439</f>
        <v>12380</v>
      </c>
      <c r="F192" s="56">
        <f>'Zmiany '!F1439</f>
        <v>0</v>
      </c>
      <c r="G192" s="357">
        <f>'Zmiany '!G1439</f>
        <v>12380</v>
      </c>
    </row>
    <row r="193" spans="1:7" ht="12.75">
      <c r="A193" s="11"/>
      <c r="B193" s="10"/>
      <c r="C193" s="10">
        <v>4370</v>
      </c>
      <c r="D193" s="9" t="s">
        <v>285</v>
      </c>
      <c r="E193" s="56">
        <f>'Zmiany '!E1440</f>
        <v>35760</v>
      </c>
      <c r="F193" s="56">
        <f>'Zmiany '!F1440</f>
        <v>0</v>
      </c>
      <c r="G193" s="357">
        <f>'Zmiany '!G1440</f>
        <v>35760</v>
      </c>
    </row>
    <row r="194" spans="1:7" ht="12.75">
      <c r="A194" s="11"/>
      <c r="B194" s="10"/>
      <c r="C194" s="10">
        <v>4380</v>
      </c>
      <c r="D194" s="9" t="s">
        <v>400</v>
      </c>
      <c r="E194" s="56">
        <f>'Zmiany '!E1441</f>
        <v>2000</v>
      </c>
      <c r="F194" s="56">
        <f>'Zmiany '!F1441</f>
        <v>0</v>
      </c>
      <c r="G194" s="357">
        <f>'Zmiany '!G1441</f>
        <v>2000</v>
      </c>
    </row>
    <row r="195" spans="1:7" ht="12.75">
      <c r="A195" s="11"/>
      <c r="B195" s="10"/>
      <c r="C195" s="10">
        <v>4410</v>
      </c>
      <c r="D195" s="9" t="s">
        <v>38</v>
      </c>
      <c r="E195" s="56">
        <f>'Zmiany '!E1442</f>
        <v>18080</v>
      </c>
      <c r="F195" s="56">
        <f>'Zmiany '!F1442</f>
        <v>0</v>
      </c>
      <c r="G195" s="357">
        <f>'Zmiany '!G1442</f>
        <v>18080</v>
      </c>
    </row>
    <row r="196" spans="1:7" ht="12.75">
      <c r="A196" s="11"/>
      <c r="B196" s="10"/>
      <c r="C196" s="12">
        <v>4420</v>
      </c>
      <c r="D196" s="9" t="s">
        <v>91</v>
      </c>
      <c r="E196" s="56">
        <f>'Zmiany '!E1443</f>
        <v>3000</v>
      </c>
      <c r="F196" s="56">
        <f>'Zmiany '!F1443</f>
        <v>0</v>
      </c>
      <c r="G196" s="357">
        <f>'Zmiany '!G1443</f>
        <v>3000</v>
      </c>
    </row>
    <row r="197" spans="1:7" ht="12.75">
      <c r="A197" s="11"/>
      <c r="B197" s="10"/>
      <c r="C197" s="12">
        <v>4430</v>
      </c>
      <c r="D197" s="55" t="s">
        <v>39</v>
      </c>
      <c r="E197" s="56">
        <f>'Zmiany '!E1444</f>
        <v>12000</v>
      </c>
      <c r="F197" s="56">
        <f>'Zmiany '!F1444</f>
        <v>0</v>
      </c>
      <c r="G197" s="357">
        <f>'Zmiany '!G1444</f>
        <v>12000</v>
      </c>
    </row>
    <row r="198" spans="1:7" ht="12.75">
      <c r="A198" s="11"/>
      <c r="B198" s="10"/>
      <c r="C198" s="12">
        <v>4440</v>
      </c>
      <c r="D198" s="55" t="s">
        <v>40</v>
      </c>
      <c r="E198" s="56">
        <f>'Zmiany '!E1445</f>
        <v>63047</v>
      </c>
      <c r="F198" s="56">
        <f>'Zmiany '!F1445</f>
        <v>0</v>
      </c>
      <c r="G198" s="357">
        <f>'Zmiany '!G1445</f>
        <v>63047</v>
      </c>
    </row>
    <row r="199" spans="1:7" ht="12.75">
      <c r="A199" s="11"/>
      <c r="B199" s="10"/>
      <c r="C199" s="12">
        <v>4530</v>
      </c>
      <c r="D199" s="55" t="s">
        <v>262</v>
      </c>
      <c r="E199" s="56">
        <f>'Zmiany '!E1446</f>
        <v>1342</v>
      </c>
      <c r="F199" s="56">
        <f>'Zmiany '!F1446</f>
        <v>0</v>
      </c>
      <c r="G199" s="357">
        <f>'Zmiany '!G1446</f>
        <v>1342</v>
      </c>
    </row>
    <row r="200" spans="1:7" ht="12.75">
      <c r="A200" s="11"/>
      <c r="B200" s="10"/>
      <c r="C200" s="12">
        <v>4700</v>
      </c>
      <c r="D200" s="55" t="s">
        <v>308</v>
      </c>
      <c r="E200" s="56">
        <f>'Zmiany '!E1447</f>
        <v>11000</v>
      </c>
      <c r="F200" s="56">
        <f>'Zmiany '!F1447</f>
        <v>0</v>
      </c>
      <c r="G200" s="357">
        <f>'Zmiany '!G1447</f>
        <v>11000</v>
      </c>
    </row>
    <row r="201" spans="1:7" ht="12.75">
      <c r="A201" s="11"/>
      <c r="B201" s="10"/>
      <c r="C201" s="12">
        <v>4740</v>
      </c>
      <c r="D201" s="55" t="s">
        <v>287</v>
      </c>
      <c r="E201" s="56">
        <f>'Zmiany '!E1448</f>
        <v>4000</v>
      </c>
      <c r="F201" s="56">
        <f>'Zmiany '!F1448</f>
        <v>0</v>
      </c>
      <c r="G201" s="357">
        <f>'Zmiany '!G1448</f>
        <v>4000</v>
      </c>
    </row>
    <row r="202" spans="1:7" ht="12.75">
      <c r="A202" s="11"/>
      <c r="B202" s="10"/>
      <c r="C202" s="12">
        <v>4750</v>
      </c>
      <c r="D202" s="55" t="s">
        <v>309</v>
      </c>
      <c r="E202" s="56">
        <f>'Zmiany '!E1449</f>
        <v>48630</v>
      </c>
      <c r="F202" s="56">
        <f>'Zmiany '!F1449</f>
        <v>0</v>
      </c>
      <c r="G202" s="357">
        <f>'Zmiany '!G1449</f>
        <v>48630</v>
      </c>
    </row>
    <row r="203" spans="1:7" ht="12.75">
      <c r="A203" s="11"/>
      <c r="B203" s="10"/>
      <c r="C203" s="12">
        <v>6050</v>
      </c>
      <c r="D203" s="55" t="s">
        <v>43</v>
      </c>
      <c r="E203" s="56">
        <f>'Zmiany '!E1450</f>
        <v>75000</v>
      </c>
      <c r="F203" s="56">
        <f>'Zmiany '!F1450</f>
        <v>0</v>
      </c>
      <c r="G203" s="357">
        <f>'Zmiany '!G1450</f>
        <v>75000</v>
      </c>
    </row>
    <row r="204" spans="1:7" ht="12.75">
      <c r="A204" s="11"/>
      <c r="B204" s="10"/>
      <c r="C204" s="12">
        <v>6060</v>
      </c>
      <c r="D204" s="55" t="s">
        <v>225</v>
      </c>
      <c r="E204" s="56">
        <f>'Zmiany '!E1451</f>
        <v>80100</v>
      </c>
      <c r="F204" s="56">
        <f>'Zmiany '!F1451</f>
        <v>0</v>
      </c>
      <c r="G204" s="357">
        <f>'Zmiany '!G1451</f>
        <v>80100</v>
      </c>
    </row>
    <row r="205" spans="1:7" ht="12.75">
      <c r="A205" s="11"/>
      <c r="B205" s="10"/>
      <c r="C205" s="88"/>
      <c r="D205" s="55"/>
      <c r="E205" s="56"/>
      <c r="F205" s="207"/>
      <c r="G205" s="38"/>
    </row>
    <row r="206" spans="1:7" ht="13.5" thickBot="1">
      <c r="A206" s="11"/>
      <c r="B206" s="17">
        <v>75045</v>
      </c>
      <c r="C206" s="19"/>
      <c r="D206" s="83" t="s">
        <v>136</v>
      </c>
      <c r="E206" s="148">
        <f>SUM(E207:E217)</f>
        <v>17000</v>
      </c>
      <c r="F206" s="196">
        <f>SUM(F207:F217)</f>
        <v>0</v>
      </c>
      <c r="G206" s="36">
        <f>F206+E206</f>
        <v>17000</v>
      </c>
    </row>
    <row r="207" spans="1:7" ht="12.75">
      <c r="A207" s="11"/>
      <c r="B207" s="10"/>
      <c r="C207" s="10">
        <v>3030</v>
      </c>
      <c r="D207" s="9" t="s">
        <v>149</v>
      </c>
      <c r="E207" s="56">
        <f>'Zmiany '!E1454</f>
        <v>1400</v>
      </c>
      <c r="F207" s="56">
        <f>'Zmiany '!F1454</f>
        <v>0</v>
      </c>
      <c r="G207" s="357">
        <f>'Zmiany '!G1454</f>
        <v>1400</v>
      </c>
    </row>
    <row r="208" spans="1:7" ht="12.75">
      <c r="A208" s="11"/>
      <c r="B208" s="10"/>
      <c r="C208" s="10">
        <v>4110</v>
      </c>
      <c r="D208" s="9" t="s">
        <v>31</v>
      </c>
      <c r="E208" s="56">
        <f>'Zmiany '!E1455</f>
        <v>805</v>
      </c>
      <c r="F208" s="56">
        <f>'Zmiany '!F1455</f>
        <v>0</v>
      </c>
      <c r="G208" s="357">
        <f>'Zmiany '!G1455</f>
        <v>805</v>
      </c>
    </row>
    <row r="209" spans="1:7" ht="12.75">
      <c r="A209" s="11"/>
      <c r="B209" s="10"/>
      <c r="C209" s="10">
        <v>4120</v>
      </c>
      <c r="D209" s="9" t="s">
        <v>32</v>
      </c>
      <c r="E209" s="56">
        <f>'Zmiany '!E1456</f>
        <v>130</v>
      </c>
      <c r="F209" s="56">
        <f>'Zmiany '!F1456</f>
        <v>0</v>
      </c>
      <c r="G209" s="357">
        <f>'Zmiany '!G1456</f>
        <v>130</v>
      </c>
    </row>
    <row r="210" spans="1:7" ht="12.75">
      <c r="A210" s="11"/>
      <c r="B210" s="10"/>
      <c r="C210" s="10">
        <v>4170</v>
      </c>
      <c r="D210" s="9" t="s">
        <v>229</v>
      </c>
      <c r="E210" s="56">
        <f>'Zmiany '!E1457</f>
        <v>5600</v>
      </c>
      <c r="F210" s="56">
        <f>'Zmiany '!F1457</f>
        <v>0</v>
      </c>
      <c r="G210" s="357">
        <f>'Zmiany '!G1457</f>
        <v>5600</v>
      </c>
    </row>
    <row r="211" spans="1:7" ht="12.75">
      <c r="A211" s="11"/>
      <c r="B211" s="10"/>
      <c r="C211" s="10">
        <v>4210</v>
      </c>
      <c r="D211" s="9" t="s">
        <v>33</v>
      </c>
      <c r="E211" s="56">
        <f>'Zmiany '!E1458</f>
        <v>4524</v>
      </c>
      <c r="F211" s="56">
        <f>'Zmiany '!F1458</f>
        <v>0</v>
      </c>
      <c r="G211" s="357">
        <f>'Zmiany '!G1458</f>
        <v>4524</v>
      </c>
    </row>
    <row r="212" spans="1:7" ht="12.75">
      <c r="A212" s="11"/>
      <c r="B212" s="10"/>
      <c r="C212" s="10">
        <v>4300</v>
      </c>
      <c r="D212" s="9" t="s">
        <v>37</v>
      </c>
      <c r="E212" s="56">
        <f>'Zmiany '!E1459</f>
        <v>778</v>
      </c>
      <c r="F212" s="56">
        <f>'Zmiany '!F1459</f>
        <v>0</v>
      </c>
      <c r="G212" s="357">
        <f>'Zmiany '!G1459</f>
        <v>778</v>
      </c>
    </row>
    <row r="213" spans="1:7" ht="12.75">
      <c r="A213" s="11"/>
      <c r="B213" s="10"/>
      <c r="C213" s="10">
        <v>4370</v>
      </c>
      <c r="D213" s="9" t="s">
        <v>285</v>
      </c>
      <c r="E213" s="56">
        <f>'Zmiany '!E1460</f>
        <v>48</v>
      </c>
      <c r="F213" s="56">
        <f>'Zmiany '!F1460</f>
        <v>0</v>
      </c>
      <c r="G213" s="357">
        <f>'Zmiany '!G1460</f>
        <v>48</v>
      </c>
    </row>
    <row r="214" spans="1:7" ht="12.75">
      <c r="A214" s="11"/>
      <c r="B214" s="10"/>
      <c r="C214" s="10">
        <v>4400</v>
      </c>
      <c r="D214" s="9" t="s">
        <v>354</v>
      </c>
      <c r="E214" s="56">
        <f>'Zmiany '!E1461</f>
        <v>2684</v>
      </c>
      <c r="F214" s="56">
        <f>'Zmiany '!F1461</f>
        <v>0</v>
      </c>
      <c r="G214" s="357">
        <f>'Zmiany '!G1461</f>
        <v>2684</v>
      </c>
    </row>
    <row r="215" spans="1:7" ht="12.75">
      <c r="A215" s="11"/>
      <c r="B215" s="10"/>
      <c r="C215" s="10">
        <v>4410</v>
      </c>
      <c r="D215" s="9" t="s">
        <v>38</v>
      </c>
      <c r="E215" s="56">
        <f>'Zmiany '!E1462</f>
        <v>192</v>
      </c>
      <c r="F215" s="56">
        <f>'Zmiany '!F1462</f>
        <v>0</v>
      </c>
      <c r="G215" s="357">
        <f>'Zmiany '!G1462</f>
        <v>192</v>
      </c>
    </row>
    <row r="216" spans="1:7" ht="12.75">
      <c r="A216" s="11"/>
      <c r="B216" s="10"/>
      <c r="C216" s="12">
        <v>4740</v>
      </c>
      <c r="D216" s="55" t="s">
        <v>287</v>
      </c>
      <c r="E216" s="56">
        <f>'Zmiany '!E1463</f>
        <v>254</v>
      </c>
      <c r="F216" s="56">
        <f>'Zmiany '!F1463</f>
        <v>0</v>
      </c>
      <c r="G216" s="357">
        <f>'Zmiany '!G1463</f>
        <v>254</v>
      </c>
    </row>
    <row r="217" spans="1:7" ht="12.75">
      <c r="A217" s="11"/>
      <c r="B217" s="10"/>
      <c r="C217" s="12">
        <v>4750</v>
      </c>
      <c r="D217" s="55" t="s">
        <v>309</v>
      </c>
      <c r="E217" s="56">
        <f>'Zmiany '!E1464</f>
        <v>585</v>
      </c>
      <c r="F217" s="56">
        <f>'Zmiany '!F1464</f>
        <v>0</v>
      </c>
      <c r="G217" s="357">
        <f>'Zmiany '!G1464</f>
        <v>585</v>
      </c>
    </row>
    <row r="218" spans="1:7" ht="12.75">
      <c r="A218" s="11"/>
      <c r="B218" s="10"/>
      <c r="C218" s="12"/>
      <c r="D218" s="55"/>
      <c r="E218" s="56"/>
      <c r="F218" s="207"/>
      <c r="G218" s="38"/>
    </row>
    <row r="219" spans="1:7" ht="13.5" thickBot="1">
      <c r="A219" s="11"/>
      <c r="B219" s="17">
        <v>75095</v>
      </c>
      <c r="C219" s="19"/>
      <c r="D219" s="83" t="s">
        <v>54</v>
      </c>
      <c r="E219" s="148">
        <f>SUM(E220:E223)</f>
        <v>33500</v>
      </c>
      <c r="F219" s="148">
        <f>SUM(F221:F223)</f>
        <v>0</v>
      </c>
      <c r="G219" s="36">
        <f>F219+E219</f>
        <v>33500</v>
      </c>
    </row>
    <row r="220" spans="1:7" ht="12.75">
      <c r="A220" s="11"/>
      <c r="B220" s="10"/>
      <c r="C220" s="10">
        <v>4170</v>
      </c>
      <c r="D220" s="9" t="s">
        <v>229</v>
      </c>
      <c r="E220" s="56">
        <f>'Zmiany '!E1467</f>
        <v>18000</v>
      </c>
      <c r="F220" s="56">
        <f>'Zmiany '!F1467</f>
        <v>0</v>
      </c>
      <c r="G220" s="357">
        <f>'Zmiany '!G1467</f>
        <v>18000</v>
      </c>
    </row>
    <row r="221" spans="1:7" ht="12.75">
      <c r="A221" s="11"/>
      <c r="B221" s="10"/>
      <c r="C221" s="12">
        <v>4210</v>
      </c>
      <c r="D221" s="55" t="s">
        <v>33</v>
      </c>
      <c r="E221" s="56">
        <f>'Zmiany '!E1468</f>
        <v>5500</v>
      </c>
      <c r="F221" s="56">
        <f>'Zmiany '!F1468</f>
        <v>0</v>
      </c>
      <c r="G221" s="357">
        <f>'Zmiany '!G1468</f>
        <v>5500</v>
      </c>
    </row>
    <row r="222" spans="1:7" ht="12.75">
      <c r="A222" s="11"/>
      <c r="B222" s="10"/>
      <c r="C222" s="12">
        <v>4430</v>
      </c>
      <c r="D222" s="55" t="s">
        <v>39</v>
      </c>
      <c r="E222" s="56">
        <f>'Zmiany '!E1469</f>
        <v>10000</v>
      </c>
      <c r="F222" s="56">
        <f>'Zmiany '!F1469</f>
        <v>0</v>
      </c>
      <c r="G222" s="357">
        <f>'Zmiany '!G1469</f>
        <v>10000</v>
      </c>
    </row>
    <row r="223" spans="1:7" ht="12.75">
      <c r="A223" s="11"/>
      <c r="B223" s="10"/>
      <c r="C223" s="12">
        <v>4750</v>
      </c>
      <c r="D223" s="55" t="s">
        <v>309</v>
      </c>
      <c r="E223" s="56">
        <f>'Zmiany '!E1470</f>
        <v>0</v>
      </c>
      <c r="F223" s="56">
        <f>'Zmiany '!F1470</f>
        <v>0</v>
      </c>
      <c r="G223" s="357">
        <f>'Zmiany '!G1470</f>
        <v>0</v>
      </c>
    </row>
    <row r="224" spans="1:7" ht="12.75">
      <c r="A224" s="11"/>
      <c r="B224" s="10"/>
      <c r="C224" s="12"/>
      <c r="D224" s="55"/>
      <c r="E224" s="56"/>
      <c r="F224" s="136"/>
      <c r="G224" s="38"/>
    </row>
    <row r="225" spans="1:7" ht="13.5" thickBot="1">
      <c r="A225" s="39">
        <v>754</v>
      </c>
      <c r="B225" s="27"/>
      <c r="C225" s="92"/>
      <c r="D225" s="100" t="s">
        <v>156</v>
      </c>
      <c r="E225" s="160">
        <f>E239+E229+E232+E226</f>
        <v>11988</v>
      </c>
      <c r="F225" s="160">
        <f>F239+F229+F232+F226</f>
        <v>0</v>
      </c>
      <c r="G225" s="346">
        <f>G239+G229+G232+G226</f>
        <v>11988</v>
      </c>
    </row>
    <row r="226" spans="1:7" ht="12.75">
      <c r="A226" s="94"/>
      <c r="B226" s="390">
        <v>75406</v>
      </c>
      <c r="C226" s="431"/>
      <c r="D226" s="436" t="s">
        <v>434</v>
      </c>
      <c r="E226" s="325">
        <f>E227</f>
        <v>1000</v>
      </c>
      <c r="F226" s="325">
        <f>F227</f>
        <v>0</v>
      </c>
      <c r="G226" s="435">
        <f>G227</f>
        <v>1000</v>
      </c>
    </row>
    <row r="227" spans="1:7" ht="12.75">
      <c r="A227" s="94"/>
      <c r="B227" s="388"/>
      <c r="C227" s="412">
        <v>3000</v>
      </c>
      <c r="D227" s="24" t="s">
        <v>435</v>
      </c>
      <c r="E227" s="323">
        <f>'Zmiany '!E1736</f>
        <v>1000</v>
      </c>
      <c r="F227" s="323">
        <f>'Zmiany '!F1736</f>
        <v>0</v>
      </c>
      <c r="G227" s="437">
        <f>'Zmiany '!G1736</f>
        <v>1000</v>
      </c>
    </row>
    <row r="228" spans="1:7" ht="12.75">
      <c r="A228" s="94"/>
      <c r="B228" s="388"/>
      <c r="C228" s="412"/>
      <c r="D228" s="413"/>
      <c r="E228" s="323"/>
      <c r="F228" s="323"/>
      <c r="G228" s="437"/>
    </row>
    <row r="229" spans="1:7" ht="12.75">
      <c r="A229" s="94"/>
      <c r="B229" s="172">
        <v>75414</v>
      </c>
      <c r="C229" s="179"/>
      <c r="D229" s="180" t="s">
        <v>310</v>
      </c>
      <c r="E229" s="229">
        <f>E230</f>
        <v>0</v>
      </c>
      <c r="F229" s="229">
        <f>F230</f>
        <v>0</v>
      </c>
      <c r="G229" s="350">
        <f>E229+F229</f>
        <v>0</v>
      </c>
    </row>
    <row r="230" spans="1:7" ht="12.75">
      <c r="A230" s="94"/>
      <c r="B230" s="10"/>
      <c r="C230" s="12">
        <v>4210</v>
      </c>
      <c r="D230" s="170" t="s">
        <v>33</v>
      </c>
      <c r="E230" s="142">
        <v>0</v>
      </c>
      <c r="F230" s="142"/>
      <c r="G230" s="225">
        <f>E230+F230</f>
        <v>0</v>
      </c>
    </row>
    <row r="231" spans="1:7" ht="12.75">
      <c r="A231" s="94"/>
      <c r="B231" s="10"/>
      <c r="C231" s="12"/>
      <c r="D231" s="55"/>
      <c r="E231" s="142"/>
      <c r="F231" s="142"/>
      <c r="G231" s="225"/>
    </row>
    <row r="232" spans="1:7" ht="12.75">
      <c r="A232" s="94"/>
      <c r="B232" s="172">
        <v>75421</v>
      </c>
      <c r="C232" s="179"/>
      <c r="D232" s="180" t="s">
        <v>374</v>
      </c>
      <c r="E232" s="229">
        <f>SUM(E233:E237)</f>
        <v>7236</v>
      </c>
      <c r="F232" s="229">
        <f>SUM(F233:F237)</f>
        <v>0</v>
      </c>
      <c r="G232" s="347">
        <f>SUM(G233:G237)</f>
        <v>7236</v>
      </c>
    </row>
    <row r="233" spans="1:7" ht="12.75">
      <c r="A233" s="94"/>
      <c r="B233" s="10"/>
      <c r="C233" s="10">
        <v>4010</v>
      </c>
      <c r="D233" s="9" t="s">
        <v>29</v>
      </c>
      <c r="E233" s="142">
        <f>'Zmiany '!E1480</f>
        <v>1000</v>
      </c>
      <c r="F233" s="142">
        <f>'Zmiany '!F1480</f>
        <v>0</v>
      </c>
      <c r="G233" s="356">
        <f>'Zmiany '!G1480</f>
        <v>1000</v>
      </c>
    </row>
    <row r="234" spans="1:7" ht="12.75">
      <c r="A234" s="94"/>
      <c r="B234" s="10"/>
      <c r="C234" s="10">
        <v>4110</v>
      </c>
      <c r="D234" s="9" t="s">
        <v>31</v>
      </c>
      <c r="E234" s="142">
        <f>'Zmiany '!E1481</f>
        <v>153</v>
      </c>
      <c r="F234" s="142">
        <f>'Zmiany '!F1481</f>
        <v>0</v>
      </c>
      <c r="G234" s="356">
        <f>'Zmiany '!G1481</f>
        <v>153</v>
      </c>
    </row>
    <row r="235" spans="1:7" ht="12.75">
      <c r="A235" s="94"/>
      <c r="B235" s="10"/>
      <c r="C235" s="10">
        <v>4120</v>
      </c>
      <c r="D235" s="9" t="s">
        <v>32</v>
      </c>
      <c r="E235" s="142">
        <f>'Zmiany '!E1482</f>
        <v>25</v>
      </c>
      <c r="F235" s="142">
        <f>'Zmiany '!F1482</f>
        <v>0</v>
      </c>
      <c r="G235" s="356">
        <f>'Zmiany '!G1482</f>
        <v>25</v>
      </c>
    </row>
    <row r="236" spans="1:7" ht="12.75">
      <c r="A236" s="94"/>
      <c r="B236" s="10"/>
      <c r="C236" s="12">
        <v>4210</v>
      </c>
      <c r="D236" s="9" t="s">
        <v>33</v>
      </c>
      <c r="E236" s="142">
        <f>'Zmiany '!E1483</f>
        <v>3055</v>
      </c>
      <c r="F236" s="142">
        <f>'Zmiany '!F1483</f>
        <v>0</v>
      </c>
      <c r="G236" s="356">
        <f>'Zmiany '!G1483</f>
        <v>3055</v>
      </c>
    </row>
    <row r="237" spans="1:7" ht="12.75">
      <c r="A237" s="94"/>
      <c r="B237" s="10"/>
      <c r="C237" s="10">
        <v>4300</v>
      </c>
      <c r="D237" s="9" t="s">
        <v>37</v>
      </c>
      <c r="E237" s="142">
        <f>'Zmiany '!E1484</f>
        <v>3003</v>
      </c>
      <c r="F237" s="142">
        <f>'Zmiany '!F1484</f>
        <v>0</v>
      </c>
      <c r="G237" s="356">
        <f>'Zmiany '!G1484</f>
        <v>3003</v>
      </c>
    </row>
    <row r="238" spans="1:7" ht="12.75">
      <c r="A238" s="94"/>
      <c r="B238" s="10"/>
      <c r="C238" s="12"/>
      <c r="D238" s="55"/>
      <c r="E238" s="142"/>
      <c r="F238" s="142"/>
      <c r="G238" s="225"/>
    </row>
    <row r="239" spans="1:7" ht="13.5" thickBot="1">
      <c r="A239" s="11"/>
      <c r="B239" s="17">
        <v>75495</v>
      </c>
      <c r="C239" s="19"/>
      <c r="D239" s="83" t="s">
        <v>54</v>
      </c>
      <c r="E239" s="148">
        <f>SUM(E240:E243)</f>
        <v>3752</v>
      </c>
      <c r="F239" s="148">
        <f>SUM(F241:F243)</f>
        <v>0</v>
      </c>
      <c r="G239" s="36">
        <f>F239+E239</f>
        <v>3752</v>
      </c>
    </row>
    <row r="240" spans="1:7" ht="12.75">
      <c r="A240" s="11"/>
      <c r="B240" s="10"/>
      <c r="C240" s="12">
        <v>4170</v>
      </c>
      <c r="D240" s="55" t="s">
        <v>229</v>
      </c>
      <c r="E240" s="56">
        <f>'Zmiany '!E1487</f>
        <v>1200</v>
      </c>
      <c r="F240" s="56">
        <f>'Zmiany '!F1487</f>
        <v>0</v>
      </c>
      <c r="G240" s="357">
        <f>'Zmiany '!G1487</f>
        <v>1200</v>
      </c>
    </row>
    <row r="241" spans="1:7" ht="12.75">
      <c r="A241" s="11"/>
      <c r="B241" s="10"/>
      <c r="C241" s="12">
        <v>4210</v>
      </c>
      <c r="D241" s="9" t="s">
        <v>33</v>
      </c>
      <c r="E241" s="56">
        <f>'Zmiany '!E1488</f>
        <v>2052</v>
      </c>
      <c r="F241" s="56">
        <f>'Zmiany '!F1488</f>
        <v>0</v>
      </c>
      <c r="G241" s="357">
        <f>'Zmiany '!G1488</f>
        <v>2052</v>
      </c>
    </row>
    <row r="242" spans="1:7" ht="12.75">
      <c r="A242" s="11"/>
      <c r="B242" s="10"/>
      <c r="C242" s="10">
        <v>4300</v>
      </c>
      <c r="D242" s="9" t="s">
        <v>37</v>
      </c>
      <c r="E242" s="56">
        <f>'Zmiany '!E1489</f>
        <v>0</v>
      </c>
      <c r="F242" s="56">
        <f>'Zmiany '!F1489</f>
        <v>0</v>
      </c>
      <c r="G242" s="357">
        <f>'Zmiany '!G1489</f>
        <v>0</v>
      </c>
    </row>
    <row r="243" spans="1:7" ht="12.75">
      <c r="A243" s="11"/>
      <c r="B243" s="10"/>
      <c r="C243" s="10">
        <v>4410</v>
      </c>
      <c r="D243" s="9" t="s">
        <v>38</v>
      </c>
      <c r="E243" s="56">
        <f>'Zmiany '!E1490</f>
        <v>500</v>
      </c>
      <c r="F243" s="56">
        <f>'Zmiany '!F1490</f>
        <v>0</v>
      </c>
      <c r="G243" s="357">
        <f>'Zmiany '!G1490</f>
        <v>500</v>
      </c>
    </row>
    <row r="244" spans="1:7" ht="12.75">
      <c r="A244" s="11"/>
      <c r="B244" s="10"/>
      <c r="C244" s="12"/>
      <c r="D244" s="55"/>
      <c r="E244" s="56"/>
      <c r="F244" s="207"/>
      <c r="G244" s="38"/>
    </row>
    <row r="245" spans="1:7" ht="13.5" thickBot="1">
      <c r="A245" s="39">
        <v>757</v>
      </c>
      <c r="B245" s="27"/>
      <c r="C245" s="92"/>
      <c r="D245" s="100" t="s">
        <v>157</v>
      </c>
      <c r="E245" s="160">
        <f>E246</f>
        <v>752501</v>
      </c>
      <c r="F245" s="160">
        <f>F246</f>
        <v>0</v>
      </c>
      <c r="G245" s="29">
        <f>F245+E245</f>
        <v>752501</v>
      </c>
    </row>
    <row r="246" spans="1:7" ht="13.5" thickBot="1">
      <c r="A246" s="11"/>
      <c r="B246" s="17">
        <v>75702</v>
      </c>
      <c r="C246" s="19"/>
      <c r="D246" s="33" t="s">
        <v>158</v>
      </c>
      <c r="E246" s="148">
        <f>SUM(E247:E247)</f>
        <v>752501</v>
      </c>
      <c r="F246" s="196">
        <f>SUM(F247:F247)</f>
        <v>0</v>
      </c>
      <c r="G246" s="36">
        <f>F246+E246</f>
        <v>752501</v>
      </c>
    </row>
    <row r="247" spans="1:7" ht="12.75">
      <c r="A247" s="11"/>
      <c r="B247" s="10"/>
      <c r="C247" s="12">
        <v>8070</v>
      </c>
      <c r="D247" s="55" t="s">
        <v>159</v>
      </c>
      <c r="E247" s="56">
        <f>'Zmiany '!E1494</f>
        <v>752501</v>
      </c>
      <c r="F247" s="56">
        <f>'Zmiany '!F1494</f>
        <v>0</v>
      </c>
      <c r="G247" s="357">
        <f>'Zmiany '!G1494</f>
        <v>752501</v>
      </c>
    </row>
    <row r="248" spans="1:7" ht="12.75">
      <c r="A248" s="11"/>
      <c r="B248" s="10"/>
      <c r="C248" s="12"/>
      <c r="D248" s="55"/>
      <c r="E248" s="56"/>
      <c r="F248" s="136"/>
      <c r="G248" s="38"/>
    </row>
    <row r="249" spans="1:7" ht="13.5" thickBot="1">
      <c r="A249" s="39">
        <v>801</v>
      </c>
      <c r="B249" s="27"/>
      <c r="C249" s="92"/>
      <c r="D249" s="100" t="s">
        <v>47</v>
      </c>
      <c r="E249" s="160">
        <f>E257+E260+E270+E250+E253</f>
        <v>220323</v>
      </c>
      <c r="F249" s="160">
        <f>F257+F260+F270+F250+F253</f>
        <v>-1200</v>
      </c>
      <c r="G249" s="346">
        <f>G257+G260+G270+G250+G253</f>
        <v>219123</v>
      </c>
    </row>
    <row r="250" spans="1:7" ht="13.5" thickBot="1">
      <c r="A250" s="94"/>
      <c r="B250" s="17">
        <v>80120</v>
      </c>
      <c r="C250" s="19"/>
      <c r="D250" s="83" t="s">
        <v>380</v>
      </c>
      <c r="E250" s="168">
        <f>E251</f>
        <v>110160</v>
      </c>
      <c r="F250" s="163">
        <f>F251</f>
        <v>0</v>
      </c>
      <c r="G250" s="344">
        <f>F250+E250</f>
        <v>110160</v>
      </c>
    </row>
    <row r="251" spans="1:7" ht="12.75">
      <c r="A251" s="94"/>
      <c r="B251" s="10"/>
      <c r="C251" s="152">
        <v>2540</v>
      </c>
      <c r="D251" s="153" t="s">
        <v>375</v>
      </c>
      <c r="E251" s="142">
        <f>'Zmiany '!E1506</f>
        <v>110160</v>
      </c>
      <c r="F251" s="142">
        <f>'Zmiany '!F1506</f>
        <v>0</v>
      </c>
      <c r="G251" s="356">
        <f>'Zmiany '!G1506</f>
        <v>110160</v>
      </c>
    </row>
    <row r="252" spans="1:7" ht="12.75">
      <c r="A252" s="94"/>
      <c r="B252" s="40"/>
      <c r="C252" s="99"/>
      <c r="D252" s="107"/>
      <c r="E252" s="228"/>
      <c r="F252" s="228"/>
      <c r="G252" s="341"/>
    </row>
    <row r="253" spans="1:7" ht="13.5" thickBot="1">
      <c r="A253" s="94"/>
      <c r="B253" s="393">
        <v>80130</v>
      </c>
      <c r="C253" s="415"/>
      <c r="D253" s="114" t="s">
        <v>52</v>
      </c>
      <c r="E253" s="324">
        <f>E254+E255</f>
        <v>5815</v>
      </c>
      <c r="F253" s="324">
        <f>F254+F255</f>
        <v>0</v>
      </c>
      <c r="G253" s="416">
        <f>G254+G255</f>
        <v>5815</v>
      </c>
    </row>
    <row r="254" spans="1:7" ht="12.75">
      <c r="A254" s="94"/>
      <c r="B254" s="388"/>
      <c r="C254" s="12">
        <v>4270</v>
      </c>
      <c r="D254" s="55" t="s">
        <v>35</v>
      </c>
      <c r="E254" s="323">
        <f>'Zmiany '!E1509</f>
        <v>5815</v>
      </c>
      <c r="F254" s="323">
        <f>'Zmiany '!F1509</f>
        <v>0</v>
      </c>
      <c r="G254" s="437">
        <f>'Zmiany '!G1509</f>
        <v>5815</v>
      </c>
    </row>
    <row r="255" spans="1:7" ht="12.75">
      <c r="A255" s="94"/>
      <c r="B255" s="388"/>
      <c r="C255" s="12">
        <v>6050</v>
      </c>
      <c r="D255" s="55" t="s">
        <v>43</v>
      </c>
      <c r="E255" s="323">
        <f>'Zmiany '!E1510</f>
        <v>0</v>
      </c>
      <c r="F255" s="323">
        <f>'Zmiany '!F1510</f>
        <v>0</v>
      </c>
      <c r="G255" s="437">
        <f>'Zmiany '!G1510</f>
        <v>0</v>
      </c>
    </row>
    <row r="256" spans="1:7" ht="12.75">
      <c r="A256" s="94"/>
      <c r="B256" s="388"/>
      <c r="C256" s="412"/>
      <c r="D256" s="413"/>
      <c r="E256" s="323"/>
      <c r="F256" s="323"/>
      <c r="G256" s="414"/>
    </row>
    <row r="257" spans="1:7" ht="13.5" thickBot="1">
      <c r="A257" s="11"/>
      <c r="B257" s="17">
        <v>80146</v>
      </c>
      <c r="C257" s="19"/>
      <c r="D257" s="83" t="s">
        <v>53</v>
      </c>
      <c r="E257" s="148">
        <f>E258</f>
        <v>15270</v>
      </c>
      <c r="F257" s="150">
        <f>F258</f>
        <v>-1200</v>
      </c>
      <c r="G257" s="36">
        <f>F257+E257</f>
        <v>14070</v>
      </c>
    </row>
    <row r="258" spans="1:7" ht="12.75">
      <c r="A258" s="11"/>
      <c r="B258" s="10"/>
      <c r="C258" s="12">
        <v>4300</v>
      </c>
      <c r="D258" s="9" t="s">
        <v>37</v>
      </c>
      <c r="E258" s="56">
        <f>'Zmiany '!E1513</f>
        <v>15270</v>
      </c>
      <c r="F258" s="56">
        <f>'Zmiany '!F1513</f>
        <v>-1200</v>
      </c>
      <c r="G258" s="357">
        <f>'Zmiany '!G1513</f>
        <v>14070</v>
      </c>
    </row>
    <row r="259" spans="1:7" ht="12.75">
      <c r="A259" s="11"/>
      <c r="B259" s="10"/>
      <c r="C259" s="12"/>
      <c r="D259" s="55"/>
      <c r="E259" s="56"/>
      <c r="F259" s="136"/>
      <c r="G259" s="38"/>
    </row>
    <row r="260" spans="1:7" ht="13.5" thickBot="1">
      <c r="A260" s="11"/>
      <c r="B260" s="145">
        <v>80195</v>
      </c>
      <c r="C260" s="146"/>
      <c r="D260" s="147" t="s">
        <v>54</v>
      </c>
      <c r="E260" s="148">
        <f>SUM(E261:E268)</f>
        <v>65773</v>
      </c>
      <c r="F260" s="148">
        <f>SUM(F261:F268)</f>
        <v>0</v>
      </c>
      <c r="G260" s="351">
        <f>F260+E260</f>
        <v>65773</v>
      </c>
    </row>
    <row r="261" spans="1:7" ht="12.75">
      <c r="A261" s="11"/>
      <c r="B261" s="151"/>
      <c r="C261" s="152">
        <v>2820</v>
      </c>
      <c r="D261" s="153" t="s">
        <v>267</v>
      </c>
      <c r="E261" s="56">
        <f>'Zmiany '!E1516</f>
        <v>18500</v>
      </c>
      <c r="F261" s="56">
        <f>'Zmiany '!F1516</f>
        <v>0</v>
      </c>
      <c r="G261" s="357">
        <f>'Zmiany '!G1516</f>
        <v>18500</v>
      </c>
    </row>
    <row r="262" spans="1:7" ht="12.75">
      <c r="A262" s="11"/>
      <c r="B262" s="151"/>
      <c r="C262" s="152">
        <v>3030</v>
      </c>
      <c r="D262" s="153" t="s">
        <v>366</v>
      </c>
      <c r="E262" s="56">
        <f>'Zmiany '!E1517</f>
        <v>212</v>
      </c>
      <c r="F262" s="56">
        <f>'Zmiany '!F1517</f>
        <v>0</v>
      </c>
      <c r="G262" s="357">
        <f>'Zmiany '!G1517</f>
        <v>212</v>
      </c>
    </row>
    <row r="263" spans="1:7" ht="12.75">
      <c r="A263" s="11"/>
      <c r="B263" s="151"/>
      <c r="C263" s="10">
        <v>4010</v>
      </c>
      <c r="D263" s="9" t="s">
        <v>29</v>
      </c>
      <c r="E263" s="56">
        <f>'Zmiany '!E1518</f>
        <v>24845</v>
      </c>
      <c r="F263" s="56">
        <f>'Zmiany '!F1518</f>
        <v>0</v>
      </c>
      <c r="G263" s="357">
        <f>'Zmiany '!G1518</f>
        <v>24845</v>
      </c>
    </row>
    <row r="264" spans="1:7" ht="12.75">
      <c r="A264" s="11"/>
      <c r="B264" s="151"/>
      <c r="C264" s="10">
        <v>4110</v>
      </c>
      <c r="D264" s="9" t="s">
        <v>31</v>
      </c>
      <c r="E264" s="56">
        <f>'Zmiany '!E1519</f>
        <v>3860</v>
      </c>
      <c r="F264" s="56">
        <f>'Zmiany '!F1519</f>
        <v>0</v>
      </c>
      <c r="G264" s="357">
        <f>'Zmiany '!G1519</f>
        <v>3860</v>
      </c>
    </row>
    <row r="265" spans="1:7" ht="12.75">
      <c r="A265" s="11"/>
      <c r="B265" s="151"/>
      <c r="C265" s="10">
        <v>4120</v>
      </c>
      <c r="D265" s="9" t="s">
        <v>32</v>
      </c>
      <c r="E265" s="56">
        <f>'Zmiany '!E1520</f>
        <v>608</v>
      </c>
      <c r="F265" s="56">
        <f>'Zmiany '!F1520</f>
        <v>0</v>
      </c>
      <c r="G265" s="56">
        <f>'Zmiany '!G1520</f>
        <v>608</v>
      </c>
    </row>
    <row r="266" spans="1:7" ht="12.75">
      <c r="A266" s="11"/>
      <c r="B266" s="151"/>
      <c r="C266" s="10">
        <v>4170</v>
      </c>
      <c r="D266" s="9" t="s">
        <v>229</v>
      </c>
      <c r="E266" s="56">
        <f>'Zmiany '!E1521</f>
        <v>700</v>
      </c>
      <c r="F266" s="56">
        <f>'Zmiany '!F1521</f>
        <v>0</v>
      </c>
      <c r="G266" s="56">
        <f>'Zmiany '!G1521</f>
        <v>700</v>
      </c>
    </row>
    <row r="267" spans="1:7" ht="12.75">
      <c r="A267" s="11"/>
      <c r="B267" s="151"/>
      <c r="C267" s="10">
        <v>4210</v>
      </c>
      <c r="D267" s="9" t="s">
        <v>33</v>
      </c>
      <c r="E267" s="56">
        <f>'Zmiany '!E1522</f>
        <v>4000</v>
      </c>
      <c r="F267" s="56">
        <f>'Zmiany '!F1522</f>
        <v>0</v>
      </c>
      <c r="G267" s="357">
        <f>'Zmiany '!G1522</f>
        <v>4000</v>
      </c>
    </row>
    <row r="268" spans="1:7" ht="12.75">
      <c r="A268" s="11"/>
      <c r="B268" s="151"/>
      <c r="C268" s="12">
        <v>4300</v>
      </c>
      <c r="D268" s="9" t="s">
        <v>37</v>
      </c>
      <c r="E268" s="56">
        <f>'Zmiany '!E1523</f>
        <v>13048</v>
      </c>
      <c r="F268" s="56">
        <f>'Zmiany '!F1523</f>
        <v>0</v>
      </c>
      <c r="G268" s="357">
        <f>'Zmiany '!G1523</f>
        <v>13048</v>
      </c>
    </row>
    <row r="269" spans="1:7" ht="12.75">
      <c r="A269" s="11"/>
      <c r="B269" s="151"/>
      <c r="C269" s="152"/>
      <c r="D269" s="153"/>
      <c r="E269" s="56"/>
      <c r="F269" s="136"/>
      <c r="G269" s="227"/>
    </row>
    <row r="270" spans="1:7" ht="13.5" thickBot="1">
      <c r="A270" s="11"/>
      <c r="B270" s="145">
        <v>80197</v>
      </c>
      <c r="C270" s="146"/>
      <c r="D270" s="147" t="s">
        <v>62</v>
      </c>
      <c r="E270" s="148">
        <f>E272</f>
        <v>23305</v>
      </c>
      <c r="F270" s="149">
        <f>F271</f>
        <v>0</v>
      </c>
      <c r="G270" s="351">
        <f>F270+E270</f>
        <v>23305</v>
      </c>
    </row>
    <row r="271" spans="1:7" ht="12.75">
      <c r="A271" s="11"/>
      <c r="B271" s="151"/>
      <c r="C271" s="152">
        <v>4160</v>
      </c>
      <c r="D271" s="9" t="s">
        <v>367</v>
      </c>
      <c r="E271" s="56"/>
      <c r="F271" s="136"/>
      <c r="G271" s="227"/>
    </row>
    <row r="272" spans="1:7" ht="12.75">
      <c r="A272" s="11"/>
      <c r="B272" s="151"/>
      <c r="C272" s="152"/>
      <c r="D272" s="55" t="s">
        <v>368</v>
      </c>
      <c r="E272" s="56">
        <f>'Zmiany '!E1527</f>
        <v>23305</v>
      </c>
      <c r="F272" s="56">
        <f>'Zmiany '!F1527</f>
        <v>0</v>
      </c>
      <c r="G272" s="357">
        <f>'Zmiany '!G1527</f>
        <v>23305</v>
      </c>
    </row>
    <row r="273" spans="1:7" ht="12.75">
      <c r="A273" s="11"/>
      <c r="B273" s="151"/>
      <c r="C273" s="152"/>
      <c r="D273" s="153"/>
      <c r="E273" s="56"/>
      <c r="F273" s="136"/>
      <c r="G273" s="227"/>
    </row>
    <row r="274" spans="1:7" ht="13.5" thickBot="1">
      <c r="A274" s="39">
        <v>851</v>
      </c>
      <c r="B274" s="27"/>
      <c r="C274" s="92"/>
      <c r="D274" s="100" t="s">
        <v>73</v>
      </c>
      <c r="E274" s="160">
        <f>E280+E285+E275</f>
        <v>104000</v>
      </c>
      <c r="F274" s="160">
        <f>F280+F285+F275</f>
        <v>0</v>
      </c>
      <c r="G274" s="346">
        <f>G280+G285+G275</f>
        <v>104000</v>
      </c>
    </row>
    <row r="275" spans="1:7" ht="12.75">
      <c r="A275" s="94"/>
      <c r="B275" s="390">
        <v>85111</v>
      </c>
      <c r="C275" s="431"/>
      <c r="D275" s="432" t="s">
        <v>397</v>
      </c>
      <c r="E275" s="391">
        <f>E276</f>
        <v>70000</v>
      </c>
      <c r="F275" s="391">
        <f>F276</f>
        <v>0</v>
      </c>
      <c r="G275" s="435">
        <f>G276</f>
        <v>70000</v>
      </c>
    </row>
    <row r="276" spans="1:7" ht="12.75">
      <c r="A276" s="94"/>
      <c r="B276" s="388"/>
      <c r="C276" s="412">
        <v>6220</v>
      </c>
      <c r="D276" s="191" t="s">
        <v>428</v>
      </c>
      <c r="E276" s="323">
        <f>'Zmiany '!E1531</f>
        <v>70000</v>
      </c>
      <c r="F276" s="323">
        <f>'Zmiany '!F1531</f>
        <v>0</v>
      </c>
      <c r="G276" s="437">
        <f>'Zmiany '!G1531</f>
        <v>70000</v>
      </c>
    </row>
    <row r="277" spans="1:7" ht="12.75">
      <c r="A277" s="94"/>
      <c r="B277" s="388"/>
      <c r="C277" s="412"/>
      <c r="D277" s="191" t="s">
        <v>429</v>
      </c>
      <c r="E277" s="228"/>
      <c r="F277" s="239"/>
      <c r="G277" s="353"/>
    </row>
    <row r="278" spans="1:7" ht="12.75">
      <c r="A278" s="94"/>
      <c r="B278" s="388"/>
      <c r="C278" s="412"/>
      <c r="D278" s="191" t="s">
        <v>430</v>
      </c>
      <c r="E278" s="228"/>
      <c r="F278" s="239"/>
      <c r="G278" s="353"/>
    </row>
    <row r="279" spans="1:7" ht="12.75">
      <c r="A279" s="94"/>
      <c r="B279" s="40"/>
      <c r="C279" s="99"/>
      <c r="D279" s="107"/>
      <c r="E279" s="228"/>
      <c r="F279" s="239"/>
      <c r="G279" s="353"/>
    </row>
    <row r="280" spans="1:7" ht="13.5" thickBot="1">
      <c r="A280" s="94"/>
      <c r="B280" s="17">
        <v>85149</v>
      </c>
      <c r="C280" s="17"/>
      <c r="D280" s="83" t="s">
        <v>187</v>
      </c>
      <c r="E280" s="168">
        <f>SUM(E281:E281)</f>
        <v>34000</v>
      </c>
      <c r="F280" s="204">
        <f>SUM(F281:F281)</f>
        <v>0</v>
      </c>
      <c r="G280" s="344">
        <f>F280+E280</f>
        <v>34000</v>
      </c>
    </row>
    <row r="281" spans="1:7" ht="12.75">
      <c r="A281" s="94"/>
      <c r="B281" s="10"/>
      <c r="C281" s="10">
        <v>4300</v>
      </c>
      <c r="D281" s="55" t="s">
        <v>37</v>
      </c>
      <c r="E281" s="142">
        <f>'Zmiany '!E1536</f>
        <v>34000</v>
      </c>
      <c r="F281" s="142">
        <f>'Zmiany '!F1536</f>
        <v>0</v>
      </c>
      <c r="G281" s="356">
        <f>'Zmiany '!G1536</f>
        <v>34000</v>
      </c>
    </row>
    <row r="282" spans="1:7" ht="12.75">
      <c r="A282" s="94"/>
      <c r="B282" s="10"/>
      <c r="C282" s="12"/>
      <c r="D282" s="55"/>
      <c r="E282" s="142"/>
      <c r="F282" s="165"/>
      <c r="G282" s="343"/>
    </row>
    <row r="283" spans="1:7" ht="12.75">
      <c r="A283" s="8"/>
      <c r="B283" s="9"/>
      <c r="C283" s="10"/>
      <c r="D283" s="9" t="s">
        <v>103</v>
      </c>
      <c r="E283" s="56"/>
      <c r="F283" s="165"/>
      <c r="G283" s="343"/>
    </row>
    <row r="284" spans="1:7" ht="12.75">
      <c r="A284" s="8"/>
      <c r="B284" s="9"/>
      <c r="C284" s="10"/>
      <c r="D284" s="9" t="s">
        <v>104</v>
      </c>
      <c r="E284" s="56"/>
      <c r="F284" s="165"/>
      <c r="G284" s="343"/>
    </row>
    <row r="285" spans="1:7" ht="13.5" thickBot="1">
      <c r="A285" s="8"/>
      <c r="B285" s="16">
        <v>85156</v>
      </c>
      <c r="C285" s="17"/>
      <c r="D285" s="16" t="s">
        <v>105</v>
      </c>
      <c r="E285" s="148">
        <f>E286</f>
        <v>0</v>
      </c>
      <c r="F285" s="148">
        <f>F286</f>
        <v>0</v>
      </c>
      <c r="G285" s="352">
        <f>G286</f>
        <v>0</v>
      </c>
    </row>
    <row r="286" spans="1:7" ht="12.75">
      <c r="A286" s="8"/>
      <c r="B286" s="9"/>
      <c r="C286" s="37" t="s">
        <v>77</v>
      </c>
      <c r="D286" s="9" t="s">
        <v>78</v>
      </c>
      <c r="E286" s="56">
        <v>0</v>
      </c>
      <c r="F286" s="165"/>
      <c r="G286" s="343">
        <f>E286+F286</f>
        <v>0</v>
      </c>
    </row>
    <row r="287" spans="1:7" ht="12.75">
      <c r="A287" s="94"/>
      <c r="B287" s="10"/>
      <c r="C287" s="12"/>
      <c r="D287" s="55"/>
      <c r="E287" s="142"/>
      <c r="F287" s="165"/>
      <c r="G287" s="343"/>
    </row>
    <row r="288" spans="1:7" ht="13.5" thickBot="1">
      <c r="A288" s="39">
        <v>852</v>
      </c>
      <c r="B288" s="27"/>
      <c r="C288" s="92"/>
      <c r="D288" s="100" t="s">
        <v>186</v>
      </c>
      <c r="E288" s="160">
        <f>E293+E289</f>
        <v>103600</v>
      </c>
      <c r="F288" s="160">
        <f>F293+F289</f>
        <v>-38600</v>
      </c>
      <c r="G288" s="346">
        <f>G293+G289</f>
        <v>65000</v>
      </c>
    </row>
    <row r="289" spans="1:7" ht="13.5" thickBot="1">
      <c r="A289" s="94"/>
      <c r="B289" s="32">
        <v>85201</v>
      </c>
      <c r="C289" s="66"/>
      <c r="D289" s="102" t="s">
        <v>70</v>
      </c>
      <c r="E289" s="238">
        <f>SUM(E290:E291)</f>
        <v>103600</v>
      </c>
      <c r="F289" s="218">
        <f>SUM(F290:F291)</f>
        <v>-38600</v>
      </c>
      <c r="G289" s="224">
        <f>F289+E289</f>
        <v>65000</v>
      </c>
    </row>
    <row r="290" spans="1:7" ht="12.75">
      <c r="A290" s="94"/>
      <c r="B290" s="10"/>
      <c r="C290" s="12">
        <v>2310</v>
      </c>
      <c r="D290" s="4" t="s">
        <v>210</v>
      </c>
      <c r="E290" s="142">
        <f>'Zmiany '!E1545</f>
        <v>65000</v>
      </c>
      <c r="F290" s="142">
        <f>'Zmiany '!F1545</f>
        <v>0</v>
      </c>
      <c r="G290" s="356">
        <f>'Zmiany '!G1545</f>
        <v>65000</v>
      </c>
    </row>
    <row r="291" spans="1:7" ht="12.75">
      <c r="A291" s="94"/>
      <c r="B291" s="10"/>
      <c r="C291" s="12">
        <v>4270</v>
      </c>
      <c r="D291" s="55" t="s">
        <v>35</v>
      </c>
      <c r="E291" s="142">
        <f>'Zmiany '!E1546</f>
        <v>38600</v>
      </c>
      <c r="F291" s="142">
        <f>'Zmiany '!F1546</f>
        <v>-38600</v>
      </c>
      <c r="G291" s="356">
        <f>'Zmiany '!G1546</f>
        <v>0</v>
      </c>
    </row>
    <row r="292" spans="1:7" ht="12.75">
      <c r="A292" s="94"/>
      <c r="B292" s="40"/>
      <c r="C292" s="99"/>
      <c r="D292" s="107"/>
      <c r="E292" s="228"/>
      <c r="F292" s="228"/>
      <c r="G292" s="353"/>
    </row>
    <row r="293" spans="1:7" ht="12.75">
      <c r="A293" s="94"/>
      <c r="B293" s="172">
        <v>85204</v>
      </c>
      <c r="C293" s="179"/>
      <c r="D293" s="180" t="s">
        <v>96</v>
      </c>
      <c r="E293" s="229">
        <f>E294</f>
        <v>0</v>
      </c>
      <c r="F293" s="229">
        <f>F294</f>
        <v>0</v>
      </c>
      <c r="G293" s="347">
        <f>G294</f>
        <v>0</v>
      </c>
    </row>
    <row r="294" spans="1:7" ht="12.75">
      <c r="A294" s="94"/>
      <c r="B294" s="10"/>
      <c r="C294" s="12">
        <v>3110</v>
      </c>
      <c r="D294" s="55" t="s">
        <v>316</v>
      </c>
      <c r="E294" s="142">
        <v>0</v>
      </c>
      <c r="F294" s="165"/>
      <c r="G294" s="343">
        <f>E294+F294</f>
        <v>0</v>
      </c>
    </row>
    <row r="295" spans="1:7" ht="12.75">
      <c r="A295" s="94"/>
      <c r="B295" s="10"/>
      <c r="C295" s="12"/>
      <c r="D295" s="55"/>
      <c r="E295" s="142"/>
      <c r="F295" s="165"/>
      <c r="G295" s="343"/>
    </row>
    <row r="296" spans="1:7" ht="13.5" thickBot="1">
      <c r="A296" s="39">
        <v>853</v>
      </c>
      <c r="B296" s="27"/>
      <c r="C296" s="92"/>
      <c r="D296" s="100" t="s">
        <v>185</v>
      </c>
      <c r="E296" s="160">
        <f>+E301+E297</f>
        <v>879050</v>
      </c>
      <c r="F296" s="160">
        <f>+F301+F297</f>
        <v>0</v>
      </c>
      <c r="G296" s="346">
        <f>+G301+G297</f>
        <v>879050</v>
      </c>
    </row>
    <row r="297" spans="1:7" ht="12.75">
      <c r="A297" s="94"/>
      <c r="B297" s="174">
        <v>85311</v>
      </c>
      <c r="C297" s="176"/>
      <c r="D297" s="177" t="s">
        <v>369</v>
      </c>
      <c r="E297" s="231">
        <f>E298</f>
        <v>240689</v>
      </c>
      <c r="F297" s="231">
        <f>F298</f>
        <v>0</v>
      </c>
      <c r="G297" s="340">
        <f>G298</f>
        <v>240689</v>
      </c>
    </row>
    <row r="298" spans="1:7" ht="12.75">
      <c r="A298" s="94"/>
      <c r="B298" s="10"/>
      <c r="C298" s="12">
        <v>2580</v>
      </c>
      <c r="D298" s="55" t="s">
        <v>370</v>
      </c>
      <c r="E298" s="142">
        <f>'Zmiany '!E1553</f>
        <v>240689</v>
      </c>
      <c r="F298" s="142">
        <f>'Zmiany '!F1553</f>
        <v>0</v>
      </c>
      <c r="G298" s="356">
        <f>'Zmiany '!G1553</f>
        <v>240689</v>
      </c>
    </row>
    <row r="299" spans="1:7" ht="12.75">
      <c r="A299" s="94"/>
      <c r="B299" s="10"/>
      <c r="C299" s="12"/>
      <c r="D299" s="55" t="s">
        <v>371</v>
      </c>
      <c r="E299" s="142"/>
      <c r="F299" s="309"/>
      <c r="G299" s="354"/>
    </row>
    <row r="300" spans="1:7" ht="13.5" thickBot="1">
      <c r="A300" s="94"/>
      <c r="B300" s="10"/>
      <c r="C300" s="12"/>
      <c r="D300" s="55"/>
      <c r="E300" s="142"/>
      <c r="F300" s="309"/>
      <c r="G300" s="354"/>
    </row>
    <row r="301" spans="1:7" ht="12.75">
      <c r="A301" s="94"/>
      <c r="B301" s="174">
        <v>85333</v>
      </c>
      <c r="C301" s="176"/>
      <c r="D301" s="177" t="s">
        <v>102</v>
      </c>
      <c r="E301" s="231">
        <f>SUM(E302:E303)</f>
        <v>638361</v>
      </c>
      <c r="F301" s="231">
        <f>SUM(F302:F303)</f>
        <v>0</v>
      </c>
      <c r="G301" s="340">
        <f>SUM(G302:G303)</f>
        <v>638361</v>
      </c>
    </row>
    <row r="302" spans="1:7" ht="12.75">
      <c r="A302" s="94"/>
      <c r="B302" s="10"/>
      <c r="C302" s="12">
        <v>2310</v>
      </c>
      <c r="D302" s="9" t="s">
        <v>210</v>
      </c>
      <c r="E302" s="142">
        <f>'Zmiany '!E1557</f>
        <v>638361</v>
      </c>
      <c r="F302" s="142">
        <f>'Zmiany '!F1557</f>
        <v>0</v>
      </c>
      <c r="G302" s="356">
        <f>'Zmiany '!G1557</f>
        <v>638361</v>
      </c>
    </row>
    <row r="303" spans="1:7" ht="12.75">
      <c r="A303" s="94"/>
      <c r="B303" s="40"/>
      <c r="C303" s="12">
        <v>4300</v>
      </c>
      <c r="D303" s="153" t="s">
        <v>37</v>
      </c>
      <c r="E303" s="142">
        <f>'Zmiany '!E1558</f>
        <v>0</v>
      </c>
      <c r="F303" s="142">
        <f>'Zmiany '!F1558</f>
        <v>0</v>
      </c>
      <c r="G303" s="356">
        <f>'Zmiany '!G1558</f>
        <v>0</v>
      </c>
    </row>
    <row r="304" spans="1:7" ht="12.75">
      <c r="A304" s="94"/>
      <c r="B304" s="40"/>
      <c r="C304" s="99"/>
      <c r="D304" s="107"/>
      <c r="E304" s="228"/>
      <c r="F304" s="230"/>
      <c r="G304" s="341"/>
    </row>
    <row r="305" spans="1:7" ht="13.5" thickBot="1">
      <c r="A305" s="39">
        <v>854</v>
      </c>
      <c r="B305" s="27"/>
      <c r="C305" s="105"/>
      <c r="D305" s="112" t="s">
        <v>55</v>
      </c>
      <c r="E305" s="160">
        <f>+E311+E306+E314</f>
        <v>225502</v>
      </c>
      <c r="F305" s="160">
        <f>+F311+F306+F314</f>
        <v>0</v>
      </c>
      <c r="G305" s="160">
        <f>+G311+G306+G314</f>
        <v>225502</v>
      </c>
    </row>
    <row r="306" spans="1:7" ht="13.5" thickBot="1">
      <c r="A306" s="94"/>
      <c r="B306" s="17">
        <v>85406</v>
      </c>
      <c r="C306" s="32"/>
      <c r="D306" s="33" t="s">
        <v>82</v>
      </c>
      <c r="E306" s="148">
        <f>SUM(E307:E309)</f>
        <v>205170</v>
      </c>
      <c r="F306" s="196">
        <f>SUM(F307:F309)</f>
        <v>0</v>
      </c>
      <c r="G306" s="36">
        <f>F306+E306</f>
        <v>205170</v>
      </c>
    </row>
    <row r="307" spans="1:7" ht="12.75">
      <c r="A307" s="94"/>
      <c r="B307" s="10"/>
      <c r="C307" s="12">
        <v>2310</v>
      </c>
      <c r="D307" s="55" t="s">
        <v>234</v>
      </c>
      <c r="E307" s="56">
        <f>'Zmiany '!E1562</f>
        <v>120000</v>
      </c>
      <c r="F307" s="56">
        <f>'Zmiany '!F1562</f>
        <v>0</v>
      </c>
      <c r="G307" s="357">
        <f>'Zmiany '!G1562</f>
        <v>120000</v>
      </c>
    </row>
    <row r="308" spans="1:7" ht="12.75">
      <c r="A308" s="94"/>
      <c r="B308" s="10"/>
      <c r="C308" s="12"/>
      <c r="D308" s="55" t="s">
        <v>233</v>
      </c>
      <c r="E308" s="56"/>
      <c r="F308" s="136"/>
      <c r="G308" s="38"/>
    </row>
    <row r="309" spans="1:7" ht="12.75">
      <c r="A309" s="94"/>
      <c r="B309" s="10"/>
      <c r="C309" s="12">
        <v>4270</v>
      </c>
      <c r="D309" s="55" t="s">
        <v>35</v>
      </c>
      <c r="E309" s="56">
        <f>'Zmiany '!E1564</f>
        <v>85170</v>
      </c>
      <c r="F309" s="56">
        <f>'Zmiany '!F1564</f>
        <v>0</v>
      </c>
      <c r="G309" s="357">
        <f>'Zmiany '!G1564</f>
        <v>85170</v>
      </c>
    </row>
    <row r="310" spans="1:7" ht="12.75">
      <c r="A310" s="94"/>
      <c r="B310" s="10"/>
      <c r="C310" s="12"/>
      <c r="D310" s="55"/>
      <c r="E310" s="56"/>
      <c r="F310" s="136"/>
      <c r="G310" s="38"/>
    </row>
    <row r="311" spans="1:7" ht="13.5" thickBot="1">
      <c r="A311" s="11"/>
      <c r="B311" s="17">
        <v>85415</v>
      </c>
      <c r="C311" s="19"/>
      <c r="D311" s="83" t="s">
        <v>57</v>
      </c>
      <c r="E311" s="148">
        <f>SUM(E312:E312)</f>
        <v>5282</v>
      </c>
      <c r="F311" s="149">
        <f>SUM(F312:F312)</f>
        <v>0</v>
      </c>
      <c r="G311" s="36">
        <f>F311+E311</f>
        <v>5282</v>
      </c>
    </row>
    <row r="312" spans="1:7" ht="12.75">
      <c r="A312" s="11"/>
      <c r="B312" s="10"/>
      <c r="C312" s="12">
        <v>3240</v>
      </c>
      <c r="D312" s="55" t="s">
        <v>58</v>
      </c>
      <c r="E312" s="56">
        <f>'Zmiany '!E1567</f>
        <v>5282</v>
      </c>
      <c r="F312" s="56">
        <f>'Zmiany '!F1567</f>
        <v>0</v>
      </c>
      <c r="G312" s="357">
        <f>'Zmiany '!G1567</f>
        <v>5282</v>
      </c>
    </row>
    <row r="313" spans="1:7" ht="12.75">
      <c r="A313" s="11"/>
      <c r="B313" s="10"/>
      <c r="C313" s="12"/>
      <c r="D313" s="55"/>
      <c r="E313" s="56"/>
      <c r="F313" s="144"/>
      <c r="G313" s="357"/>
    </row>
    <row r="314" spans="1:7" ht="12.75">
      <c r="A314" s="11"/>
      <c r="B314" s="172">
        <v>85420</v>
      </c>
      <c r="C314" s="179"/>
      <c r="D314" s="180" t="s">
        <v>184</v>
      </c>
      <c r="E314" s="203">
        <f>E315</f>
        <v>15050</v>
      </c>
      <c r="F314" s="203">
        <f>F315</f>
        <v>0</v>
      </c>
      <c r="G314" s="203">
        <f>G315</f>
        <v>15050</v>
      </c>
    </row>
    <row r="315" spans="1:7" ht="12.75">
      <c r="A315" s="11"/>
      <c r="B315" s="10"/>
      <c r="C315" s="12">
        <v>4270</v>
      </c>
      <c r="D315" s="55" t="s">
        <v>35</v>
      </c>
      <c r="E315" s="56">
        <f>'Zmiany '!E1570</f>
        <v>15050</v>
      </c>
      <c r="F315" s="56">
        <f>'Zmiany '!F1570</f>
        <v>0</v>
      </c>
      <c r="G315" s="56">
        <f>'Zmiany '!G1570</f>
        <v>15050</v>
      </c>
    </row>
    <row r="316" spans="1:7" ht="12.75">
      <c r="A316" s="11"/>
      <c r="B316" s="10"/>
      <c r="C316" s="12"/>
      <c r="D316" s="55"/>
      <c r="E316" s="56"/>
      <c r="F316" s="144"/>
      <c r="G316" s="357"/>
    </row>
    <row r="317" spans="1:7" ht="12.75">
      <c r="A317" s="11"/>
      <c r="B317" s="10"/>
      <c r="C317" s="12"/>
      <c r="D317" s="55"/>
      <c r="E317" s="56"/>
      <c r="F317" s="136"/>
      <c r="G317" s="38"/>
    </row>
    <row r="318" spans="1:7" ht="13.5" thickBot="1">
      <c r="A318" s="39">
        <v>921</v>
      </c>
      <c r="B318" s="27"/>
      <c r="C318" s="92"/>
      <c r="D318" s="100" t="s">
        <v>145</v>
      </c>
      <c r="E318" s="160">
        <f>E319+E326+E332</f>
        <v>100135</v>
      </c>
      <c r="F318" s="160">
        <f>F319+F326+F332</f>
        <v>0</v>
      </c>
      <c r="G318" s="29">
        <f>F318+E318</f>
        <v>100135</v>
      </c>
    </row>
    <row r="319" spans="1:7" ht="13.5" thickBot="1">
      <c r="A319" s="11"/>
      <c r="B319" s="32">
        <v>92105</v>
      </c>
      <c r="C319" s="66"/>
      <c r="D319" s="102" t="s">
        <v>164</v>
      </c>
      <c r="E319" s="154">
        <f>SUM(E320:E324)</f>
        <v>23060</v>
      </c>
      <c r="F319" s="154">
        <f>SUM(F320:F324)</f>
        <v>0</v>
      </c>
      <c r="G319" s="133">
        <f>F319+E319</f>
        <v>23060</v>
      </c>
    </row>
    <row r="320" spans="1:7" ht="12.75">
      <c r="A320" s="11"/>
      <c r="B320" s="10"/>
      <c r="C320" s="88" t="s">
        <v>215</v>
      </c>
      <c r="D320" s="55" t="s">
        <v>216</v>
      </c>
      <c r="E320" s="56">
        <f>'Zmiany '!E1574</f>
        <v>10000</v>
      </c>
      <c r="F320" s="56">
        <f>'Zmiany '!F1574</f>
        <v>0</v>
      </c>
      <c r="G320" s="357">
        <f>'Zmiany '!G1574</f>
        <v>10000</v>
      </c>
    </row>
    <row r="321" spans="1:7" ht="12.75">
      <c r="A321" s="11"/>
      <c r="B321" s="10"/>
      <c r="C321" s="88"/>
      <c r="D321" s="55" t="s">
        <v>218</v>
      </c>
      <c r="E321" s="56"/>
      <c r="F321" s="56"/>
      <c r="G321" s="357"/>
    </row>
    <row r="322" spans="1:7" ht="12.75">
      <c r="A322" s="11"/>
      <c r="B322" s="10"/>
      <c r="C322" s="10">
        <v>3020</v>
      </c>
      <c r="D322" s="9" t="s">
        <v>28</v>
      </c>
      <c r="E322" s="56">
        <f>'Zmiany '!E1576</f>
        <v>6000</v>
      </c>
      <c r="F322" s="56">
        <f>'Zmiany '!F1576</f>
        <v>0</v>
      </c>
      <c r="G322" s="357">
        <f>'Zmiany '!G1576</f>
        <v>6000</v>
      </c>
    </row>
    <row r="323" spans="1:7" ht="12.75">
      <c r="A323" s="11"/>
      <c r="B323" s="10"/>
      <c r="C323" s="10">
        <v>4210</v>
      </c>
      <c r="D323" s="9" t="s">
        <v>33</v>
      </c>
      <c r="E323" s="56">
        <f>'Zmiany '!E1577</f>
        <v>3000</v>
      </c>
      <c r="F323" s="56">
        <f>'Zmiany '!F1577</f>
        <v>0</v>
      </c>
      <c r="G323" s="357">
        <f>'Zmiany '!G1577</f>
        <v>3000</v>
      </c>
    </row>
    <row r="324" spans="1:7" ht="12.75">
      <c r="A324" s="11"/>
      <c r="B324" s="10"/>
      <c r="C324" s="10">
        <v>4300</v>
      </c>
      <c r="D324" s="9" t="s">
        <v>37</v>
      </c>
      <c r="E324" s="56">
        <f>'Zmiany '!E1578</f>
        <v>4060</v>
      </c>
      <c r="F324" s="56">
        <f>'Zmiany '!F1578</f>
        <v>0</v>
      </c>
      <c r="G324" s="357">
        <f>'Zmiany '!G1578</f>
        <v>4060</v>
      </c>
    </row>
    <row r="325" spans="1:7" ht="12.75">
      <c r="A325" s="11"/>
      <c r="B325" s="10"/>
      <c r="C325" s="12"/>
      <c r="D325" s="55"/>
      <c r="E325" s="56"/>
      <c r="F325" s="136"/>
      <c r="G325" s="38"/>
    </row>
    <row r="326" spans="1:7" ht="13.5" thickBot="1">
      <c r="A326" s="11"/>
      <c r="B326" s="17">
        <v>92116</v>
      </c>
      <c r="C326" s="19"/>
      <c r="D326" s="83" t="s">
        <v>165</v>
      </c>
      <c r="E326" s="148">
        <f>E327+E329</f>
        <v>36000</v>
      </c>
      <c r="F326" s="196">
        <f>F327+F329</f>
        <v>0</v>
      </c>
      <c r="G326" s="36">
        <f>F326+E326</f>
        <v>36000</v>
      </c>
    </row>
    <row r="327" spans="1:7" ht="12.75">
      <c r="A327" s="11"/>
      <c r="B327" s="10"/>
      <c r="C327" s="12">
        <v>2310</v>
      </c>
      <c r="D327" s="55" t="s">
        <v>231</v>
      </c>
      <c r="E327" s="56">
        <f>'Zmiany '!E1581</f>
        <v>35000</v>
      </c>
      <c r="F327" s="56">
        <f>'Zmiany '!F1581</f>
        <v>0</v>
      </c>
      <c r="G327" s="357">
        <f>'Zmiany '!G1581</f>
        <v>35000</v>
      </c>
    </row>
    <row r="328" spans="1:7" ht="12.75">
      <c r="A328" s="11"/>
      <c r="B328" s="10"/>
      <c r="C328" s="12"/>
      <c r="D328" s="55" t="s">
        <v>233</v>
      </c>
      <c r="E328" s="56"/>
      <c r="F328" s="136"/>
      <c r="G328" s="38"/>
    </row>
    <row r="329" spans="1:7" ht="12.75">
      <c r="A329" s="11"/>
      <c r="B329" s="10"/>
      <c r="C329" s="425">
        <v>2330</v>
      </c>
      <c r="D329" s="171" t="s">
        <v>424</v>
      </c>
      <c r="E329" s="56">
        <f>'Zmiany '!E1583</f>
        <v>1000</v>
      </c>
      <c r="F329" s="56">
        <f>'Zmiany '!F1583</f>
        <v>0</v>
      </c>
      <c r="G329" s="357">
        <f>'Zmiany '!G1583</f>
        <v>1000</v>
      </c>
    </row>
    <row r="330" spans="1:7" ht="12.75">
      <c r="A330" s="11"/>
      <c r="B330" s="10"/>
      <c r="C330" s="425"/>
      <c r="D330" s="171" t="s">
        <v>425</v>
      </c>
      <c r="E330" s="56"/>
      <c r="F330" s="136"/>
      <c r="G330" s="38"/>
    </row>
    <row r="331" spans="1:7" ht="12.75">
      <c r="A331" s="11"/>
      <c r="B331" s="10"/>
      <c r="C331" s="12"/>
      <c r="D331" s="55"/>
      <c r="E331" s="56"/>
      <c r="F331" s="136"/>
      <c r="G331" s="38"/>
    </row>
    <row r="332" spans="1:7" ht="13.5" thickBot="1">
      <c r="A332" s="11"/>
      <c r="B332" s="17">
        <v>92195</v>
      </c>
      <c r="C332" s="19"/>
      <c r="D332" s="83" t="s">
        <v>54</v>
      </c>
      <c r="E332" s="148">
        <f>SUM(E333:E337)</f>
        <v>41075</v>
      </c>
      <c r="F332" s="148">
        <f>SUM(F333:F337)</f>
        <v>0</v>
      </c>
      <c r="G332" s="352">
        <f>SUM(G333:G337)</f>
        <v>41075</v>
      </c>
    </row>
    <row r="333" spans="1:7" ht="12.75">
      <c r="A333" s="11"/>
      <c r="B333" s="10"/>
      <c r="C333" s="10">
        <v>4110</v>
      </c>
      <c r="D333" s="9" t="s">
        <v>31</v>
      </c>
      <c r="E333" s="56">
        <f>'Zmiany '!E1587</f>
        <v>162</v>
      </c>
      <c r="F333" s="56">
        <f>'Zmiany '!F1587</f>
        <v>0</v>
      </c>
      <c r="G333" s="56">
        <f>'Zmiany '!G1587</f>
        <v>162</v>
      </c>
    </row>
    <row r="334" spans="1:7" ht="12.75">
      <c r="A334" s="11"/>
      <c r="B334" s="10"/>
      <c r="C334" s="10">
        <v>4120</v>
      </c>
      <c r="D334" s="9" t="s">
        <v>32</v>
      </c>
      <c r="E334" s="56">
        <f>'Zmiany '!E1588</f>
        <v>27</v>
      </c>
      <c r="F334" s="56">
        <f>'Zmiany '!F1588</f>
        <v>0</v>
      </c>
      <c r="G334" s="56">
        <f>'Zmiany '!G1588</f>
        <v>27</v>
      </c>
    </row>
    <row r="335" spans="1:7" ht="12.75">
      <c r="A335" s="11"/>
      <c r="B335" s="10"/>
      <c r="C335" s="12">
        <v>4170</v>
      </c>
      <c r="D335" s="55" t="s">
        <v>229</v>
      </c>
      <c r="E335" s="56">
        <f>'Zmiany '!E1589</f>
        <v>7275</v>
      </c>
      <c r="F335" s="56">
        <f>'Zmiany '!F1589</f>
        <v>0</v>
      </c>
      <c r="G335" s="56">
        <f>'Zmiany '!G1589</f>
        <v>7275</v>
      </c>
    </row>
    <row r="336" spans="1:7" ht="12.75">
      <c r="A336" s="11"/>
      <c r="B336" s="10"/>
      <c r="C336" s="12">
        <v>4210</v>
      </c>
      <c r="D336" s="9" t="s">
        <v>33</v>
      </c>
      <c r="E336" s="56">
        <f>'Zmiany '!E1590</f>
        <v>11488</v>
      </c>
      <c r="F336" s="56">
        <f>'Zmiany '!F1590</f>
        <v>0</v>
      </c>
      <c r="G336" s="357">
        <f>'Zmiany '!G1590</f>
        <v>11488</v>
      </c>
    </row>
    <row r="337" spans="1:7" ht="12.75">
      <c r="A337" s="11"/>
      <c r="B337" s="10"/>
      <c r="C337" s="12">
        <v>4300</v>
      </c>
      <c r="D337" s="9" t="s">
        <v>37</v>
      </c>
      <c r="E337" s="56">
        <f>'Zmiany '!E1591</f>
        <v>22123</v>
      </c>
      <c r="F337" s="56">
        <f>'Zmiany '!F1591</f>
        <v>0</v>
      </c>
      <c r="G337" s="357">
        <f>'Zmiany '!G1591</f>
        <v>22123</v>
      </c>
    </row>
    <row r="338" spans="1:7" ht="12.75">
      <c r="A338" s="11"/>
      <c r="B338" s="10"/>
      <c r="C338" s="12"/>
      <c r="D338" s="55"/>
      <c r="E338" s="56"/>
      <c r="F338" s="136"/>
      <c r="G338" s="38"/>
    </row>
    <row r="339" spans="1:7" ht="12.75">
      <c r="A339" s="11"/>
      <c r="B339" s="10"/>
      <c r="C339" s="12"/>
      <c r="D339" s="55"/>
      <c r="E339" s="56"/>
      <c r="F339" s="136"/>
      <c r="G339" s="38"/>
    </row>
    <row r="340" spans="1:7" ht="13.5" thickBot="1">
      <c r="A340" s="39">
        <v>926</v>
      </c>
      <c r="B340" s="27"/>
      <c r="C340" s="92"/>
      <c r="D340" s="100" t="s">
        <v>166</v>
      </c>
      <c r="E340" s="160">
        <f>E345+E341</f>
        <v>1689600</v>
      </c>
      <c r="F340" s="160">
        <f>F345+F341</f>
        <v>-526398</v>
      </c>
      <c r="G340" s="160">
        <f>G345+G341</f>
        <v>1163202</v>
      </c>
    </row>
    <row r="341" spans="1:7" ht="12.75">
      <c r="A341" s="94"/>
      <c r="B341" s="390">
        <v>92601</v>
      </c>
      <c r="C341" s="431"/>
      <c r="D341" s="436" t="s">
        <v>457</v>
      </c>
      <c r="E341" s="325">
        <f>E342</f>
        <v>1589600</v>
      </c>
      <c r="F341" s="325">
        <f>F342</f>
        <v>-526398</v>
      </c>
      <c r="G341" s="325">
        <f>G342</f>
        <v>1063202</v>
      </c>
    </row>
    <row r="342" spans="1:7" ht="12.75">
      <c r="A342" s="94"/>
      <c r="B342" s="388"/>
      <c r="C342" s="412">
        <v>6050</v>
      </c>
      <c r="D342" s="55" t="s">
        <v>43</v>
      </c>
      <c r="E342" s="323">
        <f>'Zmiany '!E1595</f>
        <v>1589600</v>
      </c>
      <c r="F342" s="323">
        <f>'Zmiany '!F1595</f>
        <v>-526398</v>
      </c>
      <c r="G342" s="323">
        <f>'Zmiany '!G1595</f>
        <v>1063202</v>
      </c>
    </row>
    <row r="343" spans="1:7" ht="12.75">
      <c r="A343" s="94"/>
      <c r="B343" s="388"/>
      <c r="C343" s="412"/>
      <c r="D343" s="413"/>
      <c r="E343" s="323"/>
      <c r="F343" s="475"/>
      <c r="G343" s="414"/>
    </row>
    <row r="344" spans="1:7" ht="12.75">
      <c r="A344" s="94"/>
      <c r="B344" s="388"/>
      <c r="C344" s="412"/>
      <c r="D344" s="413"/>
      <c r="E344" s="323"/>
      <c r="F344" s="475"/>
      <c r="G344" s="414"/>
    </row>
    <row r="345" spans="1:7" ht="13.5" thickBot="1">
      <c r="A345" s="11"/>
      <c r="B345" s="17">
        <v>92605</v>
      </c>
      <c r="C345" s="19"/>
      <c r="D345" s="83" t="s">
        <v>167</v>
      </c>
      <c r="E345" s="148">
        <f>SUM(E346:E350)</f>
        <v>100000</v>
      </c>
      <c r="F345" s="196">
        <f>SUM(F346:F350)</f>
        <v>0</v>
      </c>
      <c r="G345" s="36">
        <f>F345+E345</f>
        <v>100000</v>
      </c>
    </row>
    <row r="346" spans="1:7" ht="12.75">
      <c r="A346" s="11"/>
      <c r="B346" s="10"/>
      <c r="C346" s="88" t="s">
        <v>215</v>
      </c>
      <c r="D346" s="55" t="s">
        <v>216</v>
      </c>
      <c r="E346" s="56">
        <f>'Zmiany '!E1598</f>
        <v>70000</v>
      </c>
      <c r="F346" s="56">
        <f>'Zmiany '!F1598</f>
        <v>0</v>
      </c>
      <c r="G346" s="357">
        <f>'Zmiany '!G1598</f>
        <v>70000</v>
      </c>
    </row>
    <row r="347" spans="1:7" ht="12.75">
      <c r="A347" s="11"/>
      <c r="B347" s="10"/>
      <c r="C347" s="88"/>
      <c r="D347" s="55" t="s">
        <v>218</v>
      </c>
      <c r="E347" s="56"/>
      <c r="F347" s="56"/>
      <c r="G347" s="357"/>
    </row>
    <row r="348" spans="1:7" ht="12.75">
      <c r="A348" s="11"/>
      <c r="B348" s="10"/>
      <c r="C348" s="10">
        <v>3020</v>
      </c>
      <c r="D348" s="9" t="s">
        <v>28</v>
      </c>
      <c r="E348" s="56">
        <f>'Zmiany '!E1600</f>
        <v>10000</v>
      </c>
      <c r="F348" s="56">
        <f>'Zmiany '!F1600</f>
        <v>0</v>
      </c>
      <c r="G348" s="357">
        <f>'Zmiany '!G1600</f>
        <v>10000</v>
      </c>
    </row>
    <row r="349" spans="1:7" ht="12.75">
      <c r="A349" s="11"/>
      <c r="B349" s="10"/>
      <c r="C349" s="10">
        <v>4210</v>
      </c>
      <c r="D349" s="9" t="s">
        <v>33</v>
      </c>
      <c r="E349" s="56">
        <f>'Zmiany '!E1601</f>
        <v>5000</v>
      </c>
      <c r="F349" s="56">
        <f>'Zmiany '!F1601</f>
        <v>0</v>
      </c>
      <c r="G349" s="357">
        <f>'Zmiany '!G1601</f>
        <v>5000</v>
      </c>
    </row>
    <row r="350" spans="1:7" ht="12.75">
      <c r="A350" s="11"/>
      <c r="B350" s="10"/>
      <c r="C350" s="10">
        <v>4300</v>
      </c>
      <c r="D350" s="9" t="s">
        <v>37</v>
      </c>
      <c r="E350" s="56">
        <f>'Zmiany '!E1602</f>
        <v>15000</v>
      </c>
      <c r="F350" s="56">
        <f>'Zmiany '!F1602</f>
        <v>0</v>
      </c>
      <c r="G350" s="357">
        <f>'Zmiany '!G1602</f>
        <v>15000</v>
      </c>
    </row>
    <row r="351" spans="1:7" ht="13.5" thickBot="1">
      <c r="A351" s="84"/>
      <c r="B351" s="83"/>
      <c r="C351" s="83"/>
      <c r="D351" s="83"/>
      <c r="E351" s="148"/>
      <c r="F351" s="197"/>
      <c r="G351" s="47"/>
    </row>
    <row r="352" spans="1:7" ht="12.75">
      <c r="A352" s="65"/>
      <c r="B352" s="65"/>
      <c r="C352" s="65"/>
      <c r="D352" s="65"/>
      <c r="E352" s="65"/>
      <c r="F352" s="65"/>
      <c r="G352" s="65"/>
    </row>
    <row r="353" spans="1:7" ht="12.75">
      <c r="A353" s="65"/>
      <c r="B353" s="65"/>
      <c r="C353" s="65"/>
      <c r="D353" s="65"/>
      <c r="E353" s="65"/>
      <c r="F353" s="65"/>
      <c r="G353" s="65"/>
    </row>
  </sheetData>
  <sheetProtection/>
  <mergeCells count="2">
    <mergeCell ref="A3:G3"/>
    <mergeCell ref="A4:G4"/>
  </mergeCells>
  <printOptions/>
  <pageMargins left="1.15" right="0.7086614173228347" top="0.7480314960629921" bottom="0.7480314960629921" header="0.31496062992125984" footer="0.31496062992125984"/>
  <pageSetup fitToHeight="4" fitToWidth="4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1"/>
  <sheetViews>
    <sheetView zoomScalePageLayoutView="0" workbookViewId="0" topLeftCell="A79">
      <selection activeCell="B31" sqref="B31:F31"/>
    </sheetView>
  </sheetViews>
  <sheetFormatPr defaultColWidth="9.00390625" defaultRowHeight="12.75"/>
  <cols>
    <col min="4" max="4" width="46.875" style="0" customWidth="1"/>
  </cols>
  <sheetData>
    <row r="3" spans="1:9" ht="18" customHeight="1">
      <c r="A3" s="245"/>
      <c r="B3" s="495" t="s">
        <v>324</v>
      </c>
      <c r="C3" s="495"/>
      <c r="D3" s="495"/>
      <c r="E3" s="495"/>
      <c r="F3" s="495"/>
      <c r="G3" s="245"/>
      <c r="H3" s="245"/>
      <c r="I3" s="245"/>
    </row>
    <row r="4" spans="1:9" ht="15">
      <c r="A4" s="120"/>
      <c r="B4" s="496" t="s">
        <v>325</v>
      </c>
      <c r="C4" s="496"/>
      <c r="D4" s="496"/>
      <c r="E4" s="496"/>
      <c r="F4" s="496"/>
      <c r="G4" s="246"/>
      <c r="H4" s="246"/>
      <c r="I4" s="120"/>
    </row>
    <row r="5" spans="1:9" ht="15">
      <c r="A5" s="120"/>
      <c r="B5" s="246"/>
      <c r="C5" s="246"/>
      <c r="D5" s="246" t="s">
        <v>326</v>
      </c>
      <c r="E5" s="246"/>
      <c r="F5" s="246"/>
      <c r="G5" s="246"/>
      <c r="H5" s="120"/>
      <c r="I5" s="120"/>
    </row>
    <row r="7" ht="13.5" thickBot="1"/>
    <row r="8" spans="1:6" ht="13.5" thickBot="1">
      <c r="A8" s="258" t="s">
        <v>108</v>
      </c>
      <c r="B8" s="259"/>
      <c r="C8" s="259"/>
      <c r="D8" s="260" t="s">
        <v>109</v>
      </c>
      <c r="E8" s="261">
        <f>E9</f>
        <v>25000</v>
      </c>
      <c r="F8" s="262">
        <f>F9</f>
        <v>25000</v>
      </c>
    </row>
    <row r="9" spans="1:6" ht="12.75">
      <c r="A9" s="250"/>
      <c r="B9" s="251" t="s">
        <v>110</v>
      </c>
      <c r="C9" s="252"/>
      <c r="D9" s="253" t="s">
        <v>327</v>
      </c>
      <c r="E9" s="254">
        <f>E10</f>
        <v>25000</v>
      </c>
      <c r="F9" s="255">
        <f>SUM(F10:F11)</f>
        <v>25000</v>
      </c>
    </row>
    <row r="10" spans="1:6" ht="12.75">
      <c r="A10" s="250"/>
      <c r="B10" s="152"/>
      <c r="C10" s="256" t="s">
        <v>198</v>
      </c>
      <c r="D10" s="153" t="s">
        <v>328</v>
      </c>
      <c r="E10" s="219">
        <v>25000</v>
      </c>
      <c r="F10" s="257"/>
    </row>
    <row r="11" spans="1:6" ht="12.75">
      <c r="A11" s="250"/>
      <c r="B11" s="152"/>
      <c r="C11" s="256" t="s">
        <v>147</v>
      </c>
      <c r="D11" s="153" t="s">
        <v>37</v>
      </c>
      <c r="E11" s="219"/>
      <c r="F11" s="257">
        <v>25000</v>
      </c>
    </row>
    <row r="12" spans="1:6" ht="12.75">
      <c r="A12" s="263"/>
      <c r="B12" s="152"/>
      <c r="C12" s="152"/>
      <c r="D12" s="153"/>
      <c r="E12" s="219"/>
      <c r="F12" s="257"/>
    </row>
    <row r="13" spans="1:6" ht="13.5" thickBot="1">
      <c r="A13" s="264">
        <v>700</v>
      </c>
      <c r="B13" s="247"/>
      <c r="C13" s="247"/>
      <c r="D13" s="265" t="s">
        <v>20</v>
      </c>
      <c r="E13" s="248">
        <f>E14</f>
        <v>26000</v>
      </c>
      <c r="F13" s="249">
        <f>F14</f>
        <v>26000</v>
      </c>
    </row>
    <row r="14" spans="1:6" ht="12.75">
      <c r="A14" s="263"/>
      <c r="B14" s="266">
        <v>70005</v>
      </c>
      <c r="C14" s="252"/>
      <c r="D14" s="267" t="s">
        <v>21</v>
      </c>
      <c r="E14" s="254">
        <f>E15</f>
        <v>26000</v>
      </c>
      <c r="F14" s="255">
        <f>SUM(F16:F20)</f>
        <v>26000</v>
      </c>
    </row>
    <row r="15" spans="1:6" ht="12.75">
      <c r="A15" s="263"/>
      <c r="B15" s="152"/>
      <c r="C15" s="256" t="s">
        <v>198</v>
      </c>
      <c r="D15" s="153" t="s">
        <v>328</v>
      </c>
      <c r="E15" s="219">
        <v>26000</v>
      </c>
      <c r="F15" s="257"/>
    </row>
    <row r="16" spans="1:6" ht="12.75">
      <c r="A16" s="263"/>
      <c r="B16" s="152"/>
      <c r="C16" s="256" t="s">
        <v>329</v>
      </c>
      <c r="D16" s="153" t="s">
        <v>35</v>
      </c>
      <c r="E16" s="219"/>
      <c r="F16" s="268">
        <v>10000</v>
      </c>
    </row>
    <row r="17" spans="1:6" ht="12.75">
      <c r="A17" s="263"/>
      <c r="B17" s="152"/>
      <c r="C17" s="256" t="s">
        <v>147</v>
      </c>
      <c r="D17" s="153" t="s">
        <v>37</v>
      </c>
      <c r="E17" s="219"/>
      <c r="F17" s="268">
        <v>10000</v>
      </c>
    </row>
    <row r="18" spans="1:6" ht="12.75">
      <c r="A18" s="263"/>
      <c r="B18" s="152"/>
      <c r="C18" s="256" t="s">
        <v>319</v>
      </c>
      <c r="D18" s="153" t="s">
        <v>39</v>
      </c>
      <c r="E18" s="219"/>
      <c r="F18" s="268">
        <v>600</v>
      </c>
    </row>
    <row r="19" spans="1:6" ht="12.75">
      <c r="A19" s="263"/>
      <c r="B19" s="152"/>
      <c r="C19" s="256" t="s">
        <v>154</v>
      </c>
      <c r="D19" s="153" t="s">
        <v>41</v>
      </c>
      <c r="E19" s="219"/>
      <c r="F19" s="268">
        <v>4900</v>
      </c>
    </row>
    <row r="20" spans="1:6" ht="12.75">
      <c r="A20" s="263"/>
      <c r="B20" s="152"/>
      <c r="C20" s="256" t="s">
        <v>306</v>
      </c>
      <c r="D20" s="159" t="s">
        <v>330</v>
      </c>
      <c r="E20" s="219"/>
      <c r="F20" s="268">
        <v>500</v>
      </c>
    </row>
    <row r="21" spans="1:6" ht="12.75">
      <c r="A21" s="263"/>
      <c r="B21" s="152"/>
      <c r="C21" s="256"/>
      <c r="D21" s="153"/>
      <c r="E21" s="219"/>
      <c r="F21" s="257"/>
    </row>
    <row r="22" spans="1:6" ht="13.5" thickBot="1">
      <c r="A22" s="264">
        <v>710</v>
      </c>
      <c r="B22" s="247"/>
      <c r="C22" s="269"/>
      <c r="D22" s="265" t="s">
        <v>127</v>
      </c>
      <c r="E22" s="248">
        <f>E23+E27+E30</f>
        <v>54000</v>
      </c>
      <c r="F22" s="249">
        <f>F23+F27+F30</f>
        <v>54000</v>
      </c>
    </row>
    <row r="23" spans="1:6" ht="12.75">
      <c r="A23" s="263"/>
      <c r="B23" s="266">
        <v>71013</v>
      </c>
      <c r="C23" s="270"/>
      <c r="D23" s="267" t="s">
        <v>128</v>
      </c>
      <c r="E23" s="254">
        <f>E24</f>
        <v>40000</v>
      </c>
      <c r="F23" s="255">
        <f>SUM(F25:F26)</f>
        <v>40000</v>
      </c>
    </row>
    <row r="24" spans="1:6" ht="12.75">
      <c r="A24" s="263"/>
      <c r="B24" s="152"/>
      <c r="C24" s="256" t="s">
        <v>198</v>
      </c>
      <c r="D24" s="153" t="s">
        <v>328</v>
      </c>
      <c r="E24" s="219">
        <v>40000</v>
      </c>
      <c r="F24" s="257"/>
    </row>
    <row r="25" spans="1:6" ht="12.75">
      <c r="A25" s="263"/>
      <c r="B25" s="152"/>
      <c r="C25" s="256" t="s">
        <v>147</v>
      </c>
      <c r="D25" s="153" t="s">
        <v>37</v>
      </c>
      <c r="E25" s="219"/>
      <c r="F25" s="257">
        <v>39500</v>
      </c>
    </row>
    <row r="26" spans="1:6" ht="12.75">
      <c r="A26" s="263"/>
      <c r="B26" s="152"/>
      <c r="C26" s="256" t="s">
        <v>306</v>
      </c>
      <c r="D26" s="159" t="s">
        <v>331</v>
      </c>
      <c r="E26" s="219"/>
      <c r="F26" s="257">
        <v>500</v>
      </c>
    </row>
    <row r="27" spans="1:6" ht="12.75">
      <c r="A27" s="263"/>
      <c r="B27" s="266">
        <v>71014</v>
      </c>
      <c r="C27" s="270"/>
      <c r="D27" s="267" t="s">
        <v>129</v>
      </c>
      <c r="E27" s="254">
        <f>E28</f>
        <v>14000</v>
      </c>
      <c r="F27" s="255">
        <f>SUM(F29)</f>
        <v>14000</v>
      </c>
    </row>
    <row r="28" spans="1:6" ht="12.75">
      <c r="A28" s="263"/>
      <c r="B28" s="152"/>
      <c r="C28" s="256" t="s">
        <v>198</v>
      </c>
      <c r="D28" s="153" t="s">
        <v>328</v>
      </c>
      <c r="E28" s="219">
        <v>14000</v>
      </c>
      <c r="F28" s="257"/>
    </row>
    <row r="29" spans="1:6" ht="13.5" thickBot="1">
      <c r="A29" s="141"/>
      <c r="B29" s="146"/>
      <c r="C29" s="271" t="s">
        <v>147</v>
      </c>
      <c r="D29" s="147" t="s">
        <v>37</v>
      </c>
      <c r="E29" s="272"/>
      <c r="F29" s="273">
        <f>'[1]WYDATKI ukł.wyk.'!F69</f>
        <v>14000</v>
      </c>
    </row>
    <row r="31" spans="2:6" ht="15">
      <c r="B31" s="495" t="s">
        <v>324</v>
      </c>
      <c r="C31" s="495"/>
      <c r="D31" s="495"/>
      <c r="E31" s="495"/>
      <c r="F31" s="495"/>
    </row>
    <row r="32" spans="2:6" ht="15">
      <c r="B32" s="496" t="s">
        <v>325</v>
      </c>
      <c r="C32" s="496"/>
      <c r="D32" s="496"/>
      <c r="E32" s="496"/>
      <c r="F32" s="496"/>
    </row>
    <row r="33" spans="2:6" ht="15">
      <c r="B33" s="246"/>
      <c r="C33" s="246"/>
      <c r="D33" s="246" t="s">
        <v>326</v>
      </c>
      <c r="E33" s="246"/>
      <c r="F33" s="246"/>
    </row>
    <row r="35" ht="13.5" thickBot="1"/>
    <row r="36" spans="1:6" ht="13.5" thickBot="1">
      <c r="A36" s="285">
        <v>710</v>
      </c>
      <c r="B36" s="278"/>
      <c r="C36" s="278"/>
      <c r="D36" s="278" t="s">
        <v>127</v>
      </c>
      <c r="E36" s="278"/>
      <c r="F36" s="279"/>
    </row>
    <row r="37" spans="1:6" ht="12.75">
      <c r="A37" s="263"/>
      <c r="B37" s="266">
        <v>71015</v>
      </c>
      <c r="C37" s="252"/>
      <c r="D37" s="267" t="s">
        <v>130</v>
      </c>
      <c r="E37" s="254">
        <f>SUM(E38:E38)</f>
        <v>208864</v>
      </c>
      <c r="F37" s="255">
        <f>SUM(F39:F53)</f>
        <v>208864</v>
      </c>
    </row>
    <row r="38" spans="1:6" ht="12.75">
      <c r="A38" s="263"/>
      <c r="B38" s="152"/>
      <c r="C38" s="274">
        <v>2110</v>
      </c>
      <c r="D38" s="153" t="s">
        <v>328</v>
      </c>
      <c r="E38" s="219">
        <v>208864</v>
      </c>
      <c r="F38" s="257"/>
    </row>
    <row r="39" spans="1:6" ht="12.75">
      <c r="A39" s="263"/>
      <c r="B39" s="152"/>
      <c r="C39" s="70">
        <v>4010</v>
      </c>
      <c r="D39" s="159" t="s">
        <v>29</v>
      </c>
      <c r="E39" s="219"/>
      <c r="F39" s="257">
        <v>121407</v>
      </c>
    </row>
    <row r="40" spans="1:6" ht="12.75">
      <c r="A40" s="263"/>
      <c r="B40" s="152"/>
      <c r="C40" s="70">
        <v>4040</v>
      </c>
      <c r="D40" s="159" t="s">
        <v>30</v>
      </c>
      <c r="E40" s="219"/>
      <c r="F40" s="257">
        <v>9723</v>
      </c>
    </row>
    <row r="41" spans="1:6" ht="12.75">
      <c r="A41" s="263"/>
      <c r="B41" s="152"/>
      <c r="C41" s="70">
        <v>4110</v>
      </c>
      <c r="D41" s="159" t="s">
        <v>31</v>
      </c>
      <c r="E41" s="219"/>
      <c r="F41" s="257">
        <v>23335</v>
      </c>
    </row>
    <row r="42" spans="1:6" ht="12.75">
      <c r="A42" s="263"/>
      <c r="B42" s="152"/>
      <c r="C42" s="70">
        <v>4120</v>
      </c>
      <c r="D42" s="159" t="s">
        <v>332</v>
      </c>
      <c r="E42" s="219"/>
      <c r="F42" s="257">
        <v>3166</v>
      </c>
    </row>
    <row r="43" spans="1:6" ht="12.75">
      <c r="A43" s="263"/>
      <c r="B43" s="152"/>
      <c r="C43" s="70">
        <v>4170</v>
      </c>
      <c r="D43" s="159" t="s">
        <v>229</v>
      </c>
      <c r="E43" s="219"/>
      <c r="F43" s="257">
        <v>2200</v>
      </c>
    </row>
    <row r="44" spans="1:6" ht="12.75">
      <c r="A44" s="263"/>
      <c r="B44" s="152"/>
      <c r="C44" s="70">
        <v>4210</v>
      </c>
      <c r="D44" s="159" t="s">
        <v>33</v>
      </c>
      <c r="E44" s="219"/>
      <c r="F44" s="257">
        <v>14961</v>
      </c>
    </row>
    <row r="45" spans="1:6" ht="12.75">
      <c r="A45" s="263"/>
      <c r="B45" s="152"/>
      <c r="C45" s="152">
        <v>4270</v>
      </c>
      <c r="D45" s="159" t="s">
        <v>35</v>
      </c>
      <c r="E45" s="219"/>
      <c r="F45" s="257">
        <v>2800</v>
      </c>
    </row>
    <row r="46" spans="1:6" ht="12.75">
      <c r="A46" s="263"/>
      <c r="B46" s="152"/>
      <c r="C46" s="70">
        <v>4280</v>
      </c>
      <c r="D46" s="159" t="s">
        <v>36</v>
      </c>
      <c r="E46" s="219"/>
      <c r="F46" s="257">
        <v>120</v>
      </c>
    </row>
    <row r="47" spans="1:6" ht="12.75">
      <c r="A47" s="263"/>
      <c r="B47" s="152"/>
      <c r="C47" s="275" t="s">
        <v>147</v>
      </c>
      <c r="D47" s="159" t="s">
        <v>37</v>
      </c>
      <c r="E47" s="219"/>
      <c r="F47" s="257">
        <v>7852</v>
      </c>
    </row>
    <row r="48" spans="1:6" ht="12.75">
      <c r="A48" s="263"/>
      <c r="B48" s="152"/>
      <c r="C48" s="152">
        <v>4350</v>
      </c>
      <c r="D48" s="159" t="s">
        <v>283</v>
      </c>
      <c r="E48" s="219"/>
      <c r="F48" s="257">
        <v>1200</v>
      </c>
    </row>
    <row r="49" spans="1:6" ht="12.75">
      <c r="A49" s="263"/>
      <c r="B49" s="152"/>
      <c r="C49" s="152">
        <v>4370</v>
      </c>
      <c r="D49" s="159" t="s">
        <v>333</v>
      </c>
      <c r="E49" s="219"/>
      <c r="F49" s="257">
        <v>6000</v>
      </c>
    </row>
    <row r="50" spans="1:6" ht="12.75">
      <c r="A50" s="263"/>
      <c r="B50" s="152"/>
      <c r="C50" s="152">
        <v>4400</v>
      </c>
      <c r="D50" s="159" t="s">
        <v>295</v>
      </c>
      <c r="E50" s="219"/>
      <c r="F50" s="257">
        <v>6600</v>
      </c>
    </row>
    <row r="51" spans="1:6" ht="12.75">
      <c r="A51" s="263"/>
      <c r="B51" s="152"/>
      <c r="C51" s="152">
        <v>4410</v>
      </c>
      <c r="D51" s="159" t="s">
        <v>38</v>
      </c>
      <c r="E51" s="219"/>
      <c r="F51" s="257">
        <v>3000</v>
      </c>
    </row>
    <row r="52" spans="1:6" ht="12.75">
      <c r="A52" s="263"/>
      <c r="B52" s="152"/>
      <c r="C52" s="275" t="s">
        <v>319</v>
      </c>
      <c r="D52" s="159" t="s">
        <v>39</v>
      </c>
      <c r="E52" s="219"/>
      <c r="F52" s="257">
        <v>3000</v>
      </c>
    </row>
    <row r="53" spans="1:6" ht="13.5" thickBot="1">
      <c r="A53" s="141"/>
      <c r="B53" s="146"/>
      <c r="C53" s="276" t="s">
        <v>334</v>
      </c>
      <c r="D53" s="166" t="s">
        <v>335</v>
      </c>
      <c r="E53" s="272"/>
      <c r="F53" s="273">
        <v>3500</v>
      </c>
    </row>
    <row r="55" ht="13.5" thickBot="1"/>
    <row r="56" spans="1:6" ht="13.5" thickBot="1">
      <c r="A56" s="277">
        <v>750</v>
      </c>
      <c r="B56" s="278"/>
      <c r="C56" s="278"/>
      <c r="D56" s="278" t="s">
        <v>131</v>
      </c>
      <c r="E56" s="278"/>
      <c r="F56" s="279"/>
    </row>
    <row r="57" spans="1:6" ht="12.75">
      <c r="A57" s="23"/>
      <c r="B57" s="280">
        <v>75045</v>
      </c>
      <c r="C57" s="280"/>
      <c r="D57" s="280" t="s">
        <v>136</v>
      </c>
      <c r="E57" s="281">
        <v>17000</v>
      </c>
      <c r="F57" s="282">
        <v>17000</v>
      </c>
    </row>
    <row r="58" spans="1:6" ht="12.75">
      <c r="A58" s="23"/>
      <c r="B58" s="25"/>
      <c r="C58" s="283">
        <v>2110</v>
      </c>
      <c r="D58" s="25" t="s">
        <v>328</v>
      </c>
      <c r="E58" s="46">
        <v>17000</v>
      </c>
      <c r="F58" s="38"/>
    </row>
    <row r="59" spans="1:6" ht="12.75">
      <c r="A59" s="23"/>
      <c r="B59" s="25"/>
      <c r="C59" s="283" t="s">
        <v>336</v>
      </c>
      <c r="D59" s="25" t="s">
        <v>149</v>
      </c>
      <c r="E59" s="46"/>
      <c r="F59" s="38">
        <v>1350</v>
      </c>
    </row>
    <row r="60" spans="1:6" ht="12.75">
      <c r="A60" s="23"/>
      <c r="B60" s="25"/>
      <c r="C60" s="283">
        <v>4110</v>
      </c>
      <c r="D60" s="25" t="s">
        <v>31</v>
      </c>
      <c r="E60" s="46"/>
      <c r="F60" s="38">
        <v>910</v>
      </c>
    </row>
    <row r="61" spans="1:6" ht="12.75">
      <c r="A61" s="23"/>
      <c r="B61" s="25"/>
      <c r="C61" s="283">
        <v>4120</v>
      </c>
      <c r="D61" s="25" t="s">
        <v>332</v>
      </c>
      <c r="E61" s="46"/>
      <c r="F61" s="38">
        <v>140</v>
      </c>
    </row>
    <row r="62" spans="1:6" ht="12.75">
      <c r="A62" s="23"/>
      <c r="B62" s="25"/>
      <c r="C62" s="283">
        <v>4170</v>
      </c>
      <c r="D62" s="25" t="s">
        <v>229</v>
      </c>
      <c r="E62" s="46"/>
      <c r="F62" s="38">
        <v>7000</v>
      </c>
    </row>
    <row r="63" spans="1:6" ht="12.75">
      <c r="A63" s="23"/>
      <c r="B63" s="25"/>
      <c r="C63" s="283">
        <v>4210</v>
      </c>
      <c r="D63" s="25" t="s">
        <v>33</v>
      </c>
      <c r="E63" s="46"/>
      <c r="F63" s="38">
        <v>4350</v>
      </c>
    </row>
    <row r="64" spans="1:6" ht="12.75">
      <c r="A64" s="23"/>
      <c r="B64" s="25"/>
      <c r="C64" s="283" t="s">
        <v>147</v>
      </c>
      <c r="D64" s="25" t="s">
        <v>37</v>
      </c>
      <c r="E64" s="46"/>
      <c r="F64" s="38">
        <v>2300</v>
      </c>
    </row>
    <row r="65" spans="1:6" ht="12.75">
      <c r="A65" s="23"/>
      <c r="B65" s="25"/>
      <c r="C65" s="283">
        <v>4370</v>
      </c>
      <c r="D65" s="25" t="s">
        <v>337</v>
      </c>
      <c r="E65" s="46"/>
      <c r="F65" s="38">
        <v>400</v>
      </c>
    </row>
    <row r="66" spans="1:6" ht="12.75">
      <c r="A66" s="23"/>
      <c r="B66" s="25"/>
      <c r="C66" s="283" t="s">
        <v>338</v>
      </c>
      <c r="D66" s="25" t="s">
        <v>38</v>
      </c>
      <c r="E66" s="46"/>
      <c r="F66" s="38">
        <v>200</v>
      </c>
    </row>
    <row r="67" spans="1:6" ht="12.75">
      <c r="A67" s="23"/>
      <c r="B67" s="25"/>
      <c r="C67" s="283">
        <v>4740</v>
      </c>
      <c r="D67" s="25" t="s">
        <v>339</v>
      </c>
      <c r="E67" s="46"/>
      <c r="F67" s="38">
        <v>200</v>
      </c>
    </row>
    <row r="68" spans="1:6" ht="13.5" thickBot="1">
      <c r="A68" s="113"/>
      <c r="B68" s="35"/>
      <c r="C68" s="284">
        <v>4750</v>
      </c>
      <c r="D68" s="35" t="s">
        <v>340</v>
      </c>
      <c r="E68" s="45"/>
      <c r="F68" s="36">
        <v>150</v>
      </c>
    </row>
    <row r="70" spans="2:6" ht="15">
      <c r="B70" s="495" t="s">
        <v>324</v>
      </c>
      <c r="C70" s="495"/>
      <c r="D70" s="495"/>
      <c r="E70" s="495"/>
      <c r="F70" s="495"/>
    </row>
    <row r="71" spans="2:6" ht="15">
      <c r="B71" s="496" t="s">
        <v>325</v>
      </c>
      <c r="C71" s="496"/>
      <c r="D71" s="496"/>
      <c r="E71" s="496"/>
      <c r="F71" s="496"/>
    </row>
    <row r="72" spans="2:6" ht="15">
      <c r="B72" s="246"/>
      <c r="C72" s="246"/>
      <c r="D72" s="246" t="s">
        <v>326</v>
      </c>
      <c r="E72" s="246"/>
      <c r="F72" s="246"/>
    </row>
    <row r="74" ht="13.5" thickBot="1"/>
    <row r="75" spans="1:6" ht="13.5" thickBot="1">
      <c r="A75" s="296">
        <v>750</v>
      </c>
      <c r="B75" s="259"/>
      <c r="C75" s="259"/>
      <c r="D75" s="297" t="s">
        <v>131</v>
      </c>
      <c r="E75" s="261">
        <f>E76+E96</f>
        <v>0</v>
      </c>
      <c r="F75" s="262">
        <f>F76+F96</f>
        <v>0</v>
      </c>
    </row>
    <row r="76" spans="1:6" ht="12.75">
      <c r="A76" s="263"/>
      <c r="B76" s="266">
        <v>75011</v>
      </c>
      <c r="C76" s="252"/>
      <c r="D76" s="267" t="s">
        <v>132</v>
      </c>
      <c r="E76" s="254">
        <f>E77</f>
        <v>0</v>
      </c>
      <c r="F76" s="255">
        <f>SUM(F78:F95)</f>
        <v>0</v>
      </c>
    </row>
    <row r="77" spans="1:6" ht="12.75">
      <c r="A77" s="263"/>
      <c r="B77" s="152"/>
      <c r="C77" s="152">
        <v>2110</v>
      </c>
      <c r="D77" s="153" t="s">
        <v>328</v>
      </c>
      <c r="E77" s="219"/>
      <c r="F77" s="299"/>
    </row>
    <row r="78" spans="1:6" ht="12.75">
      <c r="A78" s="263"/>
      <c r="B78" s="152"/>
      <c r="C78" s="70">
        <v>3020</v>
      </c>
      <c r="D78" s="293" t="s">
        <v>341</v>
      </c>
      <c r="E78" s="294"/>
      <c r="F78" s="38"/>
    </row>
    <row r="79" spans="1:6" ht="12.75">
      <c r="A79" s="263"/>
      <c r="B79" s="152"/>
      <c r="C79" s="70">
        <v>4010</v>
      </c>
      <c r="D79" s="159" t="s">
        <v>29</v>
      </c>
      <c r="E79" s="219"/>
      <c r="F79" s="38"/>
    </row>
    <row r="80" spans="1:6" ht="12.75">
      <c r="A80" s="263"/>
      <c r="B80" s="152"/>
      <c r="C80" s="70">
        <v>4040</v>
      </c>
      <c r="D80" s="159" t="s">
        <v>30</v>
      </c>
      <c r="E80" s="219"/>
      <c r="F80" s="38"/>
    </row>
    <row r="81" spans="1:6" ht="12.75">
      <c r="A81" s="263"/>
      <c r="B81" s="152"/>
      <c r="C81" s="70">
        <v>4110</v>
      </c>
      <c r="D81" s="159" t="s">
        <v>31</v>
      </c>
      <c r="E81" s="219"/>
      <c r="F81" s="38"/>
    </row>
    <row r="82" spans="1:6" ht="12.75">
      <c r="A82" s="263"/>
      <c r="B82" s="152"/>
      <c r="C82" s="70">
        <v>4120</v>
      </c>
      <c r="D82" s="159" t="s">
        <v>32</v>
      </c>
      <c r="E82" s="219"/>
      <c r="F82" s="38"/>
    </row>
    <row r="83" spans="1:6" ht="12.75">
      <c r="A83" s="263"/>
      <c r="B83" s="152"/>
      <c r="C83" s="70">
        <v>4170</v>
      </c>
      <c r="D83" s="159" t="s">
        <v>229</v>
      </c>
      <c r="E83" s="219"/>
      <c r="F83" s="38"/>
    </row>
    <row r="84" spans="1:6" ht="12.75">
      <c r="A84" s="263"/>
      <c r="B84" s="152"/>
      <c r="C84" s="70">
        <v>4210</v>
      </c>
      <c r="D84" s="159" t="s">
        <v>33</v>
      </c>
      <c r="E84" s="219"/>
      <c r="F84" s="38"/>
    </row>
    <row r="85" spans="1:6" ht="12.75">
      <c r="A85" s="263"/>
      <c r="B85" s="152"/>
      <c r="C85" s="70">
        <v>4260</v>
      </c>
      <c r="D85" s="159" t="s">
        <v>34</v>
      </c>
      <c r="E85" s="219"/>
      <c r="F85" s="38"/>
    </row>
    <row r="86" spans="1:6" ht="12.75">
      <c r="A86" s="263"/>
      <c r="B86" s="152"/>
      <c r="C86" s="70">
        <v>4270</v>
      </c>
      <c r="D86" s="159" t="s">
        <v>35</v>
      </c>
      <c r="E86" s="219"/>
      <c r="F86" s="38"/>
    </row>
    <row r="87" spans="1:6" ht="12.75">
      <c r="A87" s="263"/>
      <c r="B87" s="152"/>
      <c r="C87" s="70">
        <v>4280</v>
      </c>
      <c r="D87" s="159" t="s">
        <v>36</v>
      </c>
      <c r="E87" s="219"/>
      <c r="F87" s="38"/>
    </row>
    <row r="88" spans="1:6" ht="12.75">
      <c r="A88" s="263"/>
      <c r="B88" s="152"/>
      <c r="C88" s="275" t="s">
        <v>147</v>
      </c>
      <c r="D88" s="159" t="s">
        <v>37</v>
      </c>
      <c r="E88" s="219"/>
      <c r="F88" s="38"/>
    </row>
    <row r="89" spans="1:6" ht="12.75">
      <c r="A89" s="263"/>
      <c r="B89" s="152"/>
      <c r="C89" s="275" t="s">
        <v>342</v>
      </c>
      <c r="D89" s="159" t="s">
        <v>283</v>
      </c>
      <c r="E89" s="219"/>
      <c r="F89" s="38"/>
    </row>
    <row r="90" spans="1:6" ht="12.75">
      <c r="A90" s="263"/>
      <c r="B90" s="152"/>
      <c r="C90" s="275" t="s">
        <v>343</v>
      </c>
      <c r="D90" s="159" t="s">
        <v>344</v>
      </c>
      <c r="E90" s="219"/>
      <c r="F90" s="38"/>
    </row>
    <row r="91" spans="1:6" ht="12.75">
      <c r="A91" s="263"/>
      <c r="B91" s="152"/>
      <c r="C91" s="275" t="s">
        <v>338</v>
      </c>
      <c r="D91" s="159" t="s">
        <v>38</v>
      </c>
      <c r="E91" s="219"/>
      <c r="F91" s="38"/>
    </row>
    <row r="92" spans="1:6" ht="12.75">
      <c r="A92" s="263"/>
      <c r="B92" s="152"/>
      <c r="C92" s="275" t="s">
        <v>334</v>
      </c>
      <c r="D92" s="159" t="s">
        <v>335</v>
      </c>
      <c r="E92" s="219"/>
      <c r="F92" s="38"/>
    </row>
    <row r="93" spans="1:6" ht="12.75">
      <c r="A93" s="263"/>
      <c r="B93" s="152"/>
      <c r="C93" s="295" t="s">
        <v>306</v>
      </c>
      <c r="D93" s="153" t="s">
        <v>345</v>
      </c>
      <c r="E93" s="219"/>
      <c r="F93" s="38"/>
    </row>
    <row r="94" spans="1:6" ht="12.75">
      <c r="A94" s="263"/>
      <c r="B94" s="152"/>
      <c r="C94" s="295" t="s">
        <v>346</v>
      </c>
      <c r="D94" s="153" t="s">
        <v>347</v>
      </c>
      <c r="E94" s="219"/>
      <c r="F94" s="38"/>
    </row>
    <row r="95" spans="1:6" ht="13.5" thickBot="1">
      <c r="A95" s="141"/>
      <c r="B95" s="146"/>
      <c r="C95" s="298" t="s">
        <v>348</v>
      </c>
      <c r="D95" s="147" t="s">
        <v>340</v>
      </c>
      <c r="E95" s="272"/>
      <c r="F95" s="36"/>
    </row>
    <row r="97" spans="2:6" ht="15">
      <c r="B97" s="495" t="s">
        <v>324</v>
      </c>
      <c r="C97" s="495"/>
      <c r="D97" s="495"/>
      <c r="E97" s="495"/>
      <c r="F97" s="495"/>
    </row>
    <row r="98" spans="2:6" ht="15">
      <c r="B98" s="496" t="s">
        <v>325</v>
      </c>
      <c r="C98" s="496"/>
      <c r="D98" s="496"/>
      <c r="E98" s="496"/>
      <c r="F98" s="496"/>
    </row>
    <row r="99" spans="2:6" ht="15">
      <c r="B99" s="246"/>
      <c r="C99" s="246"/>
      <c r="D99" s="246" t="s">
        <v>326</v>
      </c>
      <c r="E99" s="246"/>
      <c r="F99" s="246"/>
    </row>
    <row r="101" ht="13.5" thickBot="1"/>
    <row r="102" spans="1:6" ht="13.5" thickBot="1">
      <c r="A102" s="296">
        <v>853</v>
      </c>
      <c r="B102" s="259"/>
      <c r="C102" s="259"/>
      <c r="D102" s="297" t="s">
        <v>185</v>
      </c>
      <c r="E102" s="261">
        <f>E103</f>
        <v>0</v>
      </c>
      <c r="F102" s="262">
        <f>F103</f>
        <v>0</v>
      </c>
    </row>
    <row r="103" spans="1:6" ht="12.75">
      <c r="A103" s="263"/>
      <c r="B103" s="266">
        <v>85321</v>
      </c>
      <c r="C103" s="252"/>
      <c r="D103" s="267" t="s">
        <v>265</v>
      </c>
      <c r="E103" s="254">
        <f>E104</f>
        <v>0</v>
      </c>
      <c r="F103" s="255">
        <f>SUM(F105:F122)</f>
        <v>0</v>
      </c>
    </row>
    <row r="104" spans="1:6" ht="12.75">
      <c r="A104" s="263"/>
      <c r="B104" s="152"/>
      <c r="C104" s="152">
        <v>2110</v>
      </c>
      <c r="D104" s="153" t="s">
        <v>328</v>
      </c>
      <c r="E104" s="219"/>
      <c r="F104" s="257"/>
    </row>
    <row r="105" spans="1:6" ht="12.75">
      <c r="A105" s="263"/>
      <c r="B105" s="152"/>
      <c r="C105" s="70">
        <v>4010</v>
      </c>
      <c r="D105" s="159" t="s">
        <v>29</v>
      </c>
      <c r="E105" s="219"/>
      <c r="F105" s="257"/>
    </row>
    <row r="106" spans="1:6" ht="12.75">
      <c r="A106" s="263"/>
      <c r="B106" s="152"/>
      <c r="C106" s="70">
        <v>4040</v>
      </c>
      <c r="D106" s="159" t="s">
        <v>30</v>
      </c>
      <c r="E106" s="219"/>
      <c r="F106" s="257"/>
    </row>
    <row r="107" spans="1:6" ht="12.75">
      <c r="A107" s="263"/>
      <c r="B107" s="152"/>
      <c r="C107" s="70">
        <v>4110</v>
      </c>
      <c r="D107" s="159" t="s">
        <v>31</v>
      </c>
      <c r="E107" s="219"/>
      <c r="F107" s="257"/>
    </row>
    <row r="108" spans="1:6" ht="12.75">
      <c r="A108" s="263"/>
      <c r="B108" s="152"/>
      <c r="C108" s="70">
        <v>4120</v>
      </c>
      <c r="D108" s="159" t="s">
        <v>332</v>
      </c>
      <c r="E108" s="219"/>
      <c r="F108" s="257"/>
    </row>
    <row r="109" spans="1:6" ht="12.75">
      <c r="A109" s="263"/>
      <c r="B109" s="152"/>
      <c r="C109" s="70">
        <v>4170</v>
      </c>
      <c r="D109" s="159" t="s">
        <v>229</v>
      </c>
      <c r="E109" s="219"/>
      <c r="F109" s="257"/>
    </row>
    <row r="110" spans="1:6" ht="12.75">
      <c r="A110" s="263"/>
      <c r="B110" s="152"/>
      <c r="C110" s="70">
        <v>4210</v>
      </c>
      <c r="D110" s="159" t="s">
        <v>33</v>
      </c>
      <c r="E110" s="219"/>
      <c r="F110" s="257"/>
    </row>
    <row r="111" spans="1:6" ht="12.75">
      <c r="A111" s="263"/>
      <c r="B111" s="152"/>
      <c r="C111" s="70">
        <v>4260</v>
      </c>
      <c r="D111" s="159" t="s">
        <v>34</v>
      </c>
      <c r="E111" s="219"/>
      <c r="F111" s="257"/>
    </row>
    <row r="112" spans="1:6" ht="12.75">
      <c r="A112" s="263"/>
      <c r="B112" s="152"/>
      <c r="C112" s="70">
        <v>4270</v>
      </c>
      <c r="D112" s="159" t="s">
        <v>35</v>
      </c>
      <c r="E112" s="219"/>
      <c r="F112" s="257"/>
    </row>
    <row r="113" spans="1:6" ht="12.75">
      <c r="A113" s="263"/>
      <c r="B113" s="152"/>
      <c r="C113" s="70">
        <v>4280</v>
      </c>
      <c r="D113" s="159" t="s">
        <v>36</v>
      </c>
      <c r="E113" s="219"/>
      <c r="F113" s="257"/>
    </row>
    <row r="114" spans="1:6" ht="12.75">
      <c r="A114" s="263"/>
      <c r="B114" s="152"/>
      <c r="C114" s="275" t="s">
        <v>147</v>
      </c>
      <c r="D114" s="159" t="s">
        <v>37</v>
      </c>
      <c r="E114" s="219"/>
      <c r="F114" s="257"/>
    </row>
    <row r="115" spans="1:6" ht="12.75">
      <c r="A115" s="263"/>
      <c r="B115" s="152"/>
      <c r="C115" s="152">
        <v>4370</v>
      </c>
      <c r="D115" s="159" t="s">
        <v>344</v>
      </c>
      <c r="E115" s="219"/>
      <c r="F115" s="257"/>
    </row>
    <row r="116" spans="1:6" ht="12.75">
      <c r="A116" s="263"/>
      <c r="B116" s="152"/>
      <c r="C116" s="70">
        <v>4410</v>
      </c>
      <c r="D116" s="159" t="s">
        <v>38</v>
      </c>
      <c r="E116" s="219"/>
      <c r="F116" s="257"/>
    </row>
    <row r="117" spans="1:6" ht="12.75">
      <c r="A117" s="263"/>
      <c r="B117" s="152"/>
      <c r="C117" s="152">
        <v>4430</v>
      </c>
      <c r="D117" s="159" t="s">
        <v>39</v>
      </c>
      <c r="E117" s="219"/>
      <c r="F117" s="257"/>
    </row>
    <row r="118" spans="1:6" ht="12.75">
      <c r="A118" s="263"/>
      <c r="B118" s="152"/>
      <c r="C118" s="275" t="s">
        <v>334</v>
      </c>
      <c r="D118" s="159" t="s">
        <v>335</v>
      </c>
      <c r="E118" s="219"/>
      <c r="F118" s="257"/>
    </row>
    <row r="119" spans="1:6" ht="12.75">
      <c r="A119" s="263"/>
      <c r="B119" s="152"/>
      <c r="C119" s="275" t="s">
        <v>154</v>
      </c>
      <c r="D119" s="159" t="s">
        <v>41</v>
      </c>
      <c r="E119" s="219"/>
      <c r="F119" s="257"/>
    </row>
    <row r="120" spans="1:6" ht="12.75">
      <c r="A120" s="263"/>
      <c r="B120" s="152"/>
      <c r="C120" s="152">
        <v>4700</v>
      </c>
      <c r="D120" s="159" t="s">
        <v>330</v>
      </c>
      <c r="E120" s="219"/>
      <c r="F120" s="257"/>
    </row>
    <row r="121" spans="1:6" ht="12.75">
      <c r="A121" s="263"/>
      <c r="B121" s="152"/>
      <c r="C121" s="152">
        <v>4740</v>
      </c>
      <c r="D121" s="159" t="s">
        <v>349</v>
      </c>
      <c r="E121" s="219"/>
      <c r="F121" s="257"/>
    </row>
    <row r="122" spans="1:6" ht="12.75">
      <c r="A122" s="263"/>
      <c r="B122" s="152"/>
      <c r="C122" s="152">
        <v>4750</v>
      </c>
      <c r="D122" s="159" t="s">
        <v>340</v>
      </c>
      <c r="E122" s="219"/>
      <c r="F122" s="257"/>
    </row>
    <row r="123" spans="1:6" ht="13.5" thickBot="1">
      <c r="A123" s="141"/>
      <c r="B123" s="146"/>
      <c r="C123" s="300"/>
      <c r="D123" s="166"/>
      <c r="E123" s="272"/>
      <c r="F123" s="273"/>
    </row>
    <row r="126" spans="2:6" ht="15">
      <c r="B126" s="495" t="s">
        <v>324</v>
      </c>
      <c r="C126" s="495"/>
      <c r="D126" s="495"/>
      <c r="E126" s="495"/>
      <c r="F126" s="495"/>
    </row>
    <row r="127" spans="2:6" ht="15">
      <c r="B127" s="496" t="s">
        <v>325</v>
      </c>
      <c r="C127" s="496"/>
      <c r="D127" s="496"/>
      <c r="E127" s="496"/>
      <c r="F127" s="496"/>
    </row>
    <row r="128" spans="2:6" ht="15">
      <c r="B128" s="246"/>
      <c r="C128" s="246"/>
      <c r="D128" s="246" t="s">
        <v>326</v>
      </c>
      <c r="E128" s="246"/>
      <c r="F128" s="246"/>
    </row>
    <row r="129" ht="13.5" thickBot="1"/>
    <row r="130" spans="1:6" ht="13.5" thickBot="1">
      <c r="A130" s="296">
        <v>852</v>
      </c>
      <c r="B130" s="259"/>
      <c r="C130" s="259"/>
      <c r="D130" s="297" t="s">
        <v>186</v>
      </c>
      <c r="E130" s="306">
        <f>E131</f>
        <v>0</v>
      </c>
      <c r="F130" s="262">
        <f>F131</f>
        <v>0</v>
      </c>
    </row>
    <row r="131" spans="1:6" ht="12.75">
      <c r="A131" s="263"/>
      <c r="B131" s="301">
        <v>85203</v>
      </c>
      <c r="C131" s="302"/>
      <c r="D131" s="303" t="s">
        <v>223</v>
      </c>
      <c r="E131" s="304">
        <f>E132</f>
        <v>0</v>
      </c>
      <c r="F131" s="305">
        <f>SUM(F133:F151)</f>
        <v>0</v>
      </c>
    </row>
    <row r="132" spans="1:6" ht="12.75">
      <c r="A132" s="263"/>
      <c r="B132" s="152"/>
      <c r="C132" s="152">
        <v>2110</v>
      </c>
      <c r="D132" s="159" t="s">
        <v>328</v>
      </c>
      <c r="E132" s="219"/>
      <c r="F132" s="257"/>
    </row>
    <row r="133" spans="1:6" ht="12.75">
      <c r="A133" s="263"/>
      <c r="B133" s="152"/>
      <c r="C133" s="152">
        <v>3020</v>
      </c>
      <c r="D133" s="159" t="s">
        <v>341</v>
      </c>
      <c r="E133" s="219"/>
      <c r="F133" s="257"/>
    </row>
    <row r="134" spans="1:6" ht="12.75">
      <c r="A134" s="263"/>
      <c r="B134" s="152"/>
      <c r="C134" s="152">
        <v>4010</v>
      </c>
      <c r="D134" s="159" t="s">
        <v>29</v>
      </c>
      <c r="E134" s="219"/>
      <c r="F134" s="257"/>
    </row>
    <row r="135" spans="1:6" ht="12.75">
      <c r="A135" s="263"/>
      <c r="B135" s="152"/>
      <c r="C135" s="152">
        <v>4040</v>
      </c>
      <c r="D135" s="159" t="s">
        <v>172</v>
      </c>
      <c r="E135" s="219"/>
      <c r="F135" s="257"/>
    </row>
    <row r="136" spans="1:6" ht="12.75">
      <c r="A136" s="263"/>
      <c r="B136" s="152"/>
      <c r="C136" s="152">
        <v>4110</v>
      </c>
      <c r="D136" s="159" t="s">
        <v>31</v>
      </c>
      <c r="E136" s="219"/>
      <c r="F136" s="257"/>
    </row>
    <row r="137" spans="1:6" ht="12.75">
      <c r="A137" s="263"/>
      <c r="B137" s="152"/>
      <c r="C137" s="152">
        <v>4120</v>
      </c>
      <c r="D137" s="159" t="s">
        <v>32</v>
      </c>
      <c r="E137" s="219"/>
      <c r="F137" s="257"/>
    </row>
    <row r="138" spans="1:6" ht="12.75">
      <c r="A138" s="263"/>
      <c r="B138" s="152"/>
      <c r="C138" s="152">
        <v>4210</v>
      </c>
      <c r="D138" s="159" t="s">
        <v>33</v>
      </c>
      <c r="E138" s="219"/>
      <c r="F138" s="257"/>
    </row>
    <row r="139" spans="1:6" ht="12.75">
      <c r="A139" s="263"/>
      <c r="B139" s="152"/>
      <c r="C139" s="152">
        <v>4220</v>
      </c>
      <c r="D139" s="159" t="s">
        <v>67</v>
      </c>
      <c r="E139" s="219"/>
      <c r="F139" s="257"/>
    </row>
    <row r="140" spans="1:6" ht="12.75">
      <c r="A140" s="263"/>
      <c r="B140" s="152"/>
      <c r="C140" s="152">
        <v>4230</v>
      </c>
      <c r="D140" s="159" t="s">
        <v>350</v>
      </c>
      <c r="E140" s="219"/>
      <c r="F140" s="257"/>
    </row>
    <row r="141" spans="1:6" ht="12.75">
      <c r="A141" s="263"/>
      <c r="B141" s="152"/>
      <c r="C141" s="152">
        <v>4260</v>
      </c>
      <c r="D141" s="159" t="s">
        <v>34</v>
      </c>
      <c r="E141" s="219"/>
      <c r="F141" s="257"/>
    </row>
    <row r="142" spans="1:6" ht="12.75">
      <c r="A142" s="263"/>
      <c r="B142" s="152"/>
      <c r="C142" s="152">
        <v>4270</v>
      </c>
      <c r="D142" s="159" t="s">
        <v>35</v>
      </c>
      <c r="E142" s="219"/>
      <c r="F142" s="257"/>
    </row>
    <row r="143" spans="1:6" ht="12.75">
      <c r="A143" s="263"/>
      <c r="B143" s="152"/>
      <c r="C143" s="152">
        <v>4280</v>
      </c>
      <c r="D143" s="159" t="s">
        <v>36</v>
      </c>
      <c r="E143" s="219"/>
      <c r="F143" s="257"/>
    </row>
    <row r="144" spans="1:6" ht="12.75">
      <c r="A144" s="263"/>
      <c r="B144" s="152"/>
      <c r="C144" s="152">
        <v>4300</v>
      </c>
      <c r="D144" s="159" t="s">
        <v>37</v>
      </c>
      <c r="E144" s="219"/>
      <c r="F144" s="257"/>
    </row>
    <row r="145" spans="1:6" ht="12.75">
      <c r="A145" s="263"/>
      <c r="B145" s="152"/>
      <c r="C145" s="152">
        <v>4360</v>
      </c>
      <c r="D145" s="159" t="s">
        <v>351</v>
      </c>
      <c r="E145" s="219"/>
      <c r="F145" s="257"/>
    </row>
    <row r="146" spans="1:6" ht="12.75">
      <c r="A146" s="263"/>
      <c r="B146" s="152"/>
      <c r="C146" s="152">
        <v>4370</v>
      </c>
      <c r="D146" s="159" t="s">
        <v>352</v>
      </c>
      <c r="E146" s="219"/>
      <c r="F146" s="257"/>
    </row>
    <row r="147" spans="1:6" ht="12.75">
      <c r="A147" s="263"/>
      <c r="B147" s="152"/>
      <c r="C147" s="152">
        <v>4410</v>
      </c>
      <c r="D147" s="159" t="s">
        <v>38</v>
      </c>
      <c r="E147" s="219"/>
      <c r="F147" s="257"/>
    </row>
    <row r="148" spans="1:6" ht="12.75">
      <c r="A148" s="263"/>
      <c r="B148" s="152"/>
      <c r="C148" s="152">
        <v>4430</v>
      </c>
      <c r="D148" s="159" t="s">
        <v>39</v>
      </c>
      <c r="E148" s="219"/>
      <c r="F148" s="257"/>
    </row>
    <row r="149" spans="1:6" ht="12.75">
      <c r="A149" s="263"/>
      <c r="B149" s="152"/>
      <c r="C149" s="152">
        <v>4440</v>
      </c>
      <c r="D149" s="159" t="s">
        <v>40</v>
      </c>
      <c r="E149" s="219"/>
      <c r="F149" s="257"/>
    </row>
    <row r="150" spans="1:6" ht="12.75">
      <c r="A150" s="263"/>
      <c r="B150" s="152"/>
      <c r="C150" s="152">
        <v>4700</v>
      </c>
      <c r="D150" s="159" t="s">
        <v>330</v>
      </c>
      <c r="E150" s="219"/>
      <c r="F150" s="257"/>
    </row>
    <row r="151" spans="1:6" ht="13.5" thickBot="1">
      <c r="A151" s="141"/>
      <c r="B151" s="146"/>
      <c r="C151" s="146">
        <v>4740</v>
      </c>
      <c r="D151" s="166" t="s">
        <v>349</v>
      </c>
      <c r="E151" s="272"/>
      <c r="F151" s="273"/>
    </row>
  </sheetData>
  <sheetProtection/>
  <mergeCells count="10">
    <mergeCell ref="B97:F97"/>
    <mergeCell ref="B98:F98"/>
    <mergeCell ref="B126:F126"/>
    <mergeCell ref="B127:F127"/>
    <mergeCell ref="B3:F3"/>
    <mergeCell ref="B4:F4"/>
    <mergeCell ref="B70:F70"/>
    <mergeCell ref="B71:F71"/>
    <mergeCell ref="B31:F31"/>
    <mergeCell ref="B32:F32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ul.Kosynierów Gdyńskich 24a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ELBLĄGU</dc:creator>
  <cp:keywords/>
  <dc:description/>
  <cp:lastModifiedBy>Nazwa użytkownika</cp:lastModifiedBy>
  <cp:lastPrinted>2008-12-03T11:02:44Z</cp:lastPrinted>
  <dcterms:created xsi:type="dcterms:W3CDTF">2003-08-12T06:06:46Z</dcterms:created>
  <dcterms:modified xsi:type="dcterms:W3CDTF">2008-12-29T13:17:30Z</dcterms:modified>
  <cp:category/>
  <cp:version/>
  <cp:contentType/>
  <cp:contentStatus/>
</cp:coreProperties>
</file>