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filterPrivacy="1" showInkAnnotation="0" autoCompressPictures="0"/>
  <bookViews>
    <workbookView xWindow="0" yWindow="0" windowWidth="28800" windowHeight="17460"/>
  </bookViews>
  <sheets>
    <sheet name="kotly_srednie" sheetId="5" r:id="rId1"/>
    <sheet name="metodyka" sheetId="6"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8" i="5" l="1"/>
  <c r="H18" i="5"/>
  <c r="G18" i="5"/>
  <c r="F18" i="5"/>
  <c r="E18" i="5"/>
  <c r="D18" i="5"/>
  <c r="C12" i="5"/>
  <c r="C18" i="5"/>
  <c r="I17" i="5"/>
  <c r="H17" i="5"/>
  <c r="G17" i="5"/>
  <c r="F17" i="5"/>
  <c r="E17" i="5"/>
  <c r="D17" i="5"/>
  <c r="C11" i="5"/>
  <c r="C17" i="5"/>
  <c r="I14" i="5"/>
  <c r="I13" i="5"/>
  <c r="H11" i="5"/>
  <c r="F11" i="5"/>
  <c r="E12" i="5"/>
  <c r="H14" i="5"/>
  <c r="H13" i="5"/>
  <c r="H12" i="5"/>
  <c r="G15" i="5"/>
  <c r="G14" i="5"/>
  <c r="G13" i="5"/>
  <c r="G12" i="5"/>
  <c r="G11" i="5"/>
  <c r="F15" i="5"/>
  <c r="F14" i="5"/>
  <c r="F12" i="5"/>
  <c r="F13" i="5"/>
  <c r="E11" i="5"/>
  <c r="E15" i="5"/>
  <c r="E14" i="5"/>
  <c r="E13" i="5"/>
  <c r="D11" i="5"/>
  <c r="D15" i="5"/>
  <c r="D13" i="5"/>
  <c r="D14" i="5"/>
  <c r="D12" i="5"/>
  <c r="C15" i="5"/>
  <c r="C14" i="5"/>
  <c r="C13" i="5"/>
  <c r="I12" i="5"/>
  <c r="I11" i="5"/>
</calcChain>
</file>

<file path=xl/comments1.xml><?xml version="1.0" encoding="utf-8"?>
<comments xmlns="http://schemas.openxmlformats.org/spreadsheetml/2006/main">
  <authors>
    <author>Autor</author>
  </authors>
  <commentList>
    <comment ref="C11" authorId="0">
      <text>
        <r>
          <rPr>
            <b/>
            <sz val="9"/>
            <color indexed="81"/>
            <rFont val="Arial CE"/>
            <charset val="238"/>
          </rPr>
          <t>E = B x W
B - zużycie paliwa [Mg]
W - 1 500 x Ar [g/Mg]
Ar - zawartość popiołu = 10</t>
        </r>
      </text>
    </comment>
    <comment ref="D11" authorId="0">
      <text>
        <r>
          <rPr>
            <b/>
            <sz val="9"/>
            <color indexed="81"/>
            <rFont val="Arial CE"/>
            <charset val="238"/>
          </rPr>
          <t>E = B x W
B - zużycie paliwa [Mg]
W - 1 500 x Ar [g/Mg]
Ar - zawartość popiołu = 10</t>
        </r>
      </text>
    </comment>
    <comment ref="E11" authorId="0">
      <text>
        <r>
          <rPr>
            <b/>
            <sz val="9"/>
            <color indexed="81"/>
            <rFont val="Arial CE"/>
            <charset val="238"/>
          </rPr>
          <t>E = B x W
B - zużycie paliwa [Mg]
W - 407,184 [g/Mg]</t>
        </r>
      </text>
    </comment>
    <comment ref="F11" authorId="0">
      <text>
        <r>
          <rPr>
            <b/>
            <sz val="9"/>
            <color indexed="81"/>
            <rFont val="Arial CE"/>
            <charset val="238"/>
          </rPr>
          <t>E = B x W
B - zużycie paliwa [Mg]
W - 0,005 [g/m3]</t>
        </r>
      </text>
    </comment>
    <comment ref="G11" authorId="0">
      <text>
        <r>
          <rPr>
            <b/>
            <sz val="9"/>
            <color indexed="81"/>
            <rFont val="Arial CE"/>
            <charset val="238"/>
          </rPr>
          <t>E = B x Wo x W
B - zużycie paliwa [Mg]
Wo - 47,3 MJ/kg
W - 3,1 [g/GJ]</t>
        </r>
      </text>
    </comment>
    <comment ref="H11" authorId="0">
      <text>
        <r>
          <rPr>
            <b/>
            <sz val="9"/>
            <color indexed="81"/>
            <rFont val="Arial CE"/>
            <charset val="238"/>
          </rPr>
          <t>E = B x W
B - zużycie paliwa [Mg]
W - 1 500 x Ar [g/Mg]
Ar - zawartość popiołu = 1</t>
        </r>
      </text>
    </comment>
    <comment ref="C12" authorId="0">
      <text>
        <r>
          <rPr>
            <b/>
            <sz val="9"/>
            <color indexed="81"/>
            <rFont val="Arial CE"/>
            <charset val="238"/>
          </rPr>
          <t>E = B x W
B - zużycie paliwa [Mg]
W - 16 000 x s [g/Mg]
s - zawartość siarki = 1</t>
        </r>
      </text>
    </comment>
    <comment ref="D12" authorId="0">
      <text>
        <r>
          <rPr>
            <b/>
            <sz val="9"/>
            <color indexed="81"/>
            <rFont val="Arial CE"/>
            <charset val="238"/>
          </rPr>
          <t>E = B x W
B - zużycie paliwa [Mg]
W - 16 000 x s [g/Mg]
s - zawartość siarki = 1</t>
        </r>
      </text>
    </comment>
    <comment ref="E12" authorId="0">
      <text>
        <r>
          <rPr>
            <b/>
            <sz val="9"/>
            <color indexed="81"/>
            <rFont val="Arial CE"/>
            <charset val="238"/>
          </rPr>
          <t>E = B x W
B - zużycie paliwa [Mg]
W - 20 359,2 x s [g/Mg]
s - zawartość siarki = 0,15</t>
        </r>
      </text>
    </comment>
    <comment ref="F12" authorId="0">
      <text>
        <r>
          <rPr>
            <b/>
            <sz val="9"/>
            <color indexed="81"/>
            <rFont val="Arial CE"/>
            <charset val="238"/>
          </rPr>
          <t>E = B x W
B - zużycie paliwa [m3]
W - 0,002 x s [g/m3]
s - zawartość siarki = 7 mg/m3</t>
        </r>
      </text>
    </comment>
    <comment ref="G12" authorId="0">
      <text>
        <r>
          <rPr>
            <b/>
            <sz val="9"/>
            <color indexed="81"/>
            <rFont val="Arial CE"/>
            <charset val="238"/>
          </rPr>
          <t>E = B x Wo x W
B - zużycie paliwa [Mg]
Wo - 47,3 MJ/kg
W - 0,29 [g/GJ]</t>
        </r>
      </text>
    </comment>
    <comment ref="H12" authorId="0">
      <text>
        <r>
          <rPr>
            <b/>
            <sz val="9"/>
            <color indexed="81"/>
            <rFont val="Arial CE"/>
            <charset val="238"/>
          </rPr>
          <t>E = B x W
B - zużycie paliwa [Mg]
W - 110 [g/Mg]</t>
        </r>
      </text>
    </comment>
    <comment ref="C13" authorId="0">
      <text>
        <r>
          <rPr>
            <b/>
            <sz val="9"/>
            <color indexed="81"/>
            <rFont val="Arial CE"/>
            <charset val="238"/>
          </rPr>
          <t>E = B x W
B - zużycie paliwa [Mg]
W - 3 000 [g/Mg]</t>
        </r>
      </text>
    </comment>
    <comment ref="D13" authorId="0">
      <text>
        <r>
          <rPr>
            <b/>
            <sz val="9"/>
            <color indexed="81"/>
            <rFont val="Arial CE"/>
            <charset val="238"/>
          </rPr>
          <t>E = B x W
B - zużycie paliwa [Mg]
W - 1 000 [g/Mg]</t>
        </r>
      </text>
    </comment>
    <comment ref="E13" authorId="0">
      <text>
        <r>
          <rPr>
            <b/>
            <sz val="9"/>
            <color indexed="81"/>
            <rFont val="Arial CE"/>
            <charset val="238"/>
          </rPr>
          <t>E = B x W
B - zużycie paliwa [Mg]
W - 2 395,2 [g/Mg]</t>
        </r>
      </text>
    </comment>
    <comment ref="F13" authorId="0">
      <text>
        <r>
          <rPr>
            <b/>
            <sz val="9"/>
            <color indexed="81"/>
            <rFont val="Arial CE"/>
            <charset val="238"/>
          </rPr>
          <t>E = B x W
B - zużycie paliwa [Mg]
W - 1,75 [g/m3]</t>
        </r>
      </text>
    </comment>
    <comment ref="G13" authorId="0">
      <text>
        <r>
          <rPr>
            <b/>
            <sz val="9"/>
            <color indexed="81"/>
            <rFont val="Arial CE"/>
            <charset val="238"/>
          </rPr>
          <t>E = B x Wo x W
B - zużycie paliwa [Mg]
Wo - 47,3 MJ/kg
W - 39 [g/GJ]</t>
        </r>
      </text>
    </comment>
    <comment ref="H13" authorId="0">
      <text>
        <r>
          <rPr>
            <b/>
            <sz val="9"/>
            <color indexed="81"/>
            <rFont val="Arial CE"/>
            <charset val="238"/>
          </rPr>
          <t>E = B x W
B - zużycie paliwa [Mg]
W - 950 [g/Mg]</t>
        </r>
      </text>
    </comment>
    <comment ref="C14" authorId="0">
      <text>
        <r>
          <rPr>
            <b/>
            <sz val="9"/>
            <color indexed="81"/>
            <rFont val="Arial CE"/>
            <charset val="238"/>
          </rPr>
          <t>E = B x W
B - zużycie paliwa [Mg]
W - 20 000 [g/Mg]</t>
        </r>
      </text>
    </comment>
    <comment ref="D14" authorId="0">
      <text>
        <r>
          <rPr>
            <b/>
            <sz val="9"/>
            <color indexed="81"/>
            <rFont val="Arial CE"/>
            <charset val="238"/>
          </rPr>
          <t>E = B x W
B - zużycie paliwa [Mg]
W - 20 000 [g/Mg]</t>
        </r>
      </text>
    </comment>
    <comment ref="E14" authorId="0">
      <text>
        <r>
          <rPr>
            <b/>
            <sz val="9"/>
            <color indexed="81"/>
            <rFont val="Arial CE"/>
            <charset val="238"/>
          </rPr>
          <t>E = B x W
B - zużycie paliwa [Mg]
W - 598,8 [g/Mg]</t>
        </r>
      </text>
    </comment>
    <comment ref="F14" authorId="0">
      <text>
        <r>
          <rPr>
            <b/>
            <sz val="9"/>
            <color indexed="81"/>
            <rFont val="Arial CE"/>
            <charset val="238"/>
          </rPr>
          <t>E = B x W
B - zużycie paliwa [Mg]
W - 0,24 [g/m3]</t>
        </r>
      </text>
    </comment>
    <comment ref="G14" authorId="0">
      <text>
        <r>
          <rPr>
            <b/>
            <sz val="9"/>
            <color indexed="81"/>
            <rFont val="Arial CE"/>
            <charset val="238"/>
          </rPr>
          <t>E = B x Wo x W
B - zużycie paliwa [Mg]
Wo - 47,3 MJ/kg
W - 16 [g/GJ]</t>
        </r>
      </text>
    </comment>
    <comment ref="H14" authorId="0">
      <text>
        <r>
          <rPr>
            <b/>
            <sz val="9"/>
            <color indexed="81"/>
            <rFont val="Arial CE"/>
            <charset val="238"/>
          </rPr>
          <t>E = B x W
B - zużycie paliwa [Mg]
W - 16 000 [g/Mg]</t>
        </r>
      </text>
    </comment>
    <comment ref="C15" authorId="0">
      <text>
        <r>
          <rPr>
            <b/>
            <sz val="9"/>
            <color indexed="81"/>
            <rFont val="Arial CE"/>
            <charset val="238"/>
          </rPr>
          <t>E = B x W
B - zużycie paliwa [Mg]
W - 2 000 000 [g/Mg]</t>
        </r>
      </text>
    </comment>
    <comment ref="D15" authorId="0">
      <text>
        <r>
          <rPr>
            <b/>
            <sz val="9"/>
            <color indexed="81"/>
            <rFont val="Arial CE"/>
            <charset val="238"/>
          </rPr>
          <t>E = B x W
B - zużycie paliwa [Mg]
W - 2 360 000 [g/Mg]</t>
        </r>
      </text>
    </comment>
    <comment ref="E15" authorId="0">
      <text>
        <r>
          <rPr>
            <b/>
            <sz val="9"/>
            <color indexed="81"/>
            <rFont val="Arial CE"/>
            <charset val="238"/>
          </rPr>
          <t>E = B x W
B - zużycie paliwa [Mg]
W - 3 233 520 [g/Mg]</t>
        </r>
      </text>
    </comment>
    <comment ref="F15" authorId="0">
      <text>
        <r>
          <rPr>
            <b/>
            <sz val="9"/>
            <color indexed="81"/>
            <rFont val="Arial CE"/>
            <charset val="238"/>
          </rPr>
          <t>E = B x W
B - zużycie paliwa [Mg]
W - 2 000 [g/m3]</t>
        </r>
      </text>
    </comment>
    <comment ref="G15" authorId="0">
      <text>
        <r>
          <rPr>
            <b/>
            <sz val="9"/>
            <color indexed="81"/>
            <rFont val="Arial CE"/>
            <charset val="238"/>
          </rPr>
          <t>E = B x Wo x W
B - zużycie paliwa [Mg]
Wo - 47,3 MJ/kg
W - 63 100 [g/GJ]</t>
        </r>
      </text>
    </comment>
    <comment ref="H15" authorId="0">
      <text>
        <r>
          <rPr>
            <b/>
            <sz val="9"/>
            <color indexed="81"/>
            <rFont val="Arial CE"/>
            <charset val="238"/>
          </rPr>
          <t>E = B x W
B - zużycie paliwa [Mg]
W - 1 200 000 [g/Mg]
należy przyjąć wartość 0</t>
        </r>
      </text>
    </comment>
  </commentList>
</comments>
</file>

<file path=xl/sharedStrings.xml><?xml version="1.0" encoding="utf-8"?>
<sst xmlns="http://schemas.openxmlformats.org/spreadsheetml/2006/main" count="51" uniqueCount="50">
  <si>
    <t>redukcja emisji pyłu</t>
  </si>
  <si>
    <t>redukcja emisji CO</t>
  </si>
  <si>
    <t>emisja równoważna</t>
  </si>
  <si>
    <t>węgiel            ton/rok</t>
  </si>
  <si>
    <t>koks               ton/rok</t>
  </si>
  <si>
    <t>olej                ton/rok</t>
  </si>
  <si>
    <t>drewno           ton/rok</t>
  </si>
  <si>
    <t>słoma            ton/rok</t>
  </si>
  <si>
    <r>
      <t>redukcja emisji SO</t>
    </r>
    <r>
      <rPr>
        <vertAlign val="subscript"/>
        <sz val="10"/>
        <rFont val="Times New Roman"/>
        <family val="1"/>
      </rPr>
      <t>2</t>
    </r>
  </si>
  <si>
    <t>Szacunkowe wartości emisji w zależności od rodzaju spalanego opału</t>
  </si>
  <si>
    <t>rodzaj opał</t>
  </si>
  <si>
    <t>roczne zużycie opału</t>
  </si>
  <si>
    <t>EMISJA (ton/rok)</t>
  </si>
  <si>
    <r>
      <t>SO</t>
    </r>
    <r>
      <rPr>
        <vertAlign val="subscript"/>
        <sz val="10"/>
        <rFont val="Times New Roman"/>
        <family val="1"/>
      </rPr>
      <t>2</t>
    </r>
  </si>
  <si>
    <t>CO</t>
  </si>
  <si>
    <t>gdzie:</t>
  </si>
  <si>
    <r>
      <t>E</t>
    </r>
    <r>
      <rPr>
        <vertAlign val="subscript"/>
        <sz val="12"/>
        <rFont val="Times New Roman"/>
        <family val="1"/>
      </rPr>
      <t>R</t>
    </r>
    <r>
      <rPr>
        <sz val="12"/>
        <rFont val="Times New Roman"/>
        <family val="1"/>
      </rPr>
      <t xml:space="preserve"> -</t>
    </r>
  </si>
  <si>
    <r>
      <t>E</t>
    </r>
    <r>
      <rPr>
        <vertAlign val="subscript"/>
        <sz val="12"/>
        <rFont val="Times New Roman"/>
        <family val="1"/>
      </rPr>
      <t>pył</t>
    </r>
    <r>
      <rPr>
        <sz val="12"/>
        <rFont val="Times New Roman"/>
        <family val="1"/>
      </rPr>
      <t xml:space="preserve"> -</t>
    </r>
  </si>
  <si>
    <r>
      <t>E</t>
    </r>
    <r>
      <rPr>
        <vertAlign val="subscript"/>
        <sz val="12"/>
        <rFont val="Times New Roman"/>
        <family val="1"/>
      </rPr>
      <t>CO</t>
    </r>
    <r>
      <rPr>
        <sz val="12"/>
        <rFont val="Times New Roman"/>
        <family val="1"/>
      </rPr>
      <t xml:space="preserve"> - </t>
    </r>
  </si>
  <si>
    <r>
      <t>CO</t>
    </r>
    <r>
      <rPr>
        <vertAlign val="subscript"/>
        <sz val="10"/>
        <rFont val="Times New Roman"/>
        <family val="1"/>
      </rPr>
      <t>2</t>
    </r>
  </si>
  <si>
    <r>
      <t>NO</t>
    </r>
    <r>
      <rPr>
        <vertAlign val="subscript"/>
        <sz val="10"/>
        <rFont val="Times New Roman"/>
        <family val="1"/>
      </rPr>
      <t>x</t>
    </r>
  </si>
  <si>
    <r>
      <t>E</t>
    </r>
    <r>
      <rPr>
        <b/>
        <vertAlign val="subscript"/>
        <sz val="14"/>
        <rFont val="Times New Roman"/>
        <family val="1"/>
      </rPr>
      <t>R</t>
    </r>
    <r>
      <rPr>
        <b/>
        <sz val="14"/>
        <rFont val="Times New Roman"/>
        <family val="1"/>
      </rPr>
      <t>=2,9*E</t>
    </r>
    <r>
      <rPr>
        <b/>
        <vertAlign val="subscript"/>
        <sz val="14"/>
        <rFont val="Times New Roman"/>
        <family val="1"/>
      </rPr>
      <t>pył</t>
    </r>
    <r>
      <rPr>
        <b/>
        <sz val="14"/>
        <rFont val="Times New Roman"/>
        <family val="1"/>
      </rPr>
      <t>+0,5*E</t>
    </r>
    <r>
      <rPr>
        <b/>
        <vertAlign val="subscript"/>
        <sz val="14"/>
        <rFont val="Times New Roman"/>
        <family val="1"/>
      </rPr>
      <t>CO</t>
    </r>
    <r>
      <rPr>
        <b/>
        <sz val="14"/>
        <rFont val="Times New Roman"/>
        <family val="1"/>
      </rPr>
      <t>+2,9*E</t>
    </r>
    <r>
      <rPr>
        <b/>
        <vertAlign val="subscript"/>
        <sz val="14"/>
        <rFont val="Times New Roman"/>
        <family val="1"/>
      </rPr>
      <t>NOx</t>
    </r>
    <r>
      <rPr>
        <b/>
        <sz val="14"/>
        <rFont val="Times New Roman"/>
        <family val="1"/>
      </rPr>
      <t>+E</t>
    </r>
    <r>
      <rPr>
        <b/>
        <vertAlign val="subscript"/>
        <sz val="14"/>
        <rFont val="Times New Roman"/>
        <family val="1"/>
      </rPr>
      <t>SO2</t>
    </r>
  </si>
  <si>
    <r>
      <t>E</t>
    </r>
    <r>
      <rPr>
        <vertAlign val="subscript"/>
        <sz val="12"/>
        <rFont val="Times New Roman"/>
        <family val="1"/>
      </rPr>
      <t>NOx</t>
    </r>
    <r>
      <rPr>
        <sz val="12"/>
        <rFont val="Times New Roman"/>
        <family val="1"/>
      </rPr>
      <t xml:space="preserve"> -</t>
    </r>
  </si>
  <si>
    <t>redukcja emisji Nox</t>
  </si>
  <si>
    <r>
      <t>E</t>
    </r>
    <r>
      <rPr>
        <vertAlign val="subscript"/>
        <sz val="12"/>
        <rFont val="Times New Roman"/>
        <family val="1"/>
      </rPr>
      <t>SO</t>
    </r>
    <r>
      <rPr>
        <vertAlign val="subscript"/>
        <sz val="10"/>
        <rFont val="Times New Roman"/>
        <family val="1"/>
      </rPr>
      <t>2</t>
    </r>
    <r>
      <rPr>
        <sz val="12"/>
        <rFont val="Times New Roman"/>
        <family val="1"/>
      </rPr>
      <t xml:space="preserve"> -</t>
    </r>
  </si>
  <si>
    <t>Wskazówki do obliczeń efektu ekologicznego</t>
  </si>
  <si>
    <r>
      <t>gaz ziemny              m</t>
    </r>
    <r>
      <rPr>
        <vertAlign val="superscript"/>
        <sz val="10"/>
        <rFont val="Times New Roman"/>
        <family val="1"/>
      </rPr>
      <t>3</t>
    </r>
    <r>
      <rPr>
        <sz val="10"/>
        <rFont val="Times New Roman"/>
        <family val="1"/>
      </rPr>
      <t>/rok</t>
    </r>
  </si>
  <si>
    <t>gaz LPG 
(propan-butan)              ton/rok</t>
  </si>
  <si>
    <t>pyły ogółem</t>
  </si>
  <si>
    <t>pył PM 2,5</t>
  </si>
  <si>
    <t>pył PM 10</t>
  </si>
  <si>
    <t>Metodyka</t>
  </si>
  <si>
    <t>Wszelkie wielkości zużycia paliwa / energii powinny odnosić się do ostatniego roku kalendarzowego lub – jeśli ten rok odbiegał w sposób istotny od norm zużycia – może zostać podana średnia z 3 ostatnich lat.</t>
  </si>
  <si>
    <t>W przypadku, gdy dane dot. paliwa są niedostępne lub wnioskodawca uzasadni w sposób przekonywujący, dlaczego nie podał danych rzeczywistych, dopuszczona jest możliwość wyliczenia innego zużycia paliwa (np. w oparciu o audyt energetyczny), przy czym wielkość ta powinna odnosić się do energii końcowej, a nie energii pierwotnej.</t>
  </si>
  <si>
    <t>Efekt ekologiczny (EE) w przypadku:</t>
  </si>
  <si>
    <r>
      <rPr>
        <b/>
        <sz val="11"/>
        <rFont val="Lucida Grande"/>
      </rPr>
      <t>istniejących źródeł</t>
    </r>
    <r>
      <rPr>
        <sz val="11"/>
        <rFont val="Lucida Grande"/>
      </rPr>
      <t xml:space="preserve"> – to łączna emisja przed projektem (E1) pomniejszona o łączną emisję po projekcie (E2) </t>
    </r>
    <r>
      <rPr>
        <sz val="11"/>
        <rFont val="Lucida Sans Unicode"/>
      </rPr>
      <t>⇒</t>
    </r>
    <r>
      <rPr>
        <sz val="11"/>
        <rFont val="Lucida Grande"/>
      </rPr>
      <t xml:space="preserve"> EE= E1-E2</t>
    </r>
  </si>
  <si>
    <r>
      <rPr>
        <b/>
        <sz val="11"/>
        <rFont val="Arial CE"/>
        <charset val="238"/>
      </rPr>
      <t>E1</t>
    </r>
    <r>
      <rPr>
        <sz val="11"/>
        <rFont val="Arial CE"/>
        <charset val="238"/>
      </rPr>
      <t>, czyli emisja z obecnego źródła przed realizacją projektu, wyliczana jest na podstawie faktycznego zużycia paliwa + uniknięta emisja z OZE (PV) (na podstawie wzoru B [Mg] = ( (E [MWh] x 3600) / WO [MJ/kg] ) / 1000 – z uwzględnieniem właściwego wskaźnika WO z informacji KOBiZE „Wartości opałowe…) , a w przypadku projektów obejmujących oszczędność energii elektrycznej, można również uwzględnić (dodać) emisję dot. zużycia energii elektrycznej przed projektem (na podstawie wzoru B [Mg] = ( (E [MWh] x 3600) / WO [MJ/kg] ) / 1000 – z uwzględnieniem właściwego wskaźnika WO z informacji KOBiZE „Wartości opałowe…)</t>
    </r>
  </si>
  <si>
    <r>
      <rPr>
        <b/>
        <sz val="11"/>
        <rFont val="Arial CE"/>
        <charset val="238"/>
      </rPr>
      <t>E2</t>
    </r>
    <r>
      <rPr>
        <sz val="11"/>
        <rFont val="Arial CE"/>
        <charset val="238"/>
      </rPr>
      <t>, czyli emisja z obecnego źródła po realizacji projektu (na podstawie szacowanego zużycia paliwa), a w przypadku projektów obejmujących oszczędność energii elektrycznej i ujęcia w cześci E1, należy również uwzględnić (dodać) emisję dot. zużycia energii elektrycznej po projekcie (na podstawie wzoru B [Mg] = ( (E [MWh] x 3600) / WO [MJ/kg] ) / 1000 – z uwzględnieniem właściwego wskaźnika WO z informacji KOBiZE „Wartości opałowe…)</t>
    </r>
  </si>
  <si>
    <t>Tabela dotycząca emisji zanieczyszczeń, może obejmować łączną redukcję zużycia paliwa, a szczegółowy sposób wyliczenia zużycia paliwa przed i po projekcie powinien być zamieszczony przez wnioskodawcę w opisie.</t>
  </si>
  <si>
    <t>Dopuszczona jest możliwość podania przez wnioskodawcę swojego sposobu wyliczenia paliwa, przy czym nie powinien on być większy niż obliczenie go na podstawie wzoru B [Mg] = ( (E [MWh] x 3600) / WO [MJ/kg] ) / 1000 – z uwzględnieniem właściwego wskaźnika WO z informacji KOBiZE „Wartości opałowe…</t>
  </si>
  <si>
    <t xml:space="preserve">Poszczególne elementy źródeł emisji powinny być spójne z zakresem projektu objętym wnioskiem. </t>
  </si>
  <si>
    <r>
      <rPr>
        <b/>
        <u/>
        <sz val="11"/>
        <rFont val="Arial CE"/>
        <charset val="238"/>
      </rPr>
      <t>W przypadku funkcjonujących kotłowni</t>
    </r>
    <r>
      <rPr>
        <sz val="11"/>
        <rFont val="Arial CE"/>
        <charset val="238"/>
      </rPr>
      <t>, wnioskodawca powinien podać roczne zużycie opału.</t>
    </r>
  </si>
  <si>
    <r>
      <rPr>
        <b/>
        <u/>
        <sz val="11"/>
        <rFont val="Arial CE"/>
        <charset val="238"/>
      </rPr>
      <t>W przypadku zasilania z sieci ciepłowniczej</t>
    </r>
    <r>
      <rPr>
        <sz val="11"/>
        <rFont val="Arial CE"/>
        <charset val="238"/>
      </rPr>
      <t>, powinno podać zużycie energii na podstawie odczytów licznika i przeliczyć na zużycie paliwa.</t>
    </r>
  </si>
  <si>
    <r>
      <rPr>
        <b/>
        <u/>
        <sz val="11"/>
        <rFont val="Arial CE"/>
        <charset val="238"/>
      </rPr>
      <t>W przypadku zużycia energii elektrycznej</t>
    </r>
    <r>
      <rPr>
        <sz val="11"/>
        <rFont val="Arial CE"/>
        <charset val="238"/>
      </rPr>
      <t>, powinno podać zużycie energii na podstawie odczytów licznika za ostatni rok i przeliczyć na zużycie paliwa wg wzoru B [Mg] = ( (E [MWh] x 3600) / WO [MJ/kg] ) / 1000 – z uwzględnieniem właściwego wskaźnika WO z informacji KOBiZE „Wartości opałowe…”</t>
    </r>
  </si>
  <si>
    <r>
      <rPr>
        <b/>
        <u/>
        <sz val="11"/>
        <rFont val="Arial CE"/>
        <charset val="238"/>
      </rPr>
      <t>W przypadku produkcji energii elektrycznej</t>
    </r>
    <r>
      <rPr>
        <sz val="11"/>
        <rFont val="Arial CE"/>
        <charset val="238"/>
      </rPr>
      <t>, powinno odnieść się do planowanej produkcji energii do wyprodukowania w ramach projektu (rezultat) i przeliczyć ją na zużycie paliwa wg wzoru B [Mg] = ( (E [MWh] x 3600) / WO [MJ/kg] ) / 1000 – z uwzględnieniem właściwego wskaźnika WO z informacji KOBiZE „Wartości opałowe…”</t>
    </r>
  </si>
  <si>
    <t>Po wpisaniu w odpowiednie zielone pola rocznego zużycia opału stosowanego przed oraz po modernizacji kotłowni, 
w tabeli pojawią się szacunkowe wartości poszczególnych emisji, co umożliwi obliczenie ich redukcji, a następnie obliczenie EMISJI RÓWNOWAŻNEJ (w przeliczeniu na emisję równoważną SO2) według poniższego wzoru:</t>
  </si>
  <si>
    <t>Emisja równoważna [Mg SO2 / rok]</t>
  </si>
  <si>
    <r>
      <rPr>
        <b/>
        <sz val="11"/>
        <rFont val="Arial CE"/>
        <charset val="238"/>
      </rPr>
      <t xml:space="preserve">nowych źródeł energii </t>
    </r>
    <r>
      <rPr>
        <sz val="11"/>
        <rFont val="Arial CE"/>
        <charset val="238"/>
      </rPr>
      <t>– to uniknięta emisja dzięki zastosowaniu OZE (E1)</t>
    </r>
  </si>
  <si>
    <t>Zgodnie zasadami Wspólnotowego handlu uprawnieniami do emisji oraz IPCC, emisja CO2 ze spalania biomasy nie wlicza się do sumy emisji ze spalania paliw, co oznacza, że jest to równoważne stosowaniu zerowego wskaźnika emisji dla biomasy.</t>
  </si>
  <si>
    <t>Do oblicznia zużycia paliwa, wg podanej powyżej metodyki, wartość opałową dla paliwa, należy przyjąć z tabeli 14 informacji KOBiZE „Wartości opałowe (WO) i wskaźniki emisji CO2 (WE) w roku 2013 do raportowania w ramach Wspólnotowego Systemu Handlu Uprawnieniami do Emisji za rok 2016” (Warszawa, grudzień 2015) jak dla brykietu węgla kamiennego (tj. 20,7 MJ/kg).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</si>
</sst>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4" x14ac:knownFonts="1">
    <font>
      <sz val="10"/>
      <name val="Arial CE"/>
      <charset val="238"/>
    </font>
    <font>
      <sz val="8"/>
      <name val="Arial CE"/>
      <charset val="238"/>
    </font>
    <font>
      <b/>
      <sz val="12"/>
      <name val="Times New Roman"/>
      <family val="1"/>
    </font>
    <font>
      <sz val="10"/>
      <name val="Times New Roman"/>
      <family val="1"/>
    </font>
    <font>
      <b/>
      <sz val="9"/>
      <name val="Times New Roman"/>
      <family val="1"/>
    </font>
    <font>
      <b/>
      <sz val="9"/>
      <color indexed="57"/>
      <name val="Times New Roman"/>
      <family val="1"/>
    </font>
    <font>
      <vertAlign val="superscript"/>
      <sz val="10"/>
      <name val="Times New Roman"/>
      <family val="1"/>
    </font>
    <font>
      <b/>
      <sz val="10"/>
      <name val="Times New Roman"/>
      <family val="1"/>
    </font>
    <font>
      <vertAlign val="subscript"/>
      <sz val="10"/>
      <name val="Times New Roman"/>
      <family val="1"/>
    </font>
    <font>
      <b/>
      <sz val="14"/>
      <name val="Times New Roman"/>
      <family val="1"/>
    </font>
    <font>
      <b/>
      <vertAlign val="subscript"/>
      <sz val="14"/>
      <name val="Times New Roman"/>
      <family val="1"/>
    </font>
    <font>
      <sz val="12"/>
      <name val="Times New Roman"/>
      <family val="1"/>
    </font>
    <font>
      <vertAlign val="subscript"/>
      <sz val="12"/>
      <name val="Times New Roman"/>
      <family val="1"/>
    </font>
    <font>
      <b/>
      <sz val="9"/>
      <color indexed="81"/>
      <name val="Arial CE"/>
      <charset val="238"/>
    </font>
    <font>
      <u/>
      <sz val="10"/>
      <color theme="10"/>
      <name val="Arial CE"/>
      <charset val="238"/>
    </font>
    <font>
      <u/>
      <sz val="10"/>
      <color theme="11"/>
      <name val="Arial CE"/>
      <charset val="238"/>
    </font>
    <font>
      <b/>
      <sz val="10"/>
      <color rgb="FFFF0000"/>
      <name val="Times New Roman"/>
    </font>
    <font>
      <sz val="11"/>
      <name val="Arial CE"/>
      <charset val="238"/>
    </font>
    <font>
      <b/>
      <sz val="11"/>
      <name val="Arial CE"/>
      <charset val="238"/>
    </font>
    <font>
      <sz val="11"/>
      <name val="Lucida Grande"/>
    </font>
    <font>
      <sz val="11"/>
      <name val="Lucida Sans Unicode"/>
    </font>
    <font>
      <b/>
      <sz val="11"/>
      <name val="Lucida Grande"/>
    </font>
    <font>
      <b/>
      <u/>
      <sz val="11"/>
      <name val="Arial CE"/>
      <charset val="238"/>
    </font>
    <font>
      <b/>
      <sz val="12"/>
      <name val="Arial CE"/>
      <charset val="23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5">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33">
    <xf numFmtId="0" fontId="0" fillId="0" borderId="0" xfId="0"/>
    <xf numFmtId="0" fontId="3" fillId="0" borderId="0" xfId="0" applyFont="1"/>
    <xf numFmtId="0" fontId="4" fillId="0" borderId="0" xfId="0" applyFont="1"/>
    <xf numFmtId="0" fontId="5" fillId="0" borderId="0" xfId="0" applyFont="1"/>
    <xf numFmtId="0" fontId="2" fillId="0" borderId="0" xfId="0" applyFont="1" applyAlignment="1">
      <alignment horizontal="center" vertical="center"/>
    </xf>
    <xf numFmtId="0" fontId="3" fillId="0" borderId="1" xfId="0" applyFont="1" applyBorder="1" applyAlignment="1">
      <alignment vertical="center"/>
    </xf>
    <xf numFmtId="0" fontId="11" fillId="0" borderId="0" xfId="0" applyFont="1" applyAlignment="1">
      <alignment horizontal="right"/>
    </xf>
    <xf numFmtId="0" fontId="3" fillId="0" borderId="1" xfId="0" applyFont="1" applyBorder="1" applyAlignment="1">
      <alignment horizontal="center" vertical="center" wrapText="1"/>
    </xf>
    <xf numFmtId="0" fontId="3" fillId="0" borderId="0" xfId="0" applyFont="1" applyAlignment="1">
      <alignment vertical="center"/>
    </xf>
    <xf numFmtId="0" fontId="2" fillId="2" borderId="2" xfId="0" applyFont="1" applyFill="1" applyBorder="1" applyAlignment="1">
      <alignment horizontal="center" vertical="center"/>
    </xf>
    <xf numFmtId="0" fontId="3" fillId="0" borderId="3" xfId="0" applyFont="1" applyBorder="1" applyAlignment="1">
      <alignment vertical="center" wrapText="1"/>
    </xf>
    <xf numFmtId="0" fontId="16" fillId="0" borderId="0" xfId="0" applyFont="1"/>
    <xf numFmtId="0" fontId="3" fillId="0" borderId="4" xfId="0" applyFont="1" applyBorder="1" applyAlignment="1">
      <alignment vertical="center"/>
    </xf>
    <xf numFmtId="164" fontId="7" fillId="0" borderId="4" xfId="0" applyNumberFormat="1" applyFont="1" applyBorder="1" applyAlignment="1">
      <alignment vertical="center"/>
    </xf>
    <xf numFmtId="164" fontId="7" fillId="0" borderId="1" xfId="0" applyNumberFormat="1" applyFont="1" applyBorder="1" applyAlignment="1">
      <alignment vertical="center"/>
    </xf>
    <xf numFmtId="165" fontId="7" fillId="0" borderId="1" xfId="0" applyNumberFormat="1" applyFont="1" applyBorder="1" applyAlignment="1">
      <alignment vertical="center"/>
    </xf>
    <xf numFmtId="0" fontId="9" fillId="0" borderId="0" xfId="0" applyFont="1" applyAlignment="1">
      <alignment horizontal="center"/>
    </xf>
    <xf numFmtId="0" fontId="2" fillId="0" borderId="0" xfId="0" applyFont="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0" xfId="0" applyFont="1" applyAlignment="1">
      <alignment horizontal="left"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7" fillId="0" borderId="0" xfId="0" applyFont="1" applyAlignment="1">
      <alignment vertical="center"/>
    </xf>
    <xf numFmtId="0" fontId="17" fillId="0" borderId="0" xfId="0" applyFont="1" applyAlignment="1">
      <alignment horizontal="left" vertical="center" indent="1"/>
    </xf>
    <xf numFmtId="0" fontId="18" fillId="0" borderId="0" xfId="0" applyFont="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indent="1"/>
    </xf>
    <xf numFmtId="0" fontId="17" fillId="0" borderId="0" xfId="0" applyFont="1" applyAlignment="1">
      <alignment horizontal="left" vertical="center" wrapText="1" indent="2"/>
    </xf>
    <xf numFmtId="16" fontId="17" fillId="0" borderId="0" xfId="0" applyNumberFormat="1" applyFont="1" applyAlignment="1">
      <alignment vertical="center"/>
    </xf>
    <xf numFmtId="0" fontId="23" fillId="0" borderId="0" xfId="0" applyFont="1" applyAlignment="1">
      <alignment vertical="center"/>
    </xf>
  </cellXfs>
  <cellStyles count="105">
    <cellStyle name="Hiperłącze" xfId="1" builtinId="8" hidden="1"/>
    <cellStyle name="Hiperłącze" xfId="3" builtinId="8" hidden="1"/>
    <cellStyle name="Hiperłącze" xfId="5" builtinId="8" hidden="1"/>
    <cellStyle name="Hiperłącze" xfId="7" builtinId="8" hidden="1"/>
    <cellStyle name="Hiperłącze" xfId="9" builtinId="8" hidden="1"/>
    <cellStyle name="Hiperłącze" xfId="11" builtinId="8" hidden="1"/>
    <cellStyle name="Hiperłącze" xfId="13" builtinId="8" hidden="1"/>
    <cellStyle name="Hiperłącze" xfId="15" builtinId="8" hidden="1"/>
    <cellStyle name="Hiperłącze" xfId="17" builtinId="8" hidden="1"/>
    <cellStyle name="Hiperłącze" xfId="19" builtinId="8" hidden="1"/>
    <cellStyle name="Hiperłącze" xfId="21" builtinId="8" hidden="1"/>
    <cellStyle name="Hiperłącze" xfId="23" builtinId="8" hidden="1"/>
    <cellStyle name="Hiperłącze" xfId="25" builtinId="8" hidden="1"/>
    <cellStyle name="Hiperłącze" xfId="27" builtinId="8" hidden="1"/>
    <cellStyle name="Hiperłącze" xfId="29" builtinId="8" hidden="1"/>
    <cellStyle name="Hiperłącze" xfId="31" builtinId="8" hidden="1"/>
    <cellStyle name="Hiperłącze" xfId="33" builtinId="8" hidden="1"/>
    <cellStyle name="Hiperłącze" xfId="35" builtinId="8" hidden="1"/>
    <cellStyle name="Hiperłącze" xfId="37" builtinId="8" hidden="1"/>
    <cellStyle name="Hiperłącze" xfId="39" builtinId="8" hidden="1"/>
    <cellStyle name="Hiperłącze" xfId="41" builtinId="8" hidden="1"/>
    <cellStyle name="Hiperłącze" xfId="43" builtinId="8" hidden="1"/>
    <cellStyle name="Hiperłącze" xfId="45" builtinId="8" hidden="1"/>
    <cellStyle name="Hiperłącze" xfId="47" builtinId="8" hidden="1"/>
    <cellStyle name="Hiperłącze" xfId="49" builtinId="8" hidden="1"/>
    <cellStyle name="Hiperłącze" xfId="51" builtinId="8" hidden="1"/>
    <cellStyle name="Hiperłącze" xfId="53" builtinId="8" hidden="1"/>
    <cellStyle name="Hiperłącze" xfId="55" builtinId="8" hidden="1"/>
    <cellStyle name="Hiperłącze" xfId="57" builtinId="8" hidden="1"/>
    <cellStyle name="Hiperłącze" xfId="59" builtinId="8" hidden="1"/>
    <cellStyle name="Hiperłącze" xfId="61" builtinId="8" hidden="1"/>
    <cellStyle name="Hiperłącze" xfId="63" builtinId="8" hidden="1"/>
    <cellStyle name="Hiperłącze" xfId="65" builtinId="8" hidden="1"/>
    <cellStyle name="Hiperłącze" xfId="67" builtinId="8" hidden="1"/>
    <cellStyle name="Hiperłącze" xfId="69" builtinId="8" hidden="1"/>
    <cellStyle name="Hiperłącze" xfId="71" builtinId="8" hidden="1"/>
    <cellStyle name="Hiperłącze" xfId="73" builtinId="8" hidden="1"/>
    <cellStyle name="Hiperłącze" xfId="75" builtinId="8" hidden="1"/>
    <cellStyle name="Hiperłącze" xfId="77" builtinId="8" hidden="1"/>
    <cellStyle name="Hiperłącze" xfId="79" builtinId="8" hidden="1"/>
    <cellStyle name="Hiperłącze" xfId="81" builtinId="8" hidden="1"/>
    <cellStyle name="Hiperłącze" xfId="83" builtinId="8" hidden="1"/>
    <cellStyle name="Hiperłącze" xfId="85" builtinId="8" hidden="1"/>
    <cellStyle name="Hiperłącze" xfId="87" builtinId="8" hidden="1"/>
    <cellStyle name="Hiperłącze" xfId="89" builtinId="8" hidden="1"/>
    <cellStyle name="Hiperłącze" xfId="91" builtinId="8" hidden="1"/>
    <cellStyle name="Hiperłącze" xfId="93" builtinId="8" hidden="1"/>
    <cellStyle name="Hiperłącze" xfId="95" builtinId="8" hidden="1"/>
    <cellStyle name="Hiperłącze" xfId="97" builtinId="8" hidden="1"/>
    <cellStyle name="Hiperłącze" xfId="99" builtinId="8" hidden="1"/>
    <cellStyle name="Hiperłącze" xfId="101" builtinId="8" hidden="1"/>
    <cellStyle name="Hiperłącze" xfId="103" builtinId="8" hidden="1"/>
    <cellStyle name="Standardowy" xfId="0" builtinId="0"/>
    <cellStyle name="Użyte hiperłącze" xfId="2" builtinId="9" hidden="1"/>
    <cellStyle name="Użyte hiperłącze" xfId="4" builtinId="9" hidden="1"/>
    <cellStyle name="Użyte hiperłącze" xfId="6" builtinId="9" hidden="1"/>
    <cellStyle name="Użyte hiperłącze" xfId="8" builtinId="9" hidden="1"/>
    <cellStyle name="Użyte hiperłącze" xfId="10" builtinId="9" hidden="1"/>
    <cellStyle name="Użyte hiperłącze" xfId="12" builtinId="9" hidden="1"/>
    <cellStyle name="Użyte hiperłącze" xfId="14" builtinId="9" hidden="1"/>
    <cellStyle name="Użyte hiperłącze" xfId="16" builtinId="9" hidden="1"/>
    <cellStyle name="Użyte hiperłącze" xfId="18" builtinId="9" hidden="1"/>
    <cellStyle name="Użyte hiperłącze" xfId="20" builtinId="9" hidden="1"/>
    <cellStyle name="Użyte hiperłącze" xfId="22" builtinId="9" hidden="1"/>
    <cellStyle name="Użyte hiperłącze" xfId="24" builtinId="9" hidden="1"/>
    <cellStyle name="Użyte hiperłącze" xfId="26" builtinId="9" hidden="1"/>
    <cellStyle name="Użyte hiperłącze" xfId="28" builtinId="9" hidden="1"/>
    <cellStyle name="Użyte hiperłącze" xfId="30" builtinId="9" hidden="1"/>
    <cellStyle name="Użyte hiperłącze" xfId="32" builtinId="9" hidden="1"/>
    <cellStyle name="Użyte hiperłącze" xfId="34" builtinId="9" hidden="1"/>
    <cellStyle name="Użyte hiperłącze" xfId="36" builtinId="9" hidden="1"/>
    <cellStyle name="Użyte hiperłącze" xfId="38" builtinId="9" hidden="1"/>
    <cellStyle name="Użyte hiperłącze" xfId="40" builtinId="9" hidden="1"/>
    <cellStyle name="Użyte hiperłącze" xfId="42" builtinId="9" hidden="1"/>
    <cellStyle name="Użyte hiperłącze" xfId="44" builtinId="9" hidden="1"/>
    <cellStyle name="Użyte hiperłącze" xfId="46" builtinId="9" hidden="1"/>
    <cellStyle name="Użyte hiperłącze" xfId="48" builtinId="9" hidden="1"/>
    <cellStyle name="Użyte hiperłącze" xfId="50" builtinId="9" hidden="1"/>
    <cellStyle name="Użyte hiperłącze" xfId="52" builtinId="9" hidden="1"/>
    <cellStyle name="Użyte hiperłącze" xfId="54" builtinId="9" hidden="1"/>
    <cellStyle name="Użyte hiperłącze" xfId="56" builtinId="9" hidden="1"/>
    <cellStyle name="Użyte hiperłącze" xfId="58" builtinId="9" hidden="1"/>
    <cellStyle name="Użyte hiperłącze" xfId="60" builtinId="9" hidden="1"/>
    <cellStyle name="Użyte hiperłącze" xfId="62" builtinId="9" hidden="1"/>
    <cellStyle name="Użyte hiperłącze" xfId="64" builtinId="9" hidden="1"/>
    <cellStyle name="Użyte hiperłącze" xfId="66" builtinId="9" hidden="1"/>
    <cellStyle name="Użyte hiperłącze" xfId="68" builtinId="9" hidden="1"/>
    <cellStyle name="Użyte hiperłącze" xfId="70" builtinId="9" hidden="1"/>
    <cellStyle name="Użyte hiperłącze" xfId="72" builtinId="9" hidden="1"/>
    <cellStyle name="Użyte hiperłącze" xfId="74" builtinId="9" hidden="1"/>
    <cellStyle name="Użyte hiperłącze" xfId="76" builtinId="9" hidden="1"/>
    <cellStyle name="Użyte hiperłącze" xfId="78" builtinId="9" hidden="1"/>
    <cellStyle name="Użyte hiperłącze" xfId="80" builtinId="9" hidden="1"/>
    <cellStyle name="Użyte hiperłącze" xfId="82" builtinId="9" hidden="1"/>
    <cellStyle name="Użyte hiperłącze" xfId="84" builtinId="9" hidden="1"/>
    <cellStyle name="Użyte hiperłącze" xfId="86" builtinId="9" hidden="1"/>
    <cellStyle name="Użyte hiperłącze" xfId="88" builtinId="9" hidden="1"/>
    <cellStyle name="Użyte hiperłącze" xfId="90" builtinId="9" hidden="1"/>
    <cellStyle name="Użyte hiperłącze" xfId="92" builtinId="9" hidden="1"/>
    <cellStyle name="Użyte hiperłącze" xfId="94" builtinId="9" hidden="1"/>
    <cellStyle name="Użyte hiperłącze" xfId="96" builtinId="9" hidden="1"/>
    <cellStyle name="Użyte hiperłącze" xfId="98" builtinId="9" hidden="1"/>
    <cellStyle name="Użyte hiperłącze" xfId="100" builtinId="9" hidden="1"/>
    <cellStyle name="Użyte hiperłącze" xfId="102" builtinId="9" hidden="1"/>
    <cellStyle name="Użyte hiperłącze" xfId="104" builtinId="9" hidde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32"/>
  <sheetViews>
    <sheetView tabSelected="1" zoomScale="115" zoomScaleNormal="115" zoomScalePageLayoutView="115" workbookViewId="0"/>
  </sheetViews>
  <sheetFormatPr baseColWidth="10" defaultColWidth="9" defaultRowHeight="12" x14ac:dyDescent="0"/>
  <cols>
    <col min="1" max="1" width="4" style="1" customWidth="1"/>
    <col min="2" max="2" width="15.85546875" style="1" customWidth="1"/>
    <col min="3" max="3" width="12.140625" style="1" customWidth="1"/>
    <col min="4" max="9" width="12.28515625" style="1" customWidth="1"/>
    <col min="10" max="16384" width="9" style="1"/>
  </cols>
  <sheetData>
    <row r="1" spans="2:9" ht="16">
      <c r="B1" s="16" t="s">
        <v>25</v>
      </c>
      <c r="C1" s="16"/>
      <c r="D1" s="16"/>
      <c r="E1" s="16"/>
      <c r="F1" s="16"/>
      <c r="G1" s="16"/>
      <c r="H1" s="16"/>
    </row>
    <row r="4" spans="2:9" ht="16">
      <c r="B4" s="16" t="s">
        <v>9</v>
      </c>
      <c r="C4" s="16"/>
      <c r="D4" s="16"/>
      <c r="E4" s="16"/>
      <c r="F4" s="16"/>
      <c r="G4" s="16"/>
      <c r="H4" s="16"/>
    </row>
    <row r="5" spans="2:9">
      <c r="B5" s="2"/>
    </row>
    <row r="6" spans="2:9" ht="15">
      <c r="B6" s="3"/>
      <c r="C6" s="4"/>
      <c r="D6" s="4"/>
    </row>
    <row r="7" spans="2:9" ht="15">
      <c r="B7" s="11"/>
      <c r="C7" s="4"/>
      <c r="D7" s="4"/>
    </row>
    <row r="8" spans="2:9" s="8" customFormat="1" ht="36">
      <c r="B8" s="5" t="s">
        <v>10</v>
      </c>
      <c r="C8" s="7" t="s">
        <v>3</v>
      </c>
      <c r="D8" s="7" t="s">
        <v>4</v>
      </c>
      <c r="E8" s="7" t="s">
        <v>5</v>
      </c>
      <c r="F8" s="7" t="s">
        <v>26</v>
      </c>
      <c r="G8" s="7" t="s">
        <v>27</v>
      </c>
      <c r="H8" s="7" t="s">
        <v>6</v>
      </c>
      <c r="I8" s="7" t="s">
        <v>7</v>
      </c>
    </row>
    <row r="9" spans="2:9" ht="39" customHeight="1">
      <c r="B9" s="10" t="s">
        <v>11</v>
      </c>
      <c r="C9" s="9"/>
      <c r="D9" s="9"/>
      <c r="E9" s="9"/>
      <c r="F9" s="9"/>
      <c r="G9" s="9"/>
      <c r="H9" s="9"/>
      <c r="I9" s="9"/>
    </row>
    <row r="10" spans="2:9" s="8" customFormat="1" ht="30.75" customHeight="1">
      <c r="B10" s="22" t="s">
        <v>12</v>
      </c>
      <c r="C10" s="23"/>
      <c r="D10" s="23"/>
      <c r="E10" s="23"/>
      <c r="F10" s="23"/>
      <c r="G10" s="23"/>
      <c r="H10" s="23"/>
      <c r="I10" s="24"/>
    </row>
    <row r="11" spans="2:9" s="8" customFormat="1">
      <c r="B11" s="12" t="s">
        <v>28</v>
      </c>
      <c r="C11" s="13">
        <f>$C$9*(1500/1000*10)/1000</f>
        <v>0</v>
      </c>
      <c r="D11" s="13">
        <f>$D$9*(1500/1000*10)/1000</f>
        <v>0</v>
      </c>
      <c r="E11" s="13">
        <f>$E$9*(407.184/1000)/1000</f>
        <v>0</v>
      </c>
      <c r="F11" s="13">
        <f>$F$9*(0.0005/1000)/1000</f>
        <v>0</v>
      </c>
      <c r="G11" s="13">
        <f>$G$9*(3.1/1000)*47.3/1000</f>
        <v>0</v>
      </c>
      <c r="H11" s="13">
        <f>$H$9*(1500/1000*1)/1000</f>
        <v>0</v>
      </c>
      <c r="I11" s="13">
        <f>$I$9*3.371/1000</f>
        <v>0</v>
      </c>
    </row>
    <row r="12" spans="2:9" s="8" customFormat="1">
      <c r="B12" s="5" t="s">
        <v>13</v>
      </c>
      <c r="C12" s="14">
        <f>$C$9*(16000/1000*1)/1000</f>
        <v>0</v>
      </c>
      <c r="D12" s="14">
        <f>$D$9*(16000/1000*1)/1000</f>
        <v>0</v>
      </c>
      <c r="E12" s="14">
        <f>$E$9*(20359.2/1000*0.15)/1000</f>
        <v>0</v>
      </c>
      <c r="F12" s="14">
        <f>$F$9*(0.002/1000*7)/1000</f>
        <v>0</v>
      </c>
      <c r="G12" s="14">
        <f>$G$9*(0.29/1000)*47.3/1000</f>
        <v>0</v>
      </c>
      <c r="H12" s="14">
        <f>$H$9*(110/1000)/1000</f>
        <v>0</v>
      </c>
      <c r="I12" s="14">
        <f>$I$9*1.461/1000</f>
        <v>0</v>
      </c>
    </row>
    <row r="13" spans="2:9" s="8" customFormat="1">
      <c r="B13" s="5" t="s">
        <v>20</v>
      </c>
      <c r="C13" s="14">
        <f>$C$9*(3000/1000)/1000</f>
        <v>0</v>
      </c>
      <c r="D13" s="14">
        <f>$D$9*(1000/1000)/1000</f>
        <v>0</v>
      </c>
      <c r="E13" s="14">
        <f>$E$9*(2395.2/1000)/1000</f>
        <v>0</v>
      </c>
      <c r="F13" s="14">
        <f>$F$9*(1.75/1000)/1000</f>
        <v>0</v>
      </c>
      <c r="G13" s="14">
        <f>$G$9*(39/1000)*47.3/1000</f>
        <v>0</v>
      </c>
      <c r="H13" s="14">
        <f>$H$9*(950/1000)/1000</f>
        <v>0</v>
      </c>
      <c r="I13" s="14">
        <f>$I$9*1.798/1000</f>
        <v>0</v>
      </c>
    </row>
    <row r="14" spans="2:9" s="8" customFormat="1">
      <c r="B14" s="5" t="s">
        <v>14</v>
      </c>
      <c r="C14" s="14">
        <f>$C$9*(20000/1000)/1000</f>
        <v>0</v>
      </c>
      <c r="D14" s="14">
        <f>$D$9*(20000/1000)/1000</f>
        <v>0</v>
      </c>
      <c r="E14" s="14">
        <f>$E$9*(598.8/1000)/1000</f>
        <v>0</v>
      </c>
      <c r="F14" s="14">
        <f>$F$9*(0.24/1000)/1000</f>
        <v>0</v>
      </c>
      <c r="G14" s="14">
        <f>$G$9*(16/1000)*47.3/1000</f>
        <v>0</v>
      </c>
      <c r="H14" s="14">
        <f>$H$9*(16000/1000)/1000</f>
        <v>0</v>
      </c>
      <c r="I14" s="14">
        <f>$I$9*1.798/1000</f>
        <v>0</v>
      </c>
    </row>
    <row r="15" spans="2:9" s="8" customFormat="1">
      <c r="B15" s="5" t="s">
        <v>19</v>
      </c>
      <c r="C15" s="14">
        <f>$C$9*(2000000/1000)/1000</f>
        <v>0</v>
      </c>
      <c r="D15" s="14">
        <f>$D$9*(2360000/1000)/1000</f>
        <v>0</v>
      </c>
      <c r="E15" s="14">
        <f>$E$9*(3233520/1000)/1000</f>
        <v>0</v>
      </c>
      <c r="F15" s="14">
        <f>$F$9*(2000/1000)/1000</f>
        <v>0</v>
      </c>
      <c r="G15" s="14">
        <f>$G$9*(63100/1000)*47.3/1000</f>
        <v>0</v>
      </c>
      <c r="H15" s="14">
        <v>0</v>
      </c>
      <c r="I15" s="14">
        <v>0</v>
      </c>
    </row>
    <row r="16" spans="2:9" s="8" customFormat="1"/>
    <row r="17" spans="2:9" s="8" customFormat="1">
      <c r="B17" s="5" t="s">
        <v>29</v>
      </c>
      <c r="C17" s="15">
        <f>C11*75%</f>
        <v>0</v>
      </c>
      <c r="D17" s="15">
        <f>D11*75%</f>
        <v>0</v>
      </c>
      <c r="E17" s="15">
        <f>E11*77%</f>
        <v>0</v>
      </c>
      <c r="F17" s="15">
        <f>F11*50%</f>
        <v>0</v>
      </c>
      <c r="G17" s="15">
        <f>G11*77%</f>
        <v>0</v>
      </c>
      <c r="H17" s="15">
        <f>H11*72%</f>
        <v>0</v>
      </c>
      <c r="I17" s="15">
        <f>I11*72%</f>
        <v>0</v>
      </c>
    </row>
    <row r="18" spans="2:9" s="8" customFormat="1">
      <c r="B18" s="5" t="s">
        <v>30</v>
      </c>
      <c r="C18" s="15">
        <f>C12*92%</f>
        <v>0</v>
      </c>
      <c r="D18" s="15">
        <f>D12*92%</f>
        <v>0</v>
      </c>
      <c r="E18" s="15">
        <f>E12*94%</f>
        <v>0</v>
      </c>
      <c r="F18" s="15">
        <f>F12*94%</f>
        <v>0</v>
      </c>
      <c r="G18" s="15">
        <f>G12*95%</f>
        <v>0</v>
      </c>
      <c r="H18" s="15">
        <f>H12*95%</f>
        <v>0</v>
      </c>
      <c r="I18" s="15">
        <f>I12*95%</f>
        <v>0</v>
      </c>
    </row>
    <row r="19" spans="2:9" s="8" customFormat="1"/>
    <row r="20" spans="2:9" s="8" customFormat="1" ht="81" customHeight="1">
      <c r="B20" s="21" t="s">
        <v>45</v>
      </c>
      <c r="C20" s="21"/>
      <c r="D20" s="21"/>
      <c r="E20" s="21"/>
      <c r="F20" s="21"/>
      <c r="G20" s="21"/>
      <c r="H20" s="21"/>
    </row>
    <row r="23" spans="2:9" ht="15">
      <c r="B23" s="17" t="s">
        <v>46</v>
      </c>
      <c r="C23" s="17"/>
      <c r="D23" s="17"/>
      <c r="E23" s="17"/>
      <c r="F23" s="17"/>
      <c r="G23" s="17"/>
      <c r="H23" s="17"/>
    </row>
    <row r="24" spans="2:9" ht="13" thickBot="1">
      <c r="B24" s="2"/>
    </row>
    <row r="25" spans="2:9" ht="19" thickBot="1">
      <c r="B25" s="2"/>
      <c r="C25" s="18" t="s">
        <v>21</v>
      </c>
      <c r="D25" s="19"/>
      <c r="E25" s="19"/>
      <c r="F25" s="19"/>
      <c r="G25" s="20"/>
    </row>
    <row r="26" spans="2:9">
      <c r="B26" s="2"/>
    </row>
    <row r="27" spans="2:9">
      <c r="C27" s="1" t="s">
        <v>15</v>
      </c>
    </row>
    <row r="28" spans="2:9" ht="17">
      <c r="C28" s="6" t="s">
        <v>16</v>
      </c>
      <c r="D28" s="1" t="s">
        <v>2</v>
      </c>
    </row>
    <row r="29" spans="2:9" ht="17">
      <c r="C29" s="6" t="s">
        <v>17</v>
      </c>
      <c r="D29" s="1" t="s">
        <v>0</v>
      </c>
    </row>
    <row r="30" spans="2:9" ht="17">
      <c r="C30" s="6" t="s">
        <v>18</v>
      </c>
      <c r="D30" s="1" t="s">
        <v>1</v>
      </c>
    </row>
    <row r="31" spans="2:9" ht="17">
      <c r="C31" s="6" t="s">
        <v>22</v>
      </c>
      <c r="D31" s="1" t="s">
        <v>23</v>
      </c>
    </row>
    <row r="32" spans="2:9" ht="17">
      <c r="C32" s="6" t="s">
        <v>24</v>
      </c>
      <c r="D32" s="1" t="s">
        <v>8</v>
      </c>
    </row>
  </sheetData>
  <mergeCells count="6">
    <mergeCell ref="B1:H1"/>
    <mergeCell ref="B4:H4"/>
    <mergeCell ref="B23:H23"/>
    <mergeCell ref="C25:G25"/>
    <mergeCell ref="B20:H20"/>
    <mergeCell ref="B10:I10"/>
  </mergeCells>
  <phoneticPr fontId="1" type="noConversion"/>
  <printOptions horizontalCentered="1"/>
  <pageMargins left="0.19685039370078741" right="0.19685039370078741" top="0.98425196850393704" bottom="0.98425196850393704" header="0.51181102362204722" footer="0.51181102362204722"/>
  <pageSetup paperSize="9" orientation="portrait" horizontalDpi="4294967293" verticalDpi="429496729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22"/>
  <sheetViews>
    <sheetView zoomScale="85" zoomScaleNormal="85" zoomScalePageLayoutView="85" workbookViewId="0">
      <selection activeCell="C22" sqref="C22"/>
    </sheetView>
  </sheetViews>
  <sheetFormatPr baseColWidth="10" defaultRowHeight="14" x14ac:dyDescent="0"/>
  <cols>
    <col min="1" max="2" width="10.7109375" style="25"/>
    <col min="3" max="3" width="128.42578125" style="28" customWidth="1"/>
    <col min="4" max="16384" width="10.7109375" style="25"/>
  </cols>
  <sheetData>
    <row r="3" spans="2:3" ht="16">
      <c r="B3" s="32" t="s">
        <v>31</v>
      </c>
    </row>
    <row r="5" spans="2:3" ht="20" customHeight="1">
      <c r="B5" s="27" t="s">
        <v>34</v>
      </c>
    </row>
    <row r="6" spans="2:3" ht="20" customHeight="1">
      <c r="B6" s="26" t="s">
        <v>35</v>
      </c>
    </row>
    <row r="7" spans="2:3" ht="20" customHeight="1">
      <c r="B7" s="26" t="s">
        <v>47</v>
      </c>
    </row>
    <row r="8" spans="2:3" ht="20" customHeight="1"/>
    <row r="9" spans="2:3" ht="71" customHeight="1">
      <c r="B9" s="25" t="s">
        <v>15</v>
      </c>
      <c r="C9" s="28" t="s">
        <v>36</v>
      </c>
    </row>
    <row r="10" spans="2:3" ht="71" customHeight="1">
      <c r="C10" s="28" t="s">
        <v>37</v>
      </c>
    </row>
    <row r="11" spans="2:3" ht="57" customHeight="1"/>
    <row r="12" spans="2:3" ht="57" customHeight="1">
      <c r="C12" s="28" t="s">
        <v>40</v>
      </c>
    </row>
    <row r="13" spans="2:3" ht="57" customHeight="1">
      <c r="B13" s="31"/>
      <c r="C13" s="29" t="s">
        <v>38</v>
      </c>
    </row>
    <row r="14" spans="2:3" ht="57" customHeight="1">
      <c r="C14" s="29" t="s">
        <v>32</v>
      </c>
    </row>
    <row r="15" spans="2:3" ht="57" customHeight="1">
      <c r="C15" s="29" t="s">
        <v>41</v>
      </c>
    </row>
    <row r="16" spans="2:3" ht="57" customHeight="1">
      <c r="C16" s="30" t="s">
        <v>33</v>
      </c>
    </row>
    <row r="17" spans="3:3" ht="57" customHeight="1">
      <c r="C17" s="29" t="s">
        <v>42</v>
      </c>
    </row>
    <row r="18" spans="3:3" ht="57" customHeight="1">
      <c r="C18" s="30" t="s">
        <v>39</v>
      </c>
    </row>
    <row r="19" spans="3:3" ht="57" customHeight="1">
      <c r="C19" s="29" t="s">
        <v>43</v>
      </c>
    </row>
    <row r="20" spans="3:3" ht="57" customHeight="1">
      <c r="C20" s="29" t="s">
        <v>44</v>
      </c>
    </row>
    <row r="21" spans="3:3" ht="57" customHeight="1">
      <c r="C21" s="28" t="s">
        <v>49</v>
      </c>
    </row>
    <row r="22" spans="3:3" ht="56" customHeight="1">
      <c r="C22" s="29" t="s">
        <v>48</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2</vt:i4>
      </vt:variant>
    </vt:vector>
  </HeadingPairs>
  <TitlesOfParts>
    <vt:vector size="2" baseType="lpstr">
      <vt:lpstr>kotly_srednie</vt:lpstr>
      <vt:lpstr>metodyka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2009-11-26T09:36:32Z</cp:lastPrinted>
  <dcterms:created xsi:type="dcterms:W3CDTF">2004-12-06T13:16:43Z</dcterms:created>
  <dcterms:modified xsi:type="dcterms:W3CDTF">2016-08-04T10:59:51Z</dcterms:modified>
  <cp:category/>
</cp:coreProperties>
</file>