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Arkusz1" sheetId="1" r:id="rId1"/>
    <sheet name="wydatki" sheetId="2" r:id="rId2"/>
    <sheet name="dochody" sheetId="3" r:id="rId3"/>
    <sheet name="Sytuacja finans." sheetId="4" r:id="rId4"/>
    <sheet name="Prognoza dł. 8" sheetId="5" r:id="rId5"/>
  </sheets>
  <externalReferences>
    <externalReference r:id="rId8"/>
  </externalReferences>
  <definedNames>
    <definedName name="_xlnm.Print_Area" localSheetId="4">'Prognoza dł. 8'!$A$1:$AA$34</definedName>
    <definedName name="_xlnm.Print_Titles" localSheetId="4">'Prognoza dł. 8'!$A:$A</definedName>
    <definedName name="_xlnm.Print_Titles" localSheetId="3">'Sytuacja finans.'!$A:$A</definedName>
  </definedNames>
  <calcPr fullCalcOnLoad="1"/>
</workbook>
</file>

<file path=xl/sharedStrings.xml><?xml version="1.0" encoding="utf-8"?>
<sst xmlns="http://schemas.openxmlformats.org/spreadsheetml/2006/main" count="241" uniqueCount="169">
  <si>
    <t>Załącznik nr 14</t>
  </si>
  <si>
    <t>do uchwały Nr...........</t>
  </si>
  <si>
    <t>Rady Powiatu w Elblągu</t>
  </si>
  <si>
    <t>z dnia..............2007 r.</t>
  </si>
  <si>
    <t>Prognozowana sytuacja finansowa powiatu w latach spłaty długu</t>
  </si>
  <si>
    <t>w złotych</t>
  </si>
  <si>
    <t>L.p.</t>
  </si>
  <si>
    <t>Wyszczególnienie</t>
  </si>
  <si>
    <t>Wykonanie w 2006 r.</t>
  </si>
  <si>
    <t>Plan na 2007 r.</t>
  </si>
  <si>
    <t>Lata spłaty kredytu/pożyczki</t>
  </si>
  <si>
    <t>2008 r</t>
  </si>
  <si>
    <t>2009 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</si>
  <si>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</si>
  <si>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</si>
  <si>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</si>
  <si>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</si>
  <si>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</si>
  <si>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</si>
  <si>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</si>
  <si>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</si>
  <si>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</si>
  <si>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</si>
  <si>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</si>
  <si>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</si>
  <si>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</si>
  <si>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</si>
  <si>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</si>
  <si>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</si>
  <si>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</si>
  <si>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</si>
  <si>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</si>
  <si>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</si>
  <si>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I.</t>
  </si>
  <si>
    <t>Dochody ogółem:(A+B+C)</t>
  </si>
  <si>
    <t>A.</t>
  </si>
  <si>
    <t>Dochody własne, w tym:</t>
  </si>
  <si>
    <t>1.</t>
  </si>
  <si>
    <t>z opłat</t>
  </si>
  <si>
    <t>2.</t>
  </si>
  <si>
    <t>z majątku jednostki</t>
  </si>
  <si>
    <t>3.</t>
  </si>
  <si>
    <t>z udziału w podatkach</t>
  </si>
  <si>
    <t>B.</t>
  </si>
  <si>
    <t>Subwencje</t>
  </si>
  <si>
    <t>C.</t>
  </si>
  <si>
    <t>Dotacje celowe</t>
  </si>
  <si>
    <t>II.</t>
  </si>
  <si>
    <t>Wydatki ogółem</t>
  </si>
  <si>
    <t>III.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</si>
  <si>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</si>
  <si>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</si>
  <si>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</si>
  <si>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</si>
  <si>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</si>
  <si>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</si>
  <si>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</si>
  <si>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</si>
  <si>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</si>
  <si>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E.</t>
  </si>
  <si>
    <t>Wartość udzielonych pożyczek</t>
  </si>
  <si>
    <t>IV.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</si>
  <si>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</si>
  <si>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</si>
  <si>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</si>
  <si>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</si>
  <si>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</si>
  <si>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</si>
  <si>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</si>
  <si>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</si>
  <si>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</si>
  <si>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</si>
  <si>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</si>
  <si>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</si>
  <si>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Załącznik nr 13</t>
  </si>
  <si>
    <t>do Uchwały Nr ...............</t>
  </si>
  <si>
    <t xml:space="preserve">z dnia ...................... 2007 r. </t>
  </si>
  <si>
    <t>Prognoza kwoty długu powiatu elbląskiego</t>
  </si>
  <si>
    <t xml:space="preserve"> w złotych</t>
  </si>
  <si>
    <t>Przewidywany stan na koniec roku</t>
  </si>
  <si>
    <t>Rodzaj</t>
  </si>
  <si>
    <t>Wykonanie</t>
  </si>
  <si>
    <t>zadłużenia</t>
  </si>
  <si>
    <t>na koniec</t>
  </si>
  <si>
    <t>31.12.2005 r.</t>
  </si>
  <si>
    <t>w 2006 r.</t>
  </si>
  <si>
    <t>Wyemitowane papiery wartościowe</t>
  </si>
  <si>
    <t>Kredyty</t>
  </si>
  <si>
    <t>Pożyczki</t>
  </si>
  <si>
    <t>4.</t>
  </si>
  <si>
    <t>Przyjęte depozyty</t>
  </si>
  <si>
    <t>5.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</si>
  <si>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</si>
  <si>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</si>
  <si>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</si>
  <si>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</si>
  <si>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</si>
  <si>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</si>
  <si>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</si>
  <si>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6.</t>
  </si>
  <si>
    <t>Łączna kwota długu na koniec roku budż.</t>
  </si>
  <si>
    <t>7.</t>
  </si>
  <si>
    <t>Dochody ogółem</t>
  </si>
  <si>
    <t>8.</t>
  </si>
  <si>
    <t>Procentowy (%) udział długu w dochodach</t>
  </si>
  <si>
    <t>Załącznik nr 3</t>
  </si>
  <si>
    <t>do uchwały Nr ................</t>
  </si>
  <si>
    <t>Zarządu Powiatu w Elblągu</t>
  </si>
  <si>
    <t>Dochody  związane z realizacją zadań z zakresu administracji rządowej</t>
  </si>
  <si>
    <t>Dz.</t>
  </si>
  <si>
    <t>Rozdz.</t>
  </si>
  <si>
    <t>§</t>
  </si>
  <si>
    <t>Zmiany</t>
  </si>
  <si>
    <t>Plan po zmianach</t>
  </si>
  <si>
    <t>OGÓŁEM</t>
  </si>
  <si>
    <t>w tym:</t>
  </si>
  <si>
    <t xml:space="preserve">Dot.cel.otrzym. z budżetu państwa na </t>
  </si>
  <si>
    <t>zadania bieżące z zakresu admin. Rząd.</t>
  </si>
  <si>
    <t>Załącznik nr 4</t>
  </si>
  <si>
    <t>Wydatki  związane z realizacją zadań z zakresu administracji rządowej</t>
  </si>
  <si>
    <t>Składki na ubezpieczenia społeczne</t>
  </si>
  <si>
    <t>Wynagrodzenia bezosobowe</t>
  </si>
  <si>
    <t>Zakup materiałów i wyposażenia</t>
  </si>
  <si>
    <t>Zakup usług pozostałych</t>
  </si>
  <si>
    <t>z dnia ................. 2007 r.</t>
  </si>
  <si>
    <t>Plan na 2007</t>
  </si>
  <si>
    <t>i innych zadań zleconych odrębnymi ustawami w 2007 roku</t>
  </si>
  <si>
    <t xml:space="preserve"> i innych zadań zleconych odrębnymi ustawami w 2007 roku</t>
  </si>
  <si>
    <t>Zakup usług remontowych</t>
  </si>
  <si>
    <t>Różne opłaty i składki</t>
  </si>
  <si>
    <t>Wynagrodzenia osobowe pracowników</t>
  </si>
  <si>
    <t>Dodatkowe wynagrodzenia roczne</t>
  </si>
  <si>
    <t>Skladki na Fundusz Pracy</t>
  </si>
  <si>
    <t>Zakup usług zdrowotnych</t>
  </si>
  <si>
    <t>4300</t>
  </si>
  <si>
    <t>Podróże służbowe krajowe</t>
  </si>
  <si>
    <t>4440</t>
  </si>
  <si>
    <t>Odpisy na zakładowy fund.świadczeń socjalnych</t>
  </si>
  <si>
    <t>Zakup akcesoriów komput., w tym programów i licen.</t>
  </si>
  <si>
    <t>Działalnośc usługowa</t>
  </si>
  <si>
    <t>Zakup usług dostępu do sieci Internet</t>
  </si>
  <si>
    <t>Opłaty z tytułu zakupu usług telekom. tel. stacjonarn.</t>
  </si>
  <si>
    <t>Opłaty czynszowe za pomieszczenia biurowe</t>
  </si>
  <si>
    <t>4430</t>
  </si>
  <si>
    <t>4750</t>
  </si>
  <si>
    <t>Działalność usługowa</t>
  </si>
  <si>
    <t>Nadzór budowlany</t>
  </si>
  <si>
    <t>do uchwały Nr .............</t>
  </si>
  <si>
    <t>z dnia ..................... 2007 r.</t>
  </si>
  <si>
    <t>realizowanych na podstawie porozumień (umów) między</t>
  </si>
  <si>
    <t>jednostkami samorządu terytorialnego  w 2007 r.</t>
  </si>
  <si>
    <t xml:space="preserve">  w złotych</t>
  </si>
  <si>
    <t>Klasyfikacja</t>
  </si>
  <si>
    <t>N a z w a</t>
  </si>
  <si>
    <t>1. Umowy</t>
  </si>
  <si>
    <t>Szkolnictwo wyższe</t>
  </si>
  <si>
    <t>Pomoc materialna dla studentów i doktorantów</t>
  </si>
  <si>
    <t>Stypendia i zasiłki dla studentów</t>
  </si>
  <si>
    <t>Zakup materiałów papier. do sprz. druk. i urządzeń ksero.</t>
  </si>
  <si>
    <t xml:space="preserve"> Wydatki związane z realizacją zadań</t>
  </si>
  <si>
    <t>Załącznik nr 5</t>
  </si>
  <si>
    <t>Administracja publiczna</t>
  </si>
  <si>
    <t>Komisje poborowe</t>
  </si>
  <si>
    <t>3030</t>
  </si>
  <si>
    <t>Różne wydatki na rzecz osób fizycznych</t>
  </si>
  <si>
    <t>Opłaty z tytułu zakupu usług telekom. tel. Stacjon.</t>
  </si>
  <si>
    <t>Opłaty za admin. i czynsze za budynki, lokale i pomie.</t>
  </si>
  <si>
    <t>4410</t>
  </si>
  <si>
    <t>Zakup materiałów pap. do sprz. drukar. i urządz kser.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</si>
</sst>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_ ;\-#,##0.00\ "/>
    <numFmt numFmtId="170" formatCode="0.0"/>
    <numFmt numFmtId="171" formatCode="#,##0.00\ _z_ł"/>
    <numFmt numFmtId="172" formatCode="#,##0\ _z_ł"/>
    <numFmt numFmtId="173" formatCode="0;[Red]0"/>
    <numFmt numFmtId="174" formatCode="00\-000"/>
    <numFmt numFmtId="175" formatCode="0.0%"/>
    <numFmt numFmtId="176" formatCode="0.000"/>
    <numFmt numFmtId="177" formatCode="0.0000"/>
    <numFmt numFmtId="178" formatCode="0.000000000"/>
    <numFmt numFmtId="179" formatCode="0.00000000"/>
    <numFmt numFmtId="180" formatCode="0.0000000"/>
    <numFmt numFmtId="181" formatCode="0.000000"/>
    <numFmt numFmtId="182" formatCode="0.00000"/>
  </numFmts>
  <fonts count="1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sz val="7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top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70" fontId="5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10" fillId="2" borderId="7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/>
    </xf>
    <xf numFmtId="0" fontId="10" fillId="2" borderId="13" xfId="0" applyFont="1" applyFill="1" applyBorder="1" applyAlignment="1">
      <alignment horizontal="centerContinuous"/>
    </xf>
    <xf numFmtId="0" fontId="10" fillId="2" borderId="13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10" fillId="2" borderId="12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Continuous"/>
    </xf>
    <xf numFmtId="0" fontId="10" fillId="2" borderId="0" xfId="0" applyFont="1" applyFill="1" applyBorder="1" applyAlignment="1">
      <alignment horizontal="centerContinuous"/>
    </xf>
    <xf numFmtId="0" fontId="10" fillId="2" borderId="18" xfId="0" applyFont="1" applyFill="1" applyBorder="1" applyAlignment="1">
      <alignment horizontal="centerContinuous"/>
    </xf>
    <xf numFmtId="0" fontId="10" fillId="2" borderId="17" xfId="0" applyFont="1" applyFill="1" applyBorder="1" applyAlignment="1">
      <alignment horizontal="center"/>
    </xf>
    <xf numFmtId="0" fontId="10" fillId="2" borderId="17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10" fillId="2" borderId="20" xfId="0" applyFont="1" applyFill="1" applyBorder="1" applyAlignment="1">
      <alignment/>
    </xf>
    <xf numFmtId="0" fontId="10" fillId="2" borderId="20" xfId="0" applyFont="1" applyFill="1" applyBorder="1" applyAlignment="1">
      <alignment horizontal="centerContinuous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4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0" xfId="0" applyFont="1" applyAlignment="1">
      <alignment/>
    </xf>
    <xf numFmtId="0" fontId="0" fillId="0" borderId="7" xfId="0" applyFont="1" applyBorder="1" applyAlignment="1">
      <alignment horizontal="centerContinuous"/>
    </xf>
    <xf numFmtId="0" fontId="10" fillId="0" borderId="13" xfId="0" applyFont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centerContinuous"/>
    </xf>
    <xf numFmtId="0" fontId="10" fillId="0" borderId="30" xfId="0" applyFont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0" fontId="0" fillId="0" borderId="12" xfId="0" applyFont="1" applyBorder="1" applyAlignment="1">
      <alignment horizontal="centerContinuous"/>
    </xf>
    <xf numFmtId="3" fontId="10" fillId="0" borderId="0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 horizontal="right"/>
    </xf>
    <xf numFmtId="0" fontId="10" fillId="0" borderId="34" xfId="0" applyFont="1" applyBorder="1" applyAlignment="1">
      <alignment/>
    </xf>
    <xf numFmtId="3" fontId="10" fillId="0" borderId="34" xfId="0" applyNumberFormat="1" applyFont="1" applyFill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 horizontal="right"/>
    </xf>
    <xf numFmtId="3" fontId="10" fillId="0" borderId="34" xfId="0" applyNumberFormat="1" applyFont="1" applyBorder="1" applyAlignment="1">
      <alignment horizontal="right"/>
    </xf>
    <xf numFmtId="3" fontId="10" fillId="0" borderId="35" xfId="0" applyNumberFormat="1" applyFont="1" applyBorder="1" applyAlignment="1">
      <alignment horizontal="right"/>
    </xf>
    <xf numFmtId="3" fontId="10" fillId="0" borderId="36" xfId="0" applyNumberFormat="1" applyFont="1" applyFill="1" applyBorder="1" applyAlignment="1">
      <alignment horizontal="right"/>
    </xf>
    <xf numFmtId="3" fontId="10" fillId="0" borderId="35" xfId="0" applyNumberFormat="1" applyFont="1" applyFill="1" applyBorder="1" applyAlignment="1">
      <alignment horizontal="right"/>
    </xf>
    <xf numFmtId="3" fontId="10" fillId="0" borderId="37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centerContinuous"/>
    </xf>
    <xf numFmtId="0" fontId="10" fillId="0" borderId="39" xfId="0" applyFont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 horizontal="right"/>
    </xf>
    <xf numFmtId="3" fontId="10" fillId="0" borderId="39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Continuous"/>
    </xf>
    <xf numFmtId="0" fontId="10" fillId="0" borderId="26" xfId="0" applyFont="1" applyBorder="1" applyAlignment="1">
      <alignment/>
    </xf>
    <xf numFmtId="170" fontId="10" fillId="0" borderId="26" xfId="0" applyNumberFormat="1" applyFont="1" applyFill="1" applyBorder="1" applyAlignment="1">
      <alignment horizontal="center"/>
    </xf>
    <xf numFmtId="170" fontId="10" fillId="0" borderId="26" xfId="0" applyNumberFormat="1" applyFont="1" applyBorder="1" applyAlignment="1">
      <alignment horizontal="center"/>
    </xf>
    <xf numFmtId="170" fontId="10" fillId="0" borderId="40" xfId="0" applyNumberFormat="1" applyFont="1" applyBorder="1" applyAlignment="1">
      <alignment horizontal="center"/>
    </xf>
    <xf numFmtId="170" fontId="10" fillId="0" borderId="25" xfId="0" applyNumberFormat="1" applyFont="1" applyBorder="1" applyAlignment="1">
      <alignment horizontal="center"/>
    </xf>
    <xf numFmtId="170" fontId="10" fillId="0" borderId="27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4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21" xfId="0" applyFont="1" applyBorder="1" applyAlignment="1">
      <alignment horizontal="center"/>
    </xf>
    <xf numFmtId="3" fontId="12" fillId="0" borderId="21" xfId="0" applyNumberFormat="1" applyFont="1" applyBorder="1" applyAlignment="1">
      <alignment/>
    </xf>
    <xf numFmtId="3" fontId="12" fillId="0" borderId="43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/>
    </xf>
    <xf numFmtId="3" fontId="10" fillId="0" borderId="42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4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35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0" fontId="12" fillId="0" borderId="45" xfId="0" applyFont="1" applyFill="1" applyBorder="1" applyAlignment="1">
      <alignment/>
    </xf>
    <xf numFmtId="3" fontId="12" fillId="0" borderId="21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6" xfId="0" applyFont="1" applyFill="1" applyBorder="1" applyAlignment="1">
      <alignment/>
    </xf>
    <xf numFmtId="3" fontId="10" fillId="0" borderId="47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3" fontId="10" fillId="0" borderId="18" xfId="0" applyNumberFormat="1" applyFont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/>
    </xf>
    <xf numFmtId="3" fontId="12" fillId="0" borderId="26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36" xfId="0" applyFont="1" applyFill="1" applyBorder="1" applyAlignment="1">
      <alignment/>
    </xf>
    <xf numFmtId="3" fontId="10" fillId="0" borderId="10" xfId="0" applyNumberFormat="1" applyFont="1" applyBorder="1" applyAlignment="1">
      <alignment horizontal="right" vertical="center"/>
    </xf>
    <xf numFmtId="3" fontId="10" fillId="0" borderId="42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3" fontId="10" fillId="0" borderId="17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9" fontId="10" fillId="0" borderId="17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5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/>
    </xf>
    <xf numFmtId="3" fontId="10" fillId="0" borderId="3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i%20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"/>
      <sheetName val="Inwestycje 2007"/>
      <sheetName val="Projekty unijne (2)"/>
      <sheetName val="Żródła finans."/>
      <sheetName val="Doch.i wyd..zlec.zał.3"/>
      <sheetName val="Doch. i wyd. adm.-4a"/>
      <sheetName val="Wspolne 232-4"/>
      <sheetName val="Gosp. pom."/>
      <sheetName val="Stowarzyszenia 10"/>
      <sheetName val="PFOŚiGW"/>
      <sheetName val="PFGZGiK"/>
      <sheetName val="Prognoza dł. 8"/>
      <sheetName val="Sytuacja finans."/>
      <sheetName val="Dotacje podmiotowe"/>
    </sheetNames>
    <sheetDataSet>
      <sheetData sheetId="0">
        <row r="249">
          <cell r="H249">
            <v>3561796</v>
          </cell>
        </row>
        <row r="250">
          <cell r="H250">
            <v>1672001</v>
          </cell>
        </row>
        <row r="251">
          <cell r="H251">
            <v>3897970</v>
          </cell>
        </row>
        <row r="252">
          <cell r="H252">
            <v>5825244</v>
          </cell>
        </row>
        <row r="257">
          <cell r="H257">
            <v>18822295</v>
          </cell>
        </row>
        <row r="258">
          <cell r="H258">
            <v>214552</v>
          </cell>
        </row>
      </sheetData>
      <sheetData sheetId="1">
        <row r="103">
          <cell r="G103">
            <v>33142123</v>
          </cell>
        </row>
      </sheetData>
      <sheetData sheetId="2">
        <row r="199">
          <cell r="H199">
            <v>629397</v>
          </cell>
        </row>
      </sheetData>
      <sheetData sheetId="6">
        <row r="13">
          <cell r="E13">
            <v>33993858</v>
          </cell>
        </row>
        <row r="27">
          <cell r="E27">
            <v>3990000</v>
          </cell>
        </row>
        <row r="28">
          <cell r="E28">
            <v>10000</v>
          </cell>
        </row>
        <row r="30">
          <cell r="E30">
            <v>303888</v>
          </cell>
        </row>
      </sheetData>
      <sheetData sheetId="15"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204123</v>
          </cell>
          <cell r="K21">
            <v>592220</v>
          </cell>
          <cell r="L21">
            <v>592220</v>
          </cell>
          <cell r="M21">
            <v>592220</v>
          </cell>
          <cell r="N21">
            <v>591920</v>
          </cell>
          <cell r="O21">
            <v>425520</v>
          </cell>
          <cell r="P21">
            <v>425520</v>
          </cell>
          <cell r="Q21">
            <v>425520</v>
          </cell>
          <cell r="R21">
            <v>425520</v>
          </cell>
          <cell r="S21">
            <v>425520</v>
          </cell>
          <cell r="T21">
            <v>425520</v>
          </cell>
          <cell r="U21">
            <v>425520</v>
          </cell>
          <cell r="V21">
            <v>425520</v>
          </cell>
          <cell r="W21">
            <v>425520</v>
          </cell>
          <cell r="X21">
            <v>425520</v>
          </cell>
          <cell r="Y21">
            <v>425520</v>
          </cell>
          <cell r="Z21">
            <v>225480</v>
          </cell>
        </row>
        <row r="29">
          <cell r="J29">
            <v>400000</v>
          </cell>
          <cell r="K29">
            <v>400000</v>
          </cell>
          <cell r="L29">
            <v>400000</v>
          </cell>
          <cell r="M29">
            <v>400000</v>
          </cell>
          <cell r="N29">
            <v>400000</v>
          </cell>
          <cell r="O29">
            <v>400000</v>
          </cell>
          <cell r="P29">
            <v>400000</v>
          </cell>
          <cell r="Q29">
            <v>400000</v>
          </cell>
          <cell r="R29">
            <v>400000</v>
          </cell>
          <cell r="S29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workbookViewId="0" topLeftCell="A4">
      <selection activeCell="E4" sqref="E4"/>
    </sheetView>
  </sheetViews>
  <sheetFormatPr defaultColWidth="9.00390625" defaultRowHeight="12.75"/>
  <cols>
    <col min="1" max="1" width="5.25390625" style="0" customWidth="1"/>
    <col min="2" max="2" width="6.625" style="0" customWidth="1"/>
    <col min="3" max="3" width="5.25390625" style="0" customWidth="1"/>
    <col min="4" max="4" width="46.75390625" style="0" customWidth="1"/>
  </cols>
  <sheetData>
    <row r="1" spans="1:7" ht="12.75">
      <c r="A1" s="25"/>
      <c r="B1" s="25"/>
      <c r="C1" s="25"/>
      <c r="D1" s="25"/>
      <c r="E1" s="28" t="s">
        <v>160</v>
      </c>
      <c r="F1" s="28"/>
      <c r="G1" s="27"/>
    </row>
    <row r="2" spans="1:7" ht="12.75">
      <c r="A2" s="25"/>
      <c r="B2" s="25"/>
      <c r="C2" s="25"/>
      <c r="D2" s="25"/>
      <c r="E2" s="28" t="s">
        <v>147</v>
      </c>
      <c r="F2" s="28"/>
      <c r="G2" s="27"/>
    </row>
    <row r="3" spans="1:7" ht="12.75">
      <c r="A3" s="25"/>
      <c r="B3" s="25"/>
      <c r="C3" s="25"/>
      <c r="D3" s="26"/>
      <c r="E3" s="28" t="s">
        <v>107</v>
      </c>
      <c r="F3" s="28"/>
      <c r="G3" s="27"/>
    </row>
    <row r="4" spans="1:7" ht="12.75">
      <c r="A4" s="25"/>
      <c r="B4" s="25"/>
      <c r="C4" s="25"/>
      <c r="D4" s="26"/>
      <c r="E4" s="28" t="s">
        <v>148</v>
      </c>
      <c r="F4" s="28"/>
      <c r="G4" s="27"/>
    </row>
    <row r="5" spans="1:7" ht="12.75">
      <c r="A5" s="25"/>
      <c r="B5" s="25"/>
      <c r="C5" s="25"/>
      <c r="D5" s="26"/>
      <c r="E5" s="28"/>
      <c r="F5" s="28"/>
      <c r="G5" s="28"/>
    </row>
    <row r="6" spans="1:7" ht="15.75">
      <c r="A6" s="194" t="s">
        <v>159</v>
      </c>
      <c r="B6" s="194"/>
      <c r="C6" s="194"/>
      <c r="D6" s="194"/>
      <c r="E6" s="194"/>
      <c r="F6" s="194"/>
      <c r="G6" s="194"/>
    </row>
    <row r="7" spans="1:7" ht="15.75">
      <c r="A7" s="194" t="s">
        <v>149</v>
      </c>
      <c r="B7" s="194"/>
      <c r="C7" s="194"/>
      <c r="D7" s="194"/>
      <c r="E7" s="194"/>
      <c r="F7" s="194"/>
      <c r="G7" s="194"/>
    </row>
    <row r="8" spans="1:7" ht="15.75">
      <c r="A8" s="194" t="s">
        <v>150</v>
      </c>
      <c r="B8" s="194"/>
      <c r="C8" s="194"/>
      <c r="D8" s="194"/>
      <c r="E8" s="194"/>
      <c r="F8" s="194"/>
      <c r="G8" s="194"/>
    </row>
    <row r="9" spans="1:7" ht="13.5" thickBot="1">
      <c r="A9" s="26"/>
      <c r="B9" s="26"/>
      <c r="C9" s="26"/>
      <c r="D9" s="26"/>
      <c r="E9" s="26"/>
      <c r="F9" s="26"/>
      <c r="G9" s="33" t="s">
        <v>151</v>
      </c>
    </row>
    <row r="10" spans="1:7" ht="12.75">
      <c r="A10" s="195" t="s">
        <v>152</v>
      </c>
      <c r="B10" s="196"/>
      <c r="C10" s="197"/>
      <c r="D10" s="198" t="s">
        <v>153</v>
      </c>
      <c r="E10" s="191" t="s">
        <v>9</v>
      </c>
      <c r="F10" s="191" t="s">
        <v>112</v>
      </c>
      <c r="G10" s="203" t="s">
        <v>113</v>
      </c>
    </row>
    <row r="11" spans="1:7" ht="12.75">
      <c r="A11" s="206" t="s">
        <v>109</v>
      </c>
      <c r="B11" s="208" t="s">
        <v>110</v>
      </c>
      <c r="C11" s="208" t="s">
        <v>111</v>
      </c>
      <c r="D11" s="199"/>
      <c r="E11" s="201"/>
      <c r="F11" s="192"/>
      <c r="G11" s="204"/>
    </row>
    <row r="12" spans="1:7" ht="13.5" thickBot="1">
      <c r="A12" s="207"/>
      <c r="B12" s="200"/>
      <c r="C12" s="200"/>
      <c r="D12" s="200"/>
      <c r="E12" s="202"/>
      <c r="F12" s="193"/>
      <c r="G12" s="205"/>
    </row>
    <row r="13" spans="1:7" ht="13.5" thickBot="1">
      <c r="A13" s="158">
        <v>1</v>
      </c>
      <c r="B13" s="159">
        <v>2</v>
      </c>
      <c r="C13" s="160">
        <v>3</v>
      </c>
      <c r="D13" s="160">
        <v>4</v>
      </c>
      <c r="E13" s="160">
        <v>5</v>
      </c>
      <c r="F13" s="160">
        <v>6</v>
      </c>
      <c r="G13" s="161">
        <v>7</v>
      </c>
    </row>
    <row r="14" spans="1:7" ht="13.5" thickBot="1">
      <c r="A14" s="188" t="s">
        <v>154</v>
      </c>
      <c r="B14" s="189"/>
      <c r="C14" s="189"/>
      <c r="D14" s="189"/>
      <c r="E14" s="189"/>
      <c r="F14" s="189"/>
      <c r="G14" s="190"/>
    </row>
    <row r="15" spans="1:7" ht="13.5" thickBot="1">
      <c r="A15" s="162">
        <v>803</v>
      </c>
      <c r="B15" s="163"/>
      <c r="C15" s="163"/>
      <c r="D15" s="164" t="s">
        <v>155</v>
      </c>
      <c r="E15" s="165">
        <f>E16</f>
        <v>571098</v>
      </c>
      <c r="F15" s="165">
        <f>F16</f>
        <v>0</v>
      </c>
      <c r="G15" s="166">
        <f>G16</f>
        <v>571098</v>
      </c>
    </row>
    <row r="16" spans="1:7" ht="12.75">
      <c r="A16" s="167"/>
      <c r="B16" s="168">
        <v>80309</v>
      </c>
      <c r="C16" s="168"/>
      <c r="D16" s="169" t="s">
        <v>156</v>
      </c>
      <c r="E16" s="170">
        <f>SUM(E17:E26)</f>
        <v>571098</v>
      </c>
      <c r="F16" s="177">
        <f>SUM(F17:F26)</f>
        <v>0</v>
      </c>
      <c r="G16" s="171">
        <f>SUM(G17:G26)</f>
        <v>571098</v>
      </c>
    </row>
    <row r="17" spans="1:7" ht="12.75">
      <c r="A17" s="167"/>
      <c r="B17" s="172"/>
      <c r="C17" s="137">
        <v>3218</v>
      </c>
      <c r="D17" s="138" t="s">
        <v>157</v>
      </c>
      <c r="E17" s="179">
        <v>399877</v>
      </c>
      <c r="F17" s="180"/>
      <c r="G17" s="173">
        <f>E17+F17</f>
        <v>399877</v>
      </c>
    </row>
    <row r="18" spans="1:7" ht="12.75">
      <c r="A18" s="167"/>
      <c r="B18" s="172"/>
      <c r="C18" s="137">
        <v>3219</v>
      </c>
      <c r="D18" s="138" t="s">
        <v>157</v>
      </c>
      <c r="E18" s="179">
        <v>133292</v>
      </c>
      <c r="F18" s="180"/>
      <c r="G18" s="173">
        <f aca="true" t="shared" si="0" ref="G18:G26">E18+F18</f>
        <v>133292</v>
      </c>
    </row>
    <row r="19" spans="1:7" ht="12.75">
      <c r="A19" s="167"/>
      <c r="B19" s="172"/>
      <c r="C19" s="137">
        <v>4178</v>
      </c>
      <c r="D19" s="138" t="s">
        <v>121</v>
      </c>
      <c r="E19" s="179">
        <v>17507</v>
      </c>
      <c r="F19" s="180"/>
      <c r="G19" s="173">
        <f t="shared" si="0"/>
        <v>17507</v>
      </c>
    </row>
    <row r="20" spans="1:7" ht="12.75">
      <c r="A20" s="167"/>
      <c r="B20" s="172"/>
      <c r="C20" s="137">
        <v>4179</v>
      </c>
      <c r="D20" s="138" t="s">
        <v>121</v>
      </c>
      <c r="E20" s="179">
        <v>5836</v>
      </c>
      <c r="F20" s="180"/>
      <c r="G20" s="173">
        <f t="shared" si="0"/>
        <v>5836</v>
      </c>
    </row>
    <row r="21" spans="1:7" ht="12.75">
      <c r="A21" s="167"/>
      <c r="B21" s="172"/>
      <c r="C21" s="137">
        <v>4218</v>
      </c>
      <c r="D21" s="138" t="s">
        <v>122</v>
      </c>
      <c r="E21" s="179">
        <v>2138</v>
      </c>
      <c r="F21" s="180">
        <v>41</v>
      </c>
      <c r="G21" s="173">
        <f t="shared" si="0"/>
        <v>2179</v>
      </c>
    </row>
    <row r="22" spans="1:7" ht="12.75">
      <c r="A22" s="167"/>
      <c r="B22" s="172"/>
      <c r="C22" s="137">
        <v>4219</v>
      </c>
      <c r="D22" s="138" t="s">
        <v>122</v>
      </c>
      <c r="E22" s="179">
        <v>726</v>
      </c>
      <c r="F22" s="180"/>
      <c r="G22" s="173">
        <f t="shared" si="0"/>
        <v>726</v>
      </c>
    </row>
    <row r="23" spans="1:7" ht="12.75">
      <c r="A23" s="167"/>
      <c r="B23" s="172"/>
      <c r="C23" s="137">
        <v>4308</v>
      </c>
      <c r="D23" s="138" t="s">
        <v>123</v>
      </c>
      <c r="E23" s="179">
        <v>8321</v>
      </c>
      <c r="F23" s="180"/>
      <c r="G23" s="173">
        <f t="shared" si="0"/>
        <v>8321</v>
      </c>
    </row>
    <row r="24" spans="1:7" ht="12.75">
      <c r="A24" s="167"/>
      <c r="B24" s="172"/>
      <c r="C24" s="137">
        <v>4309</v>
      </c>
      <c r="D24" s="138" t="s">
        <v>123</v>
      </c>
      <c r="E24" s="179">
        <v>2773</v>
      </c>
      <c r="F24" s="180"/>
      <c r="G24" s="173">
        <f t="shared" si="0"/>
        <v>2773</v>
      </c>
    </row>
    <row r="25" spans="1:7" ht="12.75">
      <c r="A25" s="167"/>
      <c r="B25" s="172"/>
      <c r="C25" s="137">
        <v>4748</v>
      </c>
      <c r="D25" s="115" t="s">
        <v>158</v>
      </c>
      <c r="E25" s="179">
        <v>481</v>
      </c>
      <c r="F25" s="180">
        <v>-41</v>
      </c>
      <c r="G25" s="173">
        <f t="shared" si="0"/>
        <v>440</v>
      </c>
    </row>
    <row r="26" spans="1:7" ht="12.75">
      <c r="A26" s="167"/>
      <c r="B26" s="172"/>
      <c r="C26" s="137">
        <v>4749</v>
      </c>
      <c r="D26" s="115" t="s">
        <v>158</v>
      </c>
      <c r="E26" s="179">
        <v>147</v>
      </c>
      <c r="F26" s="180"/>
      <c r="G26" s="173">
        <f t="shared" si="0"/>
        <v>147</v>
      </c>
    </row>
    <row r="27" spans="1:7" ht="13.5" thickBot="1">
      <c r="A27" s="174"/>
      <c r="B27" s="175"/>
      <c r="C27" s="175"/>
      <c r="D27" s="175"/>
      <c r="E27" s="175"/>
      <c r="F27" s="178"/>
      <c r="G27" s="176"/>
    </row>
  </sheetData>
  <mergeCells count="12">
    <mergeCell ref="B11:B12"/>
    <mergeCell ref="C11:C12"/>
    <mergeCell ref="A14:G14"/>
    <mergeCell ref="F10:F12"/>
    <mergeCell ref="A6:G6"/>
    <mergeCell ref="A7:G7"/>
    <mergeCell ref="A8:G8"/>
    <mergeCell ref="A10:C10"/>
    <mergeCell ref="D10:D12"/>
    <mergeCell ref="E10:E12"/>
    <mergeCell ref="G10:G12"/>
    <mergeCell ref="A11:A1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E14" sqref="E14"/>
    </sheetView>
  </sheetViews>
  <sheetFormatPr defaultColWidth="9.00390625" defaultRowHeight="12.75"/>
  <cols>
    <col min="1" max="1" width="5.375" style="0" customWidth="1"/>
    <col min="2" max="2" width="6.75390625" style="0" customWidth="1"/>
    <col min="3" max="3" width="5.875" style="0" customWidth="1"/>
    <col min="4" max="4" width="40.00390625" style="0" customWidth="1"/>
    <col min="6" max="6" width="8.25390625" style="0" customWidth="1"/>
  </cols>
  <sheetData>
    <row r="1" spans="1:8" ht="12.75">
      <c r="A1" s="113"/>
      <c r="B1" s="113"/>
      <c r="C1" s="113"/>
      <c r="D1" s="113"/>
      <c r="E1" s="114"/>
      <c r="F1" s="115" t="s">
        <v>118</v>
      </c>
      <c r="G1" s="116"/>
      <c r="H1" s="113"/>
    </row>
    <row r="2" spans="1:8" ht="12.75">
      <c r="A2" s="113"/>
      <c r="B2" s="113"/>
      <c r="C2" s="113"/>
      <c r="D2" s="113"/>
      <c r="E2" s="114"/>
      <c r="F2" s="115" t="s">
        <v>106</v>
      </c>
      <c r="G2" s="116"/>
      <c r="H2" s="113"/>
    </row>
    <row r="3" spans="1:8" ht="12.75">
      <c r="A3" s="113"/>
      <c r="B3" s="113"/>
      <c r="C3" s="113"/>
      <c r="D3" s="113"/>
      <c r="E3" s="114"/>
      <c r="F3" s="115" t="s">
        <v>107</v>
      </c>
      <c r="G3" s="116"/>
      <c r="H3" s="113"/>
    </row>
    <row r="4" spans="1:8" ht="12.75">
      <c r="A4" s="113"/>
      <c r="B4" s="113"/>
      <c r="C4" s="113"/>
      <c r="D4" s="113"/>
      <c r="E4" s="114"/>
      <c r="F4" s="115" t="s">
        <v>124</v>
      </c>
      <c r="G4" s="116"/>
      <c r="H4" s="113"/>
    </row>
    <row r="5" spans="1:8" ht="12.75">
      <c r="A5" s="113"/>
      <c r="B5" s="113"/>
      <c r="C5" s="113"/>
      <c r="D5" s="113"/>
      <c r="E5" s="113"/>
      <c r="F5" s="113"/>
      <c r="G5" s="113"/>
      <c r="H5" s="113"/>
    </row>
    <row r="6" spans="1:8" ht="12.75">
      <c r="A6" s="113"/>
      <c r="B6" s="113"/>
      <c r="C6" s="113"/>
      <c r="D6" s="113"/>
      <c r="E6" s="113"/>
      <c r="F6" s="113"/>
      <c r="G6" s="113"/>
      <c r="H6" s="113"/>
    </row>
    <row r="7" spans="1:8" ht="12.75">
      <c r="A7" s="113"/>
      <c r="B7" s="113"/>
      <c r="C7" s="113"/>
      <c r="D7" s="113"/>
      <c r="E7" s="113"/>
      <c r="F7" s="113"/>
      <c r="G7" s="113"/>
      <c r="H7" s="113"/>
    </row>
    <row r="8" spans="1:8" ht="12.75">
      <c r="A8" s="113"/>
      <c r="B8" s="113"/>
      <c r="C8" s="113"/>
      <c r="D8" s="113"/>
      <c r="E8" s="113"/>
      <c r="F8" s="113"/>
      <c r="G8" s="113"/>
      <c r="H8" s="113"/>
    </row>
    <row r="9" spans="1:8" ht="12.75">
      <c r="A9" s="209" t="s">
        <v>119</v>
      </c>
      <c r="B9" s="209"/>
      <c r="C9" s="209"/>
      <c r="D9" s="209"/>
      <c r="E9" s="209"/>
      <c r="F9" s="209"/>
      <c r="G9" s="209"/>
      <c r="H9" s="113"/>
    </row>
    <row r="10" spans="1:8" ht="12.75">
      <c r="A10" s="209" t="s">
        <v>127</v>
      </c>
      <c r="B10" s="209"/>
      <c r="C10" s="209"/>
      <c r="D10" s="209"/>
      <c r="E10" s="209"/>
      <c r="F10" s="209"/>
      <c r="G10" s="209"/>
      <c r="H10" s="113"/>
    </row>
    <row r="11" ht="13.5" thickBot="1"/>
    <row r="12" spans="1:8" ht="24">
      <c r="A12" s="117" t="s">
        <v>109</v>
      </c>
      <c r="B12" s="118" t="s">
        <v>110</v>
      </c>
      <c r="C12" s="118" t="s">
        <v>111</v>
      </c>
      <c r="D12" s="118" t="s">
        <v>7</v>
      </c>
      <c r="E12" s="118" t="s">
        <v>125</v>
      </c>
      <c r="F12" s="118" t="s">
        <v>112</v>
      </c>
      <c r="G12" s="119" t="s">
        <v>113</v>
      </c>
      <c r="H12" s="120"/>
    </row>
    <row r="13" spans="1:8" ht="12.75">
      <c r="A13" s="121">
        <v>1</v>
      </c>
      <c r="B13" s="122">
        <v>2</v>
      </c>
      <c r="C13" s="122">
        <v>3</v>
      </c>
      <c r="D13" s="122">
        <v>4</v>
      </c>
      <c r="E13" s="122">
        <v>5</v>
      </c>
      <c r="F13" s="122">
        <v>6</v>
      </c>
      <c r="G13" s="123">
        <v>7</v>
      </c>
      <c r="H13" s="124"/>
    </row>
    <row r="14" spans="1:7" ht="13.5" thickBot="1">
      <c r="A14" s="125"/>
      <c r="B14" s="126"/>
      <c r="C14" s="126"/>
      <c r="D14" s="127" t="s">
        <v>114</v>
      </c>
      <c r="E14" s="128">
        <v>1199327</v>
      </c>
      <c r="F14" s="128">
        <f>F16+F35</f>
        <v>18759</v>
      </c>
      <c r="G14" s="129">
        <f>E14+F14</f>
        <v>1218086</v>
      </c>
    </row>
    <row r="15" spans="1:7" ht="12.75">
      <c r="A15" s="125"/>
      <c r="B15" s="126"/>
      <c r="C15" s="126"/>
      <c r="D15" s="126" t="s">
        <v>115</v>
      </c>
      <c r="E15" s="126"/>
      <c r="F15" s="126"/>
      <c r="G15" s="130"/>
    </row>
    <row r="16" spans="1:7" ht="13.5" thickBot="1">
      <c r="A16" s="143">
        <v>710</v>
      </c>
      <c r="B16" s="144"/>
      <c r="C16" s="145"/>
      <c r="D16" s="146" t="s">
        <v>145</v>
      </c>
      <c r="E16" s="147">
        <v>265864</v>
      </c>
      <c r="F16" s="157">
        <f>F17</f>
        <v>18781</v>
      </c>
      <c r="G16" s="129">
        <f>E16+F16</f>
        <v>284645</v>
      </c>
    </row>
    <row r="17" spans="1:7" ht="12.75">
      <c r="A17" s="125"/>
      <c r="B17" s="148">
        <v>71015</v>
      </c>
      <c r="C17" s="149"/>
      <c r="D17" s="150" t="s">
        <v>146</v>
      </c>
      <c r="E17" s="151">
        <f>SUM(E18:E33)</f>
        <v>214364</v>
      </c>
      <c r="F17" s="151">
        <f>SUM(F18:F33)</f>
        <v>18781</v>
      </c>
      <c r="G17" s="156">
        <f>SUM(G18:G33)</f>
        <v>233145</v>
      </c>
    </row>
    <row r="18" spans="1:7" ht="12.75">
      <c r="A18" s="125"/>
      <c r="B18" s="126"/>
      <c r="C18" s="141">
        <v>4010</v>
      </c>
      <c r="D18" s="138" t="s">
        <v>130</v>
      </c>
      <c r="E18" s="152">
        <v>124311</v>
      </c>
      <c r="F18" s="154">
        <v>15584</v>
      </c>
      <c r="G18" s="153">
        <f>E18+F18</f>
        <v>139895</v>
      </c>
    </row>
    <row r="19" spans="1:7" ht="12.75">
      <c r="A19" s="125"/>
      <c r="B19" s="126"/>
      <c r="C19" s="141">
        <v>4040</v>
      </c>
      <c r="D19" s="138" t="s">
        <v>131</v>
      </c>
      <c r="E19" s="152">
        <v>9723</v>
      </c>
      <c r="F19" s="155"/>
      <c r="G19" s="153">
        <f aca="true" t="shared" si="0" ref="G19:G33">E19+F19</f>
        <v>9723</v>
      </c>
    </row>
    <row r="20" spans="1:7" ht="12.75">
      <c r="A20" s="125"/>
      <c r="B20" s="126"/>
      <c r="C20" s="141">
        <v>4110</v>
      </c>
      <c r="D20" s="138" t="s">
        <v>120</v>
      </c>
      <c r="E20" s="152">
        <v>23860</v>
      </c>
      <c r="F20" s="155">
        <v>2815</v>
      </c>
      <c r="G20" s="153">
        <f t="shared" si="0"/>
        <v>26675</v>
      </c>
    </row>
    <row r="21" spans="1:7" ht="12.75">
      <c r="A21" s="125"/>
      <c r="B21" s="126"/>
      <c r="C21" s="141">
        <v>4120</v>
      </c>
      <c r="D21" s="138" t="s">
        <v>132</v>
      </c>
      <c r="E21" s="152">
        <v>3237</v>
      </c>
      <c r="F21" s="155">
        <v>382</v>
      </c>
      <c r="G21" s="153">
        <f t="shared" si="0"/>
        <v>3619</v>
      </c>
    </row>
    <row r="22" spans="1:7" ht="12.75">
      <c r="A22" s="125"/>
      <c r="B22" s="126"/>
      <c r="C22" s="141">
        <v>4170</v>
      </c>
      <c r="D22" s="138" t="s">
        <v>121</v>
      </c>
      <c r="E22" s="152">
        <v>2200</v>
      </c>
      <c r="F22" s="155"/>
      <c r="G22" s="153">
        <f t="shared" si="0"/>
        <v>2200</v>
      </c>
    </row>
    <row r="23" spans="1:7" ht="12.75">
      <c r="A23" s="125"/>
      <c r="B23" s="126"/>
      <c r="C23" s="141">
        <v>4210</v>
      </c>
      <c r="D23" s="138" t="s">
        <v>122</v>
      </c>
      <c r="E23" s="152">
        <v>9881</v>
      </c>
      <c r="F23" s="155"/>
      <c r="G23" s="153">
        <f t="shared" si="0"/>
        <v>9881</v>
      </c>
    </row>
    <row r="24" spans="1:7" ht="12.75">
      <c r="A24" s="125"/>
      <c r="B24" s="126"/>
      <c r="C24" s="136">
        <v>4270</v>
      </c>
      <c r="D24" s="138" t="s">
        <v>128</v>
      </c>
      <c r="E24" s="152">
        <v>2800</v>
      </c>
      <c r="F24" s="155"/>
      <c r="G24" s="153">
        <f t="shared" si="0"/>
        <v>2800</v>
      </c>
    </row>
    <row r="25" spans="1:7" ht="12.75">
      <c r="A25" s="125"/>
      <c r="B25" s="126"/>
      <c r="C25" s="141">
        <v>4280</v>
      </c>
      <c r="D25" s="138" t="s">
        <v>133</v>
      </c>
      <c r="E25" s="152">
        <v>200</v>
      </c>
      <c r="F25" s="155"/>
      <c r="G25" s="153">
        <f t="shared" si="0"/>
        <v>200</v>
      </c>
    </row>
    <row r="26" spans="1:7" ht="12.75">
      <c r="A26" s="125"/>
      <c r="B26" s="126"/>
      <c r="C26" s="142" t="s">
        <v>134</v>
      </c>
      <c r="D26" s="138" t="s">
        <v>123</v>
      </c>
      <c r="E26" s="152">
        <v>6852</v>
      </c>
      <c r="F26" s="155"/>
      <c r="G26" s="153">
        <f t="shared" si="0"/>
        <v>6852</v>
      </c>
    </row>
    <row r="27" spans="1:7" ht="12.75">
      <c r="A27" s="125"/>
      <c r="B27" s="126"/>
      <c r="C27" s="136">
        <v>4350</v>
      </c>
      <c r="D27" s="138" t="s">
        <v>140</v>
      </c>
      <c r="E27" s="152">
        <v>3200</v>
      </c>
      <c r="F27" s="155"/>
      <c r="G27" s="153">
        <f t="shared" si="0"/>
        <v>3200</v>
      </c>
    </row>
    <row r="28" spans="1:7" ht="12.75">
      <c r="A28" s="125"/>
      <c r="B28" s="126"/>
      <c r="C28" s="136">
        <v>4370</v>
      </c>
      <c r="D28" s="138" t="s">
        <v>141</v>
      </c>
      <c r="E28" s="152">
        <v>6000</v>
      </c>
      <c r="F28" s="155"/>
      <c r="G28" s="153">
        <f t="shared" si="0"/>
        <v>6000</v>
      </c>
    </row>
    <row r="29" spans="1:7" ht="12.75">
      <c r="A29" s="125"/>
      <c r="B29" s="126"/>
      <c r="C29" s="136">
        <v>4400</v>
      </c>
      <c r="D29" s="138" t="s">
        <v>142</v>
      </c>
      <c r="E29" s="152">
        <v>6600</v>
      </c>
      <c r="F29" s="155"/>
      <c r="G29" s="153">
        <f t="shared" si="0"/>
        <v>6600</v>
      </c>
    </row>
    <row r="30" spans="1:7" ht="12.75">
      <c r="A30" s="125"/>
      <c r="B30" s="126"/>
      <c r="C30" s="136">
        <v>4410</v>
      </c>
      <c r="D30" s="138" t="s">
        <v>135</v>
      </c>
      <c r="E30" s="152">
        <v>3000</v>
      </c>
      <c r="F30" s="155"/>
      <c r="G30" s="153">
        <f t="shared" si="0"/>
        <v>3000</v>
      </c>
    </row>
    <row r="31" spans="1:7" ht="12.75">
      <c r="A31" s="125"/>
      <c r="B31" s="126"/>
      <c r="C31" s="142" t="s">
        <v>143</v>
      </c>
      <c r="D31" s="138" t="s">
        <v>129</v>
      </c>
      <c r="E31" s="152">
        <v>3000</v>
      </c>
      <c r="F31" s="155"/>
      <c r="G31" s="153">
        <f t="shared" si="0"/>
        <v>3000</v>
      </c>
    </row>
    <row r="32" spans="1:7" ht="12.75">
      <c r="A32" s="125"/>
      <c r="B32" s="126"/>
      <c r="C32" s="142" t="s">
        <v>136</v>
      </c>
      <c r="D32" s="138" t="s">
        <v>137</v>
      </c>
      <c r="E32" s="152">
        <v>3500</v>
      </c>
      <c r="F32" s="155"/>
      <c r="G32" s="153">
        <f t="shared" si="0"/>
        <v>3500</v>
      </c>
    </row>
    <row r="33" spans="1:7" ht="12.75">
      <c r="A33" s="125"/>
      <c r="B33" s="126"/>
      <c r="C33" s="181" t="s">
        <v>144</v>
      </c>
      <c r="D33" s="138" t="s">
        <v>138</v>
      </c>
      <c r="E33" s="155">
        <v>6000</v>
      </c>
      <c r="F33" s="155"/>
      <c r="G33" s="72">
        <f t="shared" si="0"/>
        <v>6000</v>
      </c>
    </row>
    <row r="34" spans="1:7" ht="12.75">
      <c r="A34" s="182"/>
      <c r="B34" s="183"/>
      <c r="C34" s="183"/>
      <c r="D34" s="183"/>
      <c r="E34" s="183"/>
      <c r="F34" s="183"/>
      <c r="G34" s="184"/>
    </row>
    <row r="35" spans="1:7" ht="13.5" thickBot="1">
      <c r="A35" s="131">
        <v>750</v>
      </c>
      <c r="B35" s="132"/>
      <c r="C35" s="132"/>
      <c r="D35" s="132" t="s">
        <v>161</v>
      </c>
      <c r="E35" s="132">
        <v>171421</v>
      </c>
      <c r="F35" s="128">
        <f>F36</f>
        <v>-22</v>
      </c>
      <c r="G35" s="129">
        <f>E35+F35</f>
        <v>171399</v>
      </c>
    </row>
    <row r="36" spans="1:7" ht="12.75">
      <c r="A36" s="125"/>
      <c r="B36" s="185">
        <v>75045</v>
      </c>
      <c r="C36" s="185"/>
      <c r="D36" s="185" t="s">
        <v>162</v>
      </c>
      <c r="E36" s="71">
        <f>SUM(E37:E47)</f>
        <v>17000</v>
      </c>
      <c r="F36" s="71">
        <f>SUM(F37:F47)</f>
        <v>-22</v>
      </c>
      <c r="G36" s="133">
        <f>SUM(G37:G47)</f>
        <v>16978</v>
      </c>
    </row>
    <row r="37" spans="1:7" ht="12.75">
      <c r="A37" s="125"/>
      <c r="B37" s="126"/>
      <c r="C37" s="186" t="s">
        <v>163</v>
      </c>
      <c r="D37" s="126" t="s">
        <v>164</v>
      </c>
      <c r="E37" s="126">
        <v>1330</v>
      </c>
      <c r="F37" s="126"/>
      <c r="G37" s="130">
        <f>E37+F37</f>
        <v>1330</v>
      </c>
    </row>
    <row r="38" spans="1:7" ht="12.75">
      <c r="A38" s="125"/>
      <c r="B38" s="126"/>
      <c r="C38" s="186">
        <v>4110</v>
      </c>
      <c r="D38" s="126" t="s">
        <v>120</v>
      </c>
      <c r="E38" s="126">
        <v>1123</v>
      </c>
      <c r="F38" s="126"/>
      <c r="G38" s="130">
        <f aca="true" t="shared" si="1" ref="G38:G47">E38+F38</f>
        <v>1123</v>
      </c>
    </row>
    <row r="39" spans="1:7" ht="12.75">
      <c r="A39" s="125"/>
      <c r="B39" s="126"/>
      <c r="C39" s="186">
        <v>4120</v>
      </c>
      <c r="D39" s="126" t="s">
        <v>132</v>
      </c>
      <c r="E39" s="126">
        <v>159</v>
      </c>
      <c r="F39" s="126"/>
      <c r="G39" s="130">
        <f t="shared" si="1"/>
        <v>159</v>
      </c>
    </row>
    <row r="40" spans="1:7" ht="12.75">
      <c r="A40" s="125"/>
      <c r="B40" s="126"/>
      <c r="C40" s="186">
        <v>4170</v>
      </c>
      <c r="D40" s="126" t="s">
        <v>121</v>
      </c>
      <c r="E40" s="126">
        <v>6800</v>
      </c>
      <c r="F40" s="126"/>
      <c r="G40" s="130">
        <f t="shared" si="1"/>
        <v>6800</v>
      </c>
    </row>
    <row r="41" spans="1:7" ht="12.75">
      <c r="A41" s="125"/>
      <c r="B41" s="126"/>
      <c r="C41" s="186">
        <v>4210</v>
      </c>
      <c r="D41" s="126" t="s">
        <v>122</v>
      </c>
      <c r="E41" s="126">
        <v>657</v>
      </c>
      <c r="F41" s="126">
        <v>-22</v>
      </c>
      <c r="G41" s="130">
        <f t="shared" si="1"/>
        <v>635</v>
      </c>
    </row>
    <row r="42" spans="1:7" ht="12.75">
      <c r="A42" s="125"/>
      <c r="B42" s="126"/>
      <c r="C42" s="186" t="s">
        <v>134</v>
      </c>
      <c r="D42" s="126" t="s">
        <v>123</v>
      </c>
      <c r="E42" s="126">
        <v>407</v>
      </c>
      <c r="F42" s="126"/>
      <c r="G42" s="130">
        <f t="shared" si="1"/>
        <v>407</v>
      </c>
    </row>
    <row r="43" spans="1:7" ht="12.75">
      <c r="A43" s="125"/>
      <c r="B43" s="126"/>
      <c r="C43" s="186">
        <v>4370</v>
      </c>
      <c r="D43" s="126" t="s">
        <v>165</v>
      </c>
      <c r="E43" s="126">
        <v>49</v>
      </c>
      <c r="F43" s="126"/>
      <c r="G43" s="130">
        <f t="shared" si="1"/>
        <v>49</v>
      </c>
    </row>
    <row r="44" spans="1:7" ht="12.75">
      <c r="A44" s="125"/>
      <c r="B44" s="126"/>
      <c r="C44" s="186">
        <v>4400</v>
      </c>
      <c r="D44" s="126" t="s">
        <v>166</v>
      </c>
      <c r="E44" s="126">
        <v>2200</v>
      </c>
      <c r="F44" s="126"/>
      <c r="G44" s="130">
        <f t="shared" si="1"/>
        <v>2200</v>
      </c>
    </row>
    <row r="45" spans="1:7" ht="12.75">
      <c r="A45" s="125"/>
      <c r="B45" s="126"/>
      <c r="C45" s="186" t="s">
        <v>167</v>
      </c>
      <c r="D45" s="126" t="s">
        <v>135</v>
      </c>
      <c r="E45" s="126">
        <v>0</v>
      </c>
      <c r="F45" s="126"/>
      <c r="G45" s="130">
        <f t="shared" si="1"/>
        <v>0</v>
      </c>
    </row>
    <row r="46" spans="1:7" ht="12.75">
      <c r="A46" s="125"/>
      <c r="B46" s="126"/>
      <c r="C46" s="186">
        <v>4740</v>
      </c>
      <c r="D46" s="126" t="s">
        <v>168</v>
      </c>
      <c r="E46" s="126">
        <v>120</v>
      </c>
      <c r="F46" s="126"/>
      <c r="G46" s="130">
        <f t="shared" si="1"/>
        <v>120</v>
      </c>
    </row>
    <row r="47" spans="1:7" ht="13.5" thickBot="1">
      <c r="A47" s="134"/>
      <c r="B47" s="135"/>
      <c r="C47" s="187">
        <v>4750</v>
      </c>
      <c r="D47" s="135" t="s">
        <v>138</v>
      </c>
      <c r="E47" s="135">
        <v>4155</v>
      </c>
      <c r="F47" s="135"/>
      <c r="G47" s="140">
        <f t="shared" si="1"/>
        <v>4155</v>
      </c>
    </row>
    <row r="48" spans="1:7" ht="12.75">
      <c r="A48" s="27"/>
      <c r="B48" s="27"/>
      <c r="C48" s="27"/>
      <c r="D48" s="27"/>
      <c r="E48" s="27"/>
      <c r="F48" s="27"/>
      <c r="G48" s="27"/>
    </row>
    <row r="49" spans="1:7" ht="12.75">
      <c r="A49" s="27"/>
      <c r="B49" s="27"/>
      <c r="C49" s="27"/>
      <c r="D49" s="27"/>
      <c r="E49" s="27"/>
      <c r="F49" s="27"/>
      <c r="G49" s="27"/>
    </row>
  </sheetData>
  <mergeCells count="2">
    <mergeCell ref="A9:G9"/>
    <mergeCell ref="A10:G10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4">
      <selection activeCell="F16" sqref="F16"/>
    </sheetView>
  </sheetViews>
  <sheetFormatPr defaultColWidth="9.00390625" defaultRowHeight="12.75"/>
  <cols>
    <col min="1" max="1" width="5.125" style="0" customWidth="1"/>
    <col min="2" max="2" width="6.75390625" style="0" customWidth="1"/>
    <col min="3" max="3" width="5.00390625" style="0" customWidth="1"/>
    <col min="4" max="4" width="33.625" style="0" customWidth="1"/>
    <col min="6" max="6" width="7.875" style="0" customWidth="1"/>
  </cols>
  <sheetData>
    <row r="1" spans="5:7" s="113" customFormat="1" ht="12">
      <c r="E1" s="114"/>
      <c r="F1" s="115" t="s">
        <v>105</v>
      </c>
      <c r="G1" s="116"/>
    </row>
    <row r="2" spans="5:7" s="113" customFormat="1" ht="12">
      <c r="E2" s="114"/>
      <c r="F2" s="115" t="s">
        <v>106</v>
      </c>
      <c r="G2" s="116"/>
    </row>
    <row r="3" spans="5:7" s="113" customFormat="1" ht="12">
      <c r="E3" s="114"/>
      <c r="F3" s="115" t="s">
        <v>107</v>
      </c>
      <c r="G3" s="116"/>
    </row>
    <row r="4" spans="5:7" s="113" customFormat="1" ht="12">
      <c r="E4" s="114"/>
      <c r="F4" s="115" t="s">
        <v>124</v>
      </c>
      <c r="G4" s="116"/>
    </row>
    <row r="5" s="113" customFormat="1" ht="9.75"/>
    <row r="6" s="113" customFormat="1" ht="9.75"/>
    <row r="7" s="113" customFormat="1" ht="9.75"/>
    <row r="8" s="113" customFormat="1" ht="9.75"/>
    <row r="9" spans="1:7" s="113" customFormat="1" ht="12.75">
      <c r="A9" s="209" t="s">
        <v>108</v>
      </c>
      <c r="B9" s="209"/>
      <c r="C9" s="209"/>
      <c r="D9" s="209"/>
      <c r="E9" s="209"/>
      <c r="F9" s="209"/>
      <c r="G9" s="209"/>
    </row>
    <row r="10" spans="1:7" s="113" customFormat="1" ht="12.75">
      <c r="A10" s="209" t="s">
        <v>126</v>
      </c>
      <c r="B10" s="209"/>
      <c r="C10" s="209"/>
      <c r="D10" s="209"/>
      <c r="E10" s="209"/>
      <c r="F10" s="209"/>
      <c r="G10" s="209"/>
    </row>
    <row r="11" ht="13.5" thickBot="1"/>
    <row r="12" spans="1:7" s="120" customFormat="1" ht="24">
      <c r="A12" s="117" t="s">
        <v>109</v>
      </c>
      <c r="B12" s="118" t="s">
        <v>110</v>
      </c>
      <c r="C12" s="118" t="s">
        <v>111</v>
      </c>
      <c r="D12" s="118" t="s">
        <v>7</v>
      </c>
      <c r="E12" s="118" t="s">
        <v>125</v>
      </c>
      <c r="F12" s="118" t="s">
        <v>112</v>
      </c>
      <c r="G12" s="119" t="s">
        <v>113</v>
      </c>
    </row>
    <row r="13" spans="1:7" s="124" customFormat="1" ht="12.75">
      <c r="A13" s="121">
        <v>1</v>
      </c>
      <c r="B13" s="122">
        <v>2</v>
      </c>
      <c r="C13" s="122">
        <v>3</v>
      </c>
      <c r="D13" s="122">
        <v>4</v>
      </c>
      <c r="E13" s="122">
        <v>5</v>
      </c>
      <c r="F13" s="122">
        <v>6</v>
      </c>
      <c r="G13" s="123">
        <v>7</v>
      </c>
    </row>
    <row r="14" spans="1:7" ht="13.5" thickBot="1">
      <c r="A14" s="125"/>
      <c r="B14" s="126"/>
      <c r="C14" s="126"/>
      <c r="D14" s="127" t="s">
        <v>114</v>
      </c>
      <c r="E14" s="128">
        <v>1199327</v>
      </c>
      <c r="F14" s="128">
        <f>F16+F21</f>
        <v>18759</v>
      </c>
      <c r="G14" s="129">
        <f>E14+F14</f>
        <v>1218086</v>
      </c>
    </row>
    <row r="15" spans="1:7" ht="12.75">
      <c r="A15" s="125"/>
      <c r="B15" s="126"/>
      <c r="C15" s="126"/>
      <c r="D15" s="126" t="s">
        <v>115</v>
      </c>
      <c r="E15" s="126"/>
      <c r="F15" s="126"/>
      <c r="G15" s="130"/>
    </row>
    <row r="16" spans="1:7" ht="13.5" thickBot="1">
      <c r="A16" s="131">
        <v>710</v>
      </c>
      <c r="B16" s="132"/>
      <c r="C16" s="132"/>
      <c r="D16" s="132" t="s">
        <v>139</v>
      </c>
      <c r="E16" s="128">
        <v>269364</v>
      </c>
      <c r="F16" s="128">
        <f>F17</f>
        <v>18781</v>
      </c>
      <c r="G16" s="129">
        <f>E16+F16</f>
        <v>288145</v>
      </c>
    </row>
    <row r="17" spans="1:7" ht="12.75">
      <c r="A17" s="125"/>
      <c r="B17" s="139">
        <v>71015</v>
      </c>
      <c r="C17" s="139"/>
      <c r="D17" s="139"/>
      <c r="E17" s="90">
        <f>E18</f>
        <v>214364</v>
      </c>
      <c r="F17" s="90">
        <f>F18</f>
        <v>18781</v>
      </c>
      <c r="G17" s="133">
        <f>G18</f>
        <v>233145</v>
      </c>
    </row>
    <row r="18" spans="1:7" ht="12.75">
      <c r="A18" s="125"/>
      <c r="B18" s="126"/>
      <c r="C18" s="126">
        <v>2110</v>
      </c>
      <c r="D18" s="126" t="s">
        <v>116</v>
      </c>
      <c r="E18" s="69">
        <v>214364</v>
      </c>
      <c r="F18" s="69">
        <v>18781</v>
      </c>
      <c r="G18" s="72">
        <f>E18+F18</f>
        <v>233145</v>
      </c>
    </row>
    <row r="19" spans="1:7" ht="12.75">
      <c r="A19" s="125"/>
      <c r="B19" s="126"/>
      <c r="C19" s="126"/>
      <c r="D19" s="126" t="s">
        <v>117</v>
      </c>
      <c r="E19" s="126"/>
      <c r="F19" s="126"/>
      <c r="G19" s="130"/>
    </row>
    <row r="20" spans="1:7" ht="12.75">
      <c r="A20" s="125"/>
      <c r="B20" s="126"/>
      <c r="C20" s="126"/>
      <c r="D20" s="126"/>
      <c r="E20" s="126"/>
      <c r="F20" s="126"/>
      <c r="G20" s="130"/>
    </row>
    <row r="21" spans="1:7" ht="13.5" thickBot="1">
      <c r="A21" s="131">
        <v>750</v>
      </c>
      <c r="B21" s="132"/>
      <c r="C21" s="132"/>
      <c r="D21" s="132" t="s">
        <v>161</v>
      </c>
      <c r="E21" s="128">
        <v>171421</v>
      </c>
      <c r="F21" s="128">
        <f>F22</f>
        <v>-22</v>
      </c>
      <c r="G21" s="129">
        <f>E21+F21</f>
        <v>171399</v>
      </c>
    </row>
    <row r="22" spans="1:7" ht="12.75">
      <c r="A22" s="125"/>
      <c r="B22" s="139">
        <v>75045</v>
      </c>
      <c r="C22" s="139"/>
      <c r="D22" s="139" t="s">
        <v>162</v>
      </c>
      <c r="E22" s="90">
        <f>E23</f>
        <v>17000</v>
      </c>
      <c r="F22" s="90">
        <f>F23</f>
        <v>-22</v>
      </c>
      <c r="G22" s="219">
        <f>E22+F22</f>
        <v>16978</v>
      </c>
    </row>
    <row r="23" spans="1:7" ht="12.75">
      <c r="A23" s="125"/>
      <c r="B23" s="126"/>
      <c r="C23" s="126">
        <v>2110</v>
      </c>
      <c r="D23" s="126" t="s">
        <v>116</v>
      </c>
      <c r="E23" s="69">
        <v>17000</v>
      </c>
      <c r="F23" s="69">
        <v>-22</v>
      </c>
      <c r="G23" s="72">
        <f>E23+F23</f>
        <v>16978</v>
      </c>
    </row>
    <row r="24" spans="1:7" ht="12.75">
      <c r="A24" s="125"/>
      <c r="B24" s="126"/>
      <c r="C24" s="126"/>
      <c r="D24" s="126" t="s">
        <v>117</v>
      </c>
      <c r="E24" s="69"/>
      <c r="F24" s="69"/>
      <c r="G24" s="72"/>
    </row>
    <row r="25" spans="1:7" ht="13.5" thickBot="1">
      <c r="A25" s="134"/>
      <c r="B25" s="135"/>
      <c r="C25" s="135"/>
      <c r="D25" s="135"/>
      <c r="E25" s="135"/>
      <c r="F25" s="135"/>
      <c r="G25" s="140"/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/>
      <c r="B28" s="27"/>
      <c r="C28" s="27"/>
      <c r="D28" s="27"/>
      <c r="E28" s="27"/>
      <c r="F28" s="27"/>
      <c r="G28" s="27"/>
    </row>
    <row r="29" spans="1:7" ht="12.75">
      <c r="A29" s="27"/>
      <c r="B29" s="27"/>
      <c r="C29" s="27"/>
      <c r="D29" s="27"/>
      <c r="E29" s="27"/>
      <c r="F29" s="27"/>
      <c r="G29" s="27"/>
    </row>
    <row r="30" spans="1:7" ht="12.75">
      <c r="A30" s="27"/>
      <c r="B30" s="27"/>
      <c r="C30" s="27"/>
      <c r="D30" s="27"/>
      <c r="E30" s="27"/>
      <c r="F30" s="27"/>
      <c r="G30" s="27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7"/>
      <c r="B32" s="27"/>
      <c r="C32" s="27"/>
      <c r="D32" s="27"/>
      <c r="E32" s="27"/>
      <c r="F32" s="27"/>
      <c r="G32" s="27"/>
    </row>
    <row r="33" spans="1:7" ht="12.75">
      <c r="A33" s="27"/>
      <c r="B33" s="27"/>
      <c r="C33" s="27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7" ht="12.75">
      <c r="A35" s="27"/>
      <c r="B35" s="27"/>
      <c r="C35" s="27"/>
      <c r="D35" s="27"/>
      <c r="E35" s="27"/>
      <c r="F35" s="27"/>
      <c r="G35" s="27"/>
    </row>
    <row r="36" spans="1:7" ht="12.75">
      <c r="A36" s="27"/>
      <c r="B36" s="27"/>
      <c r="C36" s="27"/>
      <c r="D36" s="27"/>
      <c r="E36" s="27"/>
      <c r="F36" s="27"/>
      <c r="G36" s="27"/>
    </row>
    <row r="37" spans="1:7" ht="12.75">
      <c r="A37" s="27"/>
      <c r="B37" s="27"/>
      <c r="C37" s="27"/>
      <c r="D37" s="27"/>
      <c r="E37" s="27"/>
      <c r="F37" s="27"/>
      <c r="G37" s="27"/>
    </row>
    <row r="38" spans="1:7" ht="12.75">
      <c r="A38" s="27"/>
      <c r="B38" s="27"/>
      <c r="C38" s="27"/>
      <c r="D38" s="27"/>
      <c r="E38" s="27"/>
      <c r="F38" s="27"/>
      <c r="G38" s="27"/>
    </row>
  </sheetData>
  <mergeCells count="2">
    <mergeCell ref="A9:G9"/>
    <mergeCell ref="A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7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31" sqref="G31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0.875" style="1" customWidth="1"/>
    <col min="4" max="4" width="10.375" style="1" customWidth="1"/>
    <col min="5" max="5" width="11.00390625" style="1" customWidth="1"/>
    <col min="6" max="6" width="10.25390625" style="1" customWidth="1"/>
    <col min="7" max="7" width="12.75390625" style="1" customWidth="1"/>
    <col min="8" max="8" width="10.375" style="1" customWidth="1"/>
    <col min="9" max="9" width="10.25390625" style="1" customWidth="1"/>
    <col min="10" max="10" width="10.00390625" style="1" customWidth="1"/>
    <col min="11" max="11" width="10.375" style="1" customWidth="1"/>
    <col min="12" max="12" width="10.00390625" style="1" customWidth="1"/>
    <col min="13" max="13" width="10.875" style="1" customWidth="1"/>
    <col min="14" max="14" width="10.75390625" style="1" customWidth="1"/>
    <col min="15" max="15" width="10.625" style="1" customWidth="1"/>
    <col min="16" max="16" width="11.625" style="1" customWidth="1"/>
    <col min="17" max="17" width="10.25390625" style="1" customWidth="1"/>
    <col min="18" max="18" width="10.125" style="1" customWidth="1"/>
    <col min="19" max="19" width="10.875" style="1" customWidth="1"/>
    <col min="20" max="20" width="11.00390625" style="1" customWidth="1"/>
    <col min="21" max="21" width="10.625" style="1" customWidth="1"/>
    <col min="22" max="22" width="10.25390625" style="1" customWidth="1"/>
    <col min="23" max="23" width="11.25390625" style="1" customWidth="1"/>
    <col min="24" max="24" width="10.25390625" style="1" customWidth="1"/>
    <col min="25" max="25" width="10.625" style="1" customWidth="1"/>
    <col min="26" max="26" width="11.25390625" style="1" customWidth="1"/>
    <col min="27" max="16384" width="9.125" style="1" customWidth="1"/>
  </cols>
  <sheetData>
    <row r="1" spans="11:25" ht="12.75">
      <c r="K1" s="1" t="s">
        <v>0</v>
      </c>
      <c r="Y1" s="1" t="s">
        <v>0</v>
      </c>
    </row>
    <row r="2" spans="11:25" ht="12.75">
      <c r="K2" s="1" t="s">
        <v>1</v>
      </c>
      <c r="Y2" s="1" t="s">
        <v>1</v>
      </c>
    </row>
    <row r="3" spans="11:25" ht="12.75">
      <c r="K3" s="1" t="s">
        <v>2</v>
      </c>
      <c r="Y3" s="1" t="s">
        <v>2</v>
      </c>
    </row>
    <row r="4" spans="11:25" ht="12.75">
      <c r="K4" s="1" t="s">
        <v>3</v>
      </c>
      <c r="Y4" s="1" t="s">
        <v>3</v>
      </c>
    </row>
    <row r="6" spans="1:12" ht="18">
      <c r="A6" s="210" t="s">
        <v>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spans="7:26" ht="13.5" thickBot="1">
      <c r="G7" s="2"/>
      <c r="L7" s="2" t="s">
        <v>5</v>
      </c>
      <c r="Z7" s="3" t="s">
        <v>5</v>
      </c>
    </row>
    <row r="8" spans="1:26" ht="24.75" customHeight="1" thickBot="1">
      <c r="A8" s="216" t="s">
        <v>6</v>
      </c>
      <c r="B8" s="216" t="s">
        <v>7</v>
      </c>
      <c r="C8" s="214" t="s">
        <v>8</v>
      </c>
      <c r="D8" s="214" t="s">
        <v>9</v>
      </c>
      <c r="E8" s="211" t="s">
        <v>10</v>
      </c>
      <c r="F8" s="212"/>
      <c r="G8" s="212"/>
      <c r="H8" s="212"/>
      <c r="I8" s="212"/>
      <c r="J8" s="212"/>
      <c r="K8" s="212"/>
      <c r="L8" s="213"/>
      <c r="M8" s="211" t="s">
        <v>10</v>
      </c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3"/>
    </row>
    <row r="9" spans="1:26" ht="30" customHeight="1" thickBot="1">
      <c r="A9" s="217"/>
      <c r="B9" s="217"/>
      <c r="C9" s="215"/>
      <c r="D9" s="215"/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  <c r="J9" s="4" t="s">
        <v>16</v>
      </c>
      <c r="K9" s="4" t="s">
        <v>17</v>
      </c>
      <c r="L9" s="4" t="s">
        <v>18</v>
      </c>
      <c r="M9" s="4" t="s">
        <v>19</v>
      </c>
      <c r="N9" s="4" t="s">
        <v>20</v>
      </c>
      <c r="O9" s="4" t="s">
        <v>21</v>
      </c>
      <c r="P9" s="4" t="s">
        <v>22</v>
      </c>
      <c r="Q9" s="4" t="s">
        <v>23</v>
      </c>
      <c r="R9" s="4" t="s">
        <v>24</v>
      </c>
      <c r="S9" s="4" t="s">
        <v>25</v>
      </c>
      <c r="T9" s="4" t="s">
        <v>26</v>
      </c>
      <c r="U9" s="4" t="s">
        <v>27</v>
      </c>
      <c r="V9" s="4" t="s">
        <v>28</v>
      </c>
      <c r="W9" s="4" t="s">
        <v>29</v>
      </c>
      <c r="X9" s="4" t="s">
        <v>30</v>
      </c>
      <c r="Y9" s="4" t="s">
        <v>31</v>
      </c>
      <c r="Z9" s="4" t="s">
        <v>32</v>
      </c>
    </row>
    <row r="10" spans="1:26" ht="7.5" customHeight="1" thickBo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5">
        <v>21</v>
      </c>
      <c r="V10" s="5">
        <v>22</v>
      </c>
      <c r="W10" s="5">
        <v>23</v>
      </c>
      <c r="X10" s="5">
        <v>24</v>
      </c>
      <c r="Y10" s="5">
        <v>25</v>
      </c>
      <c r="Z10" s="5">
        <v>26</v>
      </c>
    </row>
    <row r="11" spans="1:26" ht="13.5" customHeight="1">
      <c r="A11" s="6" t="s">
        <v>33</v>
      </c>
      <c r="B11" s="7" t="s">
        <v>34</v>
      </c>
      <c r="C11" s="8">
        <f>'Prognoza dł. 8'!D33</f>
        <v>37952654</v>
      </c>
      <c r="D11" s="8">
        <f aca="true" t="shared" si="0" ref="D11:Z11">D12+D16+D17</f>
        <v>33993858</v>
      </c>
      <c r="E11" s="8">
        <f t="shared" si="0"/>
        <v>34348535</v>
      </c>
      <c r="F11" s="8">
        <f t="shared" si="0"/>
        <v>34349283</v>
      </c>
      <c r="G11" s="8">
        <f t="shared" si="0"/>
        <v>34449513.275</v>
      </c>
      <c r="H11" s="8">
        <f t="shared" si="0"/>
        <v>34917910.181875</v>
      </c>
      <c r="I11" s="8">
        <f t="shared" si="0"/>
        <v>35395849.011421874</v>
      </c>
      <c r="J11" s="8">
        <f t="shared" si="0"/>
        <v>35883738.73445742</v>
      </c>
      <c r="K11" s="8">
        <f t="shared" si="0"/>
        <v>36382012.98707386</v>
      </c>
      <c r="L11" s="8">
        <f t="shared" si="0"/>
        <v>36891143.72857089</v>
      </c>
      <c r="M11" s="8">
        <f t="shared" si="0"/>
        <v>37411638.72736606</v>
      </c>
      <c r="N11" s="8">
        <f t="shared" si="0"/>
        <v>37944045.60233112</v>
      </c>
      <c r="O11" s="8">
        <f t="shared" si="0"/>
        <v>38488955.865123056</v>
      </c>
      <c r="P11" s="8">
        <f t="shared" si="0"/>
        <v>39047012.96353398</v>
      </c>
      <c r="Q11" s="8">
        <f t="shared" si="0"/>
        <v>39618910.32588523</v>
      </c>
      <c r="R11" s="8">
        <f t="shared" si="0"/>
        <v>40205400.40649116</v>
      </c>
      <c r="S11" s="8">
        <f t="shared" si="0"/>
        <v>40807301.73221918</v>
      </c>
      <c r="T11" s="8">
        <f t="shared" si="0"/>
        <v>41255939.205172814</v>
      </c>
      <c r="U11" s="8">
        <f t="shared" si="0"/>
        <v>41658419.214060605</v>
      </c>
      <c r="V11" s="8">
        <f t="shared" si="0"/>
        <v>42176712.140626304</v>
      </c>
      <c r="W11" s="8">
        <f t="shared" si="0"/>
        <v>42816601.13129982</v>
      </c>
      <c r="X11" s="8">
        <f t="shared" si="0"/>
        <v>43357062.16203593</v>
      </c>
      <c r="Y11" s="8">
        <f t="shared" si="0"/>
        <v>43908753.502671495</v>
      </c>
      <c r="Z11" s="8">
        <f t="shared" si="0"/>
        <v>44471966.102594234</v>
      </c>
    </row>
    <row r="12" spans="1:26" ht="13.5" customHeight="1">
      <c r="A12" s="9" t="s">
        <v>35</v>
      </c>
      <c r="B12" s="10" t="s">
        <v>36</v>
      </c>
      <c r="C12" s="11">
        <f>SUM(C13:C15)</f>
        <v>10269163</v>
      </c>
      <c r="D12" s="12">
        <f>SUM(D13:D15)</f>
        <v>9346319</v>
      </c>
      <c r="E12" s="11">
        <f>SUM(E13:E15)</f>
        <v>9462991</v>
      </c>
      <c r="F12" s="11">
        <f>SUM(F13:F15)</f>
        <v>9214884</v>
      </c>
      <c r="G12" s="11">
        <f>SUM(G13:G15)</f>
        <v>9063770.274999999</v>
      </c>
      <c r="H12" s="11">
        <f>H13+H14+H15</f>
        <v>9278309.181875</v>
      </c>
      <c r="I12" s="11">
        <f aca="true" t="shared" si="1" ref="I12:Z12">SUM(I13:I15)</f>
        <v>9499852.561421875</v>
      </c>
      <c r="J12" s="11">
        <f t="shared" si="1"/>
        <v>9728782.31995742</v>
      </c>
      <c r="K12" s="11">
        <f t="shared" si="1"/>
        <v>9965507.008428857</v>
      </c>
      <c r="L12" s="11">
        <f t="shared" si="1"/>
        <v>10210472.690139439</v>
      </c>
      <c r="M12" s="11">
        <f t="shared" si="1"/>
        <v>10464160.978550287</v>
      </c>
      <c r="N12" s="11">
        <f t="shared" si="1"/>
        <v>10727093.076027192</v>
      </c>
      <c r="O12" s="11">
        <f t="shared" si="1"/>
        <v>10999833.813556086</v>
      </c>
      <c r="P12" s="11">
        <f t="shared" si="1"/>
        <v>11282999.691451343</v>
      </c>
      <c r="Q12" s="11">
        <f t="shared" si="1"/>
        <v>11577256.921081763</v>
      </c>
      <c r="R12" s="11">
        <f t="shared" si="1"/>
        <v>11883330.467639666</v>
      </c>
      <c r="S12" s="11">
        <f t="shared" si="1"/>
        <v>12202011.093979169</v>
      </c>
      <c r="T12" s="11">
        <f t="shared" si="1"/>
        <v>12364595.6605504</v>
      </c>
      <c r="U12" s="11">
        <f t="shared" si="1"/>
        <v>12694454.319107022</v>
      </c>
      <c r="V12" s="11">
        <f t="shared" si="1"/>
        <v>13033482.77199465</v>
      </c>
      <c r="W12" s="11">
        <f t="shared" si="1"/>
        <v>13381939.46898185</v>
      </c>
      <c r="X12" s="11">
        <f t="shared" si="1"/>
        <v>13740090.204754084</v>
      </c>
      <c r="Y12" s="11">
        <f t="shared" si="1"/>
        <v>14108208.329084434</v>
      </c>
      <c r="Z12" s="11">
        <f t="shared" si="1"/>
        <v>14486574.963055234</v>
      </c>
    </row>
    <row r="13" spans="1:27" ht="13.5" customHeight="1">
      <c r="A13" s="9" t="s">
        <v>37</v>
      </c>
      <c r="B13" s="10" t="s">
        <v>38</v>
      </c>
      <c r="C13" s="11">
        <v>5922125</v>
      </c>
      <c r="D13" s="12">
        <f>'[1]Dochody-ukł.wykon.'!H251+'[1]Dochody-ukł.wykon.'!H258</f>
        <v>4112522</v>
      </c>
      <c r="E13" s="11">
        <v>4501339</v>
      </c>
      <c r="F13" s="11">
        <v>4610246</v>
      </c>
      <c r="G13" s="11">
        <v>4723220</v>
      </c>
      <c r="H13" s="11">
        <v>4840530</v>
      </c>
      <c r="I13" s="11">
        <v>4962470</v>
      </c>
      <c r="J13" s="11">
        <v>5089363</v>
      </c>
      <c r="K13" s="11">
        <v>5221557</v>
      </c>
      <c r="L13" s="11">
        <v>5359436</v>
      </c>
      <c r="M13" s="11">
        <v>5503418</v>
      </c>
      <c r="N13" s="11">
        <v>5653959</v>
      </c>
      <c r="O13" s="11">
        <v>5811557</v>
      </c>
      <c r="P13" s="11">
        <v>5976760</v>
      </c>
      <c r="Q13" s="11">
        <v>6150164</v>
      </c>
      <c r="R13" s="11">
        <v>6332422</v>
      </c>
      <c r="S13" s="11">
        <v>6524251</v>
      </c>
      <c r="T13" s="11">
        <f>S13*1.005</f>
        <v>6556872.254999999</v>
      </c>
      <c r="U13" s="11">
        <f aca="true" t="shared" si="2" ref="U13:Z13">T13*1.03</f>
        <v>6753578.422649999</v>
      </c>
      <c r="V13" s="11">
        <f t="shared" si="2"/>
        <v>6956185.7753294995</v>
      </c>
      <c r="W13" s="11">
        <f t="shared" si="2"/>
        <v>7164871.348589385</v>
      </c>
      <c r="X13" s="11">
        <f t="shared" si="2"/>
        <v>7379817.489047066</v>
      </c>
      <c r="Y13" s="11">
        <f t="shared" si="2"/>
        <v>7601212.013718478</v>
      </c>
      <c r="Z13" s="11">
        <f t="shared" si="2"/>
        <v>7829248.374130033</v>
      </c>
      <c r="AA13"/>
    </row>
    <row r="14" spans="1:26" ht="13.5" customHeight="1">
      <c r="A14" s="9" t="s">
        <v>39</v>
      </c>
      <c r="B14" s="10" t="s">
        <v>40</v>
      </c>
      <c r="C14" s="11">
        <v>1382219</v>
      </c>
      <c r="D14" s="12">
        <f>'[1]Dochody-ukł.wykon.'!H250</f>
        <v>1672001</v>
      </c>
      <c r="E14" s="11">
        <v>1367300</v>
      </c>
      <c r="F14" s="11">
        <v>920427</v>
      </c>
      <c r="G14" s="11">
        <v>564234</v>
      </c>
      <c r="H14" s="11">
        <v>567055</v>
      </c>
      <c r="I14" s="11">
        <f aca="true" t="shared" si="3" ref="I14:R14">H14*1.005</f>
        <v>569890.2749999999</v>
      </c>
      <c r="J14" s="11">
        <f t="shared" si="3"/>
        <v>572739.7263749999</v>
      </c>
      <c r="K14" s="11">
        <f t="shared" si="3"/>
        <v>575603.4250068748</v>
      </c>
      <c r="L14" s="11">
        <f t="shared" si="3"/>
        <v>578481.4421319092</v>
      </c>
      <c r="M14" s="11">
        <f t="shared" si="3"/>
        <v>581373.8493425687</v>
      </c>
      <c r="N14" s="11">
        <f t="shared" si="3"/>
        <v>584280.7185892814</v>
      </c>
      <c r="O14" s="11">
        <f t="shared" si="3"/>
        <v>587202.1221822278</v>
      </c>
      <c r="P14" s="11">
        <f t="shared" si="3"/>
        <v>590138.1327931389</v>
      </c>
      <c r="Q14" s="11">
        <f t="shared" si="3"/>
        <v>593088.8234571045</v>
      </c>
      <c r="R14" s="11">
        <f t="shared" si="3"/>
        <v>596054.2675743899</v>
      </c>
      <c r="S14" s="11">
        <f>R14*1.005</f>
        <v>599034.5389122618</v>
      </c>
      <c r="T14" s="11">
        <f>S14*1.005</f>
        <v>602029.711606823</v>
      </c>
      <c r="U14" s="11">
        <f aca="true" t="shared" si="4" ref="U14:Z14">T14*1.005</f>
        <v>605039.8601648571</v>
      </c>
      <c r="V14" s="11">
        <f t="shared" si="4"/>
        <v>608065.0594656813</v>
      </c>
      <c r="W14" s="11">
        <f t="shared" si="4"/>
        <v>611105.3847630096</v>
      </c>
      <c r="X14" s="11">
        <f t="shared" si="4"/>
        <v>614160.9116868246</v>
      </c>
      <c r="Y14" s="11">
        <f t="shared" si="4"/>
        <v>617231.7162452587</v>
      </c>
      <c r="Z14" s="11">
        <f t="shared" si="4"/>
        <v>620317.874826485</v>
      </c>
    </row>
    <row r="15" spans="1:29" ht="13.5" customHeight="1">
      <c r="A15" s="9" t="s">
        <v>41</v>
      </c>
      <c r="B15" s="13" t="s">
        <v>42</v>
      </c>
      <c r="C15" s="14">
        <v>2964819</v>
      </c>
      <c r="D15" s="15">
        <f>'[1]Dochody-ukł.wykon.'!H249</f>
        <v>3561796</v>
      </c>
      <c r="E15" s="14">
        <v>3594352</v>
      </c>
      <c r="F15" s="14">
        <v>3684211</v>
      </c>
      <c r="G15" s="14">
        <f aca="true" t="shared" si="5" ref="G15:Z15">F15*1.025</f>
        <v>3776316.2749999994</v>
      </c>
      <c r="H15" s="14">
        <f t="shared" si="5"/>
        <v>3870724.1818749993</v>
      </c>
      <c r="I15" s="14">
        <f t="shared" si="5"/>
        <v>3967492.286421874</v>
      </c>
      <c r="J15" s="14">
        <f t="shared" si="5"/>
        <v>4066679.5935824206</v>
      </c>
      <c r="K15" s="14">
        <f t="shared" si="5"/>
        <v>4168346.583421981</v>
      </c>
      <c r="L15" s="14">
        <f t="shared" si="5"/>
        <v>4272555.24800753</v>
      </c>
      <c r="M15" s="14">
        <f t="shared" si="5"/>
        <v>4379369.129207718</v>
      </c>
      <c r="N15" s="14">
        <f t="shared" si="5"/>
        <v>4488853.3574379105</v>
      </c>
      <c r="O15" s="14">
        <f t="shared" si="5"/>
        <v>4601074.691373858</v>
      </c>
      <c r="P15" s="14">
        <f t="shared" si="5"/>
        <v>4716101.558658204</v>
      </c>
      <c r="Q15" s="14">
        <f t="shared" si="5"/>
        <v>4834004.097624659</v>
      </c>
      <c r="R15" s="14">
        <f t="shared" si="5"/>
        <v>4954854.200065275</v>
      </c>
      <c r="S15" s="14">
        <f t="shared" si="5"/>
        <v>5078725.555066906</v>
      </c>
      <c r="T15" s="14">
        <f t="shared" si="5"/>
        <v>5205693.693943578</v>
      </c>
      <c r="U15" s="14">
        <f t="shared" si="5"/>
        <v>5335836.036292166</v>
      </c>
      <c r="V15" s="14">
        <f t="shared" si="5"/>
        <v>5469231.937199471</v>
      </c>
      <c r="W15" s="14">
        <f t="shared" si="5"/>
        <v>5605962.735629457</v>
      </c>
      <c r="X15" s="14">
        <f t="shared" si="5"/>
        <v>5746111.804020193</v>
      </c>
      <c r="Y15" s="14">
        <f t="shared" si="5"/>
        <v>5889764.599120698</v>
      </c>
      <c r="Z15" s="14">
        <f t="shared" si="5"/>
        <v>6037008.714098715</v>
      </c>
      <c r="AA15"/>
      <c r="AB15"/>
      <c r="AC15"/>
    </row>
    <row r="16" spans="1:26" ht="13.5" customHeight="1">
      <c r="A16" s="9" t="s">
        <v>43</v>
      </c>
      <c r="B16" s="16" t="s">
        <v>44</v>
      </c>
      <c r="C16" s="11">
        <v>16726387</v>
      </c>
      <c r="D16" s="12">
        <f>'[1]Dochody-ukł.wykon.'!H257</f>
        <v>18822295</v>
      </c>
      <c r="E16" s="11">
        <v>19010518</v>
      </c>
      <c r="F16" s="11">
        <v>19200623</v>
      </c>
      <c r="G16" s="11">
        <v>19392629</v>
      </c>
      <c r="H16" s="11">
        <v>19586556</v>
      </c>
      <c r="I16" s="11">
        <v>19782421</v>
      </c>
      <c r="J16" s="11">
        <f aca="true" t="shared" si="6" ref="J16:T16">I16*1.01</f>
        <v>19980245.21</v>
      </c>
      <c r="K16" s="11">
        <f t="shared" si="6"/>
        <v>20180047.662100002</v>
      </c>
      <c r="L16" s="11">
        <f t="shared" si="6"/>
        <v>20381848.138721004</v>
      </c>
      <c r="M16" s="11">
        <f t="shared" si="6"/>
        <v>20585666.620108213</v>
      </c>
      <c r="N16" s="11">
        <f t="shared" si="6"/>
        <v>20791523.286309294</v>
      </c>
      <c r="O16" s="11">
        <f t="shared" si="6"/>
        <v>20999438.51917239</v>
      </c>
      <c r="P16" s="11">
        <f t="shared" si="6"/>
        <v>21209432.904364113</v>
      </c>
      <c r="Q16" s="11">
        <f t="shared" si="6"/>
        <v>21421527.233407754</v>
      </c>
      <c r="R16" s="11">
        <f t="shared" si="6"/>
        <v>21635742.50574183</v>
      </c>
      <c r="S16" s="11">
        <f t="shared" si="6"/>
        <v>21852099.93079925</v>
      </c>
      <c r="T16" s="11">
        <f t="shared" si="6"/>
        <v>22070620.930107243</v>
      </c>
      <c r="U16" s="11">
        <f>T16*1.0002</f>
        <v>22075035.054293264</v>
      </c>
      <c r="V16" s="11">
        <f>U16*1.005</f>
        <v>22185410.229564726</v>
      </c>
      <c r="W16" s="11">
        <f>V16*1.01</f>
        <v>22407264.331860375</v>
      </c>
      <c r="X16" s="11">
        <f>W16*1.005</f>
        <v>22519300.653519675</v>
      </c>
      <c r="Y16" s="11">
        <f>X16*1.005</f>
        <v>22631897.156787273</v>
      </c>
      <c r="Z16" s="11">
        <f>Y16*1.005</f>
        <v>22745056.642571207</v>
      </c>
    </row>
    <row r="17" spans="1:26" ht="13.5" customHeight="1">
      <c r="A17" s="9" t="s">
        <v>45</v>
      </c>
      <c r="B17" s="10" t="s">
        <v>46</v>
      </c>
      <c r="C17" s="11">
        <v>11549508</v>
      </c>
      <c r="D17" s="12">
        <f>'[1]Dochody-ukł.wykon.'!H252</f>
        <v>5825244</v>
      </c>
      <c r="E17" s="11">
        <v>5875026</v>
      </c>
      <c r="F17" s="11">
        <v>5933776</v>
      </c>
      <c r="G17" s="11">
        <v>5993114</v>
      </c>
      <c r="H17" s="11">
        <v>6053045</v>
      </c>
      <c r="I17" s="11">
        <f>H17*1.01</f>
        <v>6113575.45</v>
      </c>
      <c r="J17" s="11">
        <f aca="true" t="shared" si="7" ref="J17:T17">I17*1.01</f>
        <v>6174711.2045</v>
      </c>
      <c r="K17" s="11">
        <f t="shared" si="7"/>
        <v>6236458.316545</v>
      </c>
      <c r="L17" s="11">
        <f t="shared" si="7"/>
        <v>6298822.89971045</v>
      </c>
      <c r="M17" s="11">
        <f t="shared" si="7"/>
        <v>6361811.128707555</v>
      </c>
      <c r="N17" s="11">
        <f t="shared" si="7"/>
        <v>6425429.239994631</v>
      </c>
      <c r="O17" s="11">
        <f t="shared" si="7"/>
        <v>6489683.532394578</v>
      </c>
      <c r="P17" s="11">
        <f t="shared" si="7"/>
        <v>6554580.367718523</v>
      </c>
      <c r="Q17" s="11">
        <f t="shared" si="7"/>
        <v>6620126.171395709</v>
      </c>
      <c r="R17" s="11">
        <f t="shared" si="7"/>
        <v>6686327.433109666</v>
      </c>
      <c r="S17" s="11">
        <f t="shared" si="7"/>
        <v>6753190.707440763</v>
      </c>
      <c r="T17" s="11">
        <f t="shared" si="7"/>
        <v>6820722.61451517</v>
      </c>
      <c r="U17" s="11">
        <f>T17*1.01</f>
        <v>6888929.840660322</v>
      </c>
      <c r="V17" s="11">
        <f>U17*1.01</f>
        <v>6957819.139066926</v>
      </c>
      <c r="W17" s="11">
        <f>V17*1.01</f>
        <v>7027397.330457595</v>
      </c>
      <c r="X17" s="11">
        <f>W17*1.01</f>
        <v>7097671.303762171</v>
      </c>
      <c r="Y17" s="11">
        <f>X17*1.01</f>
        <v>7168648.016799794</v>
      </c>
      <c r="Z17" s="11">
        <f>Y17*1.01</f>
        <v>7240334.496967792</v>
      </c>
    </row>
    <row r="18" spans="1:26" ht="13.5" customHeight="1">
      <c r="A18" s="9" t="s">
        <v>47</v>
      </c>
      <c r="B18" s="17" t="s">
        <v>48</v>
      </c>
      <c r="C18" s="18">
        <v>38611589</v>
      </c>
      <c r="D18" s="19">
        <f>'[1]Wydatki wg grup'!G103</f>
        <v>33142123</v>
      </c>
      <c r="E18" s="18">
        <v>33384525</v>
      </c>
      <c r="F18" s="18">
        <v>33649589</v>
      </c>
      <c r="G18" s="18">
        <v>33916959</v>
      </c>
      <c r="H18" s="18">
        <v>34186658</v>
      </c>
      <c r="I18" s="18">
        <v>34458707</v>
      </c>
      <c r="J18" s="18">
        <v>34733127</v>
      </c>
      <c r="K18" s="18">
        <v>35009940</v>
      </c>
      <c r="L18" s="18">
        <v>35289169</v>
      </c>
      <c r="M18" s="18">
        <v>35570836</v>
      </c>
      <c r="N18" s="18">
        <v>35854963</v>
      </c>
      <c r="O18" s="18">
        <v>36141574</v>
      </c>
      <c r="P18" s="18">
        <v>36430691</v>
      </c>
      <c r="Q18" s="18">
        <v>36722338</v>
      </c>
      <c r="R18" s="18">
        <v>37016538</v>
      </c>
      <c r="S18" s="18">
        <v>37313315</v>
      </c>
      <c r="T18" s="18">
        <f aca="true" t="shared" si="8" ref="T18:Z18">S18*1.01</f>
        <v>37686448.15</v>
      </c>
      <c r="U18" s="18">
        <f t="shared" si="8"/>
        <v>38063312.6315</v>
      </c>
      <c r="V18" s="18">
        <f t="shared" si="8"/>
        <v>38443945.757814996</v>
      </c>
      <c r="W18" s="18">
        <f t="shared" si="8"/>
        <v>38828385.21539315</v>
      </c>
      <c r="X18" s="18">
        <f t="shared" si="8"/>
        <v>39216669.06754708</v>
      </c>
      <c r="Y18" s="18">
        <f t="shared" si="8"/>
        <v>39608835.75822256</v>
      </c>
      <c r="Z18" s="18">
        <f t="shared" si="8"/>
        <v>40004924.115804784</v>
      </c>
    </row>
    <row r="19" spans="1:26" ht="13.5" customHeight="1">
      <c r="A19" s="9" t="s">
        <v>49</v>
      </c>
      <c r="B19" s="17" t="s">
        <v>50</v>
      </c>
      <c r="C19" s="18">
        <f aca="true" t="shared" si="9" ref="C19:Z19">C20+C24+C28+C29+C30</f>
        <v>1224421</v>
      </c>
      <c r="D19" s="18">
        <f t="shared" si="9"/>
        <v>4933285</v>
      </c>
      <c r="E19" s="18">
        <f t="shared" si="9"/>
        <v>966143.277</v>
      </c>
      <c r="F19" s="18">
        <f t="shared" si="9"/>
        <v>966143.277</v>
      </c>
      <c r="G19" s="18">
        <f t="shared" si="9"/>
        <v>966143.277</v>
      </c>
      <c r="H19" s="18">
        <f t="shared" si="9"/>
        <v>966143.277</v>
      </c>
      <c r="I19" s="18">
        <f t="shared" si="9"/>
        <v>966143.277</v>
      </c>
      <c r="J19" s="18">
        <f t="shared" si="9"/>
        <v>1534623.02</v>
      </c>
      <c r="K19" s="18">
        <f t="shared" si="9"/>
        <v>1864179.04</v>
      </c>
      <c r="L19" s="18">
        <f t="shared" si="9"/>
        <v>1805638.06</v>
      </c>
      <c r="M19" s="18">
        <f t="shared" si="9"/>
        <v>1458209.08</v>
      </c>
      <c r="N19" s="18">
        <f t="shared" si="9"/>
        <v>1399385.8</v>
      </c>
      <c r="O19" s="18">
        <f t="shared" si="9"/>
        <v>1184280.12</v>
      </c>
      <c r="P19" s="18">
        <f t="shared" si="9"/>
        <v>1135574.44</v>
      </c>
      <c r="Q19" s="18">
        <f t="shared" si="9"/>
        <v>1086868.76</v>
      </c>
      <c r="R19" s="18">
        <f t="shared" si="9"/>
        <v>1063163.08</v>
      </c>
      <c r="S19" s="18">
        <f t="shared" si="9"/>
        <v>1014457.4</v>
      </c>
      <c r="T19" s="18">
        <f t="shared" si="9"/>
        <v>564351.72</v>
      </c>
      <c r="U19" s="18">
        <f t="shared" si="9"/>
        <v>564246.04</v>
      </c>
      <c r="V19" s="18">
        <f t="shared" si="9"/>
        <v>539140.36</v>
      </c>
      <c r="W19" s="18">
        <f t="shared" si="9"/>
        <v>639034.6799999999</v>
      </c>
      <c r="X19" s="18">
        <f t="shared" si="9"/>
        <v>476929</v>
      </c>
      <c r="Y19" s="18">
        <f t="shared" si="9"/>
        <v>450823.32</v>
      </c>
      <c r="Z19" s="18">
        <f t="shared" si="9"/>
        <v>237647</v>
      </c>
    </row>
    <row r="20" spans="1:26" ht="26.25" customHeight="1">
      <c r="A20" s="9" t="s">
        <v>35</v>
      </c>
      <c r="B20" s="20" t="s">
        <v>51</v>
      </c>
      <c r="C20" s="11">
        <f aca="true" t="shared" si="10" ref="C20:Z20">SUM(C21:C23)</f>
        <v>1224421</v>
      </c>
      <c r="D20" s="11">
        <f t="shared" si="10"/>
        <v>4629397</v>
      </c>
      <c r="E20" s="11">
        <f t="shared" si="10"/>
        <v>677255.277</v>
      </c>
      <c r="F20" s="11">
        <f t="shared" si="10"/>
        <v>677255.277</v>
      </c>
      <c r="G20" s="11">
        <f t="shared" si="10"/>
        <v>677255.277</v>
      </c>
      <c r="H20" s="11">
        <f t="shared" si="10"/>
        <v>677255.277</v>
      </c>
      <c r="I20" s="11">
        <f t="shared" si="10"/>
        <v>677255.277</v>
      </c>
      <c r="J20" s="11">
        <f t="shared" si="10"/>
        <v>845735.02</v>
      </c>
      <c r="K20" s="11">
        <f t="shared" si="10"/>
        <v>1175291.04</v>
      </c>
      <c r="L20" s="11">
        <f t="shared" si="10"/>
        <v>1116750.06</v>
      </c>
      <c r="M20" s="11">
        <f t="shared" si="10"/>
        <v>1058209.08</v>
      </c>
      <c r="N20" s="11">
        <f t="shared" si="10"/>
        <v>999385.8</v>
      </c>
      <c r="O20" s="11">
        <f t="shared" si="10"/>
        <v>784280.12</v>
      </c>
      <c r="P20" s="11">
        <f t="shared" si="10"/>
        <v>735574.44</v>
      </c>
      <c r="Q20" s="11">
        <f t="shared" si="10"/>
        <v>686868.76</v>
      </c>
      <c r="R20" s="11">
        <f t="shared" si="10"/>
        <v>663163.0800000001</v>
      </c>
      <c r="S20" s="11">
        <f t="shared" si="10"/>
        <v>614457.4</v>
      </c>
      <c r="T20" s="11">
        <f t="shared" si="10"/>
        <v>564351.72</v>
      </c>
      <c r="U20" s="11">
        <f t="shared" si="10"/>
        <v>564246.04</v>
      </c>
      <c r="V20" s="11">
        <f t="shared" si="10"/>
        <v>539140.36</v>
      </c>
      <c r="W20" s="11">
        <f t="shared" si="10"/>
        <v>639034.6799999999</v>
      </c>
      <c r="X20" s="11">
        <f t="shared" si="10"/>
        <v>476929</v>
      </c>
      <c r="Y20" s="11">
        <f t="shared" si="10"/>
        <v>450823.32</v>
      </c>
      <c r="Z20" s="11">
        <f t="shared" si="10"/>
        <v>237647</v>
      </c>
    </row>
    <row r="21" spans="1:26" ht="13.5" customHeight="1">
      <c r="A21" s="9" t="s">
        <v>37</v>
      </c>
      <c r="B21" s="10" t="s">
        <v>52</v>
      </c>
      <c r="C21" s="11">
        <v>628734</v>
      </c>
      <c r="D21" s="11">
        <f>'[1]Żródła finans.'!E27+'[1]Żródła finans.'!E28</f>
        <v>4000000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204123</v>
      </c>
      <c r="K21" s="11">
        <v>592220</v>
      </c>
      <c r="L21" s="11">
        <v>592220</v>
      </c>
      <c r="M21" s="11">
        <v>592220</v>
      </c>
      <c r="N21" s="11">
        <v>591920</v>
      </c>
      <c r="O21" s="11">
        <v>425520</v>
      </c>
      <c r="P21" s="11">
        <v>425520</v>
      </c>
      <c r="Q21" s="11">
        <v>425520</v>
      </c>
      <c r="R21" s="11">
        <v>425520</v>
      </c>
      <c r="S21" s="11">
        <v>425520</v>
      </c>
      <c r="T21" s="11">
        <v>425520</v>
      </c>
      <c r="U21" s="11">
        <v>425520</v>
      </c>
      <c r="V21" s="11">
        <v>425520</v>
      </c>
      <c r="W21" s="11">
        <v>425520</v>
      </c>
      <c r="X21" s="11">
        <v>425520</v>
      </c>
      <c r="Y21" s="11">
        <v>425520</v>
      </c>
      <c r="Z21" s="11">
        <v>225480</v>
      </c>
    </row>
    <row r="22" spans="1:26" ht="24" customHeight="1">
      <c r="A22" s="9" t="s">
        <v>39</v>
      </c>
      <c r="B22" s="20" t="s">
        <v>53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3.5" customHeight="1">
      <c r="A23" s="9" t="s">
        <v>41</v>
      </c>
      <c r="B23" s="10" t="s">
        <v>54</v>
      </c>
      <c r="C23" s="11">
        <v>595687</v>
      </c>
      <c r="D23" s="11">
        <f>'[1]WYDATKI ukł.wyk.'!H199</f>
        <v>629397</v>
      </c>
      <c r="E23" s="11">
        <f aca="true" t="shared" si="11" ref="E23:Q23">E32*5.9%</f>
        <v>677255.277</v>
      </c>
      <c r="F23" s="11">
        <f t="shared" si="11"/>
        <v>677255.277</v>
      </c>
      <c r="G23" s="11">
        <f t="shared" si="11"/>
        <v>677255.277</v>
      </c>
      <c r="H23" s="11">
        <f t="shared" si="11"/>
        <v>677255.277</v>
      </c>
      <c r="I23" s="11">
        <f t="shared" si="11"/>
        <v>677255.277</v>
      </c>
      <c r="J23" s="11">
        <f t="shared" si="11"/>
        <v>641612.02</v>
      </c>
      <c r="K23" s="11">
        <f t="shared" si="11"/>
        <v>583071.04</v>
      </c>
      <c r="L23" s="11">
        <f t="shared" si="11"/>
        <v>524530.06</v>
      </c>
      <c r="M23" s="11">
        <f t="shared" si="11"/>
        <v>465989.08</v>
      </c>
      <c r="N23" s="11">
        <f t="shared" si="11"/>
        <v>407465.80000000005</v>
      </c>
      <c r="O23" s="11">
        <f t="shared" si="11"/>
        <v>358760.12</v>
      </c>
      <c r="P23" s="11">
        <f t="shared" si="11"/>
        <v>310054.44</v>
      </c>
      <c r="Q23" s="11">
        <f t="shared" si="11"/>
        <v>261348.76</v>
      </c>
      <c r="R23" s="11">
        <f>R32*5.9%+25000</f>
        <v>237643.08000000002</v>
      </c>
      <c r="S23" s="11">
        <f>S32*5.9%+25000</f>
        <v>188937.40000000002</v>
      </c>
      <c r="T23" s="11">
        <f>T32*5.9%</f>
        <v>138831.72</v>
      </c>
      <c r="U23" s="11">
        <f>U32*5.9%+25000</f>
        <v>138726.04</v>
      </c>
      <c r="V23" s="11">
        <f>V32*5.9%+25000</f>
        <v>113620.36</v>
      </c>
      <c r="W23" s="11">
        <f>W32*5.9%+150000</f>
        <v>213514.68</v>
      </c>
      <c r="X23" s="11">
        <f>X32*5.9%+13000</f>
        <v>51409</v>
      </c>
      <c r="Y23" s="11">
        <f>Y32*5.9%+12000</f>
        <v>25303.32</v>
      </c>
      <c r="Z23" s="11">
        <v>12167</v>
      </c>
    </row>
    <row r="24" spans="1:26" ht="22.5" customHeight="1">
      <c r="A24" s="9" t="s">
        <v>43</v>
      </c>
      <c r="B24" s="20" t="s">
        <v>55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3.5" customHeight="1">
      <c r="A25" s="9" t="s">
        <v>37</v>
      </c>
      <c r="B25" s="10" t="s">
        <v>52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49.5" customHeight="1">
      <c r="A26" s="9" t="s">
        <v>39</v>
      </c>
      <c r="B26" s="20" t="s">
        <v>53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3.5" customHeight="1">
      <c r="A27" s="9" t="s">
        <v>41</v>
      </c>
      <c r="B27" s="10" t="s">
        <v>54</v>
      </c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3.5" customHeight="1">
      <c r="A28" s="9" t="s">
        <v>45</v>
      </c>
      <c r="B28" s="10" t="s">
        <v>56</v>
      </c>
      <c r="C28" s="11"/>
      <c r="D28" s="11"/>
      <c r="E28" s="11">
        <v>288888</v>
      </c>
      <c r="F28" s="11">
        <v>288888</v>
      </c>
      <c r="G28" s="11">
        <v>288888</v>
      </c>
      <c r="H28" s="11">
        <v>288888</v>
      </c>
      <c r="I28" s="11">
        <v>288888</v>
      </c>
      <c r="J28" s="11">
        <v>288888</v>
      </c>
      <c r="K28" s="11">
        <v>288888</v>
      </c>
      <c r="L28" s="11">
        <v>288888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3.5" customHeight="1">
      <c r="A29" s="9" t="s">
        <v>57</v>
      </c>
      <c r="B29" s="10" t="s">
        <v>58</v>
      </c>
      <c r="C29" s="10"/>
      <c r="D29" s="10"/>
      <c r="E29" s="10"/>
      <c r="F29" s="10"/>
      <c r="G29" s="10"/>
      <c r="H29" s="10"/>
      <c r="I29" s="10"/>
      <c r="J29" s="11">
        <v>400000</v>
      </c>
      <c r="K29" s="11">
        <v>400000</v>
      </c>
      <c r="L29" s="11">
        <v>400000</v>
      </c>
      <c r="M29" s="11">
        <v>400000</v>
      </c>
      <c r="N29" s="11">
        <v>400000</v>
      </c>
      <c r="O29" s="11">
        <v>400000</v>
      </c>
      <c r="P29" s="11">
        <v>400000</v>
      </c>
      <c r="Q29" s="11">
        <v>400000</v>
      </c>
      <c r="R29" s="11">
        <v>400000</v>
      </c>
      <c r="S29" s="11">
        <v>400000</v>
      </c>
      <c r="T29" s="10"/>
      <c r="U29" s="10"/>
      <c r="V29" s="10"/>
      <c r="W29" s="10"/>
      <c r="X29" s="10"/>
      <c r="Y29" s="10"/>
      <c r="Z29" s="10"/>
    </row>
    <row r="30" spans="1:26" ht="13.5" customHeight="1">
      <c r="A30" s="9" t="s">
        <v>59</v>
      </c>
      <c r="B30" s="10" t="s">
        <v>60</v>
      </c>
      <c r="C30" s="11"/>
      <c r="D30" s="11">
        <f>'[1]Żródła finans.'!E30</f>
        <v>303888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3.5" customHeight="1">
      <c r="A31" s="9" t="s">
        <v>61</v>
      </c>
      <c r="B31" s="17" t="s">
        <v>62</v>
      </c>
      <c r="C31" s="18">
        <f aca="true" t="shared" si="12" ref="C31:Z31">C11-C18</f>
        <v>-658935</v>
      </c>
      <c r="D31" s="18">
        <f t="shared" si="12"/>
        <v>851735</v>
      </c>
      <c r="E31" s="18">
        <f t="shared" si="12"/>
        <v>964010</v>
      </c>
      <c r="F31" s="18">
        <f t="shared" si="12"/>
        <v>699694</v>
      </c>
      <c r="G31" s="18">
        <f t="shared" si="12"/>
        <v>532554.2749999985</v>
      </c>
      <c r="H31" s="18">
        <f t="shared" si="12"/>
        <v>731252.1818749979</v>
      </c>
      <c r="I31" s="18">
        <f t="shared" si="12"/>
        <v>937142.0114218742</v>
      </c>
      <c r="J31" s="18">
        <f t="shared" si="12"/>
        <v>1150611.7344574183</v>
      </c>
      <c r="K31" s="18">
        <f t="shared" si="12"/>
        <v>1372072.987073861</v>
      </c>
      <c r="L31" s="18">
        <f t="shared" si="12"/>
        <v>1601974.7285708934</v>
      </c>
      <c r="M31" s="18">
        <f t="shared" si="12"/>
        <v>1840802.72736606</v>
      </c>
      <c r="N31" s="18">
        <f t="shared" si="12"/>
        <v>2089082.6023311168</v>
      </c>
      <c r="O31" s="18">
        <f t="shared" si="12"/>
        <v>2347381.865123056</v>
      </c>
      <c r="P31" s="18">
        <f t="shared" si="12"/>
        <v>2616321.9635339826</v>
      </c>
      <c r="Q31" s="18">
        <f t="shared" si="12"/>
        <v>2896572.325885229</v>
      </c>
      <c r="R31" s="18">
        <f t="shared" si="12"/>
        <v>3188862.4064911604</v>
      </c>
      <c r="S31" s="18">
        <f t="shared" si="12"/>
        <v>3493986.732219182</v>
      </c>
      <c r="T31" s="18">
        <f t="shared" si="12"/>
        <v>3569491.055172816</v>
      </c>
      <c r="U31" s="18">
        <f t="shared" si="12"/>
        <v>3595106.5825606063</v>
      </c>
      <c r="V31" s="18">
        <f t="shared" si="12"/>
        <v>3732766.382811308</v>
      </c>
      <c r="W31" s="18">
        <f t="shared" si="12"/>
        <v>3988215.915906675</v>
      </c>
      <c r="X31" s="18">
        <f t="shared" si="12"/>
        <v>4140393.0944888443</v>
      </c>
      <c r="Y31" s="18">
        <f t="shared" si="12"/>
        <v>4299917.7444489375</v>
      </c>
      <c r="Z31" s="18">
        <f t="shared" si="12"/>
        <v>4467041.98678945</v>
      </c>
    </row>
    <row r="32" spans="1:26" ht="13.5" customHeight="1">
      <c r="A32" s="9" t="s">
        <v>63</v>
      </c>
      <c r="B32" s="17" t="s">
        <v>64</v>
      </c>
      <c r="C32" s="18">
        <f>'Prognoza dł. 8'!D32</f>
        <v>11488903</v>
      </c>
      <c r="D32" s="18">
        <f>'Prognoza dł. 8'!E32</f>
        <v>11488903</v>
      </c>
      <c r="E32" s="18">
        <f>'Prognoza dł. 8'!F32</f>
        <v>11478903</v>
      </c>
      <c r="F32" s="18">
        <f>'Prognoza dł. 8'!G32</f>
        <v>11478903</v>
      </c>
      <c r="G32" s="18">
        <f>'Prognoza dł. 8'!H32</f>
        <v>11478903</v>
      </c>
      <c r="H32" s="18">
        <f>'Prognoza dł. 8'!I32</f>
        <v>11478903</v>
      </c>
      <c r="I32" s="18">
        <f>'Prognoza dł. 8'!J32</f>
        <v>11478903</v>
      </c>
      <c r="J32" s="18">
        <f>'Prognoza dł. 8'!K32</f>
        <v>10874780</v>
      </c>
      <c r="K32" s="18">
        <f>'Prognoza dł. 8'!L32</f>
        <v>9882560</v>
      </c>
      <c r="L32" s="18">
        <f>'Prognoza dł. 8'!M32</f>
        <v>8890340</v>
      </c>
      <c r="M32" s="18">
        <f>'Prognoza dł. 8'!N32</f>
        <v>7898120</v>
      </c>
      <c r="N32" s="18">
        <f>'Prognoza dł. 8'!O32</f>
        <v>6906200</v>
      </c>
      <c r="O32" s="18">
        <f>'Prognoza dł. 8'!P32</f>
        <v>6080680</v>
      </c>
      <c r="P32" s="18">
        <f>'Prognoza dł. 8'!Q32</f>
        <v>5255160</v>
      </c>
      <c r="Q32" s="18">
        <f>'Prognoza dł. 8'!R32</f>
        <v>4429640</v>
      </c>
      <c r="R32" s="18">
        <f>'Prognoza dł. 8'!S32</f>
        <v>3604120</v>
      </c>
      <c r="S32" s="18">
        <f>'Prognoza dł. 8'!T32</f>
        <v>2778600</v>
      </c>
      <c r="T32" s="18">
        <f>'Prognoza dł. 8'!U32</f>
        <v>2353080</v>
      </c>
      <c r="U32" s="18">
        <f>'Prognoza dł. 8'!V32</f>
        <v>1927560</v>
      </c>
      <c r="V32" s="18">
        <f>'Prognoza dł. 8'!W32</f>
        <v>1502040</v>
      </c>
      <c r="W32" s="18">
        <f>'Prognoza dł. 8'!X32</f>
        <v>1076520</v>
      </c>
      <c r="X32" s="18">
        <f>'Prognoza dł. 8'!Y32</f>
        <v>651000</v>
      </c>
      <c r="Y32" s="18">
        <f>'Prognoza dł. 8'!Z32</f>
        <v>225480</v>
      </c>
      <c r="Z32" s="18">
        <f>'Prognoza dł. 8'!AA32</f>
        <v>0</v>
      </c>
    </row>
    <row r="33" spans="1:26" ht="50.25" customHeight="1">
      <c r="A33" s="9" t="s">
        <v>37</v>
      </c>
      <c r="B33" s="20" t="s">
        <v>65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0.25" customHeight="1">
      <c r="A34" s="9" t="s">
        <v>66</v>
      </c>
      <c r="B34" s="17" t="s">
        <v>70</v>
      </c>
      <c r="C34" s="21">
        <f aca="true" t="shared" si="13" ref="C34:Z34">C32/C11*100</f>
        <v>30.271672173440095</v>
      </c>
      <c r="D34" s="21">
        <f t="shared" si="13"/>
        <v>33.796996504486195</v>
      </c>
      <c r="E34" s="21">
        <f t="shared" si="13"/>
        <v>33.41890127191742</v>
      </c>
      <c r="F34" s="21">
        <f t="shared" si="13"/>
        <v>33.41817353218115</v>
      </c>
      <c r="G34" s="21">
        <f t="shared" si="13"/>
        <v>33.32094392268304</v>
      </c>
      <c r="H34" s="21">
        <f t="shared" si="13"/>
        <v>32.873969089818</v>
      </c>
      <c r="I34" s="21">
        <f t="shared" si="13"/>
        <v>32.43008239835094</v>
      </c>
      <c r="J34" s="21">
        <f t="shared" si="13"/>
        <v>30.305593518206823</v>
      </c>
      <c r="K34" s="21">
        <f t="shared" si="13"/>
        <v>27.16331282579435</v>
      </c>
      <c r="L34" s="21">
        <f t="shared" si="13"/>
        <v>24.098846230985092</v>
      </c>
      <c r="M34" s="21">
        <f t="shared" si="13"/>
        <v>21.111398133497534</v>
      </c>
      <c r="N34" s="21">
        <f t="shared" si="13"/>
        <v>18.20101122684639</v>
      </c>
      <c r="O34" s="21">
        <f t="shared" si="13"/>
        <v>15.798505995612203</v>
      </c>
      <c r="P34" s="21">
        <f t="shared" si="13"/>
        <v>13.458545484408232</v>
      </c>
      <c r="Q34" s="21">
        <f t="shared" si="13"/>
        <v>11.180620475333646</v>
      </c>
      <c r="R34" s="21">
        <f t="shared" si="13"/>
        <v>8.964268390716274</v>
      </c>
      <c r="S34" s="21">
        <f t="shared" si="13"/>
        <v>6.809075538082371</v>
      </c>
      <c r="T34" s="21">
        <f t="shared" si="13"/>
        <v>5.703615152954662</v>
      </c>
      <c r="U34" s="21">
        <f t="shared" si="13"/>
        <v>4.627059874968581</v>
      </c>
      <c r="V34" s="21">
        <f t="shared" si="13"/>
        <v>3.561301779503042</v>
      </c>
      <c r="W34" s="21">
        <f t="shared" si="13"/>
        <v>2.5142584220984356</v>
      </c>
      <c r="X34" s="21">
        <f t="shared" si="13"/>
        <v>1.5014854963351854</v>
      </c>
      <c r="Y34" s="21">
        <f t="shared" si="13"/>
        <v>0.513519473938793</v>
      </c>
      <c r="Z34" s="21">
        <f t="shared" si="13"/>
        <v>0</v>
      </c>
    </row>
    <row r="35" spans="1:26" ht="26.25" customHeight="1">
      <c r="A35" s="9" t="s">
        <v>67</v>
      </c>
      <c r="B35" s="22" t="s">
        <v>71</v>
      </c>
      <c r="C35" s="21">
        <f aca="true" t="shared" si="14" ref="C35:Z35">(C21+C23+C28+C29)/C11*100</f>
        <v>3.2261801770173966</v>
      </c>
      <c r="D35" s="21">
        <f t="shared" si="14"/>
        <v>13.61833364133015</v>
      </c>
      <c r="E35" s="21">
        <f t="shared" si="14"/>
        <v>2.812764145545072</v>
      </c>
      <c r="F35" s="21">
        <f t="shared" si="14"/>
        <v>2.812702893973071</v>
      </c>
      <c r="G35" s="21">
        <f t="shared" si="14"/>
        <v>2.804519382574644</v>
      </c>
      <c r="H35" s="21">
        <f t="shared" si="14"/>
        <v>2.766898912242178</v>
      </c>
      <c r="I35" s="21">
        <f t="shared" si="14"/>
        <v>2.729538361089278</v>
      </c>
      <c r="J35" s="21">
        <f t="shared" si="14"/>
        <v>4.2766530861132805</v>
      </c>
      <c r="K35" s="21">
        <f t="shared" si="14"/>
        <v>5.123902959031769</v>
      </c>
      <c r="L35" s="21">
        <f t="shared" si="14"/>
        <v>4.894502792553967</v>
      </c>
      <c r="M35" s="21">
        <f t="shared" si="14"/>
        <v>3.8977417980179037</v>
      </c>
      <c r="N35" s="21">
        <f t="shared" si="14"/>
        <v>3.6880247685397785</v>
      </c>
      <c r="O35" s="21">
        <f t="shared" si="14"/>
        <v>3.076934911277084</v>
      </c>
      <c r="P35" s="21">
        <f t="shared" si="14"/>
        <v>2.9082235843763855</v>
      </c>
      <c r="Q35" s="21">
        <f t="shared" si="14"/>
        <v>2.743308059358433</v>
      </c>
      <c r="R35" s="21">
        <f t="shared" si="14"/>
        <v>2.644329043489273</v>
      </c>
      <c r="S35" s="21">
        <f t="shared" si="14"/>
        <v>2.4859702968281305</v>
      </c>
      <c r="T35" s="21">
        <f t="shared" si="14"/>
        <v>1.3679284264827487</v>
      </c>
      <c r="U35" s="21">
        <f t="shared" si="14"/>
        <v>1.354458595993856</v>
      </c>
      <c r="V35" s="21">
        <f t="shared" si="14"/>
        <v>1.2782892089890485</v>
      </c>
      <c r="W35" s="21">
        <f t="shared" si="14"/>
        <v>1.4924927787713917</v>
      </c>
      <c r="X35" s="21">
        <f t="shared" si="14"/>
        <v>1.1000030357628934</v>
      </c>
      <c r="Y35" s="21">
        <f t="shared" si="14"/>
        <v>1.0267276659825268</v>
      </c>
      <c r="Z35" s="21">
        <f t="shared" si="14"/>
        <v>0.5343748451592228</v>
      </c>
    </row>
    <row r="36" spans="1:26" ht="25.5" customHeight="1">
      <c r="A36" s="9" t="s">
        <v>68</v>
      </c>
      <c r="B36" s="22" t="s">
        <v>72</v>
      </c>
      <c r="C36" s="21">
        <f aca="true" t="shared" si="15" ref="C36:Z36">C32/C11*100</f>
        <v>30.271672173440095</v>
      </c>
      <c r="D36" s="21">
        <f t="shared" si="15"/>
        <v>33.796996504486195</v>
      </c>
      <c r="E36" s="21">
        <f t="shared" si="15"/>
        <v>33.41890127191742</v>
      </c>
      <c r="F36" s="21">
        <f t="shared" si="15"/>
        <v>33.41817353218115</v>
      </c>
      <c r="G36" s="21">
        <f t="shared" si="15"/>
        <v>33.32094392268304</v>
      </c>
      <c r="H36" s="21">
        <f t="shared" si="15"/>
        <v>32.873969089818</v>
      </c>
      <c r="I36" s="21">
        <f t="shared" si="15"/>
        <v>32.43008239835094</v>
      </c>
      <c r="J36" s="21">
        <f t="shared" si="15"/>
        <v>30.305593518206823</v>
      </c>
      <c r="K36" s="21">
        <f t="shared" si="15"/>
        <v>27.16331282579435</v>
      </c>
      <c r="L36" s="21">
        <f t="shared" si="15"/>
        <v>24.098846230985092</v>
      </c>
      <c r="M36" s="21">
        <f t="shared" si="15"/>
        <v>21.111398133497534</v>
      </c>
      <c r="N36" s="21">
        <f t="shared" si="15"/>
        <v>18.20101122684639</v>
      </c>
      <c r="O36" s="21">
        <f t="shared" si="15"/>
        <v>15.798505995612203</v>
      </c>
      <c r="P36" s="21">
        <f t="shared" si="15"/>
        <v>13.458545484408232</v>
      </c>
      <c r="Q36" s="21">
        <f t="shared" si="15"/>
        <v>11.180620475333646</v>
      </c>
      <c r="R36" s="21">
        <f t="shared" si="15"/>
        <v>8.964268390716274</v>
      </c>
      <c r="S36" s="21">
        <f t="shared" si="15"/>
        <v>6.809075538082371</v>
      </c>
      <c r="T36" s="21">
        <f t="shared" si="15"/>
        <v>5.703615152954662</v>
      </c>
      <c r="U36" s="21">
        <f t="shared" si="15"/>
        <v>4.627059874968581</v>
      </c>
      <c r="V36" s="21">
        <f t="shared" si="15"/>
        <v>3.561301779503042</v>
      </c>
      <c r="W36" s="21">
        <f t="shared" si="15"/>
        <v>2.5142584220984356</v>
      </c>
      <c r="X36" s="21">
        <f t="shared" si="15"/>
        <v>1.5014854963351854</v>
      </c>
      <c r="Y36" s="21">
        <f t="shared" si="15"/>
        <v>0.513519473938793</v>
      </c>
      <c r="Z36" s="21">
        <f t="shared" si="15"/>
        <v>0</v>
      </c>
    </row>
    <row r="37" spans="1:26" ht="25.5" customHeight="1" thickBot="1">
      <c r="A37" s="23" t="s">
        <v>69</v>
      </c>
      <c r="B37" s="24" t="s">
        <v>73</v>
      </c>
      <c r="C37" s="21">
        <f aca="true" t="shared" si="16" ref="C37:Z37">(C23+C21+C28+C29)/C11*100</f>
        <v>3.2261801770173966</v>
      </c>
      <c r="D37" s="21">
        <f t="shared" si="16"/>
        <v>13.61833364133015</v>
      </c>
      <c r="E37" s="21">
        <f t="shared" si="16"/>
        <v>2.812764145545072</v>
      </c>
      <c r="F37" s="21">
        <f t="shared" si="16"/>
        <v>2.812702893973071</v>
      </c>
      <c r="G37" s="21">
        <f t="shared" si="16"/>
        <v>2.804519382574644</v>
      </c>
      <c r="H37" s="21">
        <f t="shared" si="16"/>
        <v>2.766898912242178</v>
      </c>
      <c r="I37" s="21">
        <f t="shared" si="16"/>
        <v>2.729538361089278</v>
      </c>
      <c r="J37" s="21">
        <f t="shared" si="16"/>
        <v>4.2766530861132805</v>
      </c>
      <c r="K37" s="21">
        <f t="shared" si="16"/>
        <v>5.123902959031769</v>
      </c>
      <c r="L37" s="21">
        <f t="shared" si="16"/>
        <v>4.894502792553967</v>
      </c>
      <c r="M37" s="21">
        <f t="shared" si="16"/>
        <v>3.8977417980179037</v>
      </c>
      <c r="N37" s="21">
        <f t="shared" si="16"/>
        <v>3.6880247685397785</v>
      </c>
      <c r="O37" s="21">
        <f t="shared" si="16"/>
        <v>3.076934911277084</v>
      </c>
      <c r="P37" s="21">
        <f t="shared" si="16"/>
        <v>2.9082235843763855</v>
      </c>
      <c r="Q37" s="21">
        <f t="shared" si="16"/>
        <v>2.743308059358433</v>
      </c>
      <c r="R37" s="21">
        <f t="shared" si="16"/>
        <v>2.644329043489273</v>
      </c>
      <c r="S37" s="21">
        <f t="shared" si="16"/>
        <v>2.4859702968281305</v>
      </c>
      <c r="T37" s="21">
        <f t="shared" si="16"/>
        <v>1.3679284264827487</v>
      </c>
      <c r="U37" s="21">
        <f t="shared" si="16"/>
        <v>1.354458595993856</v>
      </c>
      <c r="V37" s="21">
        <f t="shared" si="16"/>
        <v>1.2782892089890485</v>
      </c>
      <c r="W37" s="21">
        <f t="shared" si="16"/>
        <v>1.4924927787713917</v>
      </c>
      <c r="X37" s="21">
        <f t="shared" si="16"/>
        <v>1.1000030357628934</v>
      </c>
      <c r="Y37" s="21">
        <f t="shared" si="16"/>
        <v>1.0267276659825268</v>
      </c>
      <c r="Z37" s="21">
        <f t="shared" si="16"/>
        <v>0.5343748451592228</v>
      </c>
    </row>
  </sheetData>
  <mergeCells count="7">
    <mergeCell ref="A6:L6"/>
    <mergeCell ref="E8:L8"/>
    <mergeCell ref="M8:Z8"/>
    <mergeCell ref="C8:C9"/>
    <mergeCell ref="B8:B9"/>
    <mergeCell ref="A8:A9"/>
    <mergeCell ref="D8:D9"/>
  </mergeCells>
  <printOptions horizontalCentered="1" verticalCentered="1"/>
  <pageMargins left="0.1968503937007874" right="0.3937007874015748" top="0.25" bottom="0.59" header="0.17" footer="0.19"/>
  <pageSetup fitToHeight="2" fitToWidth="2" horizontalDpi="600" verticalDpi="600" orientation="landscape" paperSize="9" scale="80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workbookViewId="0" topLeftCell="A7">
      <selection activeCell="E33" sqref="E33"/>
    </sheetView>
  </sheetViews>
  <sheetFormatPr defaultColWidth="9.00390625" defaultRowHeight="12.75"/>
  <cols>
    <col min="1" max="1" width="3.375" style="25" customWidth="1"/>
    <col min="2" max="2" width="35.75390625" style="25" customWidth="1"/>
    <col min="3" max="3" width="10.875" style="25" hidden="1" customWidth="1"/>
    <col min="4" max="4" width="11.125" style="25" customWidth="1"/>
    <col min="5" max="16" width="9.625" style="25" customWidth="1"/>
    <col min="17" max="17" width="9.75390625" style="25" customWidth="1"/>
    <col min="18" max="30" width="9.625" style="25" customWidth="1"/>
    <col min="31" max="42" width="10.125" style="25" customWidth="1"/>
    <col min="43" max="16384" width="9.125" style="25" customWidth="1"/>
  </cols>
  <sheetData>
    <row r="1" spans="4:25" ht="12">
      <c r="D1" s="26"/>
      <c r="F1" s="27"/>
      <c r="K1" s="28" t="s">
        <v>74</v>
      </c>
      <c r="Y1" s="28" t="s">
        <v>74</v>
      </c>
    </row>
    <row r="2" spans="1:25" ht="12">
      <c r="A2" s="29"/>
      <c r="B2" s="30"/>
      <c r="C2" s="29"/>
      <c r="D2" s="26"/>
      <c r="F2" s="27"/>
      <c r="K2" s="28" t="s">
        <v>75</v>
      </c>
      <c r="Y2" s="28" t="s">
        <v>75</v>
      </c>
    </row>
    <row r="3" spans="1:25" ht="12">
      <c r="A3" s="29"/>
      <c r="B3" s="30"/>
      <c r="D3" s="26"/>
      <c r="F3" s="27"/>
      <c r="K3" s="28" t="s">
        <v>2</v>
      </c>
      <c r="Y3" s="28" t="s">
        <v>2</v>
      </c>
    </row>
    <row r="4" spans="1:25" ht="12">
      <c r="A4" s="29"/>
      <c r="B4" s="30"/>
      <c r="D4" s="26"/>
      <c r="F4" s="27"/>
      <c r="K4" s="28" t="s">
        <v>76</v>
      </c>
      <c r="Y4" s="28" t="s">
        <v>76</v>
      </c>
    </row>
    <row r="5" spans="1:6" ht="12">
      <c r="A5" s="29"/>
      <c r="B5" s="30"/>
      <c r="D5" s="26"/>
      <c r="E5" s="28"/>
      <c r="F5" s="27"/>
    </row>
    <row r="6" spans="1:5" ht="9.75">
      <c r="A6" s="29"/>
      <c r="B6" s="30"/>
      <c r="D6" s="26"/>
      <c r="E6" s="26"/>
    </row>
    <row r="7" spans="1:5" ht="9.75">
      <c r="A7" s="29"/>
      <c r="B7" s="30"/>
      <c r="D7" s="26"/>
      <c r="E7" s="26"/>
    </row>
    <row r="8" spans="1:5" ht="9.75">
      <c r="A8" s="29"/>
      <c r="B8" s="30"/>
      <c r="D8" s="26"/>
      <c r="E8" s="26"/>
    </row>
    <row r="9" spans="1:6" ht="9.75">
      <c r="A9" s="29"/>
      <c r="B9" s="30"/>
      <c r="D9" s="31"/>
      <c r="E9" s="29"/>
      <c r="F9" s="29"/>
    </row>
    <row r="10" spans="2:27" ht="12.75" customHeight="1">
      <c r="B10" s="209" t="s">
        <v>77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 t="s">
        <v>77</v>
      </c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</row>
    <row r="11" spans="1:6" ht="9.75">
      <c r="A11" s="29"/>
      <c r="B11" s="32"/>
      <c r="C11" s="29"/>
      <c r="D11" s="29"/>
      <c r="E11" s="29"/>
      <c r="F11" s="29"/>
    </row>
    <row r="12" spans="1:6" ht="9.75">
      <c r="A12" s="29"/>
      <c r="B12" s="32"/>
      <c r="C12" s="29"/>
      <c r="D12" s="29"/>
      <c r="E12" s="29"/>
      <c r="F12" s="29"/>
    </row>
    <row r="13" spans="1:6" ht="9.75">
      <c r="A13" s="29"/>
      <c r="B13" s="30"/>
      <c r="C13" s="29"/>
      <c r="D13" s="29"/>
      <c r="E13" s="29"/>
      <c r="F13" s="29"/>
    </row>
    <row r="14" spans="13:27" ht="10.5" thickBot="1">
      <c r="M14" s="33" t="s">
        <v>78</v>
      </c>
      <c r="AA14" s="33" t="s">
        <v>78</v>
      </c>
    </row>
    <row r="15" spans="1:27" ht="12.75" customHeight="1">
      <c r="A15" s="34"/>
      <c r="B15" s="35"/>
      <c r="C15" s="35"/>
      <c r="D15" s="218" t="s">
        <v>79</v>
      </c>
      <c r="E15" s="196"/>
      <c r="F15" s="196"/>
      <c r="G15" s="196"/>
      <c r="H15" s="196"/>
      <c r="I15" s="196"/>
      <c r="J15" s="196"/>
      <c r="K15" s="196"/>
      <c r="L15" s="196"/>
      <c r="M15" s="197"/>
      <c r="N15" s="37"/>
      <c r="O15" s="36"/>
      <c r="P15" s="36"/>
      <c r="Q15" s="36"/>
      <c r="R15" s="36"/>
      <c r="S15" s="36"/>
      <c r="T15" s="36" t="s">
        <v>79</v>
      </c>
      <c r="U15" s="36"/>
      <c r="V15" s="36"/>
      <c r="W15" s="36"/>
      <c r="X15" s="36"/>
      <c r="Y15" s="36"/>
      <c r="Z15" s="36"/>
      <c r="AA15" s="38"/>
    </row>
    <row r="16" spans="1:27" ht="12">
      <c r="A16" s="39"/>
      <c r="B16" s="40" t="s">
        <v>80</v>
      </c>
      <c r="C16" s="40" t="s">
        <v>81</v>
      </c>
      <c r="D16" s="41"/>
      <c r="E16" s="41"/>
      <c r="F16" s="42"/>
      <c r="G16" s="43"/>
      <c r="H16" s="42"/>
      <c r="I16" s="43"/>
      <c r="J16" s="42"/>
      <c r="K16" s="43"/>
      <c r="L16" s="42"/>
      <c r="M16" s="42"/>
      <c r="N16" s="42"/>
      <c r="O16" s="43"/>
      <c r="P16" s="42"/>
      <c r="Q16" s="43"/>
      <c r="R16" s="42"/>
      <c r="S16" s="43"/>
      <c r="T16" s="42"/>
      <c r="U16" s="43"/>
      <c r="V16" s="42"/>
      <c r="W16" s="43"/>
      <c r="X16" s="42"/>
      <c r="Y16" s="43"/>
      <c r="Z16" s="42"/>
      <c r="AA16" s="44"/>
    </row>
    <row r="17" spans="1:27" ht="12">
      <c r="A17" s="45" t="s">
        <v>6</v>
      </c>
      <c r="B17" s="40" t="s">
        <v>82</v>
      </c>
      <c r="C17" s="40" t="s">
        <v>83</v>
      </c>
      <c r="D17" s="40" t="s">
        <v>81</v>
      </c>
      <c r="E17" s="40">
        <v>2007</v>
      </c>
      <c r="F17" s="46">
        <v>2008</v>
      </c>
      <c r="G17" s="40">
        <v>2009</v>
      </c>
      <c r="H17" s="46">
        <v>2010</v>
      </c>
      <c r="I17" s="47">
        <v>2011</v>
      </c>
      <c r="J17" s="46">
        <v>2012</v>
      </c>
      <c r="K17" s="47">
        <v>2013</v>
      </c>
      <c r="L17" s="46">
        <v>2014</v>
      </c>
      <c r="M17" s="46">
        <v>2015</v>
      </c>
      <c r="N17" s="46">
        <v>2016</v>
      </c>
      <c r="O17" s="47">
        <v>2017</v>
      </c>
      <c r="P17" s="46">
        <v>2018</v>
      </c>
      <c r="Q17" s="47">
        <v>2019</v>
      </c>
      <c r="R17" s="46">
        <v>2020</v>
      </c>
      <c r="S17" s="47">
        <v>2021</v>
      </c>
      <c r="T17" s="46">
        <v>2022</v>
      </c>
      <c r="U17" s="47">
        <v>2023</v>
      </c>
      <c r="V17" s="46">
        <v>2024</v>
      </c>
      <c r="W17" s="47">
        <v>2025</v>
      </c>
      <c r="X17" s="46">
        <v>2026</v>
      </c>
      <c r="Y17" s="47">
        <v>2027</v>
      </c>
      <c r="Z17" s="46">
        <v>2028</v>
      </c>
      <c r="AA17" s="48">
        <v>2029</v>
      </c>
    </row>
    <row r="18" spans="1:27" ht="12">
      <c r="A18" s="39"/>
      <c r="B18" s="41"/>
      <c r="C18" s="40" t="s">
        <v>84</v>
      </c>
      <c r="D18" s="49" t="s">
        <v>85</v>
      </c>
      <c r="E18" s="41"/>
      <c r="F18" s="50"/>
      <c r="G18" s="51"/>
      <c r="H18" s="50"/>
      <c r="I18" s="51"/>
      <c r="J18" s="50"/>
      <c r="K18" s="51"/>
      <c r="L18" s="50"/>
      <c r="M18" s="50"/>
      <c r="N18" s="50"/>
      <c r="O18" s="51"/>
      <c r="P18" s="50"/>
      <c r="Q18" s="51"/>
      <c r="R18" s="50"/>
      <c r="S18" s="51"/>
      <c r="T18" s="50"/>
      <c r="U18" s="51"/>
      <c r="V18" s="50"/>
      <c r="W18" s="51"/>
      <c r="X18" s="50"/>
      <c r="Y18" s="51"/>
      <c r="Z18" s="50"/>
      <c r="AA18" s="52"/>
    </row>
    <row r="19" spans="1:27" ht="12.75" thickBot="1">
      <c r="A19" s="53"/>
      <c r="B19" s="54"/>
      <c r="C19" s="55"/>
      <c r="D19" s="56"/>
      <c r="E19" s="54"/>
      <c r="F19" s="57"/>
      <c r="G19" s="58"/>
      <c r="H19" s="57"/>
      <c r="I19" s="58"/>
      <c r="J19" s="57"/>
      <c r="K19" s="58"/>
      <c r="L19" s="57"/>
      <c r="M19" s="57"/>
      <c r="N19" s="57"/>
      <c r="O19" s="58"/>
      <c r="P19" s="57"/>
      <c r="Q19" s="58"/>
      <c r="R19" s="57"/>
      <c r="S19" s="58"/>
      <c r="T19" s="57"/>
      <c r="U19" s="58"/>
      <c r="V19" s="57"/>
      <c r="W19" s="58"/>
      <c r="X19" s="57"/>
      <c r="Y19" s="58"/>
      <c r="Z19" s="57"/>
      <c r="AA19" s="59"/>
    </row>
    <row r="20" spans="1:27" s="64" customFormat="1" ht="12" thickBot="1">
      <c r="A20" s="60">
        <v>1</v>
      </c>
      <c r="B20" s="61">
        <v>2</v>
      </c>
      <c r="C20" s="61">
        <v>3</v>
      </c>
      <c r="D20" s="61">
        <v>4</v>
      </c>
      <c r="E20" s="61">
        <v>5</v>
      </c>
      <c r="F20" s="62">
        <v>6</v>
      </c>
      <c r="G20" s="61">
        <v>7</v>
      </c>
      <c r="H20" s="62">
        <v>8</v>
      </c>
      <c r="I20" s="61">
        <v>9</v>
      </c>
      <c r="J20" s="62">
        <v>10</v>
      </c>
      <c r="K20" s="61">
        <v>11</v>
      </c>
      <c r="L20" s="62">
        <v>12</v>
      </c>
      <c r="M20" s="62">
        <v>13</v>
      </c>
      <c r="N20" s="62">
        <v>14</v>
      </c>
      <c r="O20" s="61">
        <v>15</v>
      </c>
      <c r="P20" s="62">
        <v>16</v>
      </c>
      <c r="Q20" s="61">
        <v>17</v>
      </c>
      <c r="R20" s="62">
        <v>18</v>
      </c>
      <c r="S20" s="61">
        <v>19</v>
      </c>
      <c r="T20" s="62">
        <v>20</v>
      </c>
      <c r="U20" s="61">
        <v>21</v>
      </c>
      <c r="V20" s="62">
        <v>22</v>
      </c>
      <c r="W20" s="61">
        <v>23</v>
      </c>
      <c r="X20" s="62">
        <v>24</v>
      </c>
      <c r="Y20" s="61">
        <v>25</v>
      </c>
      <c r="Z20" s="62">
        <v>26</v>
      </c>
      <c r="AA20" s="63">
        <v>27</v>
      </c>
    </row>
    <row r="21" spans="1:27" ht="12.75">
      <c r="A21" s="65" t="s">
        <v>37</v>
      </c>
      <c r="B21" s="66" t="s">
        <v>86</v>
      </c>
      <c r="C21" s="67">
        <v>0</v>
      </c>
      <c r="D21" s="68">
        <v>0</v>
      </c>
      <c r="E21" s="68">
        <v>4000000</v>
      </c>
      <c r="F21" s="69">
        <v>4000000</v>
      </c>
      <c r="G21" s="70">
        <v>4000000</v>
      </c>
      <c r="H21" s="69">
        <v>4000000</v>
      </c>
      <c r="I21" s="70">
        <v>4000000</v>
      </c>
      <c r="J21" s="69">
        <v>4000000</v>
      </c>
      <c r="K21" s="71">
        <f>J21-'[1]Sytuacja finans.'!J29</f>
        <v>3600000</v>
      </c>
      <c r="L21" s="71">
        <f>K21-'[1]Sytuacja finans.'!K29</f>
        <v>3200000</v>
      </c>
      <c r="M21" s="71">
        <f>L21-'[1]Sytuacja finans.'!L29</f>
        <v>2800000</v>
      </c>
      <c r="N21" s="71">
        <f>M21-'[1]Sytuacja finans.'!M29</f>
        <v>2400000</v>
      </c>
      <c r="O21" s="71">
        <f>N21-'[1]Sytuacja finans.'!N29</f>
        <v>2000000</v>
      </c>
      <c r="P21" s="71">
        <f>O21-'[1]Sytuacja finans.'!O29</f>
        <v>1600000</v>
      </c>
      <c r="Q21" s="71">
        <f>P21-'[1]Sytuacja finans.'!P29</f>
        <v>1200000</v>
      </c>
      <c r="R21" s="71">
        <f>Q21-'[1]Sytuacja finans.'!Q29</f>
        <v>800000</v>
      </c>
      <c r="S21" s="71">
        <f>R21-'[1]Sytuacja finans.'!R29</f>
        <v>400000</v>
      </c>
      <c r="T21" s="71">
        <f>S21-'[1]Sytuacja finans.'!S29</f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72">
        <v>0</v>
      </c>
    </row>
    <row r="22" spans="1:27" ht="12.75">
      <c r="A22" s="73" t="s">
        <v>39</v>
      </c>
      <c r="B22" s="74" t="s">
        <v>87</v>
      </c>
      <c r="C22" s="75">
        <v>11018970</v>
      </c>
      <c r="D22" s="76">
        <v>11468903</v>
      </c>
      <c r="E22" s="76">
        <f>D22+'[1]Żródła finans.'!E18-'[1]Żródła finans.'!E27</f>
        <v>7478903</v>
      </c>
      <c r="F22" s="77">
        <f>E22-'[1]Sytuacja finans.'!E21</f>
        <v>7478903</v>
      </c>
      <c r="G22" s="77">
        <f>F22-'[1]Sytuacja finans.'!F21</f>
        <v>7478903</v>
      </c>
      <c r="H22" s="77">
        <f>G22-'[1]Sytuacja finans.'!G21</f>
        <v>7478903</v>
      </c>
      <c r="I22" s="77">
        <f>H22-'[1]Sytuacja finans.'!H21</f>
        <v>7478903</v>
      </c>
      <c r="J22" s="77">
        <f>I22-'[1]Sytuacja finans.'!I21</f>
        <v>7478903</v>
      </c>
      <c r="K22" s="77">
        <f>J22-'[1]Sytuacja finans.'!J21</f>
        <v>7274780</v>
      </c>
      <c r="L22" s="77">
        <f>K22-'[1]Sytuacja finans.'!K21</f>
        <v>6682560</v>
      </c>
      <c r="M22" s="77">
        <f>L22-'[1]Sytuacja finans.'!L21</f>
        <v>6090340</v>
      </c>
      <c r="N22" s="77">
        <f>M22-'[1]Sytuacja finans.'!M21</f>
        <v>5498120</v>
      </c>
      <c r="O22" s="77">
        <f>N22-'[1]Sytuacja finans.'!N21</f>
        <v>4906200</v>
      </c>
      <c r="P22" s="77">
        <f>O22-'[1]Sytuacja finans.'!O21</f>
        <v>4480680</v>
      </c>
      <c r="Q22" s="77">
        <f>P22-'[1]Sytuacja finans.'!P21</f>
        <v>4055160</v>
      </c>
      <c r="R22" s="77">
        <f>Q22-'[1]Sytuacja finans.'!Q21</f>
        <v>3629640</v>
      </c>
      <c r="S22" s="77">
        <f>R22-'[1]Sytuacja finans.'!R21</f>
        <v>3204120</v>
      </c>
      <c r="T22" s="77">
        <f>S22-'[1]Sytuacja finans.'!S21</f>
        <v>2778600</v>
      </c>
      <c r="U22" s="77">
        <f>T22-'[1]Sytuacja finans.'!T21</f>
        <v>2353080</v>
      </c>
      <c r="V22" s="77">
        <f>U22-'[1]Sytuacja finans.'!U21</f>
        <v>1927560</v>
      </c>
      <c r="W22" s="77">
        <f>V22-'[1]Sytuacja finans.'!V21</f>
        <v>1502040</v>
      </c>
      <c r="X22" s="77">
        <f>W22-'[1]Sytuacja finans.'!W21</f>
        <v>1076520</v>
      </c>
      <c r="Y22" s="77">
        <f>X22-'[1]Sytuacja finans.'!X21</f>
        <v>651000</v>
      </c>
      <c r="Z22" s="77">
        <f>Y22-'[1]Sytuacja finans.'!Y21</f>
        <v>225480</v>
      </c>
      <c r="AA22" s="78">
        <f>Z32-'[1]Sytuacja finans.'!Z21</f>
        <v>0</v>
      </c>
    </row>
    <row r="23" spans="1:27" ht="12.75">
      <c r="A23" s="79" t="s">
        <v>41</v>
      </c>
      <c r="B23" s="66" t="s">
        <v>88</v>
      </c>
      <c r="C23" s="67">
        <v>171248</v>
      </c>
      <c r="D23" s="68">
        <v>20000</v>
      </c>
      <c r="E23" s="68">
        <v>10000</v>
      </c>
      <c r="F23" s="69">
        <v>0</v>
      </c>
      <c r="G23" s="80">
        <v>0</v>
      </c>
      <c r="H23" s="81">
        <v>0</v>
      </c>
      <c r="I23" s="80">
        <v>0</v>
      </c>
      <c r="J23" s="81">
        <v>0</v>
      </c>
      <c r="K23" s="80">
        <v>0</v>
      </c>
      <c r="L23" s="81">
        <v>0</v>
      </c>
      <c r="M23" s="81">
        <v>0</v>
      </c>
      <c r="N23" s="81">
        <v>0</v>
      </c>
      <c r="O23" s="80">
        <v>0</v>
      </c>
      <c r="P23" s="81">
        <v>0</v>
      </c>
      <c r="Q23" s="80">
        <v>0</v>
      </c>
      <c r="R23" s="81">
        <v>0</v>
      </c>
      <c r="S23" s="80">
        <v>0</v>
      </c>
      <c r="T23" s="81">
        <v>0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2">
        <v>0</v>
      </c>
    </row>
    <row r="24" spans="1:27" ht="12.75">
      <c r="A24" s="73" t="s">
        <v>89</v>
      </c>
      <c r="B24" s="74" t="s">
        <v>90</v>
      </c>
      <c r="C24" s="75"/>
      <c r="D24" s="76"/>
      <c r="E24" s="76"/>
      <c r="F24" s="77"/>
      <c r="G24" s="83"/>
      <c r="H24" s="84"/>
      <c r="I24" s="83"/>
      <c r="J24" s="84"/>
      <c r="K24" s="83"/>
      <c r="L24" s="84"/>
      <c r="M24" s="84"/>
      <c r="N24" s="84"/>
      <c r="O24" s="83"/>
      <c r="P24" s="84"/>
      <c r="Q24" s="83"/>
      <c r="R24" s="84"/>
      <c r="S24" s="83"/>
      <c r="T24" s="84"/>
      <c r="U24" s="84"/>
      <c r="V24" s="84"/>
      <c r="W24" s="84"/>
      <c r="X24" s="84"/>
      <c r="Y24" s="84"/>
      <c r="Z24" s="84"/>
      <c r="AA24" s="85"/>
    </row>
    <row r="25" spans="1:27" ht="12.75">
      <c r="A25" s="79" t="s">
        <v>91</v>
      </c>
      <c r="B25" s="66" t="s">
        <v>92</v>
      </c>
      <c r="C25" s="67">
        <v>0</v>
      </c>
      <c r="D25" s="68">
        <f aca="true" t="shared" si="0" ref="D25:AA25">D30</f>
        <v>0</v>
      </c>
      <c r="E25" s="68">
        <f t="shared" si="0"/>
        <v>0</v>
      </c>
      <c r="F25" s="69">
        <f t="shared" si="0"/>
        <v>0</v>
      </c>
      <c r="G25" s="80">
        <f t="shared" si="0"/>
        <v>0</v>
      </c>
      <c r="H25" s="81">
        <f t="shared" si="0"/>
        <v>0</v>
      </c>
      <c r="I25" s="80">
        <f t="shared" si="0"/>
        <v>0</v>
      </c>
      <c r="J25" s="81">
        <f t="shared" si="0"/>
        <v>0</v>
      </c>
      <c r="K25" s="80">
        <f t="shared" si="0"/>
        <v>0</v>
      </c>
      <c r="L25" s="81">
        <f t="shared" si="0"/>
        <v>0</v>
      </c>
      <c r="M25" s="81">
        <f t="shared" si="0"/>
        <v>0</v>
      </c>
      <c r="N25" s="81">
        <f t="shared" si="0"/>
        <v>0</v>
      </c>
      <c r="O25" s="80">
        <f t="shared" si="0"/>
        <v>0</v>
      </c>
      <c r="P25" s="81">
        <f t="shared" si="0"/>
        <v>0</v>
      </c>
      <c r="Q25" s="80">
        <f t="shared" si="0"/>
        <v>0</v>
      </c>
      <c r="R25" s="81">
        <f t="shared" si="0"/>
        <v>0</v>
      </c>
      <c r="S25" s="80">
        <f t="shared" si="0"/>
        <v>0</v>
      </c>
      <c r="T25" s="81">
        <f t="shared" si="0"/>
        <v>0</v>
      </c>
      <c r="U25" s="81">
        <f t="shared" si="0"/>
        <v>0</v>
      </c>
      <c r="V25" s="81">
        <f t="shared" si="0"/>
        <v>0</v>
      </c>
      <c r="W25" s="81">
        <f t="shared" si="0"/>
        <v>0</v>
      </c>
      <c r="X25" s="81">
        <f t="shared" si="0"/>
        <v>0</v>
      </c>
      <c r="Y25" s="81">
        <f t="shared" si="0"/>
        <v>0</v>
      </c>
      <c r="Z25" s="81">
        <f t="shared" si="0"/>
        <v>0</v>
      </c>
      <c r="AA25" s="82">
        <f t="shared" si="0"/>
        <v>0</v>
      </c>
    </row>
    <row r="26" spans="1:27" ht="12.75">
      <c r="A26" s="79"/>
      <c r="B26" s="66" t="s">
        <v>93</v>
      </c>
      <c r="C26" s="67"/>
      <c r="D26" s="68"/>
      <c r="E26" s="68"/>
      <c r="F26" s="69"/>
      <c r="G26" s="80"/>
      <c r="H26" s="81"/>
      <c r="I26" s="80"/>
      <c r="J26" s="81"/>
      <c r="K26" s="80"/>
      <c r="L26" s="81"/>
      <c r="M26" s="81"/>
      <c r="N26" s="81"/>
      <c r="O26" s="80"/>
      <c r="P26" s="81"/>
      <c r="Q26" s="80"/>
      <c r="R26" s="81"/>
      <c r="S26" s="80"/>
      <c r="T26" s="81"/>
      <c r="U26" s="81"/>
      <c r="V26" s="81"/>
      <c r="W26" s="81"/>
      <c r="X26" s="81"/>
      <c r="Y26" s="81"/>
      <c r="Z26" s="81"/>
      <c r="AA26" s="82"/>
    </row>
    <row r="27" spans="1:27" ht="12.75">
      <c r="A27" s="79"/>
      <c r="B27" s="66" t="s">
        <v>94</v>
      </c>
      <c r="C27" s="67"/>
      <c r="D27" s="68"/>
      <c r="E27" s="68"/>
      <c r="F27" s="69"/>
      <c r="G27" s="80"/>
      <c r="H27" s="81"/>
      <c r="I27" s="80"/>
      <c r="J27" s="81"/>
      <c r="K27" s="80"/>
      <c r="L27" s="81"/>
      <c r="M27" s="81"/>
      <c r="N27" s="81"/>
      <c r="O27" s="80"/>
      <c r="P27" s="81"/>
      <c r="Q27" s="80"/>
      <c r="R27" s="81"/>
      <c r="S27" s="80"/>
      <c r="T27" s="81"/>
      <c r="U27" s="81"/>
      <c r="V27" s="81"/>
      <c r="W27" s="81"/>
      <c r="X27" s="81"/>
      <c r="Y27" s="81"/>
      <c r="Z27" s="81"/>
      <c r="AA27" s="82"/>
    </row>
    <row r="28" spans="1:27" ht="12.75">
      <c r="A28" s="79"/>
      <c r="B28" s="74" t="s">
        <v>95</v>
      </c>
      <c r="C28" s="75"/>
      <c r="D28" s="76"/>
      <c r="E28" s="76"/>
      <c r="F28" s="77"/>
      <c r="G28" s="83"/>
      <c r="H28" s="84"/>
      <c r="I28" s="83"/>
      <c r="J28" s="84"/>
      <c r="K28" s="83"/>
      <c r="L28" s="84"/>
      <c r="M28" s="84"/>
      <c r="N28" s="84"/>
      <c r="O28" s="83"/>
      <c r="P28" s="84"/>
      <c r="Q28" s="83"/>
      <c r="R28" s="84"/>
      <c r="S28" s="83"/>
      <c r="T28" s="84"/>
      <c r="U28" s="84"/>
      <c r="V28" s="84"/>
      <c r="W28" s="84"/>
      <c r="X28" s="84"/>
      <c r="Y28" s="84"/>
      <c r="Z28" s="84"/>
      <c r="AA28" s="85"/>
    </row>
    <row r="29" spans="1:27" ht="12.75">
      <c r="A29" s="79"/>
      <c r="B29" s="66" t="s">
        <v>96</v>
      </c>
      <c r="C29" s="67"/>
      <c r="D29" s="68"/>
      <c r="E29" s="68"/>
      <c r="F29" s="69"/>
      <c r="G29" s="80"/>
      <c r="H29" s="81"/>
      <c r="I29" s="80"/>
      <c r="J29" s="81"/>
      <c r="K29" s="80"/>
      <c r="L29" s="81"/>
      <c r="M29" s="81"/>
      <c r="N29" s="81"/>
      <c r="O29" s="80"/>
      <c r="P29" s="81"/>
      <c r="Q29" s="80"/>
      <c r="R29" s="81"/>
      <c r="S29" s="80"/>
      <c r="T29" s="81"/>
      <c r="U29" s="81"/>
      <c r="V29" s="81"/>
      <c r="W29" s="81"/>
      <c r="X29" s="81"/>
      <c r="Y29" s="81"/>
      <c r="Z29" s="81"/>
      <c r="AA29" s="82"/>
    </row>
    <row r="30" spans="1:27" ht="12.75">
      <c r="A30" s="79"/>
      <c r="B30" s="74" t="s">
        <v>97</v>
      </c>
      <c r="C30" s="86"/>
      <c r="D30" s="76"/>
      <c r="E30" s="76"/>
      <c r="F30" s="77"/>
      <c r="G30" s="83"/>
      <c r="H30" s="84"/>
      <c r="I30" s="83"/>
      <c r="J30" s="84"/>
      <c r="K30" s="83"/>
      <c r="L30" s="84"/>
      <c r="M30" s="84"/>
      <c r="N30" s="84"/>
      <c r="O30" s="83"/>
      <c r="P30" s="84"/>
      <c r="Q30" s="83"/>
      <c r="R30" s="84"/>
      <c r="S30" s="83"/>
      <c r="T30" s="84"/>
      <c r="U30" s="84"/>
      <c r="V30" s="84"/>
      <c r="W30" s="84"/>
      <c r="X30" s="84"/>
      <c r="Y30" s="84"/>
      <c r="Z30" s="84"/>
      <c r="AA30" s="85"/>
    </row>
    <row r="31" spans="1:27" ht="12.75">
      <c r="A31" s="79"/>
      <c r="B31" s="87" t="s">
        <v>98</v>
      </c>
      <c r="C31" s="88"/>
      <c r="D31" s="89"/>
      <c r="E31" s="89"/>
      <c r="F31" s="90"/>
      <c r="G31" s="91"/>
      <c r="H31" s="92"/>
      <c r="I31" s="91"/>
      <c r="J31" s="92"/>
      <c r="K31" s="91"/>
      <c r="L31" s="92"/>
      <c r="M31" s="92"/>
      <c r="N31" s="92"/>
      <c r="O31" s="91"/>
      <c r="P31" s="92"/>
      <c r="Q31" s="91"/>
      <c r="R31" s="92"/>
      <c r="S31" s="91"/>
      <c r="T31" s="92"/>
      <c r="U31" s="92"/>
      <c r="V31" s="92"/>
      <c r="W31" s="92"/>
      <c r="X31" s="92"/>
      <c r="Y31" s="92"/>
      <c r="Z31" s="92"/>
      <c r="AA31" s="93"/>
    </row>
    <row r="32" spans="1:27" ht="12.75">
      <c r="A32" s="73" t="s">
        <v>99</v>
      </c>
      <c r="B32" s="87" t="s">
        <v>100</v>
      </c>
      <c r="C32" s="94">
        <f aca="true" t="shared" si="1" ref="C32:AA32">SUM(C21:C25)</f>
        <v>11190218</v>
      </c>
      <c r="D32" s="95">
        <f t="shared" si="1"/>
        <v>11488903</v>
      </c>
      <c r="E32" s="95">
        <f t="shared" si="1"/>
        <v>11488903</v>
      </c>
      <c r="F32" s="96">
        <f t="shared" si="1"/>
        <v>11478903</v>
      </c>
      <c r="G32" s="97">
        <f t="shared" si="1"/>
        <v>11478903</v>
      </c>
      <c r="H32" s="98">
        <f t="shared" si="1"/>
        <v>11478903</v>
      </c>
      <c r="I32" s="97">
        <f t="shared" si="1"/>
        <v>11478903</v>
      </c>
      <c r="J32" s="98">
        <f t="shared" si="1"/>
        <v>11478903</v>
      </c>
      <c r="K32" s="97">
        <f t="shared" si="1"/>
        <v>10874780</v>
      </c>
      <c r="L32" s="98">
        <f t="shared" si="1"/>
        <v>9882560</v>
      </c>
      <c r="M32" s="98">
        <f t="shared" si="1"/>
        <v>8890340</v>
      </c>
      <c r="N32" s="98">
        <f t="shared" si="1"/>
        <v>7898120</v>
      </c>
      <c r="O32" s="97">
        <f t="shared" si="1"/>
        <v>6906200</v>
      </c>
      <c r="P32" s="98">
        <f t="shared" si="1"/>
        <v>6080680</v>
      </c>
      <c r="Q32" s="97">
        <f t="shared" si="1"/>
        <v>5255160</v>
      </c>
      <c r="R32" s="98">
        <f t="shared" si="1"/>
        <v>4429640</v>
      </c>
      <c r="S32" s="97">
        <f t="shared" si="1"/>
        <v>3604120</v>
      </c>
      <c r="T32" s="98">
        <f t="shared" si="1"/>
        <v>2778600</v>
      </c>
      <c r="U32" s="98">
        <f t="shared" si="1"/>
        <v>2353080</v>
      </c>
      <c r="V32" s="98">
        <f t="shared" si="1"/>
        <v>1927560</v>
      </c>
      <c r="W32" s="98">
        <f t="shared" si="1"/>
        <v>1502040</v>
      </c>
      <c r="X32" s="98">
        <f t="shared" si="1"/>
        <v>1076520</v>
      </c>
      <c r="Y32" s="98">
        <f t="shared" si="1"/>
        <v>651000</v>
      </c>
      <c r="Z32" s="98">
        <f t="shared" si="1"/>
        <v>225480</v>
      </c>
      <c r="AA32" s="99">
        <f t="shared" si="1"/>
        <v>0</v>
      </c>
    </row>
    <row r="33" spans="1:27" ht="13.5" thickBot="1">
      <c r="A33" s="100" t="s">
        <v>101</v>
      </c>
      <c r="B33" s="101" t="s">
        <v>102</v>
      </c>
      <c r="C33" s="102">
        <v>32826290</v>
      </c>
      <c r="D33" s="103">
        <v>37952654</v>
      </c>
      <c r="E33" s="104">
        <f>'[1]Żródła finans.'!E13</f>
        <v>33993858</v>
      </c>
      <c r="F33" s="105">
        <f>'Sytuacja finans.'!E11</f>
        <v>34348535</v>
      </c>
      <c r="G33" s="105">
        <f>'Sytuacja finans.'!F11</f>
        <v>34349283</v>
      </c>
      <c r="H33" s="105">
        <f>'Sytuacja finans.'!G11</f>
        <v>34449513.275</v>
      </c>
      <c r="I33" s="105">
        <f>'Sytuacja finans.'!H11</f>
        <v>34917910.181875</v>
      </c>
      <c r="J33" s="105">
        <f>'Sytuacja finans.'!I11</f>
        <v>35395849.011421874</v>
      </c>
      <c r="K33" s="105">
        <f>'Sytuacja finans.'!J11</f>
        <v>35883738.73445742</v>
      </c>
      <c r="L33" s="105">
        <f>'Sytuacja finans.'!K11</f>
        <v>36382012.98707386</v>
      </c>
      <c r="M33" s="105">
        <f>'Sytuacja finans.'!L11</f>
        <v>36891143.72857089</v>
      </c>
      <c r="N33" s="105">
        <f>'Sytuacja finans.'!M11</f>
        <v>37411638.72736606</v>
      </c>
      <c r="O33" s="105">
        <f>'Sytuacja finans.'!N11</f>
        <v>37944045.60233112</v>
      </c>
      <c r="P33" s="105">
        <f>'Sytuacja finans.'!O11</f>
        <v>38488955.865123056</v>
      </c>
      <c r="Q33" s="105">
        <f>'Sytuacja finans.'!P11</f>
        <v>39047012.96353398</v>
      </c>
      <c r="R33" s="105">
        <f>'Sytuacja finans.'!Q11</f>
        <v>39618910.32588523</v>
      </c>
      <c r="S33" s="105">
        <f>'Sytuacja finans.'!R11</f>
        <v>40205400.40649116</v>
      </c>
      <c r="T33" s="105">
        <f>'Sytuacja finans.'!S11</f>
        <v>40807301.73221918</v>
      </c>
      <c r="U33" s="105">
        <f>'Sytuacja finans.'!T11</f>
        <v>41255939.205172814</v>
      </c>
      <c r="V33" s="105">
        <f>'Sytuacja finans.'!U11</f>
        <v>41658419.214060605</v>
      </c>
      <c r="W33" s="105">
        <f>'Sytuacja finans.'!V11</f>
        <v>42176712.140626304</v>
      </c>
      <c r="X33" s="105">
        <f>'Sytuacja finans.'!W11</f>
        <v>42816601.13129982</v>
      </c>
      <c r="Y33" s="105">
        <f>'Sytuacja finans.'!X11</f>
        <v>43357062.16203593</v>
      </c>
      <c r="Z33" s="105">
        <f>'Sytuacja finans.'!Y11</f>
        <v>43908753.502671495</v>
      </c>
      <c r="AA33" s="105">
        <f>'Sytuacja finans.'!Z11</f>
        <v>44471966.102594234</v>
      </c>
    </row>
    <row r="34" spans="1:27" ht="13.5" thickBot="1">
      <c r="A34" s="106" t="s">
        <v>103</v>
      </c>
      <c r="B34" s="107" t="s">
        <v>104</v>
      </c>
      <c r="C34" s="108">
        <f aca="true" t="shared" si="2" ref="C34:AA34">C32/C33*100</f>
        <v>34.08919497146952</v>
      </c>
      <c r="D34" s="109">
        <f t="shared" si="2"/>
        <v>30.271672173440095</v>
      </c>
      <c r="E34" s="109">
        <f t="shared" si="2"/>
        <v>33.796996504486195</v>
      </c>
      <c r="F34" s="109">
        <f t="shared" si="2"/>
        <v>33.41890127191742</v>
      </c>
      <c r="G34" s="110">
        <f t="shared" si="2"/>
        <v>33.41817353218115</v>
      </c>
      <c r="H34" s="109">
        <f t="shared" si="2"/>
        <v>33.32094392268304</v>
      </c>
      <c r="I34" s="110">
        <f t="shared" si="2"/>
        <v>32.873969089818</v>
      </c>
      <c r="J34" s="109">
        <f t="shared" si="2"/>
        <v>32.43008239835094</v>
      </c>
      <c r="K34" s="110">
        <f t="shared" si="2"/>
        <v>30.305593518206823</v>
      </c>
      <c r="L34" s="109">
        <f t="shared" si="2"/>
        <v>27.16331282579435</v>
      </c>
      <c r="M34" s="109">
        <f t="shared" si="2"/>
        <v>24.098846230985092</v>
      </c>
      <c r="N34" s="109">
        <f t="shared" si="2"/>
        <v>21.111398133497534</v>
      </c>
      <c r="O34" s="110">
        <f t="shared" si="2"/>
        <v>18.20101122684639</v>
      </c>
      <c r="P34" s="109">
        <f t="shared" si="2"/>
        <v>15.798505995612203</v>
      </c>
      <c r="Q34" s="110">
        <f t="shared" si="2"/>
        <v>13.458545484408232</v>
      </c>
      <c r="R34" s="109">
        <f t="shared" si="2"/>
        <v>11.180620475333646</v>
      </c>
      <c r="S34" s="111">
        <f t="shared" si="2"/>
        <v>8.964268390716274</v>
      </c>
      <c r="T34" s="109">
        <f t="shared" si="2"/>
        <v>6.809075538082371</v>
      </c>
      <c r="U34" s="109">
        <f t="shared" si="2"/>
        <v>5.703615152954662</v>
      </c>
      <c r="V34" s="109">
        <f t="shared" si="2"/>
        <v>4.627059874968581</v>
      </c>
      <c r="W34" s="109">
        <f t="shared" si="2"/>
        <v>3.561301779503042</v>
      </c>
      <c r="X34" s="109">
        <f t="shared" si="2"/>
        <v>2.5142584220984356</v>
      </c>
      <c r="Y34" s="109">
        <f t="shared" si="2"/>
        <v>1.5014854963351854</v>
      </c>
      <c r="Z34" s="109">
        <f t="shared" si="2"/>
        <v>0.513519473938793</v>
      </c>
      <c r="AA34" s="112">
        <f t="shared" si="2"/>
        <v>0</v>
      </c>
    </row>
    <row r="35" ht="9.75">
      <c r="C35" s="113"/>
    </row>
  </sheetData>
  <mergeCells count="3">
    <mergeCell ref="B10:M10"/>
    <mergeCell ref="D15:M15"/>
    <mergeCell ref="N10:AA10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SP</cp:lastModifiedBy>
  <cp:lastPrinted>2007-10-29T08:55:26Z</cp:lastPrinted>
  <dcterms:created xsi:type="dcterms:W3CDTF">2007-09-21T11:47:21Z</dcterms:created>
  <dcterms:modified xsi:type="dcterms:W3CDTF">2007-10-29T09:07:14Z</dcterms:modified>
  <cp:category/>
  <cp:version/>
  <cp:contentType/>
  <cp:contentStatus/>
</cp:coreProperties>
</file>