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990" tabRatio="859" firstSheet="9" activeTab="14"/>
  </bookViews>
  <sheets>
    <sheet name="Dochody zał.1" sheetId="1" r:id="rId1"/>
    <sheet name="Dochody-ukł.wykon." sheetId="2" r:id="rId2"/>
    <sheet name="WYDATKI ukł.wyk." sheetId="3" r:id="rId3"/>
    <sheet name="Doch.i wyd..zlec.zał.3" sheetId="4" r:id="rId4"/>
    <sheet name="Wspolne 232-4" sheetId="5" r:id="rId5"/>
    <sheet name="wydatki-dotacje5" sheetId="6" r:id="rId6"/>
    <sheet name="Inwestycje 6" sheetId="7" r:id="rId7"/>
    <sheet name="Źrodla fin. 7" sheetId="8" r:id="rId8"/>
    <sheet name="Prognoza dł. 8" sheetId="9" r:id="rId9"/>
    <sheet name="Gosp.pomoc. 9" sheetId="10" r:id="rId10"/>
    <sheet name="Stowarzyszenia 10" sheetId="11" r:id="rId11"/>
    <sheet name="PFOŚiGW 11" sheetId="12" r:id="rId12"/>
    <sheet name="PFGZGiK 12" sheetId="13" r:id="rId13"/>
    <sheet name="Dot.podmiot.13" sheetId="14" r:id="rId14"/>
    <sheet name="Syt.fin. 14" sheetId="15" r:id="rId15"/>
  </sheets>
  <definedNames>
    <definedName name="_xlnm.Print_Area" localSheetId="1">'Dochody-ukł.wykon.'!$A$1:$G$224</definedName>
    <definedName name="_xlnm.Print_Area" localSheetId="9">'Gosp.pomoc. 9'!$A$1:$J$26</definedName>
    <definedName name="_xlnm.Print_Area" localSheetId="6">'Inwestycje 6'!$A$1:$M$41</definedName>
    <definedName name="_xlnm.Print_Area" localSheetId="8">'Prognoza dł. 8'!$A$1:$AA$32</definedName>
    <definedName name="_xlnm.Print_Area" localSheetId="14">'Syt.fin. 14'!$A$1:$AC$38</definedName>
    <definedName name="_xlnm.Print_Area" localSheetId="2">'WYDATKI ukł.wyk.'!$A$1:$G$533</definedName>
    <definedName name="_xlnm.Print_Area" localSheetId="7">'Źrodla fin. 7'!$A$1:$E$42</definedName>
    <definedName name="_xlnm.Print_Titles" localSheetId="3">'Doch.i wyd..zlec.zał.3'!$18:$18</definedName>
    <definedName name="_xlnm.Print_Titles" localSheetId="1">'Dochody-ukł.wykon.'!$11:$11</definedName>
    <definedName name="_xlnm.Print_Titles" localSheetId="6">'Inwestycje 6'!$14:$14</definedName>
    <definedName name="_xlnm.Print_Titles" localSheetId="8">'Prognoza dł. 8'!$A:$A</definedName>
    <definedName name="_xlnm.Print_Titles" localSheetId="14">'Syt.fin. 14'!$A:$B</definedName>
    <definedName name="_xlnm.Print_Titles" localSheetId="4">'Wspolne 232-4'!$12:$12</definedName>
    <definedName name="_xlnm.Print_Titles" localSheetId="2">'WYDATKI ukł.wyk.'!$13:$13</definedName>
  </definedNames>
  <calcPr fullCalcOnLoad="1"/>
</workbook>
</file>

<file path=xl/sharedStrings.xml><?xml version="1.0" encoding="utf-8"?>
<sst xmlns="http://schemas.openxmlformats.org/spreadsheetml/2006/main" count="1565" uniqueCount="646">
  <si>
    <t>§</t>
  </si>
  <si>
    <t>010</t>
  </si>
  <si>
    <t>Rolnictwo i łowiectwo</t>
  </si>
  <si>
    <t>01005</t>
  </si>
  <si>
    <t>Gospodarka mieszkaniowa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</si>
  <si>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</si>
  <si>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</si>
  <si>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</si>
  <si>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</si>
  <si>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</si>
  <si>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</si>
  <si>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</si>
  <si>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</si>
  <si>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</si>
  <si>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</si>
  <si>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</si>
  <si>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</si>
  <si>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</si>
  <si>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</si>
  <si>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</si>
  <si>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</si>
  <si>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</si>
  <si>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</si>
  <si>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</si>
  <si>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</si>
  <si>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</si>
  <si>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</si>
  <si>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</si>
  <si>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</si>
  <si>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</si>
  <si>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</si>
  <si>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</si>
  <si>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</si>
  <si>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</si>
  <si>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</si>
  <si>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</si>
  <si>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</si>
  <si>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</si>
  <si>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</si>
  <si>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</si>
  <si>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</si>
  <si>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</si>
  <si>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</si>
  <si>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</si>
  <si>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</si>
  <si>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</si>
  <si>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</si>
  <si>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 xml:space="preserve">  1. Ze sprzedaży</t>
  </si>
  <si>
    <t xml:space="preserve">  2. Z najmu i dzierżawy</t>
  </si>
  <si>
    <t>III. Wpłaty od jednostek organizacyjnych powiatu</t>
  </si>
  <si>
    <t>IV. Pozostałe dochody</t>
  </si>
  <si>
    <t>A. Ogółem dochody własne   (I+II+III+IV)</t>
  </si>
  <si>
    <t>V. Subwencja ogólna</t>
  </si>
  <si>
    <t>VI. Ogółem dotacje</t>
  </si>
  <si>
    <t>B. Ogółem subwencje i dotacje   ( V + VI 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</si>
  <si>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</si>
  <si>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</si>
  <si>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</si>
  <si>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</si>
  <si>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w tym:</t>
  </si>
  <si>
    <t>Prace geodezyjno-urządzeniowe na potrzeby rolnictwa</t>
  </si>
  <si>
    <t>Nadzór na gospodarką leśną</t>
  </si>
  <si>
    <t>wieczyste nieruchomości</t>
  </si>
  <si>
    <t>Prace geodezyjne i kartograficzne /nieinwestycyjne/</t>
  </si>
  <si>
    <t xml:space="preserve">Wpływy z opłaty komunikacyjnej 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</si>
  <si>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</si>
  <si>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</si>
  <si>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</si>
  <si>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</si>
  <si>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Składki na ubezpieczenia zdrowotne oraz świadczenia</t>
  </si>
  <si>
    <t>Internaty i bursy szkolne</t>
  </si>
  <si>
    <t>Wykonanie</t>
  </si>
  <si>
    <t xml:space="preserve">      w złotych</t>
  </si>
  <si>
    <t>Załącznik nr 1a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</si>
  <si>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</si>
  <si>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</si>
  <si>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</si>
  <si>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</si>
  <si>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</si>
  <si>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</si>
  <si>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</si>
  <si>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</si>
  <si>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</si>
  <si>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</si>
  <si>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</si>
  <si>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 xml:space="preserve">I. Udziały we wpływach z podatku dochodowego  </t>
  </si>
  <si>
    <t>w złotych</t>
  </si>
  <si>
    <t>N a z w a</t>
  </si>
  <si>
    <t>Gospodarka leśna</t>
  </si>
  <si>
    <t>Obsługa papierów wartościowych, kredytów i pożyczek</t>
  </si>
  <si>
    <t>Dokształcanie i doskonalenie nauczycieli</t>
  </si>
  <si>
    <t>Poradnie psychologiczno-pedagogiczne oraz inne poradnie</t>
  </si>
  <si>
    <t>do Uchwały Nr .............</t>
  </si>
  <si>
    <t>Zarządu Powiatu w Elblągu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</si>
  <si>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</si>
  <si>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</si>
  <si>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</si>
  <si>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</si>
  <si>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</si>
  <si>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</si>
  <si>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</si>
  <si>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</si>
  <si>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</si>
  <si>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</si>
  <si>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</si>
  <si>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</si>
  <si>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</si>
  <si>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</si>
  <si>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</si>
  <si>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</si>
  <si>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</si>
  <si>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</si>
  <si>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</si>
  <si>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</si>
  <si>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</si>
  <si>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</si>
  <si>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</si>
  <si>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</si>
  <si>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</si>
  <si>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</si>
  <si>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</si>
  <si>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</si>
  <si>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</si>
  <si>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</si>
  <si>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</si>
  <si>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</si>
  <si>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</si>
  <si>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</si>
  <si>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</si>
  <si>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</si>
  <si>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</si>
  <si>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</si>
  <si>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>Podatek od towarów i usług VAT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</si>
  <si>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</si>
  <si>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</si>
  <si>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</si>
  <si>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</si>
  <si>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</si>
  <si>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</si>
  <si>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</si>
  <si>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</si>
  <si>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</si>
  <si>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</si>
  <si>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</si>
  <si>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</si>
  <si>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</si>
  <si>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</si>
  <si>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</si>
  <si>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</si>
  <si>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</si>
  <si>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</si>
  <si>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</si>
  <si>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0960</t>
  </si>
  <si>
    <t>2360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</si>
  <si>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</si>
  <si>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</si>
  <si>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</si>
  <si>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</si>
  <si>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</si>
  <si>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</si>
  <si>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</si>
  <si>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</si>
  <si>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Załącznik nr 3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</si>
  <si>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</si>
  <si>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</si>
  <si>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</si>
  <si>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</si>
  <si>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</si>
  <si>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</si>
  <si>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</si>
  <si>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</si>
  <si>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</si>
  <si>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</si>
  <si>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</si>
  <si>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</si>
  <si>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</si>
  <si>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</si>
  <si>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</si>
  <si>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</si>
  <si>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</si>
  <si>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</si>
  <si>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</si>
  <si>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</si>
  <si>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</si>
  <si>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</si>
  <si>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</si>
  <si>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</si>
  <si>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</si>
  <si>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</si>
  <si>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</si>
  <si>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</si>
  <si>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</si>
  <si>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</si>
  <si>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</si>
  <si>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</si>
  <si>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</si>
  <si>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</si>
  <si>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</si>
  <si>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</si>
  <si>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</si>
  <si>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</si>
  <si>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</si>
  <si>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realizująca</t>
  </si>
  <si>
    <t>zadanie</t>
  </si>
  <si>
    <t>O G Ó Ł E M</t>
  </si>
  <si>
    <t>Załącznik nr 6</t>
  </si>
  <si>
    <t>Wydatki związane z realizacją zadań wspólnych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</si>
  <si>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</si>
  <si>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</si>
  <si>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</si>
  <si>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</si>
  <si>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</si>
  <si>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</si>
  <si>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</si>
  <si>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</si>
  <si>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</si>
  <si>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</si>
  <si>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</si>
  <si>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</si>
  <si>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</si>
  <si>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</si>
  <si>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</si>
  <si>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</si>
  <si>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</si>
  <si>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</si>
  <si>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</si>
  <si>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</si>
  <si>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</si>
  <si>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</si>
  <si>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</si>
  <si>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</si>
  <si>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</si>
  <si>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</si>
  <si>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</si>
  <si>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</si>
  <si>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</si>
  <si>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</si>
  <si>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</si>
  <si>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</si>
  <si>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</si>
  <si>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§ 931</t>
  </si>
  <si>
    <t>7.</t>
  </si>
  <si>
    <t>IV.</t>
  </si>
  <si>
    <t>Rozchody ogółem: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</si>
  <si>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</si>
  <si>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</si>
  <si>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</si>
  <si>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</si>
  <si>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</si>
  <si>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</si>
  <si>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</si>
  <si>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</si>
  <si>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</si>
  <si>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</si>
  <si>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</si>
  <si>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</si>
  <si>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</si>
  <si>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</si>
  <si>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</si>
  <si>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</si>
  <si>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</si>
  <si>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</si>
  <si>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</si>
  <si>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</si>
  <si>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</si>
  <si>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</si>
  <si>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</si>
  <si>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</si>
  <si>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</si>
  <si>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</si>
  <si>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</si>
  <si>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</si>
  <si>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</si>
  <si>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</si>
  <si>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</si>
  <si>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</si>
  <si>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</si>
  <si>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</si>
  <si>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</si>
  <si>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</si>
  <si>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</si>
  <si>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</si>
  <si>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</si>
  <si>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</si>
  <si>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</si>
  <si>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</si>
  <si>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</si>
  <si>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</si>
  <si>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</si>
  <si>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</si>
  <si>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</si>
  <si>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</si>
  <si>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</si>
  <si>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</si>
  <si>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</si>
  <si>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</si>
  <si>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</si>
  <si>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</si>
  <si>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</si>
  <si>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</si>
  <si>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</si>
  <si>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</si>
  <si>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</si>
  <si>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</si>
  <si>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</si>
  <si>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</si>
  <si>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</si>
  <si>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</si>
  <si>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</si>
  <si>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</si>
  <si>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</si>
  <si>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</si>
  <si>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2350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</si>
  <si>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</si>
  <si>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</si>
  <si>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</si>
  <si>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- na zadania własne - § 2130 , 6430</t>
  </si>
  <si>
    <t>Opłaty na rzecz budżetów jednostek samorządu terytorialnego</t>
  </si>
  <si>
    <t>Załącznik nr 2</t>
  </si>
  <si>
    <t>Programy polityki zdrowotnej</t>
  </si>
  <si>
    <t>płace</t>
  </si>
  <si>
    <t>dług</t>
  </si>
  <si>
    <t>rzeczowe</t>
  </si>
  <si>
    <t>majątkowe</t>
  </si>
  <si>
    <t>Młodzieżowe ośrodki wychowawcze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</si>
  <si>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</si>
  <si>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</si>
  <si>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</si>
  <si>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</si>
  <si>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</si>
  <si>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</si>
  <si>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Ośrodki wsparcia</t>
  </si>
  <si>
    <t>2310</t>
  </si>
  <si>
    <t>Dotacje celowe otrzymane z gminy na zadania bieżące</t>
  </si>
  <si>
    <t>realizowane na podstwie porozumień między j.s.t.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</si>
  <si>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</si>
  <si>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</si>
  <si>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</si>
  <si>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</si>
  <si>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</si>
  <si>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</si>
  <si>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</si>
  <si>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</si>
  <si>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</si>
  <si>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</si>
  <si>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>Plan</t>
  </si>
  <si>
    <t>Wydatki na zakupy inwestycyjne jednostek budżetowych</t>
  </si>
  <si>
    <t>ZDP</t>
  </si>
  <si>
    <t>Pasłęk</t>
  </si>
  <si>
    <t xml:space="preserve">Starostwo </t>
  </si>
  <si>
    <t>Powiatowe</t>
  </si>
  <si>
    <t xml:space="preserve">Dotacje celowe otrzymane z gminy na zadania bieżące </t>
  </si>
  <si>
    <t>V.</t>
  </si>
  <si>
    <t>1. Umowy</t>
  </si>
  <si>
    <t>2. Porozumienia</t>
  </si>
  <si>
    <t>Załącznik nr 12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</si>
  <si>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</si>
  <si>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</si>
  <si>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</si>
  <si>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</si>
  <si>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</si>
  <si>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</si>
  <si>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</si>
  <si>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</si>
  <si>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Powiatowa Spartakiada Osób Niepełnosprawnych</t>
  </si>
  <si>
    <t>Wynagrodzenia bezosobowe</t>
  </si>
  <si>
    <t>Opłaty za usługi internetowe</t>
  </si>
  <si>
    <t>Załącznik nr 8</t>
  </si>
  <si>
    <t xml:space="preserve">                                                </t>
  </si>
  <si>
    <t>Wynagordzenia bezosobowe</t>
  </si>
  <si>
    <t>z dnia .....................2005 r.</t>
  </si>
  <si>
    <t>z dnia .................. 2005 r.</t>
  </si>
  <si>
    <t>4430</t>
  </si>
  <si>
    <t>Zespoły ds. orzekania o niepełnosprawności</t>
  </si>
  <si>
    <t xml:space="preserve"> - na umowy i porozumienia z jst-§ 2120,2310,2320,2330,6610</t>
  </si>
  <si>
    <t>Rozliczenia z tytułu poręczeń i gwarancji udzielonych</t>
  </si>
  <si>
    <t>przez Skarb Państwa lub jst</t>
  </si>
  <si>
    <t>80309</t>
  </si>
  <si>
    <t>Szkolnictwo wyższe</t>
  </si>
  <si>
    <t>Pomoc materialna dla studentów</t>
  </si>
  <si>
    <t>Stypendia i zasiłki dla studentów</t>
  </si>
  <si>
    <t>Stypendia dla uczniów</t>
  </si>
  <si>
    <t>Otrzymane spadki, zapisy i darowizny w postaci pieniężnej</t>
  </si>
  <si>
    <t>Składki na ubepieczenie społeczne</t>
  </si>
  <si>
    <t>Powiatowa Olimpiada Sportowa Przedszkolaków</t>
  </si>
  <si>
    <t>Przygotowanie i udział reprezentacji powiatu elbląskiego w Ogólnopolskiej Spartakiadzie Młodzieży i Mistrzostwach Polski w lekkiej atletyce osób niepełnosprawnych</t>
  </si>
  <si>
    <t>2006 r.</t>
  </si>
  <si>
    <t>2007 r.</t>
  </si>
  <si>
    <t>2328</t>
  </si>
  <si>
    <t>2329</t>
  </si>
  <si>
    <t>Dotacje celowe otrzymane z powiatu na zadania bieżące</t>
  </si>
  <si>
    <t>realizowane na podstawie porozumień między j.s.t.</t>
  </si>
  <si>
    <t>Wydatki na zakupy inwestycyjne jednostek budżet.</t>
  </si>
  <si>
    <t>80145</t>
  </si>
  <si>
    <t>Komisje egzaminacyjne</t>
  </si>
  <si>
    <t>8510</t>
  </si>
  <si>
    <t>Wpływy z różnych rozliczeń</t>
  </si>
  <si>
    <t>Wpływy z opłat za zarząd, użytkowanie i użytkowanie</t>
  </si>
  <si>
    <t>Wpływy ze sprzedaży wyrobów</t>
  </si>
  <si>
    <t>Szpitale ogólne</t>
  </si>
  <si>
    <t>WYDATKI OGÓŁEM</t>
  </si>
  <si>
    <t>Plan na 2006 r.</t>
  </si>
  <si>
    <t>Wsk. % 3:2</t>
  </si>
  <si>
    <t>Struktura %</t>
  </si>
  <si>
    <t>PW              2005 r.</t>
  </si>
  <si>
    <t>Plan                 2006 r.</t>
  </si>
  <si>
    <t xml:space="preserve">   2. Dotacje celowe na zadania z zakresu administracji     rządowej wykonywane przez powiat oraz na realizację zadań służb, inspekcji i straży - §§ 2110, 6410</t>
  </si>
  <si>
    <t>jednostkami samorządu terytorialnego  -  na rok 2006</t>
  </si>
  <si>
    <t>31.12.2005 r.</t>
  </si>
  <si>
    <t>Ratownictwo medyczne</t>
  </si>
  <si>
    <t xml:space="preserve"> Plan przychodów i wydatków na 2006 r.</t>
  </si>
  <si>
    <t xml:space="preserve"> Plan przychodów i wydatków na 2006 rok</t>
  </si>
  <si>
    <t>Zespoły d/s orzekania o niepełnosprawności</t>
  </si>
  <si>
    <t>Budowa kompleksu boisk sportowych przy ZS Pasłęk</t>
  </si>
  <si>
    <t xml:space="preserve">       Plan dotacji w dziale 801 Oświata i wychowanie</t>
  </si>
  <si>
    <t>Powiatowy Rajd Sportowo-Ekologiczny</t>
  </si>
  <si>
    <t>Powiatowy Festyn Licealny</t>
  </si>
  <si>
    <t>Ogólnopolski Plener Plastyczny "Bliżej natury"</t>
  </si>
  <si>
    <t>Ogólnopolski Przegląd Kultury Mniejszości Narodowej "Integracje"</t>
  </si>
  <si>
    <t>Regionalny Festiwal Piosenki Ukraińskiej</t>
  </si>
  <si>
    <t>Powiatowa inauguracja sportowego roku szkolnego 2006/2007</t>
  </si>
  <si>
    <t>Międzynarodowy rodzinny turniej w rzucie podkową o puchar Starosty Elbląskiego</t>
  </si>
  <si>
    <t>Turniej halowy piłki nożnej "Liga gminno-powiatowa" drużyn szkolnych klubów sportowych, ogniw LZS powiatu elbląskiego</t>
  </si>
  <si>
    <t>Ogólnopolskie zawody w trójboju sportowym</t>
  </si>
  <si>
    <t>Dodatkowe wynagrodzenie roczne</t>
  </si>
  <si>
    <t>za</t>
  </si>
  <si>
    <t>2005 r.</t>
  </si>
  <si>
    <t>Zakup leków</t>
  </si>
  <si>
    <t>Załącznik  nr 10</t>
  </si>
  <si>
    <t>Załącznik nr 11</t>
  </si>
  <si>
    <t>PW</t>
  </si>
  <si>
    <t xml:space="preserve">   4. Inne dotacje</t>
  </si>
  <si>
    <t>2. Pozostałe dotacje</t>
  </si>
  <si>
    <t xml:space="preserve">Przebudowa drogi powiatowej nr 09149 </t>
  </si>
  <si>
    <t>Kazimierzowo-Helenowo-Jegłownik</t>
  </si>
  <si>
    <t>Przebudowa mostu w ciągu ul. Szkolnej w Tolkmicku</t>
  </si>
  <si>
    <t xml:space="preserve">Dotacje celowe przekazane gminie na zadania bieżące  </t>
  </si>
  <si>
    <t>realizowane na podstawie porozumień (umów) między j.s.t.</t>
  </si>
  <si>
    <t>Zakup zmywarko-wyparzaczki</t>
  </si>
  <si>
    <t>DPS</t>
  </si>
  <si>
    <t>Władysławowo</t>
  </si>
  <si>
    <t>Plan dochodów budżetu powiatu elbląskiego na 2006 rok</t>
  </si>
  <si>
    <t>Plan dochodów budżetu powiatu elbląskiego na 2006 r.</t>
  </si>
  <si>
    <t>Plan wydatków budżetu powiatu elbląskiego na 2006 rok</t>
  </si>
  <si>
    <t>Dochody i wydatki związane z realizacją zadań z zakresu administracji rządowej</t>
  </si>
  <si>
    <t>zleconych powiatowi ustawami w 2006 roku</t>
  </si>
  <si>
    <t xml:space="preserve">Wydatki inwestycyjne powiatu elbląskiego w roku budżetowym 2006 </t>
  </si>
  <si>
    <t>oraz wydatki na wieloletnie programy inwestycyjne w latach 2006-2008</t>
  </si>
  <si>
    <t>środki wym.</t>
  </si>
  <si>
    <t>w art. 3 ust. 1</t>
  </si>
  <si>
    <t xml:space="preserve"> pkt 2 i 2a ufp</t>
  </si>
  <si>
    <t>2008 r.</t>
  </si>
  <si>
    <t>poch. z in.</t>
  </si>
  <si>
    <t>źródeł</t>
  </si>
  <si>
    <t>funkcjonowani adm. publicznej oraz świadczenia usług publicznych"</t>
  </si>
  <si>
    <t>Projekt "Wrota Warmii i Mazur-elektroniczna platforma</t>
  </si>
  <si>
    <t>Źródła sfinansowania deficytu lub rozdysponowania nadwyżki budżetowej w 2006 roku</t>
  </si>
  <si>
    <t>Pożyczki na finansowanie zadań realizowanych             z udziałem środków pochodzących z budżetu UE</t>
  </si>
  <si>
    <t>§ 903</t>
  </si>
  <si>
    <t>§ 951</t>
  </si>
  <si>
    <t>Obligacje skarbowe</t>
  </si>
  <si>
    <t>§ 911</t>
  </si>
  <si>
    <t>Inne papiery wartościowe</t>
  </si>
  <si>
    <t>9.</t>
  </si>
  <si>
    <t>Inne źródła (wolne środki)</t>
  </si>
  <si>
    <t>Spłata kredytów</t>
  </si>
  <si>
    <t>Spłaty pożyczek otrzymanych na finansowanie zadań realizowanych z udziałem środków pochodzących z budżetu UE</t>
  </si>
  <si>
    <t>§ 963</t>
  </si>
  <si>
    <t>§ 991</t>
  </si>
  <si>
    <t>Wykup obligacji</t>
  </si>
  <si>
    <t>§ 971</t>
  </si>
  <si>
    <t>Prognoza kwoty długu powiatu elbląskiego</t>
  </si>
  <si>
    <t>Plan przychodów i wydatków gospodarstw pomocnicznych na 2006 rok</t>
  </si>
  <si>
    <t>Wykaz zadań własnych powiatu zlecanych do realizacji podmiotom nie zaliczanym</t>
  </si>
  <si>
    <t>do sektora finansów publicznych i nie działających w celu osiągnięcia zysku</t>
  </si>
  <si>
    <t>w roku 2006</t>
  </si>
  <si>
    <t>Powiatowe Igrzyska Młodzieży Szkolnej</t>
  </si>
  <si>
    <t>Otwarte mistrzostwa powiatu elbląskiego w biegu na orientację</t>
  </si>
  <si>
    <t>Opracowanie dokumentacji projektowej na przebudowę</t>
  </si>
  <si>
    <t>drogi nr 09393 Stankowo-Marwica</t>
  </si>
  <si>
    <t>Studium wykonalności i koncepcja budowy mostu zwodzonego</t>
  </si>
  <si>
    <t>Opracowanie dokumentacji technicznej przebudowy</t>
  </si>
  <si>
    <t>drogi nr 1145N Milejewo-Majewo</t>
  </si>
  <si>
    <t>Wymagalne zobowiązania, wynikające z tyt:</t>
  </si>
  <si>
    <t>Konferencja naukowa na temat walki z patologiami wśród dzieci i młodzieży w ramach programu "Bezpieczny Powiat"</t>
  </si>
  <si>
    <t>Dotacje podmiotowe - na rok 2006</t>
  </si>
  <si>
    <t>Załącznik nr 13</t>
  </si>
  <si>
    <t>Plan na  2006 r.</t>
  </si>
  <si>
    <t xml:space="preserve">   3. Dotacje celowe na zadania (umowy i porozumienia)                                   - §§ 2120, 2310-2330, 6610-6630</t>
  </si>
  <si>
    <t>w Nowakowie</t>
  </si>
  <si>
    <t>Zmiany</t>
  </si>
  <si>
    <t>Plan po zmianach na 2006 r.</t>
  </si>
  <si>
    <t>do uchwały Nr .......................</t>
  </si>
  <si>
    <t>z dnia ........................ 2006 r.</t>
  </si>
  <si>
    <t>Załącznik nr 14</t>
  </si>
  <si>
    <t>Sytuacja finansowa powiatu elbląskiego</t>
  </si>
  <si>
    <t>Wykonanie 2003 r.</t>
  </si>
  <si>
    <t>Wykonanie 2004 r.</t>
  </si>
  <si>
    <t>Plan 2006</t>
  </si>
  <si>
    <t>Plan 2007</t>
  </si>
  <si>
    <t>Plan 2008</t>
  </si>
  <si>
    <t>Plan 2009</t>
  </si>
  <si>
    <t>Plan 2010</t>
  </si>
  <si>
    <t>Plan 2011</t>
  </si>
  <si>
    <t>Plan 2012</t>
  </si>
  <si>
    <t>Plan 2013</t>
  </si>
  <si>
    <t>Plan 2014</t>
  </si>
  <si>
    <t>Plan 2015</t>
  </si>
  <si>
    <t>Plan 2016</t>
  </si>
  <si>
    <t>Plan 2017</t>
  </si>
  <si>
    <t>Plan 2018</t>
  </si>
  <si>
    <t>Plan 2019</t>
  </si>
  <si>
    <t>Plan 2020</t>
  </si>
  <si>
    <t>Plan 2021</t>
  </si>
  <si>
    <t>Plan 2022</t>
  </si>
  <si>
    <t>Plan 2023</t>
  </si>
  <si>
    <t>Plan 2024</t>
  </si>
  <si>
    <t>Plan 2025</t>
  </si>
  <si>
    <t>Plan 2026</t>
  </si>
  <si>
    <t>Plan 2027</t>
  </si>
  <si>
    <t>Plan 2028</t>
  </si>
  <si>
    <t>Plan 2029</t>
  </si>
  <si>
    <t>A.</t>
  </si>
  <si>
    <t>Dochody własne, w tym:</t>
  </si>
  <si>
    <t>z majątku powiatu</t>
  </si>
  <si>
    <t>z udziału w podatkach</t>
  </si>
  <si>
    <t>pozostałe doch.własne</t>
  </si>
  <si>
    <t>B.</t>
  </si>
  <si>
    <t>Subwencje</t>
  </si>
  <si>
    <t>C.</t>
  </si>
  <si>
    <t>Dotacje celowe</t>
  </si>
  <si>
    <t>wydatki bieżące</t>
  </si>
  <si>
    <t>wydatki inwestycyjne</t>
  </si>
  <si>
    <t>Spłata zobowiązań (A+B+C+D)</t>
  </si>
  <si>
    <t>Spłata zaciąg. poż i kred., w tym:</t>
  </si>
  <si>
    <t>spłata pożyczek, kredytów kraj.</t>
  </si>
  <si>
    <t>spłata pożyczek, kredytów zaciągniętych w zw. ze środ. określ. w umowie zawartej                   z podmiotem dysponującym                 z fund strukt. lub FSUE</t>
  </si>
  <si>
    <t>odsetki</t>
  </si>
  <si>
    <t>Spłata przewidywanych pożyczek, kredytów, w tym:</t>
  </si>
  <si>
    <t>spłata pożyczek, kredytów zaciągniętych w zw. ze środ. określ. w umowie zawartej                  z podmiotem dysponującym                  z fund. strukt. lub FSUE</t>
  </si>
  <si>
    <t>Wart. udziel. poręczeń</t>
  </si>
  <si>
    <t>D.</t>
  </si>
  <si>
    <t>Wykup pap. wartościowych</t>
  </si>
  <si>
    <t>Wynik (I-II)</t>
  </si>
  <si>
    <t>Planowana łączna kwota długu, w tym:</t>
  </si>
  <si>
    <t>Dług zaciągniętej w zw. ze śr. określ. w umowie zawartej                z podmiotem dysponującym fund. strukturalnymi lub FSUE</t>
  </si>
  <si>
    <t>VI.1</t>
  </si>
  <si>
    <t>Dług/dochody  (%)                                      art. 114 ust. 1 u.f.p.</t>
  </si>
  <si>
    <t>VI.2</t>
  </si>
  <si>
    <t>Spłaty kredytów, pożyczek do dochodów  (%)                                          (art. 113 ust. 1 u.f.p.)</t>
  </si>
  <si>
    <t>VII.1</t>
  </si>
  <si>
    <t>Dług/dochody %                                 (art. 114 ust. 3 u.f.p.)</t>
  </si>
  <si>
    <t>VII.2</t>
  </si>
  <si>
    <t>Spłaty kredytów, pożyczek do dochodów  (%)                                          (art. 113 ust. 3 u.f.p.)</t>
  </si>
  <si>
    <t>VIIII.</t>
  </si>
  <si>
    <t>Sytuacja finansowa powiatu ebląskiego</t>
  </si>
  <si>
    <t>Wypłaty z tytułu poręczeń i gwarancji</t>
  </si>
  <si>
    <t xml:space="preserve">Plan po zmianch 2006 r. </t>
  </si>
  <si>
    <t>z dnia .....................2006 r.</t>
  </si>
  <si>
    <t xml:space="preserve">z dnia ...................... 2006 r. </t>
  </si>
  <si>
    <t>Dotacje celowe otrzymane od samorządu województwa na zad.</t>
  </si>
  <si>
    <t>bieżące realizowane na podstawie porozumień między j.s.t.</t>
  </si>
  <si>
    <t>"Razem łatwiej" impreza integracyjna dla dzieci i młodzieży niepełnosprawnej i sprawnej</t>
  </si>
  <si>
    <t xml:space="preserve">       Plan dotacji w dziale 852 Pomoc społeczna</t>
  </si>
  <si>
    <t>Dotacje cel.z budżetu na fin.lub dofin.inwestycji i zakupów</t>
  </si>
  <si>
    <t>inwestycyjnych jedn.niezaliczanych do sektora fin.pub.</t>
  </si>
  <si>
    <t>Dotacje cel.przekazane dla powiatu na inwest. i zakupy</t>
  </si>
  <si>
    <t>inwest. realizowane na podst. porozumień między j.s.t.</t>
  </si>
  <si>
    <t>2690</t>
  </si>
  <si>
    <t>Środki z Funduszu Pracy otrzymane przez powiat z przeznaczeniem</t>
  </si>
  <si>
    <t>na fin.kosztów wynagrodzeń i skł. na ubezp. społ. pracowników pup</t>
  </si>
  <si>
    <t>3. Środki pozyskane z innych źródeł - § 2690,2700</t>
  </si>
  <si>
    <t>inwestycyjnych jednostek niezaliczanych do sektora fin. publicznych</t>
  </si>
  <si>
    <t>Dotacje celowez budżetu na finansowanie lub dofin. inwestycji i zakupów</t>
  </si>
  <si>
    <t>C. Środki pozyskane z innych źródeł (bieżące i inwestycyjne)        - §§ 2690, 2700</t>
  </si>
  <si>
    <t>DOCHODY OGÓŁEM (A+B+C)</t>
  </si>
  <si>
    <t>Dotacje celowe otrzymane z budżetu państwa  na zadania</t>
  </si>
  <si>
    <t xml:space="preserve">bieżące z zakresu administracji rząd. oraz inne zadania zlecone   </t>
  </si>
  <si>
    <t xml:space="preserve">Dotacje celowe otrzymane od samorządu województwa na </t>
  </si>
  <si>
    <t>zadania bieżące realizowane na pods. porozumień miedzy j.s.t.</t>
  </si>
  <si>
    <t>Wpłata do budżetu części zysku przez gospodarstwo pomocnicze</t>
  </si>
  <si>
    <t>Dochody z najmu i dzierżawy składników majątkowych Skarbu</t>
  </si>
  <si>
    <t>Państwa lub j.s.t. i innych umów</t>
  </si>
  <si>
    <t>Środki otrzymane od pozostałych jedn. sektora finansów publ.</t>
  </si>
  <si>
    <t>Wpłaty z tyt. odpłatnego nabycia prawa własności nieruchomości</t>
  </si>
  <si>
    <t>rządowej oraz innych zadań zleconych ustawami</t>
  </si>
  <si>
    <t>Dochody j.s.t. związane z realizacją zadań z zakresu administracji</t>
  </si>
  <si>
    <t>Dochody od osób prawnych, od osób fizycznych i od innych</t>
  </si>
  <si>
    <t>jednostek nieposiadających osobowości prawnej</t>
  </si>
  <si>
    <t>Udziały powiatów w podatkach stanow. dochód budżetu państwa</t>
  </si>
  <si>
    <t>Poradnie psychol.-pedagog.oraz inne poradanie spec.</t>
  </si>
  <si>
    <t>Dotacje celowe przekazane dla powiatu na inwest. i zakupy</t>
  </si>
  <si>
    <t>Zakup używanego samochodu marki Polonez</t>
  </si>
  <si>
    <t xml:space="preserve">Plan na                         2006 r. </t>
  </si>
  <si>
    <t>Zakup używanego samochodu ciężarowego</t>
  </si>
  <si>
    <t>Dochody i wydatki związane z realizacją zadań wspólnych realizowanych</t>
  </si>
  <si>
    <t>w drodze umów /porozumień/ z innymi jednostkami samorządu terytorilanego - na rok 2006</t>
  </si>
  <si>
    <t>8550</t>
  </si>
  <si>
    <t>6610</t>
  </si>
  <si>
    <t>Dotacje celowe otrzymane z gminy na inwestycje i zakupy inwes.</t>
  </si>
  <si>
    <t>ZSZEiT</t>
  </si>
  <si>
    <t>Dofinansowanie pracowni multimedialnej</t>
  </si>
  <si>
    <t xml:space="preserve">Dotacje celowe na przekazane gminie na inwestycje i zakupy </t>
  </si>
  <si>
    <t>inwest. realizow. na podst. porozumień  między j.s.t</t>
  </si>
  <si>
    <t xml:space="preserve">Straż graniczna </t>
  </si>
  <si>
    <t>Dotacje celowe przekazane dla gminy na inwest. i zakupy</t>
  </si>
  <si>
    <t>Straż graniczna</t>
  </si>
  <si>
    <t>Remont budynku w Pasłęku przy ul. Kopernika 20 b</t>
  </si>
  <si>
    <t>Dom Dziecka</t>
  </si>
  <si>
    <t>Marwica</t>
  </si>
  <si>
    <t>Bezpieczeństwo publiczne i ochrona przeciwpożarowa</t>
  </si>
  <si>
    <t>80195</t>
  </si>
  <si>
    <t xml:space="preserve">Wpływy z różnych dochodów </t>
  </si>
  <si>
    <t>Wpłaty na PFRON</t>
  </si>
  <si>
    <t>Kary i odszkodowania wypłacana na rzecz osób praw.</t>
  </si>
  <si>
    <t>i in jednos. organ.</t>
  </si>
  <si>
    <t>Wykonanie 2005 r.</t>
  </si>
  <si>
    <t>2130</t>
  </si>
  <si>
    <t>bieżących zadań własnych powiatu</t>
  </si>
  <si>
    <t xml:space="preserve">Dotacje celowe otrzymane z budżetu państwa  na realizację </t>
  </si>
  <si>
    <t>Modernizacja budynku Starostwa Powiatowego</t>
  </si>
  <si>
    <t>Składki na ubezpieczenie społeczne</t>
  </si>
  <si>
    <t>Poradnie psychologiczo-pedagogiczne, w tym por. specj.</t>
  </si>
  <si>
    <t>Pomoc dla repatriantów</t>
  </si>
  <si>
    <t>3110</t>
  </si>
  <si>
    <t>2708</t>
  </si>
  <si>
    <t>2709</t>
  </si>
  <si>
    <t>Środki  na dofinansowanie własnych zadań bieżących powiatu</t>
  </si>
  <si>
    <t>pozyskane z innych źródeł</t>
  </si>
  <si>
    <t>Uzupełnienie subwencji ogólnej dla j.s.t.</t>
  </si>
  <si>
    <t>Środki na inwestycje rozpoczęte przed dniem 1 stycznia 1999 r.</t>
  </si>
  <si>
    <t>inwestycyjne realizowane na pods. porozumień między j.s.t.</t>
  </si>
  <si>
    <t>Dotacje celowe otrzymane z gminy na inwestycje i zakupy</t>
  </si>
  <si>
    <t>0910</t>
  </si>
  <si>
    <t>Odsetki od nieterminowych wpłat z tytułu podatków i opłat</t>
  </si>
  <si>
    <t>2700</t>
  </si>
  <si>
    <t>Środki na ofinansowanie własnych zadań bieżących powiatów</t>
  </si>
  <si>
    <t>pozyskane z innych żródeł</t>
  </si>
  <si>
    <t>Wplywy ze sprzedaży wyrobów</t>
  </si>
  <si>
    <t>XXVIII/29/06</t>
  </si>
  <si>
    <t>30 czerwca 2006r.</t>
  </si>
  <si>
    <t>Nr XXVIII/29/06</t>
  </si>
  <si>
    <t>z dnia 30 czerwca 2006r.</t>
  </si>
  <si>
    <t>do uchwały Nr XXVIII/29/06</t>
  </si>
  <si>
    <t>do Uchwały Nr XXVIII/29/06</t>
  </si>
  <si>
    <t>do Uchwały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</si>
</sst>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0.0"/>
    <numFmt numFmtId="167" formatCode="#,##0.00\ _z_ł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;[Red]0"/>
    <numFmt numFmtId="173" formatCode="00\-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7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27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8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29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3" fontId="0" fillId="0" borderId="2" xfId="0" applyNumberFormat="1" applyFont="1" applyBorder="1" applyAlignment="1">
      <alignment/>
    </xf>
    <xf numFmtId="0" fontId="0" fillId="0" borderId="31" xfId="0" applyFont="1" applyBorder="1" applyAlignment="1">
      <alignment horizontal="centerContinuous"/>
    </xf>
    <xf numFmtId="3" fontId="0" fillId="0" borderId="27" xfId="0" applyNumberFormat="1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4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46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4" xfId="0" applyFont="1" applyBorder="1" applyAlignment="1">
      <alignment horizontal="centerContinuous"/>
    </xf>
    <xf numFmtId="0" fontId="5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3" fontId="1" fillId="0" borderId="4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8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55" xfId="0" applyFont="1" applyBorder="1" applyAlignment="1">
      <alignment/>
    </xf>
    <xf numFmtId="0" fontId="0" fillId="0" borderId="17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6" fillId="0" borderId="30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7" xfId="0" applyFont="1" applyBorder="1" applyAlignment="1">
      <alignment/>
    </xf>
    <xf numFmtId="3" fontId="2" fillId="0" borderId="57" xfId="0" applyNumberFormat="1" applyFont="1" applyBorder="1" applyAlignment="1">
      <alignment/>
    </xf>
    <xf numFmtId="0" fontId="4" fillId="0" borderId="7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/>
    </xf>
    <xf numFmtId="3" fontId="2" fillId="0" borderId="56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48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3" fontId="2" fillId="0" borderId="57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3" fontId="2" fillId="0" borderId="53" xfId="0" applyNumberFormat="1" applyFont="1" applyBorder="1" applyAlignment="1">
      <alignment horizontal="right" vertical="center"/>
    </xf>
    <xf numFmtId="2" fontId="2" fillId="0" borderId="5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2" fontId="2" fillId="0" borderId="22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2" fontId="2" fillId="0" borderId="62" xfId="0" applyNumberFormat="1" applyFont="1" applyBorder="1" applyAlignment="1">
      <alignment horizontal="right" vertical="center"/>
    </xf>
    <xf numFmtId="2" fontId="2" fillId="0" borderId="63" xfId="0" applyNumberFormat="1" applyFont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2" fillId="0" borderId="6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3" fontId="2" fillId="0" borderId="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2" fillId="0" borderId="62" xfId="0" applyNumberFormat="1" applyFont="1" applyFill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3" fontId="0" fillId="0" borderId="57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1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3" fontId="0" fillId="0" borderId="6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8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9" fontId="2" fillId="0" borderId="29" xfId="0" applyNumberFormat="1" applyFont="1" applyFill="1" applyBorder="1" applyAlignment="1" quotePrefix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3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shrinkToFit="1"/>
    </xf>
    <xf numFmtId="0" fontId="0" fillId="0" borderId="1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wrapText="1"/>
    </xf>
    <xf numFmtId="0" fontId="2" fillId="0" borderId="61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67" xfId="0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6" fillId="0" borderId="54" xfId="0" applyNumberFormat="1" applyFont="1" applyBorder="1" applyAlignment="1">
      <alignment horizontal="right" vertical="center" shrinkToFit="1"/>
    </xf>
    <xf numFmtId="3" fontId="6" fillId="0" borderId="16" xfId="0" applyNumberFormat="1" applyFont="1" applyBorder="1" applyAlignment="1">
      <alignment horizontal="right" vertical="center" shrinkToFit="1"/>
    </xf>
    <xf numFmtId="0" fontId="13" fillId="0" borderId="58" xfId="0" applyFont="1" applyBorder="1" applyAlignment="1">
      <alignment/>
    </xf>
    <xf numFmtId="0" fontId="13" fillId="0" borderId="58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41" xfId="0" applyFont="1" applyBorder="1" applyAlignment="1">
      <alignment wrapText="1" shrinkToFit="1"/>
    </xf>
    <xf numFmtId="0" fontId="0" fillId="0" borderId="25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vertical="center" wrapText="1" shrinkToFit="1"/>
    </xf>
    <xf numFmtId="0" fontId="0" fillId="0" borderId="69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5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3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41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66" fontId="2" fillId="0" borderId="16" xfId="0" applyNumberFormat="1" applyFont="1" applyBorder="1" applyAlignment="1">
      <alignment horizontal="center"/>
    </xf>
    <xf numFmtId="166" fontId="2" fillId="0" borderId="50" xfId="0" applyNumberFormat="1" applyFont="1" applyBorder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2" fillId="0" borderId="57" xfId="0" applyFont="1" applyBorder="1" applyAlignment="1">
      <alignment horizontal="center"/>
    </xf>
    <xf numFmtId="3" fontId="2" fillId="0" borderId="3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 shrinkToFit="1"/>
    </xf>
    <xf numFmtId="3" fontId="2" fillId="0" borderId="27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2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49" fontId="15" fillId="0" borderId="53" xfId="0" applyNumberFormat="1" applyFont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5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13" fillId="0" borderId="53" xfId="0" applyFont="1" applyBorder="1" applyAlignment="1">
      <alignment vertical="center" wrapText="1" shrinkToFit="1"/>
    </xf>
    <xf numFmtId="164" fontId="13" fillId="0" borderId="53" xfId="0" applyNumberFormat="1" applyFont="1" applyFill="1" applyBorder="1" applyAlignment="1">
      <alignment vertical="center"/>
    </xf>
    <xf numFmtId="3" fontId="13" fillId="2" borderId="53" xfId="0" applyNumberFormat="1" applyFont="1" applyFill="1" applyBorder="1" applyAlignment="1">
      <alignment vertical="center"/>
    </xf>
    <xf numFmtId="3" fontId="3" fillId="2" borderId="5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6" fillId="0" borderId="43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 vertical="center"/>
    </xf>
    <xf numFmtId="3" fontId="2" fillId="0" borderId="66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0" fontId="2" fillId="0" borderId="46" xfId="0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/>
    </xf>
    <xf numFmtId="3" fontId="6" fillId="0" borderId="18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" fillId="0" borderId="56" xfId="0" applyFont="1" applyBorder="1" applyAlignment="1">
      <alignment/>
    </xf>
    <xf numFmtId="3" fontId="6" fillId="0" borderId="7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3" fontId="2" fillId="0" borderId="28" xfId="0" applyNumberFormat="1" applyFont="1" applyBorder="1" applyAlignment="1">
      <alignment horizontal="right" vertical="center"/>
    </xf>
    <xf numFmtId="0" fontId="6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6" fillId="0" borderId="18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left"/>
    </xf>
    <xf numFmtId="3" fontId="6" fillId="0" borderId="30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2" fillId="0" borderId="43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4" fillId="0" borderId="23" xfId="0" applyNumberFormat="1" applyFont="1" applyFill="1" applyBorder="1" applyAlignment="1">
      <alignment/>
    </xf>
    <xf numFmtId="0" fontId="15" fillId="0" borderId="5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2" fillId="0" borderId="6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 shrinkToFit="1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2" fontId="2" fillId="0" borderId="2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4" fillId="0" borderId="15" xfId="0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62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39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22">
      <selection activeCell="B24" sqref="B24"/>
    </sheetView>
  </sheetViews>
  <sheetFormatPr defaultColWidth="9.00390625" defaultRowHeight="12.75"/>
  <cols>
    <col min="1" max="1" width="48.25390625" style="9" customWidth="1"/>
    <col min="2" max="2" width="24.00390625" style="9" customWidth="1"/>
    <col min="3" max="5" width="8.375" style="9" hidden="1" customWidth="1"/>
    <col min="6" max="16384" width="9.125" style="9" customWidth="1"/>
  </cols>
  <sheetData>
    <row r="1" spans="2:3" ht="12">
      <c r="B1" s="10" t="s">
        <v>73</v>
      </c>
      <c r="C1" s="10" t="s">
        <v>73</v>
      </c>
    </row>
    <row r="2" spans="1:3" ht="12">
      <c r="A2" s="11"/>
      <c r="B2" s="10" t="s">
        <v>42</v>
      </c>
      <c r="C2" s="10" t="s">
        <v>42</v>
      </c>
    </row>
    <row r="3" spans="1:3" ht="12">
      <c r="A3" s="11"/>
      <c r="B3" s="10" t="s">
        <v>43</v>
      </c>
      <c r="C3" s="10" t="s">
        <v>43</v>
      </c>
    </row>
    <row r="4" spans="1:3" ht="12">
      <c r="A4" s="11"/>
      <c r="B4" s="10" t="s">
        <v>558</v>
      </c>
      <c r="C4" s="10" t="s">
        <v>370</v>
      </c>
    </row>
    <row r="5" ht="9.75">
      <c r="A5" s="11"/>
    </row>
    <row r="6" ht="9.75">
      <c r="A6" s="11"/>
    </row>
    <row r="7" ht="9.75">
      <c r="A7" s="11"/>
    </row>
    <row r="8" ht="9.75">
      <c r="A8" s="12"/>
    </row>
    <row r="9" spans="1:5" ht="15">
      <c r="A9" s="748" t="s">
        <v>441</v>
      </c>
      <c r="B9" s="748"/>
      <c r="C9" s="748"/>
      <c r="D9" s="748"/>
      <c r="E9" s="748"/>
    </row>
    <row r="10" ht="9.75">
      <c r="A10" s="13"/>
    </row>
    <row r="11" spans="1:5" ht="13.5" customHeight="1" thickBot="1">
      <c r="A11" s="749" t="s">
        <v>44</v>
      </c>
      <c r="B11" s="749"/>
      <c r="C11" s="749"/>
      <c r="D11" s="749"/>
      <c r="E11" s="749"/>
    </row>
    <row r="12" spans="1:5" ht="14.25" customHeight="1">
      <c r="A12" s="750" t="s">
        <v>45</v>
      </c>
      <c r="B12" s="757" t="s">
        <v>487</v>
      </c>
      <c r="C12" s="757" t="s">
        <v>402</v>
      </c>
      <c r="D12" s="755" t="s">
        <v>403</v>
      </c>
      <c r="E12" s="756"/>
    </row>
    <row r="13" spans="1:5" ht="12.75" customHeight="1">
      <c r="A13" s="751"/>
      <c r="B13" s="758"/>
      <c r="C13" s="758"/>
      <c r="D13" s="758" t="s">
        <v>404</v>
      </c>
      <c r="E13" s="753" t="s">
        <v>405</v>
      </c>
    </row>
    <row r="14" spans="1:5" ht="13.5" customHeight="1" thickBot="1">
      <c r="A14" s="752"/>
      <c r="B14" s="759"/>
      <c r="C14" s="759"/>
      <c r="D14" s="759"/>
      <c r="E14" s="754"/>
    </row>
    <row r="15" spans="1:5" ht="12.75" thickBot="1">
      <c r="A15" s="277">
        <v>1</v>
      </c>
      <c r="B15" s="278">
        <v>2</v>
      </c>
      <c r="C15" s="278">
        <v>4</v>
      </c>
      <c r="D15" s="278">
        <v>5</v>
      </c>
      <c r="E15" s="279">
        <v>6</v>
      </c>
    </row>
    <row r="16" spans="1:5" ht="12.75" customHeight="1">
      <c r="A16" s="736" t="s">
        <v>85</v>
      </c>
      <c r="B16" s="739">
        <f>SUM('Dochody-ukł.wykon.'!G82:G82)</f>
        <v>2855856</v>
      </c>
      <c r="C16" s="764" t="e">
        <f>B16/#REF!*100</f>
        <v>#REF!</v>
      </c>
      <c r="D16" s="764" t="e">
        <f>#REF!/#REF!*100</f>
        <v>#REF!</v>
      </c>
      <c r="E16" s="766">
        <f>B16/$B$49*100</f>
        <v>8.445261110565841</v>
      </c>
    </row>
    <row r="17" spans="1:5" ht="12.75" customHeight="1">
      <c r="A17" s="737"/>
      <c r="B17" s="740"/>
      <c r="C17" s="742"/>
      <c r="D17" s="742"/>
      <c r="E17" s="735"/>
    </row>
    <row r="18" spans="1:5" ht="13.5" customHeight="1" thickBot="1">
      <c r="A18" s="738"/>
      <c r="B18" s="741"/>
      <c r="C18" s="765"/>
      <c r="D18" s="765"/>
      <c r="E18" s="767"/>
    </row>
    <row r="19" spans="1:5" ht="12">
      <c r="A19" s="280" t="s">
        <v>46</v>
      </c>
      <c r="B19" s="254">
        <f>SUM(B20:B21)</f>
        <v>1533625</v>
      </c>
      <c r="C19" s="286" t="e">
        <f>B19/#REF!*100</f>
        <v>#REF!</v>
      </c>
      <c r="D19" s="286" t="e">
        <f>#REF!/#REF!*100</f>
        <v>#REF!</v>
      </c>
      <c r="E19" s="287">
        <f>B19/$B$49*100</f>
        <v>4.535194901525685</v>
      </c>
    </row>
    <row r="20" spans="1:5" ht="12">
      <c r="A20" s="281" t="s">
        <v>47</v>
      </c>
      <c r="B20" s="275">
        <f>'Dochody-ukł.wykon.'!G37</f>
        <v>1388300</v>
      </c>
      <c r="C20" s="276" t="e">
        <f>B20/#REF!*100</f>
        <v>#REF!</v>
      </c>
      <c r="D20" s="276" t="e">
        <f>#REF!/#REF!*100</f>
        <v>#REF!</v>
      </c>
      <c r="E20" s="282">
        <f>B20/$B$49*100</f>
        <v>4.105443691768267</v>
      </c>
    </row>
    <row r="21" spans="1:5" ht="12.75" thickBot="1">
      <c r="A21" s="283" t="s">
        <v>48</v>
      </c>
      <c r="B21" s="312">
        <f>'Dochody-ukł.wykon.'!G24+'Dochody-ukł.wykon.'!G35+'Dochody-ukł.wykon.'!G110</f>
        <v>145325</v>
      </c>
      <c r="C21" s="284" t="e">
        <f>B21/#REF!*100</f>
        <v>#REF!</v>
      </c>
      <c r="D21" s="284" t="e">
        <f>#REF!/#REF!*100</f>
        <v>#REF!</v>
      </c>
      <c r="E21" s="285">
        <f>B21/$B$49*100</f>
        <v>0.42975120975741804</v>
      </c>
    </row>
    <row r="22" spans="1:5" ht="12.75" customHeight="1">
      <c r="A22" s="760" t="s">
        <v>49</v>
      </c>
      <c r="B22" s="762">
        <f>4892083+12000-671902+6422+4349+50000+8320+41954+116+4500-104900+488+5000-1350+33000+9250</f>
        <v>4289330</v>
      </c>
      <c r="C22" s="764" t="e">
        <f>B22/#REF!*100</f>
        <v>#REF!</v>
      </c>
      <c r="D22" s="764" t="e">
        <f>#REF!/#REF!*100</f>
        <v>#REF!</v>
      </c>
      <c r="E22" s="766">
        <f>B22/B49*100</f>
        <v>12.68429214896808</v>
      </c>
    </row>
    <row r="23" spans="1:5" ht="13.5" customHeight="1" thickBot="1">
      <c r="A23" s="761"/>
      <c r="B23" s="763"/>
      <c r="C23" s="765"/>
      <c r="D23" s="765"/>
      <c r="E23" s="767"/>
    </row>
    <row r="24" spans="1:5" ht="12.75" thickBot="1">
      <c r="A24" s="288" t="s">
        <v>50</v>
      </c>
      <c r="B24" s="289">
        <f>'Dochody-ukł.wykon.'!G95+'Dochody-ukł.wykon.'!G41</f>
        <v>120014</v>
      </c>
      <c r="C24" s="290" t="e">
        <f>B24/#REF!*100</f>
        <v>#REF!</v>
      </c>
      <c r="D24" s="290" t="e">
        <f>#REF!/#REF!*100</f>
        <v>#REF!</v>
      </c>
      <c r="E24" s="291">
        <f>B24/$B$49*100</f>
        <v>0.3549021963724533</v>
      </c>
    </row>
    <row r="25" spans="1:5" ht="12.75" customHeight="1">
      <c r="A25" s="760" t="s">
        <v>51</v>
      </c>
      <c r="B25" s="762">
        <f>B24+B22+B19+B16</f>
        <v>8798825</v>
      </c>
      <c r="C25" s="764" t="e">
        <f>B25/#REF!*100</f>
        <v>#REF!</v>
      </c>
      <c r="D25" s="764" t="e">
        <f>#REF!/#REF!*100</f>
        <v>#REF!</v>
      </c>
      <c r="E25" s="766">
        <f>B25/B49*100</f>
        <v>26.019650357432056</v>
      </c>
    </row>
    <row r="26" spans="1:5" ht="15" customHeight="1" thickBot="1">
      <c r="A26" s="761"/>
      <c r="B26" s="763"/>
      <c r="C26" s="765"/>
      <c r="D26" s="765"/>
      <c r="E26" s="767"/>
    </row>
    <row r="27" spans="1:5" ht="12.75" customHeight="1">
      <c r="A27" s="736" t="s">
        <v>52</v>
      </c>
      <c r="B27" s="739">
        <f>'Dochody-ukł.wykon.'!G86+'Dochody-ukł.wykon.'!G92+'Dochody-ukł.wykon.'!G97+'Dochody-ukł.wykon.'!G89</f>
        <v>15957386</v>
      </c>
      <c r="C27" s="764" t="e">
        <f>B27/#REF!*100</f>
        <v>#REF!</v>
      </c>
      <c r="D27" s="764" t="e">
        <f>#REF!/#REF!*100</f>
        <v>#REF!</v>
      </c>
      <c r="E27" s="766">
        <f>B27/$B$49*100</f>
        <v>47.188755809847486</v>
      </c>
    </row>
    <row r="28" spans="1:5" ht="12.75" customHeight="1">
      <c r="A28" s="737"/>
      <c r="B28" s="740"/>
      <c r="C28" s="742"/>
      <c r="D28" s="742"/>
      <c r="E28" s="735"/>
    </row>
    <row r="29" spans="1:5" ht="13.5" customHeight="1" thickBot="1">
      <c r="A29" s="738"/>
      <c r="B29" s="741"/>
      <c r="C29" s="765"/>
      <c r="D29" s="765"/>
      <c r="E29" s="767"/>
    </row>
    <row r="30" spans="1:5" ht="12" customHeight="1">
      <c r="A30" s="736" t="s">
        <v>53</v>
      </c>
      <c r="B30" s="743">
        <f>SUM(B33:B43)</f>
        <v>8383924</v>
      </c>
      <c r="C30" s="764" t="e">
        <f>B30/#REF!*100</f>
        <v>#REF!</v>
      </c>
      <c r="D30" s="764" t="e">
        <f>#REF!/#REF!*100</f>
        <v>#REF!</v>
      </c>
      <c r="E30" s="766">
        <f>B30/$B$49*100</f>
        <v>24.79271619827457</v>
      </c>
    </row>
    <row r="31" spans="1:5" ht="12.75" customHeight="1">
      <c r="A31" s="737"/>
      <c r="B31" s="744"/>
      <c r="C31" s="742"/>
      <c r="D31" s="742"/>
      <c r="E31" s="735"/>
    </row>
    <row r="32" spans="1:5" ht="13.5" customHeight="1" thickBot="1">
      <c r="A32" s="738"/>
      <c r="B32" s="745"/>
      <c r="C32" s="765"/>
      <c r="D32" s="765"/>
      <c r="E32" s="767"/>
    </row>
    <row r="33" spans="1:5" ht="12.75" customHeight="1">
      <c r="A33" s="736" t="s">
        <v>156</v>
      </c>
      <c r="B33" s="743">
        <f>'Dochody-ukł.wykon.'!G220</f>
        <v>2346924</v>
      </c>
      <c r="C33" s="764" t="e">
        <f>B33/#REF!*100</f>
        <v>#REF!</v>
      </c>
      <c r="D33" s="764" t="e">
        <f>#REF!/#REF!*100</f>
        <v>#REF!</v>
      </c>
      <c r="E33" s="766">
        <f>B33/$B$49*100</f>
        <v>6.940260988878159</v>
      </c>
    </row>
    <row r="34" spans="1:5" ht="9.75" customHeight="1">
      <c r="A34" s="737"/>
      <c r="B34" s="744"/>
      <c r="C34" s="742"/>
      <c r="D34" s="742"/>
      <c r="E34" s="735"/>
    </row>
    <row r="35" spans="1:5" ht="12" customHeight="1">
      <c r="A35" s="731"/>
      <c r="B35" s="730"/>
      <c r="C35" s="732"/>
      <c r="D35" s="732"/>
      <c r="E35" s="768"/>
    </row>
    <row r="36" spans="1:5" ht="12.75" customHeight="1">
      <c r="A36" s="733" t="s">
        <v>406</v>
      </c>
      <c r="B36" s="729">
        <f>'Dochody-ukł.wykon.'!G221</f>
        <v>3585988</v>
      </c>
      <c r="C36" s="769" t="e">
        <f>B36/#REF!*100</f>
        <v>#REF!</v>
      </c>
      <c r="D36" s="769" t="e">
        <f>#REF!/#REF!*100</f>
        <v>#REF!</v>
      </c>
      <c r="E36" s="770">
        <f>B36/$B$49*100</f>
        <v>10.60438796611446</v>
      </c>
    </row>
    <row r="37" spans="1:5" ht="12" customHeight="1">
      <c r="A37" s="734"/>
      <c r="B37" s="744"/>
      <c r="C37" s="742"/>
      <c r="D37" s="742"/>
      <c r="E37" s="735"/>
    </row>
    <row r="38" spans="1:5" ht="9.75" customHeight="1">
      <c r="A38" s="728"/>
      <c r="B38" s="730"/>
      <c r="C38" s="732"/>
      <c r="D38" s="732"/>
      <c r="E38" s="768"/>
    </row>
    <row r="39" spans="1:5" ht="12.75" customHeight="1">
      <c r="A39" s="733" t="s">
        <v>488</v>
      </c>
      <c r="B39" s="729">
        <f>'Dochody-ukł.wykon.'!G222</f>
        <v>2451012</v>
      </c>
      <c r="C39" s="769" t="e">
        <f>B39/#REF!*100</f>
        <v>#REF!</v>
      </c>
      <c r="D39" s="769" t="e">
        <f>#REF!/#REF!*100</f>
        <v>#REF!</v>
      </c>
      <c r="E39" s="770">
        <f>B39/$B$49*100</f>
        <v>7.2480672432819455</v>
      </c>
    </row>
    <row r="40" spans="1:5" ht="9.75" customHeight="1">
      <c r="A40" s="734"/>
      <c r="B40" s="744"/>
      <c r="C40" s="742"/>
      <c r="D40" s="742"/>
      <c r="E40" s="735"/>
    </row>
    <row r="41" spans="1:5" ht="12" customHeight="1">
      <c r="A41" s="728"/>
      <c r="B41" s="730"/>
      <c r="C41" s="732"/>
      <c r="D41" s="732"/>
      <c r="E41" s="768"/>
    </row>
    <row r="42" spans="1:5" ht="12.75" customHeight="1">
      <c r="A42" s="771" t="s">
        <v>431</v>
      </c>
      <c r="B42" s="772">
        <f>'Dochody-ukł.wykon.'!G223</f>
        <v>0</v>
      </c>
      <c r="C42" s="769">
        <v>0</v>
      </c>
      <c r="D42" s="769" t="e">
        <f>#REF!/#REF!*100</f>
        <v>#REF!</v>
      </c>
      <c r="E42" s="770">
        <f>B42/$B$49*100</f>
        <v>0</v>
      </c>
    </row>
    <row r="43" spans="1:5" ht="9.75" customHeight="1">
      <c r="A43" s="737"/>
      <c r="B43" s="740"/>
      <c r="C43" s="742"/>
      <c r="D43" s="742"/>
      <c r="E43" s="735"/>
    </row>
    <row r="44" spans="1:5" ht="12" customHeight="1">
      <c r="A44" s="731"/>
      <c r="B44" s="773"/>
      <c r="C44" s="732"/>
      <c r="D44" s="732"/>
      <c r="E44" s="768"/>
    </row>
    <row r="45" spans="1:5" ht="12" customHeight="1">
      <c r="A45" s="771" t="s">
        <v>54</v>
      </c>
      <c r="B45" s="772">
        <f>B30+B27</f>
        <v>24341310</v>
      </c>
      <c r="C45" s="769" t="e">
        <f>B45/#REF!*100</f>
        <v>#REF!</v>
      </c>
      <c r="D45" s="769" t="e">
        <f>#REF!/#REF!*100</f>
        <v>#REF!</v>
      </c>
      <c r="E45" s="770">
        <f>B45/$B$49*100</f>
        <v>71.98147200812205</v>
      </c>
    </row>
    <row r="46" spans="1:5" ht="12" customHeight="1">
      <c r="A46" s="737"/>
      <c r="B46" s="740"/>
      <c r="C46" s="742"/>
      <c r="D46" s="742"/>
      <c r="E46" s="735"/>
    </row>
    <row r="47" spans="1:5" ht="12" customHeight="1">
      <c r="A47" s="731"/>
      <c r="B47" s="773"/>
      <c r="C47" s="732"/>
      <c r="D47" s="732"/>
      <c r="E47" s="768"/>
    </row>
    <row r="48" spans="1:5" ht="25.5" customHeight="1" thickBot="1">
      <c r="A48" s="476" t="s">
        <v>574</v>
      </c>
      <c r="B48" s="328">
        <f>'Dochody-ukł.wykon.'!G224+'Dochody-ukł.wykon.'!G43+'Dochody-ukł.wykon.'!G45+'Dochody-ukł.wykon.'!G104</f>
        <v>675942</v>
      </c>
      <c r="C48" s="532" t="e">
        <f>B48/#REF!*100</f>
        <v>#REF!</v>
      </c>
      <c r="D48" s="532" t="e">
        <f>#REF!/#REF!*100</f>
        <v>#REF!</v>
      </c>
      <c r="E48" s="533">
        <f>B48/$B$49*100</f>
        <v>1.998877634445888</v>
      </c>
    </row>
    <row r="49" spans="1:5" ht="36" customHeight="1" thickBot="1">
      <c r="A49" s="292" t="s">
        <v>575</v>
      </c>
      <c r="B49" s="255">
        <f>B45+B25+B48</f>
        <v>33816077</v>
      </c>
      <c r="C49" s="313" t="e">
        <f>B49/#REF!*100</f>
        <v>#REF!</v>
      </c>
      <c r="D49" s="313" t="e">
        <f>#REF!/#REF!*100</f>
        <v>#REF!</v>
      </c>
      <c r="E49" s="314">
        <f>B49/$B$49*100</f>
        <v>100</v>
      </c>
    </row>
  </sheetData>
  <mergeCells count="58">
    <mergeCell ref="E45:E47"/>
    <mergeCell ref="A42:A44"/>
    <mergeCell ref="B42:B44"/>
    <mergeCell ref="C42:C44"/>
    <mergeCell ref="A45:A47"/>
    <mergeCell ref="B45:B47"/>
    <mergeCell ref="C45:C47"/>
    <mergeCell ref="D45:D47"/>
    <mergeCell ref="C36:C38"/>
    <mergeCell ref="D36:D38"/>
    <mergeCell ref="D42:D44"/>
    <mergeCell ref="E36:E38"/>
    <mergeCell ref="E39:E41"/>
    <mergeCell ref="E42:E44"/>
    <mergeCell ref="A39:A41"/>
    <mergeCell ref="B39:B41"/>
    <mergeCell ref="C39:C41"/>
    <mergeCell ref="D39:D41"/>
    <mergeCell ref="A36:A38"/>
    <mergeCell ref="B36:B38"/>
    <mergeCell ref="D30:D32"/>
    <mergeCell ref="E30:E32"/>
    <mergeCell ref="A33:A35"/>
    <mergeCell ref="B33:B35"/>
    <mergeCell ref="C33:C35"/>
    <mergeCell ref="D33:D35"/>
    <mergeCell ref="E33:E35"/>
    <mergeCell ref="A30:A32"/>
    <mergeCell ref="B30:B32"/>
    <mergeCell ref="C30:C32"/>
    <mergeCell ref="E16:E18"/>
    <mergeCell ref="A27:A29"/>
    <mergeCell ref="B27:B29"/>
    <mergeCell ref="C27:C29"/>
    <mergeCell ref="D27:D29"/>
    <mergeCell ref="E27:E29"/>
    <mergeCell ref="A16:A18"/>
    <mergeCell ref="D16:D18"/>
    <mergeCell ref="B16:B18"/>
    <mergeCell ref="C16:C18"/>
    <mergeCell ref="D13:D14"/>
    <mergeCell ref="B12:B14"/>
    <mergeCell ref="C25:C26"/>
    <mergeCell ref="D25:D26"/>
    <mergeCell ref="E25:E26"/>
    <mergeCell ref="C22:C23"/>
    <mergeCell ref="D22:D23"/>
    <mergeCell ref="E22:E23"/>
    <mergeCell ref="A22:A23"/>
    <mergeCell ref="B22:B23"/>
    <mergeCell ref="B25:B26"/>
    <mergeCell ref="A25:A26"/>
    <mergeCell ref="A9:E9"/>
    <mergeCell ref="A11:E11"/>
    <mergeCell ref="A12:A14"/>
    <mergeCell ref="E13:E14"/>
    <mergeCell ref="D12:E12"/>
    <mergeCell ref="C12:C14"/>
  </mergeCells>
  <printOptions horizontalCentered="1"/>
  <pageMargins left="0.38" right="0.32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 topLeftCell="C1">
      <selection activeCell="I5" sqref="I5"/>
    </sheetView>
  </sheetViews>
  <sheetFormatPr defaultColWidth="9.00390625" defaultRowHeight="12.75"/>
  <cols>
    <col min="1" max="1" width="5.625" style="9" customWidth="1"/>
    <col min="2" max="2" width="47.875" style="9" customWidth="1"/>
    <col min="3" max="3" width="7.25390625" style="9" customWidth="1"/>
    <col min="4" max="4" width="9.125" style="9" customWidth="1"/>
    <col min="5" max="5" width="14.00390625" style="9" customWidth="1"/>
    <col min="6" max="6" width="12.375" style="9" customWidth="1"/>
    <col min="7" max="7" width="9.125" style="9" customWidth="1"/>
    <col min="8" max="8" width="10.875" style="9" customWidth="1"/>
    <col min="9" max="9" width="10.75390625" style="9" customWidth="1"/>
    <col min="10" max="10" width="14.875" style="9" customWidth="1"/>
    <col min="11" max="16384" width="9.125" style="9" customWidth="1"/>
  </cols>
  <sheetData>
    <row r="1" ht="12">
      <c r="I1" s="10" t="s">
        <v>270</v>
      </c>
    </row>
    <row r="2" spans="9:10" ht="12">
      <c r="I2" s="10" t="s">
        <v>253</v>
      </c>
      <c r="J2" s="747" t="s">
        <v>639</v>
      </c>
    </row>
    <row r="3" spans="5:10" ht="12">
      <c r="E3" s="63"/>
      <c r="F3" s="63"/>
      <c r="G3" s="11"/>
      <c r="H3" s="11"/>
      <c r="I3" s="10" t="s">
        <v>43</v>
      </c>
      <c r="J3" s="11"/>
    </row>
    <row r="4" spans="5:10" ht="12">
      <c r="E4" s="63"/>
      <c r="F4" s="63"/>
      <c r="G4" s="11"/>
      <c r="H4" s="11"/>
      <c r="I4" s="854" t="s">
        <v>642</v>
      </c>
      <c r="J4" s="11"/>
    </row>
    <row r="5" spans="5:10" ht="9.75">
      <c r="E5" s="63"/>
      <c r="F5" s="63"/>
      <c r="G5" s="11"/>
      <c r="H5" s="11"/>
      <c r="I5" s="11"/>
      <c r="J5" s="11"/>
    </row>
    <row r="6" spans="5:10" ht="9.75">
      <c r="E6" s="63"/>
      <c r="F6" s="63"/>
      <c r="G6" s="11"/>
      <c r="H6" s="11"/>
      <c r="I6" s="11"/>
      <c r="J6" s="11"/>
    </row>
    <row r="7" spans="5:10" ht="9.75">
      <c r="E7" s="63"/>
      <c r="F7" s="63"/>
      <c r="G7" s="11"/>
      <c r="H7" s="11"/>
      <c r="I7" s="11"/>
      <c r="J7" s="11"/>
    </row>
    <row r="8" spans="5:10" ht="9.75">
      <c r="E8" s="63"/>
      <c r="F8" s="63"/>
      <c r="G8" s="11"/>
      <c r="H8" s="11"/>
      <c r="I8" s="11"/>
      <c r="J8" s="11"/>
    </row>
    <row r="9" spans="2:10" ht="12.75">
      <c r="B9" s="847" t="s">
        <v>472</v>
      </c>
      <c r="C9" s="847"/>
      <c r="D9" s="847"/>
      <c r="E9" s="847"/>
      <c r="F9" s="847"/>
      <c r="G9" s="847"/>
      <c r="H9" s="847"/>
      <c r="I9" s="847"/>
      <c r="J9" s="847"/>
    </row>
    <row r="10" spans="2:10" ht="12">
      <c r="B10" s="849"/>
      <c r="C10" s="849"/>
      <c r="D10" s="849"/>
      <c r="E10" s="849"/>
      <c r="F10" s="849"/>
      <c r="G10" s="849"/>
      <c r="H10" s="849"/>
      <c r="I10" s="849"/>
      <c r="J10" s="849"/>
    </row>
    <row r="11" spans="2:10" ht="12">
      <c r="B11" s="263"/>
      <c r="C11" s="263"/>
      <c r="D11" s="263"/>
      <c r="E11" s="263"/>
      <c r="F11" s="263"/>
      <c r="G11" s="263"/>
      <c r="H11" s="263"/>
      <c r="I11" s="263"/>
      <c r="J11" s="263"/>
    </row>
    <row r="12" spans="2:10" ht="12">
      <c r="B12" s="263"/>
      <c r="C12" s="263"/>
      <c r="D12" s="263"/>
      <c r="E12" s="263"/>
      <c r="F12" s="263"/>
      <c r="G12" s="263"/>
      <c r="H12" s="263"/>
      <c r="I12" s="263"/>
      <c r="J12" s="263"/>
    </row>
    <row r="13" spans="2:4" ht="9.75">
      <c r="B13" s="13"/>
      <c r="C13" s="13"/>
      <c r="D13" s="13"/>
    </row>
    <row r="14" ht="12" thickBot="1">
      <c r="J14" s="530" t="s">
        <v>86</v>
      </c>
    </row>
    <row r="15" spans="1:10" ht="12.75">
      <c r="A15" s="145"/>
      <c r="B15" s="110"/>
      <c r="C15" s="146"/>
      <c r="D15" s="146"/>
      <c r="E15" s="114" t="s">
        <v>271</v>
      </c>
      <c r="F15" s="147" t="s">
        <v>272</v>
      </c>
      <c r="G15" s="148"/>
      <c r="H15" s="147" t="s">
        <v>166</v>
      </c>
      <c r="I15" s="149"/>
      <c r="J15" s="116" t="s">
        <v>271</v>
      </c>
    </row>
    <row r="16" spans="1:10" ht="12.75">
      <c r="A16" s="117" t="s">
        <v>256</v>
      </c>
      <c r="B16" s="117" t="s">
        <v>273</v>
      </c>
      <c r="C16" s="2" t="s">
        <v>55</v>
      </c>
      <c r="D16" s="150" t="s">
        <v>40</v>
      </c>
      <c r="E16" s="2" t="s">
        <v>274</v>
      </c>
      <c r="F16" s="151"/>
      <c r="G16" s="152" t="s">
        <v>275</v>
      </c>
      <c r="H16" s="150"/>
      <c r="I16" s="150" t="s">
        <v>59</v>
      </c>
      <c r="J16" s="118" t="s">
        <v>274</v>
      </c>
    </row>
    <row r="17" spans="1:10" ht="12.75">
      <c r="A17" s="153"/>
      <c r="B17" s="112"/>
      <c r="C17" s="3"/>
      <c r="D17" s="3"/>
      <c r="E17" s="2" t="s">
        <v>276</v>
      </c>
      <c r="F17" s="150" t="s">
        <v>277</v>
      </c>
      <c r="G17" s="150" t="s">
        <v>278</v>
      </c>
      <c r="H17" s="150" t="s">
        <v>277</v>
      </c>
      <c r="I17" s="150" t="s">
        <v>279</v>
      </c>
      <c r="J17" s="118" t="s">
        <v>276</v>
      </c>
    </row>
    <row r="18" spans="1:10" ht="13.5" thickBot="1">
      <c r="A18" s="191"/>
      <c r="B18" s="154"/>
      <c r="C18" s="107"/>
      <c r="D18" s="107"/>
      <c r="E18" s="109" t="s">
        <v>280</v>
      </c>
      <c r="F18" s="155"/>
      <c r="G18" s="155" t="s">
        <v>281</v>
      </c>
      <c r="H18" s="107"/>
      <c r="I18" s="155" t="s">
        <v>282</v>
      </c>
      <c r="J18" s="121" t="s">
        <v>283</v>
      </c>
    </row>
    <row r="19" spans="1:10" ht="13.5" thickBot="1">
      <c r="A19" s="119">
        <v>1</v>
      </c>
      <c r="B19" s="2">
        <v>2</v>
      </c>
      <c r="C19" s="2">
        <v>3</v>
      </c>
      <c r="D19" s="2">
        <v>4</v>
      </c>
      <c r="E19" s="2">
        <v>5</v>
      </c>
      <c r="F19" s="150">
        <v>6</v>
      </c>
      <c r="G19" s="150">
        <v>7</v>
      </c>
      <c r="H19" s="2">
        <v>8</v>
      </c>
      <c r="I19" s="150">
        <v>9</v>
      </c>
      <c r="J19" s="118">
        <v>10</v>
      </c>
    </row>
    <row r="20" spans="1:10" ht="13.5" thickBot="1">
      <c r="A20" s="156" t="s">
        <v>217</v>
      </c>
      <c r="B20" s="157" t="s">
        <v>32</v>
      </c>
      <c r="C20" s="158"/>
      <c r="D20" s="126"/>
      <c r="E20" s="159">
        <f aca="true" t="shared" si="0" ref="E20:J20">E24+E26</f>
        <v>91739</v>
      </c>
      <c r="F20" s="159">
        <f t="shared" si="0"/>
        <v>357623</v>
      </c>
      <c r="G20" s="159">
        <f t="shared" si="0"/>
        <v>0</v>
      </c>
      <c r="H20" s="159">
        <f t="shared" si="0"/>
        <v>357623</v>
      </c>
      <c r="I20" s="159">
        <f t="shared" si="0"/>
        <v>15000</v>
      </c>
      <c r="J20" s="160">
        <f t="shared" si="0"/>
        <v>91739</v>
      </c>
    </row>
    <row r="21" spans="1:10" ht="12.75">
      <c r="A21" s="42" t="s">
        <v>284</v>
      </c>
      <c r="B21" s="192" t="s">
        <v>285</v>
      </c>
      <c r="C21" s="3"/>
      <c r="D21" s="3"/>
      <c r="E21" s="103"/>
      <c r="F21" s="103"/>
      <c r="G21" s="103"/>
      <c r="H21" s="103"/>
      <c r="I21" s="103"/>
      <c r="J21" s="46"/>
    </row>
    <row r="22" spans="1:10" ht="12.75">
      <c r="A22" s="42"/>
      <c r="B22" s="192" t="s">
        <v>286</v>
      </c>
      <c r="C22" s="2"/>
      <c r="D22" s="2"/>
      <c r="E22" s="103"/>
      <c r="F22" s="103"/>
      <c r="G22" s="103"/>
      <c r="H22" s="103"/>
      <c r="I22" s="103"/>
      <c r="J22" s="46"/>
    </row>
    <row r="23" spans="1:10" ht="12.75">
      <c r="A23" s="42"/>
      <c r="B23" s="192" t="s">
        <v>287</v>
      </c>
      <c r="C23" s="2"/>
      <c r="D23" s="2"/>
      <c r="E23" s="103"/>
      <c r="F23" s="103"/>
      <c r="G23" s="103"/>
      <c r="H23" s="103"/>
      <c r="I23" s="103"/>
      <c r="J23" s="46"/>
    </row>
    <row r="24" spans="1:10" ht="12.75">
      <c r="A24" s="42"/>
      <c r="B24" s="306" t="s">
        <v>288</v>
      </c>
      <c r="C24" s="4">
        <v>710</v>
      </c>
      <c r="D24" s="4">
        <v>71097</v>
      </c>
      <c r="E24" s="141">
        <v>0</v>
      </c>
      <c r="F24" s="141">
        <v>131939</v>
      </c>
      <c r="G24" s="141">
        <v>0</v>
      </c>
      <c r="H24" s="141">
        <v>131939</v>
      </c>
      <c r="I24" s="141">
        <v>0</v>
      </c>
      <c r="J24" s="45">
        <f>E24+F24-H24</f>
        <v>0</v>
      </c>
    </row>
    <row r="25" spans="1:10" ht="12.75">
      <c r="A25" s="42"/>
      <c r="B25" s="307" t="s">
        <v>314</v>
      </c>
      <c r="C25" s="64"/>
      <c r="D25" s="64"/>
      <c r="E25" s="143"/>
      <c r="F25" s="143"/>
      <c r="G25" s="143"/>
      <c r="H25" s="143"/>
      <c r="I25" s="143"/>
      <c r="J25" s="55"/>
    </row>
    <row r="26" spans="1:10" ht="13.5" thickBot="1">
      <c r="A26" s="261"/>
      <c r="B26" s="308" t="s">
        <v>315</v>
      </c>
      <c r="C26" s="120">
        <v>801</v>
      </c>
      <c r="D26" s="120">
        <v>80197</v>
      </c>
      <c r="E26" s="683">
        <v>91739</v>
      </c>
      <c r="F26" s="683">
        <v>225684</v>
      </c>
      <c r="G26" s="683">
        <v>0</v>
      </c>
      <c r="H26" s="683">
        <v>225684</v>
      </c>
      <c r="I26" s="683">
        <v>15000</v>
      </c>
      <c r="J26" s="684">
        <f>114239-22500</f>
        <v>91739</v>
      </c>
    </row>
    <row r="30" spans="5:8" ht="12.75">
      <c r="E30" s="179">
        <f>E26+F26</f>
        <v>317423</v>
      </c>
      <c r="F30" s="37"/>
      <c r="G30" s="37"/>
      <c r="H30" s="179">
        <f>H26+J26</f>
        <v>317423</v>
      </c>
    </row>
    <row r="35" ht="12.75">
      <c r="G35" s="179">
        <f>E30-H30</f>
        <v>0</v>
      </c>
    </row>
  </sheetData>
  <mergeCells count="2">
    <mergeCell ref="B9:J9"/>
    <mergeCell ref="B10:J10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B5" sqref="B5"/>
    </sheetView>
  </sheetViews>
  <sheetFormatPr defaultColWidth="9.00390625" defaultRowHeight="12.75"/>
  <cols>
    <col min="1" max="1" width="75.375" style="9" customWidth="1"/>
    <col min="2" max="2" width="21.875" style="9" customWidth="1"/>
    <col min="3" max="16384" width="9.125" style="9" customWidth="1"/>
  </cols>
  <sheetData>
    <row r="1" spans="1:2" ht="12">
      <c r="A1" s="11"/>
      <c r="B1" s="10" t="s">
        <v>428</v>
      </c>
    </row>
    <row r="2" spans="1:2" ht="12">
      <c r="A2" s="11"/>
      <c r="B2" s="854" t="s">
        <v>644</v>
      </c>
    </row>
    <row r="3" spans="1:2" ht="12">
      <c r="A3" s="11"/>
      <c r="B3" s="10" t="s">
        <v>43</v>
      </c>
    </row>
    <row r="4" spans="1:2" ht="12">
      <c r="A4" s="11"/>
      <c r="B4" s="854" t="s">
        <v>642</v>
      </c>
    </row>
    <row r="5" spans="1:2" ht="9.75">
      <c r="A5" s="11"/>
      <c r="B5" s="11"/>
    </row>
    <row r="6" spans="1:2" ht="9.75">
      <c r="A6" s="11"/>
      <c r="B6" s="11"/>
    </row>
    <row r="7" spans="1:2" ht="9.75">
      <c r="A7" s="11"/>
      <c r="B7" s="11"/>
    </row>
    <row r="8" spans="1:2" ht="12.75">
      <c r="A8" s="797" t="s">
        <v>473</v>
      </c>
      <c r="B8" s="797"/>
    </row>
    <row r="9" spans="1:2" ht="12.75">
      <c r="A9" s="797" t="s">
        <v>474</v>
      </c>
      <c r="B9" s="797"/>
    </row>
    <row r="10" spans="1:2" ht="12.75">
      <c r="A10" s="797" t="s">
        <v>475</v>
      </c>
      <c r="B10" s="797"/>
    </row>
    <row r="11" ht="9.75">
      <c r="A11" s="131"/>
    </row>
    <row r="12" spans="1:2" ht="10.5" thickBot="1">
      <c r="A12" s="130"/>
      <c r="B12" s="14" t="s">
        <v>209</v>
      </c>
    </row>
    <row r="13" spans="1:2" ht="12.75">
      <c r="A13" s="23"/>
      <c r="B13" s="162"/>
    </row>
    <row r="14" spans="1:2" ht="12.75">
      <c r="A14" s="18" t="s">
        <v>289</v>
      </c>
      <c r="B14" s="118" t="s">
        <v>290</v>
      </c>
    </row>
    <row r="15" spans="1:2" ht="13.5" thickBot="1">
      <c r="A15" s="21"/>
      <c r="B15" s="75"/>
    </row>
    <row r="16" spans="1:2" ht="13.5" thickBot="1">
      <c r="A16" s="16">
        <v>1</v>
      </c>
      <c r="B16" s="17">
        <v>2</v>
      </c>
    </row>
    <row r="17" spans="1:2" ht="12.75">
      <c r="A17" s="19"/>
      <c r="B17" s="47"/>
    </row>
    <row r="18" spans="1:2" ht="13.5" thickBot="1">
      <c r="A18" s="163" t="s">
        <v>415</v>
      </c>
      <c r="B18" s="50">
        <v>1000</v>
      </c>
    </row>
    <row r="19" spans="1:2" ht="13.5" thickBot="1">
      <c r="A19" s="165" t="s">
        <v>291</v>
      </c>
      <c r="B19" s="160">
        <f>SUM(B18:B18)</f>
        <v>1000</v>
      </c>
    </row>
    <row r="20" spans="1:2" ht="12.75">
      <c r="A20" s="100"/>
      <c r="B20" s="113"/>
    </row>
    <row r="21" spans="1:2" ht="25.5">
      <c r="A21" s="577" t="s">
        <v>484</v>
      </c>
      <c r="B21" s="67">
        <v>5000</v>
      </c>
    </row>
    <row r="22" spans="1:2" ht="13.5" thickBot="1">
      <c r="A22" s="19" t="s">
        <v>416</v>
      </c>
      <c r="B22" s="20">
        <v>5000</v>
      </c>
    </row>
    <row r="23" spans="1:2" ht="13.5" thickBot="1">
      <c r="A23" s="165" t="s">
        <v>414</v>
      </c>
      <c r="B23" s="201">
        <f>B22+B21</f>
        <v>10000</v>
      </c>
    </row>
    <row r="24" spans="1:2" ht="12.75">
      <c r="A24" s="100"/>
      <c r="B24" s="113"/>
    </row>
    <row r="25" spans="1:2" ht="13.5" thickBot="1">
      <c r="A25" s="21" t="s">
        <v>562</v>
      </c>
      <c r="B25" s="646">
        <v>1600</v>
      </c>
    </row>
    <row r="26" spans="1:2" ht="13.5" thickBot="1">
      <c r="A26" s="165" t="s">
        <v>563</v>
      </c>
      <c r="B26" s="66">
        <f>B25</f>
        <v>1600</v>
      </c>
    </row>
    <row r="27" spans="1:2" ht="12.75">
      <c r="A27" s="100"/>
      <c r="B27" s="113"/>
    </row>
    <row r="28" spans="1:2" ht="12.75">
      <c r="A28" s="22" t="s">
        <v>416</v>
      </c>
      <c r="B28" s="67">
        <v>1000</v>
      </c>
    </row>
    <row r="29" spans="1:2" ht="12.75">
      <c r="A29" s="19" t="s">
        <v>417</v>
      </c>
      <c r="B29" s="20">
        <v>1000</v>
      </c>
    </row>
    <row r="30" spans="1:2" ht="12.75">
      <c r="A30" s="163" t="s">
        <v>418</v>
      </c>
      <c r="B30" s="164">
        <v>1000</v>
      </c>
    </row>
    <row r="31" spans="1:2" ht="13.5" thickBot="1">
      <c r="A31" s="19" t="s">
        <v>419</v>
      </c>
      <c r="B31" s="20">
        <v>1000</v>
      </c>
    </row>
    <row r="32" spans="1:2" ht="13.5" thickBot="1">
      <c r="A32" s="165" t="s">
        <v>358</v>
      </c>
      <c r="B32" s="201">
        <f>SUM(B28:B31)</f>
        <v>4000</v>
      </c>
    </row>
    <row r="33" spans="1:2" ht="12.75">
      <c r="A33" s="100"/>
      <c r="B33" s="113"/>
    </row>
    <row r="34" spans="1:2" ht="12.75">
      <c r="A34" s="207" t="s">
        <v>476</v>
      </c>
      <c r="B34" s="67">
        <v>10000</v>
      </c>
    </row>
    <row r="35" spans="1:2" ht="12.75">
      <c r="A35" s="207" t="s">
        <v>292</v>
      </c>
      <c r="B35" s="67">
        <v>10000</v>
      </c>
    </row>
    <row r="36" spans="1:2" ht="12.75">
      <c r="A36" s="207" t="s">
        <v>293</v>
      </c>
      <c r="B36" s="67">
        <v>5000</v>
      </c>
    </row>
    <row r="37" spans="1:2" ht="12.75">
      <c r="A37" s="227" t="s">
        <v>420</v>
      </c>
      <c r="B37" s="20">
        <v>2000</v>
      </c>
    </row>
    <row r="38" spans="1:2" ht="12.75">
      <c r="A38" s="228" t="s">
        <v>359</v>
      </c>
      <c r="B38" s="202">
        <v>3000</v>
      </c>
    </row>
    <row r="39" spans="1:2" ht="25.5">
      <c r="A39" s="227" t="s">
        <v>356</v>
      </c>
      <c r="B39" s="164">
        <v>10000</v>
      </c>
    </row>
    <row r="40" spans="1:2" ht="25.5" customHeight="1">
      <c r="A40" s="229" t="s">
        <v>385</v>
      </c>
      <c r="B40" s="67">
        <v>3000</v>
      </c>
    </row>
    <row r="41" spans="1:2" ht="25.5">
      <c r="A41" s="229" t="s">
        <v>360</v>
      </c>
      <c r="B41" s="203">
        <v>5000</v>
      </c>
    </row>
    <row r="42" spans="1:2" ht="12.75">
      <c r="A42" s="207" t="s">
        <v>357</v>
      </c>
      <c r="B42" s="67">
        <v>4000</v>
      </c>
    </row>
    <row r="43" spans="1:2" ht="12.75">
      <c r="A43" s="207" t="s">
        <v>362</v>
      </c>
      <c r="B43" s="67">
        <v>2000</v>
      </c>
    </row>
    <row r="44" spans="1:2" ht="12.75">
      <c r="A44" s="207" t="s">
        <v>363</v>
      </c>
      <c r="B44" s="67">
        <v>2000</v>
      </c>
    </row>
    <row r="45" spans="1:2" ht="12.75">
      <c r="A45" s="207" t="s">
        <v>364</v>
      </c>
      <c r="B45" s="67">
        <v>2000</v>
      </c>
    </row>
    <row r="46" spans="1:2" ht="12.75">
      <c r="A46" s="207" t="s">
        <v>361</v>
      </c>
      <c r="B46" s="67">
        <v>2000</v>
      </c>
    </row>
    <row r="47" spans="1:2" ht="12.75">
      <c r="A47" s="229" t="s">
        <v>384</v>
      </c>
      <c r="B47" s="67">
        <v>2000</v>
      </c>
    </row>
    <row r="48" spans="1:2" ht="12.75">
      <c r="A48" s="207" t="s">
        <v>421</v>
      </c>
      <c r="B48" s="67">
        <v>2000</v>
      </c>
    </row>
    <row r="49" spans="1:2" ht="25.5">
      <c r="A49" s="229" t="s">
        <v>422</v>
      </c>
      <c r="B49" s="67">
        <v>2000</v>
      </c>
    </row>
    <row r="50" spans="1:2" ht="12.75">
      <c r="A50" s="229" t="s">
        <v>477</v>
      </c>
      <c r="B50" s="67">
        <v>2000</v>
      </c>
    </row>
    <row r="51" spans="1:2" ht="13.5" thickBot="1">
      <c r="A51" s="229" t="s">
        <v>423</v>
      </c>
      <c r="B51" s="67">
        <v>2000</v>
      </c>
    </row>
    <row r="52" spans="1:3" ht="13.5" thickBot="1">
      <c r="A52" s="165" t="s">
        <v>294</v>
      </c>
      <c r="B52" s="160">
        <f>SUM(B34:B51)</f>
        <v>70000</v>
      </c>
      <c r="C52" s="25"/>
    </row>
    <row r="53" spans="1:2" ht="12.75">
      <c r="A53" s="100"/>
      <c r="B53" s="113"/>
    </row>
    <row r="54" spans="1:2" ht="13.5" thickBot="1">
      <c r="A54" s="31" t="s">
        <v>295</v>
      </c>
      <c r="B54" s="66">
        <f>B52+B19+B32+B23+B26</f>
        <v>86600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D5" sqref="D5"/>
    </sheetView>
  </sheetViews>
  <sheetFormatPr defaultColWidth="9.00390625" defaultRowHeight="12.75"/>
  <cols>
    <col min="1" max="1" width="6.625" style="9" customWidth="1"/>
    <col min="2" max="2" width="9.625" style="9" customWidth="1"/>
    <col min="3" max="3" width="56.00390625" style="9" customWidth="1"/>
    <col min="4" max="4" width="23.125" style="9" customWidth="1"/>
    <col min="5" max="16384" width="9.125" style="9" customWidth="1"/>
  </cols>
  <sheetData>
    <row r="1" ht="12">
      <c r="D1" s="10" t="s">
        <v>429</v>
      </c>
    </row>
    <row r="2" ht="12">
      <c r="D2" s="854" t="s">
        <v>644</v>
      </c>
    </row>
    <row r="3" ht="12">
      <c r="D3" s="10" t="s">
        <v>43</v>
      </c>
    </row>
    <row r="4" ht="12">
      <c r="D4" s="854" t="s">
        <v>642</v>
      </c>
    </row>
    <row r="9" spans="1:4" ht="12.75" customHeight="1">
      <c r="A9" s="797" t="s">
        <v>411</v>
      </c>
      <c r="B9" s="797"/>
      <c r="C9" s="797"/>
      <c r="D9" s="797"/>
    </row>
    <row r="10" spans="1:4" ht="12.75" customHeight="1">
      <c r="A10" s="797" t="s">
        <v>311</v>
      </c>
      <c r="B10" s="797"/>
      <c r="C10" s="797"/>
      <c r="D10" s="797"/>
    </row>
    <row r="11" ht="9.75">
      <c r="C11" s="13"/>
    </row>
    <row r="12" ht="9.75">
      <c r="C12" s="13"/>
    </row>
    <row r="13" ht="10.5" thickBot="1">
      <c r="D13" s="14" t="s">
        <v>297</v>
      </c>
    </row>
    <row r="14" spans="1:4" ht="12.75">
      <c r="A14" s="24"/>
      <c r="B14" s="115"/>
      <c r="C14" s="111"/>
      <c r="D14" s="116" t="s">
        <v>345</v>
      </c>
    </row>
    <row r="15" spans="1:4" ht="12.75">
      <c r="A15" s="18" t="s">
        <v>212</v>
      </c>
      <c r="B15" s="5" t="s">
        <v>0</v>
      </c>
      <c r="C15" s="34" t="s">
        <v>164</v>
      </c>
      <c r="D15" s="118" t="s">
        <v>215</v>
      </c>
    </row>
    <row r="16" spans="1:4" ht="13.5" thickBot="1">
      <c r="A16" s="68"/>
      <c r="B16" s="109"/>
      <c r="C16" s="36"/>
      <c r="D16" s="121" t="s">
        <v>386</v>
      </c>
    </row>
    <row r="17" spans="1:4" ht="10.5" thickBot="1">
      <c r="A17" s="39">
        <v>1</v>
      </c>
      <c r="B17" s="40">
        <v>2</v>
      </c>
      <c r="C17" s="174">
        <v>3</v>
      </c>
      <c r="D17" s="41">
        <v>4</v>
      </c>
    </row>
    <row r="18" spans="1:4" ht="12.75">
      <c r="A18" s="117"/>
      <c r="B18" s="5"/>
      <c r="C18" s="34"/>
      <c r="D18" s="118"/>
    </row>
    <row r="19" spans="1:4" ht="13.5" thickBot="1">
      <c r="A19" s="8" t="s">
        <v>225</v>
      </c>
      <c r="B19" s="32"/>
      <c r="C19" s="35" t="s">
        <v>298</v>
      </c>
      <c r="D19" s="44">
        <f>SUM(D20+D21-D22)</f>
        <v>24000</v>
      </c>
    </row>
    <row r="20" spans="1:4" ht="12.75">
      <c r="A20" s="18"/>
      <c r="B20" s="5"/>
      <c r="C20" s="53" t="s">
        <v>299</v>
      </c>
      <c r="D20" s="45">
        <v>24000</v>
      </c>
    </row>
    <row r="21" spans="1:4" ht="12.75">
      <c r="A21" s="18"/>
      <c r="B21" s="5"/>
      <c r="C21" s="53" t="s">
        <v>300</v>
      </c>
      <c r="D21" s="45">
        <v>0</v>
      </c>
    </row>
    <row r="22" spans="1:4" ht="12.75">
      <c r="A22" s="18"/>
      <c r="B22" s="5"/>
      <c r="C22" s="53" t="s">
        <v>301</v>
      </c>
      <c r="D22" s="45">
        <v>0</v>
      </c>
    </row>
    <row r="23" spans="1:4" ht="12.75">
      <c r="A23" s="18"/>
      <c r="B23" s="5"/>
      <c r="C23" s="6"/>
      <c r="D23" s="46"/>
    </row>
    <row r="24" spans="1:4" ht="13.5" thickBot="1">
      <c r="A24" s="31" t="s">
        <v>228</v>
      </c>
      <c r="B24" s="32"/>
      <c r="C24" s="35" t="s">
        <v>302</v>
      </c>
      <c r="D24" s="44">
        <f>SUM(D25:D27)</f>
        <v>150500</v>
      </c>
    </row>
    <row r="25" spans="1:4" ht="12.75">
      <c r="A25" s="18"/>
      <c r="B25" s="65" t="s">
        <v>148</v>
      </c>
      <c r="C25" s="53" t="s">
        <v>67</v>
      </c>
      <c r="D25" s="45">
        <v>500</v>
      </c>
    </row>
    <row r="26" spans="1:4" ht="12.75">
      <c r="A26" s="18"/>
      <c r="B26" s="175" t="s">
        <v>307</v>
      </c>
      <c r="C26" s="172" t="s">
        <v>303</v>
      </c>
      <c r="D26" s="50">
        <v>150000</v>
      </c>
    </row>
    <row r="27" spans="1:4" ht="12.75">
      <c r="A27" s="117"/>
      <c r="B27" s="33"/>
      <c r="C27" s="6"/>
      <c r="D27" s="55"/>
    </row>
    <row r="28" spans="1:4" ht="13.5" thickBot="1">
      <c r="A28" s="31" t="s">
        <v>230</v>
      </c>
      <c r="B28" s="43"/>
      <c r="C28" s="35" t="s">
        <v>304</v>
      </c>
      <c r="D28" s="44">
        <f>D29+D35</f>
        <v>174500</v>
      </c>
    </row>
    <row r="29" spans="1:4" ht="12.75">
      <c r="A29" s="59" t="s">
        <v>305</v>
      </c>
      <c r="B29" s="48"/>
      <c r="C29" s="53" t="s">
        <v>306</v>
      </c>
      <c r="D29" s="45">
        <f>SUM(D30:D33)</f>
        <v>174500</v>
      </c>
    </row>
    <row r="30" spans="1:4" ht="12.75">
      <c r="A30" s="18"/>
      <c r="B30" s="65" t="s">
        <v>307</v>
      </c>
      <c r="C30" s="53" t="s">
        <v>303</v>
      </c>
      <c r="D30" s="45">
        <v>140000</v>
      </c>
    </row>
    <row r="31" spans="1:4" ht="12.75">
      <c r="A31" s="18"/>
      <c r="B31" s="65" t="s">
        <v>115</v>
      </c>
      <c r="C31" s="53" t="s">
        <v>103</v>
      </c>
      <c r="D31" s="45">
        <v>20000</v>
      </c>
    </row>
    <row r="32" spans="1:4" ht="12.75">
      <c r="A32" s="18"/>
      <c r="B32" s="171" t="s">
        <v>94</v>
      </c>
      <c r="C32" s="172" t="s">
        <v>95</v>
      </c>
      <c r="D32" s="45">
        <v>14500</v>
      </c>
    </row>
    <row r="33" spans="1:4" ht="12.75">
      <c r="A33" s="18"/>
      <c r="B33" s="65" t="s">
        <v>177</v>
      </c>
      <c r="C33" s="53" t="s">
        <v>107</v>
      </c>
      <c r="D33" s="45">
        <v>0</v>
      </c>
    </row>
    <row r="34" spans="1:4" ht="12.75">
      <c r="A34" s="59"/>
      <c r="B34" s="65"/>
      <c r="C34" s="53"/>
      <c r="D34" s="45"/>
    </row>
    <row r="35" spans="1:4" ht="12.75">
      <c r="A35" s="59" t="s">
        <v>308</v>
      </c>
      <c r="B35" s="48"/>
      <c r="C35" s="53" t="s">
        <v>309</v>
      </c>
      <c r="D35" s="50">
        <f>SUM(D36:D36)</f>
        <v>0</v>
      </c>
    </row>
    <row r="36" spans="1:4" ht="12.75">
      <c r="A36" s="104"/>
      <c r="B36" s="105"/>
      <c r="C36" s="106"/>
      <c r="D36" s="55"/>
    </row>
    <row r="37" spans="1:4" ht="13.5" thickBot="1">
      <c r="A37" s="31" t="s">
        <v>233</v>
      </c>
      <c r="B37" s="32"/>
      <c r="C37" s="35" t="s">
        <v>310</v>
      </c>
      <c r="D37" s="44">
        <f>D38+D39-D40</f>
        <v>0</v>
      </c>
    </row>
    <row r="38" spans="1:4" ht="12.75">
      <c r="A38" s="18"/>
      <c r="B38" s="5"/>
      <c r="C38" s="53" t="s">
        <v>299</v>
      </c>
      <c r="D38" s="45">
        <v>0</v>
      </c>
    </row>
    <row r="39" spans="1:4" ht="12.75">
      <c r="A39" s="18"/>
      <c r="B39" s="5"/>
      <c r="C39" s="53" t="s">
        <v>300</v>
      </c>
      <c r="D39" s="45">
        <v>0</v>
      </c>
    </row>
    <row r="40" spans="1:4" ht="12.75">
      <c r="A40" s="18"/>
      <c r="B40" s="5"/>
      <c r="C40" s="53" t="s">
        <v>301</v>
      </c>
      <c r="D40" s="50">
        <v>0</v>
      </c>
    </row>
    <row r="41" spans="1:4" ht="13.5" thickBot="1">
      <c r="A41" s="21"/>
      <c r="B41" s="74"/>
      <c r="C41" s="36"/>
      <c r="D41" s="69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D4" sqref="D4"/>
    </sheetView>
  </sheetViews>
  <sheetFormatPr defaultColWidth="9.00390625" defaultRowHeight="12.75"/>
  <cols>
    <col min="1" max="1" width="7.25390625" style="9" customWidth="1"/>
    <col min="2" max="2" width="9.375" style="9" customWidth="1"/>
    <col min="3" max="3" width="55.875" style="9" customWidth="1"/>
    <col min="4" max="4" width="23.375" style="9" customWidth="1"/>
    <col min="5" max="16384" width="9.125" style="9" customWidth="1"/>
  </cols>
  <sheetData>
    <row r="1" ht="12">
      <c r="D1" s="10" t="s">
        <v>355</v>
      </c>
    </row>
    <row r="2" ht="12">
      <c r="D2" s="854" t="s">
        <v>644</v>
      </c>
    </row>
    <row r="3" ht="12">
      <c r="D3" s="10" t="s">
        <v>43</v>
      </c>
    </row>
    <row r="4" ht="12">
      <c r="D4" s="854" t="s">
        <v>642</v>
      </c>
    </row>
    <row r="9" spans="1:4" ht="12.75" customHeight="1">
      <c r="A9" s="797" t="s">
        <v>410</v>
      </c>
      <c r="B9" s="797"/>
      <c r="C9" s="797"/>
      <c r="D9" s="797"/>
    </row>
    <row r="10" spans="1:4" ht="12.75" customHeight="1">
      <c r="A10" s="797" t="s">
        <v>296</v>
      </c>
      <c r="B10" s="797"/>
      <c r="C10" s="797"/>
      <c r="D10" s="797"/>
    </row>
    <row r="11" spans="1:4" ht="9.75">
      <c r="A11" s="185"/>
      <c r="B11" s="185"/>
      <c r="C11" s="309"/>
      <c r="D11" s="185"/>
    </row>
    <row r="12" ht="9.75">
      <c r="C12" s="13"/>
    </row>
    <row r="13" ht="10.5" thickBot="1">
      <c r="D13" s="14" t="s">
        <v>297</v>
      </c>
    </row>
    <row r="14" spans="1:4" ht="12.75">
      <c r="A14" s="24"/>
      <c r="B14" s="115"/>
      <c r="C14" s="111"/>
      <c r="D14" s="116" t="s">
        <v>345</v>
      </c>
    </row>
    <row r="15" spans="1:4" ht="12.75">
      <c r="A15" s="18" t="s">
        <v>212</v>
      </c>
      <c r="B15" s="5" t="s">
        <v>0</v>
      </c>
      <c r="C15" s="34" t="s">
        <v>164</v>
      </c>
      <c r="D15" s="118" t="s">
        <v>215</v>
      </c>
    </row>
    <row r="16" spans="1:4" ht="13.5" thickBot="1">
      <c r="A16" s="68"/>
      <c r="B16" s="109"/>
      <c r="C16" s="36"/>
      <c r="D16" s="121" t="s">
        <v>386</v>
      </c>
    </row>
    <row r="17" spans="1:4" s="170" customFormat="1" ht="12.75" customHeight="1" thickBot="1">
      <c r="A17" s="166">
        <v>1</v>
      </c>
      <c r="B17" s="167">
        <v>2</v>
      </c>
      <c r="C17" s="168">
        <v>3</v>
      </c>
      <c r="D17" s="169">
        <v>4</v>
      </c>
    </row>
    <row r="18" spans="1:4" ht="12.75">
      <c r="A18" s="117"/>
      <c r="B18" s="5"/>
      <c r="C18" s="34"/>
      <c r="D18" s="118"/>
    </row>
    <row r="19" spans="1:4" ht="13.5" thickBot="1">
      <c r="A19" s="8" t="s">
        <v>225</v>
      </c>
      <c r="B19" s="32"/>
      <c r="C19" s="35" t="s">
        <v>298</v>
      </c>
      <c r="D19" s="44">
        <f>D20+D21-D22</f>
        <v>31000</v>
      </c>
    </row>
    <row r="20" spans="1:4" ht="12.75">
      <c r="A20" s="18"/>
      <c r="B20" s="5"/>
      <c r="C20" s="53" t="s">
        <v>299</v>
      </c>
      <c r="D20" s="45">
        <v>41000</v>
      </c>
    </row>
    <row r="21" spans="1:4" ht="12.75">
      <c r="A21" s="18"/>
      <c r="B21" s="5"/>
      <c r="C21" s="53" t="s">
        <v>300</v>
      </c>
      <c r="D21" s="45">
        <v>10000</v>
      </c>
    </row>
    <row r="22" spans="1:4" ht="12.75">
      <c r="A22" s="18"/>
      <c r="B22" s="5"/>
      <c r="C22" s="53" t="s">
        <v>301</v>
      </c>
      <c r="D22" s="45">
        <v>20000</v>
      </c>
    </row>
    <row r="23" spans="1:4" ht="12.75">
      <c r="A23" s="18"/>
      <c r="B23" s="5"/>
      <c r="C23" s="6"/>
      <c r="D23" s="46"/>
    </row>
    <row r="24" spans="1:4" ht="13.5" thickBot="1">
      <c r="A24" s="31" t="s">
        <v>228</v>
      </c>
      <c r="B24" s="32"/>
      <c r="C24" s="35" t="s">
        <v>302</v>
      </c>
      <c r="D24" s="44">
        <f>SUM(D25:D27)</f>
        <v>390000</v>
      </c>
    </row>
    <row r="25" spans="1:4" ht="12.75">
      <c r="A25" s="18"/>
      <c r="B25" s="65" t="s">
        <v>146</v>
      </c>
      <c r="C25" s="53" t="s">
        <v>34</v>
      </c>
      <c r="D25" s="50">
        <v>380000</v>
      </c>
    </row>
    <row r="26" spans="1:4" ht="12.75">
      <c r="A26" s="18"/>
      <c r="B26" s="65" t="s">
        <v>148</v>
      </c>
      <c r="C26" s="53" t="s">
        <v>67</v>
      </c>
      <c r="D26" s="50">
        <v>10000</v>
      </c>
    </row>
    <row r="27" spans="1:4" ht="12.75">
      <c r="A27" s="18"/>
      <c r="B27" s="65" t="s">
        <v>307</v>
      </c>
      <c r="C27" s="53" t="s">
        <v>303</v>
      </c>
      <c r="D27" s="50">
        <v>0</v>
      </c>
    </row>
    <row r="28" spans="1:4" ht="12.75">
      <c r="A28" s="117"/>
      <c r="B28" s="33"/>
      <c r="C28" s="6"/>
      <c r="D28" s="46"/>
    </row>
    <row r="29" spans="1:4" ht="13.5" thickBot="1">
      <c r="A29" s="31" t="s">
        <v>230</v>
      </c>
      <c r="B29" s="43"/>
      <c r="C29" s="35" t="s">
        <v>304</v>
      </c>
      <c r="D29" s="44">
        <f>D30+D36</f>
        <v>410000</v>
      </c>
    </row>
    <row r="30" spans="1:4" ht="12.75">
      <c r="A30" s="59" t="s">
        <v>305</v>
      </c>
      <c r="B30" s="48"/>
      <c r="C30" s="53" t="s">
        <v>306</v>
      </c>
      <c r="D30" s="45">
        <f>SUM(D31:D34)</f>
        <v>390000</v>
      </c>
    </row>
    <row r="31" spans="1:4" ht="12.75">
      <c r="A31" s="18"/>
      <c r="B31" s="65" t="s">
        <v>307</v>
      </c>
      <c r="C31" s="53" t="s">
        <v>303</v>
      </c>
      <c r="D31" s="45">
        <v>78000</v>
      </c>
    </row>
    <row r="32" spans="1:4" ht="12.75">
      <c r="A32" s="18"/>
      <c r="B32" s="65" t="s">
        <v>115</v>
      </c>
      <c r="C32" s="53" t="s">
        <v>103</v>
      </c>
      <c r="D32" s="45">
        <v>12000</v>
      </c>
    </row>
    <row r="33" spans="1:4" ht="12.75">
      <c r="A33" s="18"/>
      <c r="B33" s="65" t="s">
        <v>160</v>
      </c>
      <c r="C33" s="53" t="s">
        <v>105</v>
      </c>
      <c r="D33" s="45">
        <v>5000</v>
      </c>
    </row>
    <row r="34" spans="1:4" ht="12.75">
      <c r="A34" s="18"/>
      <c r="B34" s="171" t="s">
        <v>94</v>
      </c>
      <c r="C34" s="172" t="s">
        <v>95</v>
      </c>
      <c r="D34" s="45">
        <v>295000</v>
      </c>
    </row>
    <row r="35" spans="1:4" ht="12.75">
      <c r="A35" s="59"/>
      <c r="B35" s="65"/>
      <c r="C35" s="53"/>
      <c r="D35" s="45"/>
    </row>
    <row r="36" spans="1:4" ht="12.75">
      <c r="A36" s="173" t="s">
        <v>308</v>
      </c>
      <c r="B36" s="171"/>
      <c r="C36" s="172" t="s">
        <v>309</v>
      </c>
      <c r="D36" s="50">
        <f>SUM(D37:D37)</f>
        <v>20000</v>
      </c>
    </row>
    <row r="37" spans="1:4" ht="12.75">
      <c r="A37" s="59"/>
      <c r="B37" s="60">
        <v>6120</v>
      </c>
      <c r="C37" s="53" t="s">
        <v>157</v>
      </c>
      <c r="D37" s="45">
        <v>20000</v>
      </c>
    </row>
    <row r="38" spans="1:4" ht="12.75">
      <c r="A38" s="104"/>
      <c r="B38" s="105"/>
      <c r="C38" s="106"/>
      <c r="D38" s="55"/>
    </row>
    <row r="39" spans="1:4" ht="13.5" thickBot="1">
      <c r="A39" s="8" t="s">
        <v>233</v>
      </c>
      <c r="B39" s="32"/>
      <c r="C39" s="35" t="s">
        <v>310</v>
      </c>
      <c r="D39" s="44">
        <f>D19+D24-D29</f>
        <v>11000</v>
      </c>
    </row>
    <row r="40" spans="1:4" ht="12.75">
      <c r="A40" s="18"/>
      <c r="B40" s="5"/>
      <c r="C40" s="53" t="s">
        <v>299</v>
      </c>
      <c r="D40" s="45">
        <v>21000</v>
      </c>
    </row>
    <row r="41" spans="1:4" ht="12.75">
      <c r="A41" s="18"/>
      <c r="B41" s="5"/>
      <c r="C41" s="53" t="s">
        <v>300</v>
      </c>
      <c r="D41" s="45">
        <v>10000</v>
      </c>
    </row>
    <row r="42" spans="1:4" ht="12.75">
      <c r="A42" s="18"/>
      <c r="B42" s="5"/>
      <c r="C42" s="53" t="s">
        <v>301</v>
      </c>
      <c r="D42" s="50">
        <v>20000</v>
      </c>
    </row>
    <row r="43" spans="1:4" ht="13.5" thickBot="1">
      <c r="A43" s="68"/>
      <c r="B43" s="36"/>
      <c r="C43" s="74"/>
      <c r="D43" s="26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5" sqref="E5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60.75390625" style="0" customWidth="1"/>
    <col min="5" max="5" width="20.125" style="0" customWidth="1"/>
  </cols>
  <sheetData>
    <row r="1" spans="1:5" ht="12.75">
      <c r="A1" s="9"/>
      <c r="B1" s="9"/>
      <c r="C1" s="9"/>
      <c r="D1" s="9"/>
      <c r="E1" s="10" t="s">
        <v>486</v>
      </c>
    </row>
    <row r="2" spans="1:5" ht="12.75">
      <c r="A2" s="9"/>
      <c r="B2" s="9"/>
      <c r="C2" s="9"/>
      <c r="D2" s="9"/>
      <c r="E2" s="854" t="s">
        <v>644</v>
      </c>
    </row>
    <row r="3" spans="1:5" ht="12.75">
      <c r="A3" s="9"/>
      <c r="B3" s="9"/>
      <c r="C3" s="9"/>
      <c r="D3" s="11"/>
      <c r="E3" s="10" t="s">
        <v>43</v>
      </c>
    </row>
    <row r="4" spans="1:5" ht="12.75">
      <c r="A4" s="9"/>
      <c r="B4" s="9"/>
      <c r="C4" s="9"/>
      <c r="D4" s="11"/>
      <c r="E4" s="854" t="s">
        <v>642</v>
      </c>
    </row>
    <row r="5" spans="1:5" ht="12.75">
      <c r="A5" s="9"/>
      <c r="B5" s="9"/>
      <c r="C5" s="9"/>
      <c r="D5" s="11"/>
      <c r="E5" s="10"/>
    </row>
    <row r="6" spans="1:5" ht="12.75">
      <c r="A6" s="9"/>
      <c r="B6" s="9"/>
      <c r="C6" s="9"/>
      <c r="D6" s="11"/>
      <c r="E6" s="10"/>
    </row>
    <row r="7" spans="1:5" ht="12.75">
      <c r="A7" s="9"/>
      <c r="B7" s="9"/>
      <c r="C7" s="9"/>
      <c r="D7" s="11"/>
      <c r="E7" s="10"/>
    </row>
    <row r="8" spans="1:5" ht="12.75">
      <c r="A8" s="849"/>
      <c r="B8" s="849"/>
      <c r="C8" s="849"/>
      <c r="D8" s="849"/>
      <c r="E8" s="849"/>
    </row>
    <row r="9" spans="1:5" ht="15.75">
      <c r="A9" s="850" t="s">
        <v>485</v>
      </c>
      <c r="B9" s="850"/>
      <c r="C9" s="850"/>
      <c r="D9" s="850"/>
      <c r="E9" s="850"/>
    </row>
    <row r="10" spans="1:5" ht="12.75">
      <c r="A10" s="263"/>
      <c r="B10" s="263"/>
      <c r="C10" s="263"/>
      <c r="D10" s="263"/>
      <c r="E10" s="263"/>
    </row>
    <row r="11" spans="1:5" ht="12.75">
      <c r="A11" s="263"/>
      <c r="B11" s="263"/>
      <c r="C11" s="263"/>
      <c r="D11" s="263"/>
      <c r="E11" s="263"/>
    </row>
    <row r="12" spans="1:5" ht="12.75">
      <c r="A12" s="849"/>
      <c r="B12" s="849"/>
      <c r="C12" s="849"/>
      <c r="D12" s="849"/>
      <c r="E12" s="849"/>
    </row>
    <row r="13" spans="1:5" ht="13.5" thickBot="1">
      <c r="A13" s="11"/>
      <c r="B13" s="11"/>
      <c r="C13" s="11"/>
      <c r="D13" s="11"/>
      <c r="E13" s="38" t="s">
        <v>184</v>
      </c>
    </row>
    <row r="14" spans="1:5" ht="12.75">
      <c r="A14" s="830" t="s">
        <v>210</v>
      </c>
      <c r="B14" s="831"/>
      <c r="C14" s="832"/>
      <c r="D14" s="795" t="s">
        <v>87</v>
      </c>
      <c r="E14" s="827" t="s">
        <v>166</v>
      </c>
    </row>
    <row r="15" spans="1:5" ht="12.75">
      <c r="A15" s="823" t="s">
        <v>55</v>
      </c>
      <c r="B15" s="825" t="s">
        <v>40</v>
      </c>
      <c r="C15" s="825" t="s">
        <v>0</v>
      </c>
      <c r="D15" s="794"/>
      <c r="E15" s="828"/>
    </row>
    <row r="16" spans="1:5" ht="13.5" thickBot="1">
      <c r="A16" s="824"/>
      <c r="B16" s="826"/>
      <c r="C16" s="826"/>
      <c r="D16" s="826"/>
      <c r="E16" s="829"/>
    </row>
    <row r="17" spans="1:5" ht="13.5" thickBot="1">
      <c r="A17" s="39">
        <v>1</v>
      </c>
      <c r="B17" s="40">
        <v>2</v>
      </c>
      <c r="C17" s="176">
        <v>3</v>
      </c>
      <c r="D17" s="176">
        <v>4</v>
      </c>
      <c r="E17" s="177">
        <v>5</v>
      </c>
    </row>
    <row r="18" spans="1:5" ht="13.5" thickBot="1">
      <c r="A18" s="247">
        <v>851</v>
      </c>
      <c r="B18" s="233"/>
      <c r="C18" s="266"/>
      <c r="D18" s="251" t="s">
        <v>12</v>
      </c>
      <c r="E18" s="256">
        <f>E19</f>
        <v>593800</v>
      </c>
    </row>
    <row r="19" spans="1:5" ht="12.75">
      <c r="A19" s="230"/>
      <c r="B19" s="250">
        <v>85111</v>
      </c>
      <c r="C19" s="267"/>
      <c r="D19" s="252" t="s">
        <v>399</v>
      </c>
      <c r="E19" s="257">
        <f>E21</f>
        <v>593800</v>
      </c>
    </row>
    <row r="20" spans="1:5" ht="12.75">
      <c r="A20" s="230"/>
      <c r="B20" s="232"/>
      <c r="C20" s="209">
        <v>6220</v>
      </c>
      <c r="D20" s="186" t="s">
        <v>573</v>
      </c>
      <c r="E20" s="231"/>
    </row>
    <row r="21" spans="1:5" ht="12.75">
      <c r="A21" s="269"/>
      <c r="B21" s="232"/>
      <c r="C21" s="209"/>
      <c r="D21" s="186" t="s">
        <v>572</v>
      </c>
      <c r="E21" s="231">
        <f>'WYDATKI ukł.wyk.'!G264</f>
        <v>593800</v>
      </c>
    </row>
    <row r="22" spans="1:5" ht="13.5" thickBot="1">
      <c r="A22" s="270"/>
      <c r="B22" s="271"/>
      <c r="C22" s="272"/>
      <c r="D22" s="271"/>
      <c r="E22" s="273"/>
    </row>
  </sheetData>
  <mergeCells count="9">
    <mergeCell ref="A8:E8"/>
    <mergeCell ref="A9:E9"/>
    <mergeCell ref="A12:E12"/>
    <mergeCell ref="A14:C14"/>
    <mergeCell ref="D14:D16"/>
    <mergeCell ref="E14:E16"/>
    <mergeCell ref="A15:A16"/>
    <mergeCell ref="B15:B16"/>
    <mergeCell ref="C15:C16"/>
  </mergeCells>
  <printOptions horizontalCentered="1"/>
  <pageMargins left="0.2755905511811024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122"/>
  <sheetViews>
    <sheetView tabSelected="1" workbookViewId="0" topLeftCell="T1">
      <selection activeCell="AB3" sqref="AB3"/>
    </sheetView>
  </sheetViews>
  <sheetFormatPr defaultColWidth="9.00390625" defaultRowHeight="12.75"/>
  <cols>
    <col min="1" max="1" width="3.25390625" style="0" customWidth="1"/>
    <col min="2" max="2" width="21.625" style="0" customWidth="1"/>
    <col min="3" max="3" width="8.875" style="0" hidden="1" customWidth="1"/>
    <col min="4" max="4" width="9.00390625" style="0" hidden="1" customWidth="1"/>
    <col min="6" max="6" width="8.625" style="388" customWidth="1"/>
    <col min="7" max="8" width="8.375" style="0" customWidth="1"/>
    <col min="9" max="9" width="8.625" style="0" customWidth="1"/>
    <col min="10" max="14" width="8.375" style="0" customWidth="1"/>
    <col min="15" max="15" width="9.75390625" style="0" customWidth="1"/>
    <col min="16" max="16" width="9.625" style="0" customWidth="1"/>
    <col min="17" max="17" width="8.375" style="0" customWidth="1"/>
    <col min="18" max="18" width="9.25390625" style="0" customWidth="1"/>
    <col min="20" max="20" width="9.75390625" style="0" bestFit="1" customWidth="1"/>
    <col min="21" max="21" width="9.00390625" style="0" customWidth="1"/>
    <col min="22" max="22" width="9.25390625" style="0" customWidth="1"/>
    <col min="23" max="24" width="9.375" style="0" customWidth="1"/>
    <col min="25" max="27" width="9.75390625" style="0" bestFit="1" customWidth="1"/>
    <col min="28" max="28" width="11.875" style="0" customWidth="1"/>
    <col min="30" max="30" width="10.125" style="0" bestFit="1" customWidth="1"/>
  </cols>
  <sheetData>
    <row r="1" spans="15:28" ht="10.5" customHeight="1">
      <c r="O1" s="856"/>
      <c r="AB1" s="170" t="s">
        <v>494</v>
      </c>
    </row>
    <row r="2" spans="15:29" ht="9.75" customHeight="1">
      <c r="O2" s="856"/>
      <c r="AB2" s="856" t="s">
        <v>645</v>
      </c>
      <c r="AC2" s="855" t="s">
        <v>641</v>
      </c>
    </row>
    <row r="3" spans="15:28" ht="9.75" customHeight="1">
      <c r="O3" s="856"/>
      <c r="P3" s="855"/>
      <c r="AB3" s="170" t="s">
        <v>43</v>
      </c>
    </row>
    <row r="4" spans="15:28" ht="9.75" customHeight="1">
      <c r="O4" s="856"/>
      <c r="AB4" s="856" t="s">
        <v>642</v>
      </c>
    </row>
    <row r="5" spans="2:32" ht="10.5" customHeight="1">
      <c r="B5" s="585"/>
      <c r="C5" s="585"/>
      <c r="D5" s="585"/>
      <c r="E5" s="851" t="s">
        <v>495</v>
      </c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586"/>
      <c r="R5" s="851" t="s">
        <v>555</v>
      </c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586"/>
      <c r="AE5" s="586"/>
      <c r="AF5" s="586"/>
    </row>
    <row r="6" spans="1:29" ht="7.5" customHeight="1">
      <c r="A6" s="587"/>
      <c r="B6" s="587"/>
      <c r="C6" s="588"/>
      <c r="D6" s="588"/>
      <c r="E6" s="588"/>
      <c r="F6" s="720"/>
      <c r="G6" s="588"/>
      <c r="H6" s="588"/>
      <c r="I6" s="588"/>
      <c r="J6" s="170"/>
      <c r="K6" s="587"/>
      <c r="L6" s="587"/>
      <c r="M6" s="587"/>
      <c r="N6" s="587"/>
      <c r="O6" s="587"/>
      <c r="P6" s="589" t="s">
        <v>86</v>
      </c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89" t="s">
        <v>86</v>
      </c>
    </row>
    <row r="7" spans="1:29" s="595" customFormat="1" ht="24.75" customHeight="1">
      <c r="A7" s="591" t="s">
        <v>256</v>
      </c>
      <c r="B7" s="592" t="s">
        <v>273</v>
      </c>
      <c r="C7" s="593" t="s">
        <v>496</v>
      </c>
      <c r="D7" s="593" t="s">
        <v>497</v>
      </c>
      <c r="E7" s="593" t="s">
        <v>616</v>
      </c>
      <c r="F7" s="721" t="s">
        <v>498</v>
      </c>
      <c r="G7" s="591" t="s">
        <v>499</v>
      </c>
      <c r="H7" s="591" t="s">
        <v>500</v>
      </c>
      <c r="I7" s="591" t="s">
        <v>501</v>
      </c>
      <c r="J7" s="591" t="s">
        <v>502</v>
      </c>
      <c r="K7" s="591" t="s">
        <v>503</v>
      </c>
      <c r="L7" s="591" t="s">
        <v>504</v>
      </c>
      <c r="M7" s="591" t="s">
        <v>505</v>
      </c>
      <c r="N7" s="591" t="s">
        <v>506</v>
      </c>
      <c r="O7" s="591" t="s">
        <v>507</v>
      </c>
      <c r="P7" s="594" t="s">
        <v>508</v>
      </c>
      <c r="Q7" s="591" t="s">
        <v>509</v>
      </c>
      <c r="R7" s="591" t="s">
        <v>510</v>
      </c>
      <c r="S7" s="591" t="s">
        <v>511</v>
      </c>
      <c r="T7" s="591" t="s">
        <v>512</v>
      </c>
      <c r="U7" s="591" t="s">
        <v>513</v>
      </c>
      <c r="V7" s="591" t="s">
        <v>514</v>
      </c>
      <c r="W7" s="591" t="s">
        <v>515</v>
      </c>
      <c r="X7" s="591" t="s">
        <v>516</v>
      </c>
      <c r="Y7" s="591" t="s">
        <v>517</v>
      </c>
      <c r="Z7" s="591" t="s">
        <v>518</v>
      </c>
      <c r="AA7" s="591" t="s">
        <v>519</v>
      </c>
      <c r="AB7" s="591" t="s">
        <v>520</v>
      </c>
      <c r="AC7" s="591" t="s">
        <v>521</v>
      </c>
    </row>
    <row r="8" spans="1:29" s="595" customFormat="1" ht="19.5" customHeight="1">
      <c r="A8" s="596" t="s">
        <v>217</v>
      </c>
      <c r="B8" s="597" t="s">
        <v>267</v>
      </c>
      <c r="C8" s="598">
        <f>C9+C13+C14</f>
        <v>33018472</v>
      </c>
      <c r="D8" s="598">
        <f aca="true" t="shared" si="0" ref="D8:AC8">D9+D13+D14</f>
        <v>34245928</v>
      </c>
      <c r="E8" s="598">
        <f t="shared" si="0"/>
        <v>32826290</v>
      </c>
      <c r="F8" s="598">
        <f t="shared" si="0"/>
        <v>33816077</v>
      </c>
      <c r="G8" s="598">
        <f t="shared" si="0"/>
        <v>33519170</v>
      </c>
      <c r="H8" s="598">
        <f t="shared" si="0"/>
        <v>33854362.2</v>
      </c>
      <c r="I8" s="598">
        <f t="shared" si="0"/>
        <v>34192906.518</v>
      </c>
      <c r="J8" s="598">
        <f t="shared" si="0"/>
        <v>34534836.02</v>
      </c>
      <c r="K8" s="598">
        <f t="shared" si="0"/>
        <v>34880184.3802</v>
      </c>
      <c r="L8" s="598">
        <f t="shared" si="0"/>
        <v>35228986.224002</v>
      </c>
      <c r="M8" s="598">
        <f t="shared" si="0"/>
        <v>35581275.11293918</v>
      </c>
      <c r="N8" s="598">
        <f t="shared" si="0"/>
        <v>35937088.67406857</v>
      </c>
      <c r="O8" s="598">
        <f t="shared" si="0"/>
        <v>36296459.560809255</v>
      </c>
      <c r="P8" s="598">
        <f t="shared" si="0"/>
        <v>36659423.365351</v>
      </c>
      <c r="Q8" s="598">
        <f t="shared" si="0"/>
        <v>37026017.276153505</v>
      </c>
      <c r="R8" s="598">
        <f t="shared" si="0"/>
        <v>37396277.44891505</v>
      </c>
      <c r="S8" s="598">
        <f t="shared" si="0"/>
        <v>37950240.54650819</v>
      </c>
      <c r="T8" s="598">
        <f t="shared" si="0"/>
        <v>38329742.951973274</v>
      </c>
      <c r="U8" s="598">
        <f t="shared" si="0"/>
        <v>38713040.83573544</v>
      </c>
      <c r="V8" s="598">
        <f t="shared" si="0"/>
        <v>39100171.24409279</v>
      </c>
      <c r="W8" s="598">
        <f t="shared" si="0"/>
        <v>39491172.95653372</v>
      </c>
      <c r="X8" s="598">
        <f t="shared" si="0"/>
        <v>39886084.26362247</v>
      </c>
      <c r="Y8" s="598">
        <f t="shared" si="0"/>
        <v>40284945.952050224</v>
      </c>
      <c r="Z8" s="598">
        <f t="shared" si="0"/>
        <v>40687795.41157072</v>
      </c>
      <c r="AA8" s="598">
        <f t="shared" si="0"/>
        <v>41094672.798608</v>
      </c>
      <c r="AB8" s="598">
        <f t="shared" si="0"/>
        <v>41505619.52659408</v>
      </c>
      <c r="AC8" s="598">
        <f t="shared" si="0"/>
        <v>41920675.33346002</v>
      </c>
    </row>
    <row r="9" spans="1:29" s="595" customFormat="1" ht="19.5" customHeight="1">
      <c r="A9" s="599" t="s">
        <v>522</v>
      </c>
      <c r="B9" s="600" t="s">
        <v>523</v>
      </c>
      <c r="C9" s="601">
        <f>SUM(C10:C12)</f>
        <v>6362905</v>
      </c>
      <c r="D9" s="601">
        <f>SUM(D10:D12)</f>
        <v>8893422</v>
      </c>
      <c r="E9" s="601">
        <f>SUM(E10:E12)</f>
        <v>8435141</v>
      </c>
      <c r="F9" s="601">
        <f aca="true" t="shared" si="1" ref="F9:M9">SUM(F10:F12)</f>
        <v>9474767</v>
      </c>
      <c r="G9" s="601">
        <f t="shared" si="1"/>
        <v>8495430</v>
      </c>
      <c r="H9" s="601">
        <f t="shared" si="1"/>
        <v>8580384.8</v>
      </c>
      <c r="I9" s="601">
        <f>SUM(I10:I12)</f>
        <v>8666188.518</v>
      </c>
      <c r="J9" s="601">
        <f>SUM(J10:J12)</f>
        <v>8752850.84</v>
      </c>
      <c r="K9" s="601">
        <f t="shared" si="1"/>
        <v>8840379.3484</v>
      </c>
      <c r="L9" s="601">
        <f t="shared" si="1"/>
        <v>8928783.141884</v>
      </c>
      <c r="M9" s="601">
        <f t="shared" si="1"/>
        <v>9018070</v>
      </c>
      <c r="N9" s="601">
        <f>SUM(N10:N12)</f>
        <v>9108251.51</v>
      </c>
      <c r="O9" s="601">
        <f>SUM(O10:O12)</f>
        <v>9199334.0251</v>
      </c>
      <c r="P9" s="601">
        <f>SUM(P10:P12)</f>
        <v>9291327.365351</v>
      </c>
      <c r="Q9" s="601">
        <f>SUM(Q10:Q12)</f>
        <v>9384240.31615351</v>
      </c>
      <c r="R9" s="601">
        <f aca="true" t="shared" si="2" ref="R9:AC9">SUM(R10:R12)</f>
        <v>9478082.719315045</v>
      </c>
      <c r="S9" s="601">
        <f t="shared" si="2"/>
        <v>9572863.546508195</v>
      </c>
      <c r="T9" s="601">
        <f t="shared" si="2"/>
        <v>9668592.181973277</v>
      </c>
      <c r="U9" s="601">
        <f t="shared" si="2"/>
        <v>9765278.55803544</v>
      </c>
      <c r="V9" s="601">
        <f t="shared" si="2"/>
        <v>9862931.343615795</v>
      </c>
      <c r="W9" s="601">
        <f t="shared" si="2"/>
        <v>9961560.657051953</v>
      </c>
      <c r="X9" s="601">
        <f t="shared" si="2"/>
        <v>10061176.263622472</v>
      </c>
      <c r="Y9" s="601">
        <f t="shared" si="2"/>
        <v>10161788.872050222</v>
      </c>
      <c r="Z9" s="601">
        <f t="shared" si="2"/>
        <v>10263406.760770723</v>
      </c>
      <c r="AA9" s="601">
        <f t="shared" si="2"/>
        <v>10366040.2613</v>
      </c>
      <c r="AB9" s="601">
        <f t="shared" si="2"/>
        <v>10469700.663913</v>
      </c>
      <c r="AC9" s="601">
        <f t="shared" si="2"/>
        <v>10574397.282152131</v>
      </c>
    </row>
    <row r="10" spans="1:29" s="595" customFormat="1" ht="19.5" customHeight="1">
      <c r="A10" s="599" t="s">
        <v>225</v>
      </c>
      <c r="B10" s="600" t="s">
        <v>524</v>
      </c>
      <c r="C10" s="601">
        <v>1515900</v>
      </c>
      <c r="D10" s="601">
        <v>819896</v>
      </c>
      <c r="E10" s="601">
        <v>162910</v>
      </c>
      <c r="F10" s="601">
        <v>1533625</v>
      </c>
      <c r="G10" s="601">
        <v>541630</v>
      </c>
      <c r="H10" s="601">
        <f>G10*1.01</f>
        <v>547046.3</v>
      </c>
      <c r="I10" s="601">
        <f aca="true" t="shared" si="3" ref="I10:AB12">H10*1.01</f>
        <v>552516.763</v>
      </c>
      <c r="J10" s="601">
        <v>558042</v>
      </c>
      <c r="K10" s="601">
        <f t="shared" si="3"/>
        <v>563622.42</v>
      </c>
      <c r="L10" s="601">
        <f t="shared" si="3"/>
        <v>569258.6442000001</v>
      </c>
      <c r="M10" s="601">
        <v>574951</v>
      </c>
      <c r="N10" s="601">
        <f t="shared" si="3"/>
        <v>580700.51</v>
      </c>
      <c r="O10" s="601">
        <f t="shared" si="3"/>
        <v>586507.5151</v>
      </c>
      <c r="P10" s="601">
        <f t="shared" si="3"/>
        <v>592372.590251</v>
      </c>
      <c r="Q10" s="601">
        <f t="shared" si="3"/>
        <v>598296.31615351</v>
      </c>
      <c r="R10" s="601">
        <f t="shared" si="3"/>
        <v>604279.2793150451</v>
      </c>
      <c r="S10" s="601">
        <f t="shared" si="3"/>
        <v>610322.0721081955</v>
      </c>
      <c r="T10" s="601">
        <f t="shared" si="3"/>
        <v>616425.2928292775</v>
      </c>
      <c r="U10" s="601">
        <v>622590</v>
      </c>
      <c r="V10" s="601">
        <f t="shared" si="3"/>
        <v>628815.9</v>
      </c>
      <c r="W10" s="601">
        <f t="shared" si="3"/>
        <v>635104.059</v>
      </c>
      <c r="X10" s="601">
        <f t="shared" si="3"/>
        <v>641455.09959</v>
      </c>
      <c r="Y10" s="601">
        <v>647870</v>
      </c>
      <c r="Z10" s="601">
        <f t="shared" si="3"/>
        <v>654348.7</v>
      </c>
      <c r="AA10" s="601">
        <v>660892</v>
      </c>
      <c r="AB10" s="601">
        <f t="shared" si="3"/>
        <v>667500.92</v>
      </c>
      <c r="AC10" s="601">
        <v>674176</v>
      </c>
    </row>
    <row r="11" spans="1:29" s="595" customFormat="1" ht="19.5" customHeight="1">
      <c r="A11" s="599" t="s">
        <v>228</v>
      </c>
      <c r="B11" s="600" t="s">
        <v>525</v>
      </c>
      <c r="C11" s="601">
        <v>208222</v>
      </c>
      <c r="D11" s="601">
        <v>1857304</v>
      </c>
      <c r="E11" s="601">
        <v>2605297</v>
      </c>
      <c r="F11" s="601">
        <v>2855856</v>
      </c>
      <c r="G11" s="601">
        <v>2867550</v>
      </c>
      <c r="H11" s="601">
        <f>G11*1.01</f>
        <v>2896225.5</v>
      </c>
      <c r="I11" s="601">
        <f t="shared" si="3"/>
        <v>2925187.755</v>
      </c>
      <c r="J11" s="601">
        <v>2954440</v>
      </c>
      <c r="K11" s="601">
        <f t="shared" si="3"/>
        <v>2983984.4</v>
      </c>
      <c r="L11" s="601">
        <f t="shared" si="3"/>
        <v>3013824.244</v>
      </c>
      <c r="M11" s="601">
        <v>3043962</v>
      </c>
      <c r="N11" s="601">
        <v>3074402</v>
      </c>
      <c r="O11" s="601">
        <f t="shared" si="3"/>
        <v>3105146.02</v>
      </c>
      <c r="P11" s="601">
        <f t="shared" si="3"/>
        <v>3136197.4802</v>
      </c>
      <c r="Q11" s="601">
        <v>3167559</v>
      </c>
      <c r="R11" s="601">
        <f t="shared" si="3"/>
        <v>3199234.59</v>
      </c>
      <c r="S11" s="601">
        <f t="shared" si="3"/>
        <v>3231226.9359</v>
      </c>
      <c r="T11" s="601">
        <f t="shared" si="3"/>
        <v>3263539.205259</v>
      </c>
      <c r="U11" s="601">
        <f t="shared" si="3"/>
        <v>3296174.59731159</v>
      </c>
      <c r="V11" s="601">
        <f t="shared" si="3"/>
        <v>3329136.3432847057</v>
      </c>
      <c r="W11" s="601">
        <f t="shared" si="3"/>
        <v>3362427.7067175526</v>
      </c>
      <c r="X11" s="601">
        <f t="shared" si="3"/>
        <v>3396051.983784728</v>
      </c>
      <c r="Y11" s="601">
        <v>3430013</v>
      </c>
      <c r="Z11" s="601">
        <f t="shared" si="3"/>
        <v>3464313.13</v>
      </c>
      <c r="AA11" s="601">
        <f t="shared" si="3"/>
        <v>3498956.2613</v>
      </c>
      <c r="AB11" s="601">
        <f t="shared" si="3"/>
        <v>3533945.823913</v>
      </c>
      <c r="AC11" s="601">
        <f>AB11*1.01</f>
        <v>3569285.2821521303</v>
      </c>
    </row>
    <row r="12" spans="1:29" s="595" customFormat="1" ht="19.5" customHeight="1">
      <c r="A12" s="599" t="s">
        <v>230</v>
      </c>
      <c r="B12" s="600" t="s">
        <v>526</v>
      </c>
      <c r="C12" s="601">
        <v>4638783</v>
      </c>
      <c r="D12" s="601">
        <v>6216222</v>
      </c>
      <c r="E12" s="601">
        <v>5666934</v>
      </c>
      <c r="F12" s="601">
        <v>5085286</v>
      </c>
      <c r="G12" s="601">
        <v>5086250</v>
      </c>
      <c r="H12" s="601">
        <v>5137113</v>
      </c>
      <c r="I12" s="601">
        <v>5188484</v>
      </c>
      <c r="J12" s="601">
        <f aca="true" t="shared" si="4" ref="J12:O14">I12*1.01</f>
        <v>5240368.84</v>
      </c>
      <c r="K12" s="601">
        <f t="shared" si="4"/>
        <v>5292772.5284</v>
      </c>
      <c r="L12" s="601">
        <f t="shared" si="4"/>
        <v>5345700.253684</v>
      </c>
      <c r="M12" s="601">
        <v>5399157</v>
      </c>
      <c r="N12" s="601">
        <v>5453149</v>
      </c>
      <c r="O12" s="601">
        <f>N12*1.01</f>
        <v>5507680.49</v>
      </c>
      <c r="P12" s="601">
        <f>O12*1.01</f>
        <v>5562757.2949</v>
      </c>
      <c r="Q12" s="601">
        <v>5618385</v>
      </c>
      <c r="R12" s="601">
        <f t="shared" si="3"/>
        <v>5674568.85</v>
      </c>
      <c r="S12" s="601">
        <f t="shared" si="3"/>
        <v>5731314.5385</v>
      </c>
      <c r="T12" s="601">
        <f t="shared" si="3"/>
        <v>5788627.683885</v>
      </c>
      <c r="U12" s="601">
        <f t="shared" si="3"/>
        <v>5846513.96072385</v>
      </c>
      <c r="V12" s="601">
        <f t="shared" si="3"/>
        <v>5904979.1003310885</v>
      </c>
      <c r="W12" s="601">
        <f t="shared" si="3"/>
        <v>5964028.8913344</v>
      </c>
      <c r="X12" s="601">
        <f>W12*1.01</f>
        <v>6023669.180247744</v>
      </c>
      <c r="Y12" s="601">
        <f>X12*1.01</f>
        <v>6083905.872050221</v>
      </c>
      <c r="Z12" s="601">
        <f>Y12*1.01</f>
        <v>6144744.930770723</v>
      </c>
      <c r="AA12" s="601">
        <v>6206192</v>
      </c>
      <c r="AB12" s="601">
        <f>AA12*1.01</f>
        <v>6268253.92</v>
      </c>
      <c r="AC12" s="601">
        <v>6330936</v>
      </c>
    </row>
    <row r="13" spans="1:35" s="595" customFormat="1" ht="19.5" customHeight="1">
      <c r="A13" s="599" t="s">
        <v>527</v>
      </c>
      <c r="B13" s="600" t="s">
        <v>528</v>
      </c>
      <c r="C13" s="601">
        <v>12593121</v>
      </c>
      <c r="D13" s="601">
        <v>17199567</v>
      </c>
      <c r="E13" s="601">
        <v>15867998</v>
      </c>
      <c r="F13" s="601">
        <v>15957386</v>
      </c>
      <c r="G13" s="601">
        <v>16432520</v>
      </c>
      <c r="H13" s="601">
        <f>G13*1.01</f>
        <v>16596845.2</v>
      </c>
      <c r="I13" s="601">
        <v>16762814</v>
      </c>
      <c r="J13" s="601">
        <f t="shared" si="4"/>
        <v>16930442.14</v>
      </c>
      <c r="K13" s="601">
        <f t="shared" si="4"/>
        <v>17099746.5614</v>
      </c>
      <c r="L13" s="601">
        <f t="shared" si="4"/>
        <v>17270744.027014</v>
      </c>
      <c r="M13" s="601">
        <f t="shared" si="4"/>
        <v>17443451.46728414</v>
      </c>
      <c r="N13" s="601">
        <f t="shared" si="4"/>
        <v>17617885.98195698</v>
      </c>
      <c r="O13" s="601">
        <f t="shared" si="4"/>
        <v>17794064.84177655</v>
      </c>
      <c r="P13" s="601">
        <v>17972005</v>
      </c>
      <c r="Q13" s="601">
        <f>P13*1.01</f>
        <v>18151725.05</v>
      </c>
      <c r="R13" s="601">
        <f>Q13*1.01</f>
        <v>18333242.3005</v>
      </c>
      <c r="S13" s="601">
        <v>18516575</v>
      </c>
      <c r="T13" s="601">
        <f>S13*1.01</f>
        <v>18701740.75</v>
      </c>
      <c r="U13" s="601">
        <f>T13*1.01</f>
        <v>18888758.1575</v>
      </c>
      <c r="V13" s="601">
        <f>U13*1.01</f>
        <v>19077645.739074998</v>
      </c>
      <c r="W13" s="601">
        <f>V13*1.01</f>
        <v>19268422.19646575</v>
      </c>
      <c r="X13" s="601">
        <v>19461106</v>
      </c>
      <c r="Y13" s="601">
        <f>X13*1.01</f>
        <v>19655717.06</v>
      </c>
      <c r="Z13" s="601">
        <f>Y13*1.01</f>
        <v>19852274.2306</v>
      </c>
      <c r="AA13" s="601">
        <f>Z13*1.01</f>
        <v>20050796.972906</v>
      </c>
      <c r="AB13" s="601">
        <f>AA13*1.01</f>
        <v>20251304.94263506</v>
      </c>
      <c r="AC13" s="601">
        <f>AB13*1.01</f>
        <v>20453817.99206141</v>
      </c>
      <c r="AI13" s="602"/>
    </row>
    <row r="14" spans="1:29" s="595" customFormat="1" ht="19.5" customHeight="1">
      <c r="A14" s="599" t="s">
        <v>529</v>
      </c>
      <c r="B14" s="603" t="s">
        <v>530</v>
      </c>
      <c r="C14" s="601">
        <v>14062446</v>
      </c>
      <c r="D14" s="601">
        <v>8152939</v>
      </c>
      <c r="E14" s="601">
        <v>8523151</v>
      </c>
      <c r="F14" s="601">
        <v>8383924</v>
      </c>
      <c r="G14" s="601">
        <v>8591220</v>
      </c>
      <c r="H14" s="601">
        <f>G14*1.01</f>
        <v>8677132.2</v>
      </c>
      <c r="I14" s="601">
        <v>8763904</v>
      </c>
      <c r="J14" s="601">
        <f t="shared" si="4"/>
        <v>8851543.040000001</v>
      </c>
      <c r="K14" s="601">
        <f t="shared" si="4"/>
        <v>8940058.470400002</v>
      </c>
      <c r="L14" s="601">
        <f t="shared" si="4"/>
        <v>9029459.055104002</v>
      </c>
      <c r="M14" s="601">
        <f t="shared" si="4"/>
        <v>9119753.645655042</v>
      </c>
      <c r="N14" s="601">
        <f t="shared" si="4"/>
        <v>9210951.182111593</v>
      </c>
      <c r="O14" s="601">
        <f t="shared" si="4"/>
        <v>9303060.693932708</v>
      </c>
      <c r="P14" s="601">
        <v>9396091</v>
      </c>
      <c r="Q14" s="601">
        <f>P14*1.01</f>
        <v>9490051.91</v>
      </c>
      <c r="R14" s="601">
        <f>Q14*1.01</f>
        <v>9584952.4291</v>
      </c>
      <c r="S14" s="601">
        <v>9860802</v>
      </c>
      <c r="T14" s="601">
        <f>S14*1.01</f>
        <v>9959410.02</v>
      </c>
      <c r="U14" s="601">
        <f>T14*1.01</f>
        <v>10059004.120199999</v>
      </c>
      <c r="V14" s="601">
        <f>U14*1.01</f>
        <v>10159594.161401998</v>
      </c>
      <c r="W14" s="601">
        <f aca="true" t="shared" si="5" ref="W14:AC14">V14*1.01</f>
        <v>10261190.103016019</v>
      </c>
      <c r="X14" s="601">
        <v>10363802</v>
      </c>
      <c r="Y14" s="601">
        <f t="shared" si="5"/>
        <v>10467440.02</v>
      </c>
      <c r="Z14" s="601">
        <f t="shared" si="5"/>
        <v>10572114.4202</v>
      </c>
      <c r="AA14" s="601">
        <f t="shared" si="5"/>
        <v>10677835.564402</v>
      </c>
      <c r="AB14" s="601">
        <f t="shared" si="5"/>
        <v>10784613.920046018</v>
      </c>
      <c r="AC14" s="601">
        <f t="shared" si="5"/>
        <v>10892460.059246479</v>
      </c>
    </row>
    <row r="15" spans="1:29" s="595" customFormat="1" ht="19.5" customHeight="1">
      <c r="A15" s="596" t="s">
        <v>219</v>
      </c>
      <c r="B15" s="597" t="s">
        <v>304</v>
      </c>
      <c r="C15" s="598">
        <f>SUM(C16:C17)</f>
        <v>33174234</v>
      </c>
      <c r="D15" s="598">
        <f>SUM(D16:D17)</f>
        <v>30631087</v>
      </c>
      <c r="E15" s="598">
        <f>SUM(E16:E17)</f>
        <v>34328273</v>
      </c>
      <c r="F15" s="598">
        <f aca="true" t="shared" si="6" ref="F15:AC15">SUM(F16:F17)</f>
        <v>36536766</v>
      </c>
      <c r="G15" s="598">
        <f t="shared" si="6"/>
        <v>32211308</v>
      </c>
      <c r="H15" s="598">
        <f t="shared" si="6"/>
        <v>32599308</v>
      </c>
      <c r="I15" s="598">
        <f t="shared" si="6"/>
        <v>32807308</v>
      </c>
      <c r="J15" s="598">
        <f t="shared" si="6"/>
        <v>33175308</v>
      </c>
      <c r="K15" s="598">
        <f t="shared" si="6"/>
        <v>33535309</v>
      </c>
      <c r="L15" s="598">
        <f t="shared" si="6"/>
        <v>33535309</v>
      </c>
      <c r="M15" s="598">
        <f t="shared" si="6"/>
        <v>33535309</v>
      </c>
      <c r="N15" s="598">
        <f t="shared" si="6"/>
        <v>33535309</v>
      </c>
      <c r="O15" s="598">
        <f t="shared" si="6"/>
        <v>33535309</v>
      </c>
      <c r="P15" s="598">
        <f t="shared" si="6"/>
        <v>33535309</v>
      </c>
      <c r="Q15" s="598">
        <f t="shared" si="6"/>
        <v>33535309</v>
      </c>
      <c r="R15" s="598">
        <f t="shared" si="6"/>
        <v>33535309</v>
      </c>
      <c r="S15" s="598">
        <f t="shared" si="6"/>
        <v>33535309</v>
      </c>
      <c r="T15" s="598">
        <f t="shared" si="6"/>
        <v>33535309</v>
      </c>
      <c r="U15" s="598">
        <f t="shared" si="6"/>
        <v>33535309</v>
      </c>
      <c r="V15" s="598">
        <f t="shared" si="6"/>
        <v>33535309</v>
      </c>
      <c r="W15" s="598">
        <f t="shared" si="6"/>
        <v>33535309</v>
      </c>
      <c r="X15" s="598">
        <f t="shared" si="6"/>
        <v>33535309</v>
      </c>
      <c r="Y15" s="598">
        <f t="shared" si="6"/>
        <v>33535309</v>
      </c>
      <c r="Z15" s="598">
        <f t="shared" si="6"/>
        <v>33535309</v>
      </c>
      <c r="AA15" s="598">
        <f t="shared" si="6"/>
        <v>33535309</v>
      </c>
      <c r="AB15" s="598">
        <f t="shared" si="6"/>
        <v>33535309</v>
      </c>
      <c r="AC15" s="598">
        <f t="shared" si="6"/>
        <v>33535309</v>
      </c>
    </row>
    <row r="16" spans="1:29" s="595" customFormat="1" ht="19.5" customHeight="1">
      <c r="A16" s="599" t="s">
        <v>522</v>
      </c>
      <c r="B16" s="600" t="s">
        <v>531</v>
      </c>
      <c r="C16" s="601">
        <v>28635322</v>
      </c>
      <c r="D16" s="601">
        <v>29448799</v>
      </c>
      <c r="E16" s="601">
        <v>31255712</v>
      </c>
      <c r="F16" s="601">
        <v>33683206</v>
      </c>
      <c r="G16" s="601">
        <v>31335308</v>
      </c>
      <c r="H16" s="601">
        <f aca="true" t="shared" si="7" ref="H16:AC17">G16</f>
        <v>31335308</v>
      </c>
      <c r="I16" s="601">
        <f t="shared" si="7"/>
        <v>31335308</v>
      </c>
      <c r="J16" s="601">
        <f t="shared" si="7"/>
        <v>31335308</v>
      </c>
      <c r="K16" s="601">
        <v>31335309</v>
      </c>
      <c r="L16" s="601">
        <f t="shared" si="7"/>
        <v>31335309</v>
      </c>
      <c r="M16" s="601">
        <f t="shared" si="7"/>
        <v>31335309</v>
      </c>
      <c r="N16" s="601">
        <f t="shared" si="7"/>
        <v>31335309</v>
      </c>
      <c r="O16" s="601">
        <f t="shared" si="7"/>
        <v>31335309</v>
      </c>
      <c r="P16" s="601">
        <f t="shared" si="7"/>
        <v>31335309</v>
      </c>
      <c r="Q16" s="601">
        <f t="shared" si="7"/>
        <v>31335309</v>
      </c>
      <c r="R16" s="601">
        <f t="shared" si="7"/>
        <v>31335309</v>
      </c>
      <c r="S16" s="601">
        <f t="shared" si="7"/>
        <v>31335309</v>
      </c>
      <c r="T16" s="601">
        <f t="shared" si="7"/>
        <v>31335309</v>
      </c>
      <c r="U16" s="601">
        <f t="shared" si="7"/>
        <v>31335309</v>
      </c>
      <c r="V16" s="601">
        <f t="shared" si="7"/>
        <v>31335309</v>
      </c>
      <c r="W16" s="601">
        <f t="shared" si="7"/>
        <v>31335309</v>
      </c>
      <c r="X16" s="601">
        <f t="shared" si="7"/>
        <v>31335309</v>
      </c>
      <c r="Y16" s="601">
        <f t="shared" si="7"/>
        <v>31335309</v>
      </c>
      <c r="Z16" s="601">
        <f t="shared" si="7"/>
        <v>31335309</v>
      </c>
      <c r="AA16" s="601">
        <f t="shared" si="7"/>
        <v>31335309</v>
      </c>
      <c r="AB16" s="601">
        <f t="shared" si="7"/>
        <v>31335309</v>
      </c>
      <c r="AC16" s="601">
        <f t="shared" si="7"/>
        <v>31335309</v>
      </c>
    </row>
    <row r="17" spans="1:29" s="595" customFormat="1" ht="19.5" customHeight="1">
      <c r="A17" s="599" t="s">
        <v>527</v>
      </c>
      <c r="B17" s="600" t="s">
        <v>532</v>
      </c>
      <c r="C17" s="601">
        <v>4538912</v>
      </c>
      <c r="D17" s="601">
        <v>1182288</v>
      </c>
      <c r="E17" s="601">
        <v>3072561</v>
      </c>
      <c r="F17" s="601">
        <v>2853560</v>
      </c>
      <c r="G17" s="601">
        <v>876000</v>
      </c>
      <c r="H17" s="601">
        <v>1264000</v>
      </c>
      <c r="I17" s="601">
        <v>1472000</v>
      </c>
      <c r="J17" s="601">
        <v>1840000</v>
      </c>
      <c r="K17" s="601">
        <v>2200000</v>
      </c>
      <c r="L17" s="601">
        <f t="shared" si="7"/>
        <v>2200000</v>
      </c>
      <c r="M17" s="601">
        <f t="shared" si="7"/>
        <v>2200000</v>
      </c>
      <c r="N17" s="601">
        <f t="shared" si="7"/>
        <v>2200000</v>
      </c>
      <c r="O17" s="601">
        <f t="shared" si="7"/>
        <v>2200000</v>
      </c>
      <c r="P17" s="601">
        <f t="shared" si="7"/>
        <v>2200000</v>
      </c>
      <c r="Q17" s="601">
        <f t="shared" si="7"/>
        <v>2200000</v>
      </c>
      <c r="R17" s="601">
        <f t="shared" si="7"/>
        <v>2200000</v>
      </c>
      <c r="S17" s="601">
        <f t="shared" si="7"/>
        <v>2200000</v>
      </c>
      <c r="T17" s="601">
        <f t="shared" si="7"/>
        <v>2200000</v>
      </c>
      <c r="U17" s="601">
        <f t="shared" si="7"/>
        <v>2200000</v>
      </c>
      <c r="V17" s="601">
        <f t="shared" si="7"/>
        <v>2200000</v>
      </c>
      <c r="W17" s="601">
        <f t="shared" si="7"/>
        <v>2200000</v>
      </c>
      <c r="X17" s="601">
        <f t="shared" si="7"/>
        <v>2200000</v>
      </c>
      <c r="Y17" s="601">
        <f t="shared" si="7"/>
        <v>2200000</v>
      </c>
      <c r="Z17" s="601">
        <f t="shared" si="7"/>
        <v>2200000</v>
      </c>
      <c r="AA17" s="601">
        <f t="shared" si="7"/>
        <v>2200000</v>
      </c>
      <c r="AB17" s="601">
        <f t="shared" si="7"/>
        <v>2200000</v>
      </c>
      <c r="AC17" s="601">
        <f t="shared" si="7"/>
        <v>2200000</v>
      </c>
    </row>
    <row r="18" spans="1:29" s="595" customFormat="1" ht="19.5" customHeight="1">
      <c r="A18" s="596" t="s">
        <v>223</v>
      </c>
      <c r="B18" s="597" t="s">
        <v>533</v>
      </c>
      <c r="C18" s="598">
        <f>C19+C23+C27+C28</f>
        <v>4073579</v>
      </c>
      <c r="D18" s="598">
        <f>D19+D23+D27+D28</f>
        <v>14901697</v>
      </c>
      <c r="E18" s="598">
        <f>E19+E23+E27+E28</f>
        <v>1041064</v>
      </c>
      <c r="F18" s="598">
        <f aca="true" t="shared" si="8" ref="F18:AC18">F19+F23+F27+F28</f>
        <v>1422267</v>
      </c>
      <c r="G18" s="598">
        <f t="shared" si="8"/>
        <v>1307244</v>
      </c>
      <c r="H18" s="598">
        <f t="shared" si="8"/>
        <v>1254642</v>
      </c>
      <c r="I18" s="598">
        <f t="shared" si="8"/>
        <v>1385382</v>
      </c>
      <c r="J18" s="598">
        <f t="shared" si="8"/>
        <v>1359422</v>
      </c>
      <c r="K18" s="598">
        <f t="shared" si="8"/>
        <v>1258690</v>
      </c>
      <c r="L18" s="598">
        <f t="shared" si="8"/>
        <v>1232730</v>
      </c>
      <c r="M18" s="598">
        <f t="shared" si="8"/>
        <v>1206770</v>
      </c>
      <c r="N18" s="598">
        <f t="shared" si="8"/>
        <v>1177800</v>
      </c>
      <c r="O18" s="598">
        <f t="shared" si="8"/>
        <v>1154843</v>
      </c>
      <c r="P18" s="598">
        <f t="shared" si="8"/>
        <v>1151719</v>
      </c>
      <c r="Q18" s="598">
        <f t="shared" si="8"/>
        <v>1033869.6</v>
      </c>
      <c r="R18" s="598">
        <f t="shared" si="8"/>
        <v>820116</v>
      </c>
      <c r="S18" s="598">
        <f t="shared" si="8"/>
        <v>786074.4</v>
      </c>
      <c r="T18" s="598">
        <f t="shared" si="8"/>
        <v>752032.8</v>
      </c>
      <c r="U18" s="598">
        <f t="shared" si="8"/>
        <v>717991.2</v>
      </c>
      <c r="V18" s="598">
        <f t="shared" si="8"/>
        <v>683949.6</v>
      </c>
      <c r="W18" s="598">
        <f t="shared" si="8"/>
        <v>649908</v>
      </c>
      <c r="X18" s="598">
        <f t="shared" si="8"/>
        <v>615866.4</v>
      </c>
      <c r="Y18" s="598">
        <f t="shared" si="8"/>
        <v>581824.8</v>
      </c>
      <c r="Z18" s="598">
        <f t="shared" si="8"/>
        <v>547783.2</v>
      </c>
      <c r="AA18" s="598">
        <f t="shared" si="8"/>
        <v>513741.6</v>
      </c>
      <c r="AB18" s="598">
        <f t="shared" si="8"/>
        <v>479700</v>
      </c>
      <c r="AC18" s="598">
        <f t="shared" si="8"/>
        <v>223109.2</v>
      </c>
    </row>
    <row r="19" spans="1:29" s="595" customFormat="1" ht="19.5" customHeight="1">
      <c r="A19" s="599" t="s">
        <v>522</v>
      </c>
      <c r="B19" s="600" t="s">
        <v>534</v>
      </c>
      <c r="C19" s="601">
        <f>SUM(C20:C22)</f>
        <v>1073579</v>
      </c>
      <c r="D19" s="601">
        <f aca="true" t="shared" si="9" ref="D19:AC19">SUM(D20:D22)</f>
        <v>7901697</v>
      </c>
      <c r="E19" s="601">
        <f t="shared" si="9"/>
        <v>1041064</v>
      </c>
      <c r="F19" s="601">
        <f t="shared" si="9"/>
        <v>1422267</v>
      </c>
      <c r="G19" s="601">
        <f t="shared" si="9"/>
        <v>1307244</v>
      </c>
      <c r="H19" s="601">
        <f t="shared" si="9"/>
        <v>1254642</v>
      </c>
      <c r="I19" s="601">
        <f t="shared" si="9"/>
        <v>1385382</v>
      </c>
      <c r="J19" s="601">
        <f t="shared" si="9"/>
        <v>1359422</v>
      </c>
      <c r="K19" s="601">
        <f t="shared" si="9"/>
        <v>1258690</v>
      </c>
      <c r="L19" s="601">
        <f t="shared" si="9"/>
        <v>1232730</v>
      </c>
      <c r="M19" s="601">
        <f t="shared" si="9"/>
        <v>1206770</v>
      </c>
      <c r="N19" s="601">
        <f t="shared" si="9"/>
        <v>1177800</v>
      </c>
      <c r="O19" s="601">
        <f t="shared" si="9"/>
        <v>1154843</v>
      </c>
      <c r="P19" s="601">
        <f t="shared" si="9"/>
        <v>1151719</v>
      </c>
      <c r="Q19" s="601">
        <f t="shared" si="9"/>
        <v>1033869.6</v>
      </c>
      <c r="R19" s="601">
        <f t="shared" si="9"/>
        <v>820116</v>
      </c>
      <c r="S19" s="601">
        <f t="shared" si="9"/>
        <v>786074.4</v>
      </c>
      <c r="T19" s="601">
        <f t="shared" si="9"/>
        <v>752032.8</v>
      </c>
      <c r="U19" s="601">
        <f t="shared" si="9"/>
        <v>717991.2</v>
      </c>
      <c r="V19" s="601">
        <f t="shared" si="9"/>
        <v>683949.6</v>
      </c>
      <c r="W19" s="601">
        <f t="shared" si="9"/>
        <v>649908</v>
      </c>
      <c r="X19" s="601">
        <f t="shared" si="9"/>
        <v>615866.4</v>
      </c>
      <c r="Y19" s="601">
        <f t="shared" si="9"/>
        <v>581824.8</v>
      </c>
      <c r="Z19" s="601">
        <f t="shared" si="9"/>
        <v>547783.2</v>
      </c>
      <c r="AA19" s="601">
        <f t="shared" si="9"/>
        <v>513741.6</v>
      </c>
      <c r="AB19" s="601">
        <f t="shared" si="9"/>
        <v>479700</v>
      </c>
      <c r="AC19" s="601">
        <f t="shared" si="9"/>
        <v>223109.2</v>
      </c>
    </row>
    <row r="20" spans="1:29" s="595" customFormat="1" ht="19.5" customHeight="1">
      <c r="A20" s="599" t="s">
        <v>225</v>
      </c>
      <c r="B20" s="600" t="s">
        <v>535</v>
      </c>
      <c r="C20" s="601">
        <v>157183</v>
      </c>
      <c r="D20" s="601">
        <v>6704199</v>
      </c>
      <c r="E20" s="601">
        <v>220015</v>
      </c>
      <c r="F20" s="601">
        <v>647823</v>
      </c>
      <c r="G20" s="601">
        <v>547847</v>
      </c>
      <c r="H20" s="601">
        <v>510292</v>
      </c>
      <c r="I20" s="601">
        <v>666992</v>
      </c>
      <c r="J20" s="601">
        <v>666992</v>
      </c>
      <c r="K20" s="601">
        <v>592220</v>
      </c>
      <c r="L20" s="601">
        <v>592220</v>
      </c>
      <c r="M20" s="601">
        <v>592220</v>
      </c>
      <c r="N20" s="601">
        <v>592220</v>
      </c>
      <c r="O20" s="601">
        <v>592220</v>
      </c>
      <c r="P20" s="601">
        <f>425520+166700</f>
        <v>592220</v>
      </c>
      <c r="Q20" s="601">
        <f>425520+166400</f>
        <v>591920</v>
      </c>
      <c r="R20" s="601">
        <v>425520</v>
      </c>
      <c r="S20" s="601">
        <f aca="true" t="shared" si="10" ref="S20:AA21">R20</f>
        <v>425520</v>
      </c>
      <c r="T20" s="601">
        <f t="shared" si="10"/>
        <v>425520</v>
      </c>
      <c r="U20" s="601">
        <f t="shared" si="10"/>
        <v>425520</v>
      </c>
      <c r="V20" s="601">
        <f t="shared" si="10"/>
        <v>425520</v>
      </c>
      <c r="W20" s="601">
        <f t="shared" si="10"/>
        <v>425520</v>
      </c>
      <c r="X20" s="601">
        <f t="shared" si="10"/>
        <v>425520</v>
      </c>
      <c r="Y20" s="601">
        <f t="shared" si="10"/>
        <v>425520</v>
      </c>
      <c r="Z20" s="601">
        <f t="shared" si="10"/>
        <v>425520</v>
      </c>
      <c r="AA20" s="601">
        <f t="shared" si="10"/>
        <v>425520</v>
      </c>
      <c r="AB20" s="601">
        <f>AA20</f>
        <v>425520</v>
      </c>
      <c r="AC20" s="601">
        <v>213040</v>
      </c>
    </row>
    <row r="21" spans="1:30" s="595" customFormat="1" ht="55.5" customHeight="1">
      <c r="A21" s="599" t="s">
        <v>228</v>
      </c>
      <c r="B21" s="604" t="s">
        <v>536</v>
      </c>
      <c r="C21" s="601">
        <v>0</v>
      </c>
      <c r="D21" s="601">
        <v>0</v>
      </c>
      <c r="E21" s="601">
        <v>0</v>
      </c>
      <c r="F21" s="601">
        <v>0</v>
      </c>
      <c r="G21" s="601">
        <v>0</v>
      </c>
      <c r="H21" s="601">
        <v>0</v>
      </c>
      <c r="I21" s="601">
        <v>0</v>
      </c>
      <c r="J21" s="601">
        <v>0</v>
      </c>
      <c r="K21" s="601">
        <v>0</v>
      </c>
      <c r="L21" s="601">
        <v>0</v>
      </c>
      <c r="M21" s="601">
        <v>0</v>
      </c>
      <c r="N21" s="601">
        <f>M21</f>
        <v>0</v>
      </c>
      <c r="O21" s="601">
        <f>N21</f>
        <v>0</v>
      </c>
      <c r="P21" s="601">
        <v>0</v>
      </c>
      <c r="Q21" s="601">
        <v>0</v>
      </c>
      <c r="R21" s="601">
        <v>0</v>
      </c>
      <c r="S21" s="601">
        <f t="shared" si="10"/>
        <v>0</v>
      </c>
      <c r="T21" s="601">
        <f t="shared" si="10"/>
        <v>0</v>
      </c>
      <c r="U21" s="601">
        <f t="shared" si="10"/>
        <v>0</v>
      </c>
      <c r="V21" s="601">
        <f t="shared" si="10"/>
        <v>0</v>
      </c>
      <c r="W21" s="601">
        <v>0</v>
      </c>
      <c r="X21" s="601">
        <v>0</v>
      </c>
      <c r="Y21" s="601">
        <v>0</v>
      </c>
      <c r="Z21" s="601">
        <f t="shared" si="10"/>
        <v>0</v>
      </c>
      <c r="AA21" s="601">
        <v>0</v>
      </c>
      <c r="AB21" s="601">
        <v>0</v>
      </c>
      <c r="AC21" s="601">
        <v>0</v>
      </c>
      <c r="AD21" s="602"/>
    </row>
    <row r="22" spans="1:29" s="595" customFormat="1" ht="19.5" customHeight="1">
      <c r="A22" s="599" t="s">
        <v>230</v>
      </c>
      <c r="B22" s="600" t="s">
        <v>537</v>
      </c>
      <c r="C22" s="601">
        <v>916396</v>
      </c>
      <c r="D22" s="601">
        <v>1197498</v>
      </c>
      <c r="E22" s="601">
        <v>821049</v>
      </c>
      <c r="F22" s="601">
        <v>774444</v>
      </c>
      <c r="G22" s="601">
        <v>759397</v>
      </c>
      <c r="H22" s="601">
        <v>744350</v>
      </c>
      <c r="I22" s="601">
        <v>718390</v>
      </c>
      <c r="J22" s="601">
        <v>692430</v>
      </c>
      <c r="K22" s="601">
        <v>666470</v>
      </c>
      <c r="L22" s="601">
        <v>640510</v>
      </c>
      <c r="M22" s="601">
        <v>614550</v>
      </c>
      <c r="N22" s="601">
        <v>585580</v>
      </c>
      <c r="O22" s="601">
        <v>562623</v>
      </c>
      <c r="P22" s="601">
        <v>559499</v>
      </c>
      <c r="Q22" s="601">
        <f aca="true" t="shared" si="11" ref="Q22:AB22">P30*8/100</f>
        <v>441949.6</v>
      </c>
      <c r="R22" s="601">
        <f t="shared" si="11"/>
        <v>394596</v>
      </c>
      <c r="S22" s="601">
        <f t="shared" si="11"/>
        <v>360554.4</v>
      </c>
      <c r="T22" s="601">
        <f t="shared" si="11"/>
        <v>326512.8</v>
      </c>
      <c r="U22" s="601">
        <f t="shared" si="11"/>
        <v>292471.2</v>
      </c>
      <c r="V22" s="601">
        <f t="shared" si="11"/>
        <v>258429.6</v>
      </c>
      <c r="W22" s="601">
        <f t="shared" si="11"/>
        <v>224388</v>
      </c>
      <c r="X22" s="601">
        <f t="shared" si="11"/>
        <v>190346.4</v>
      </c>
      <c r="Y22" s="601">
        <f t="shared" si="11"/>
        <v>156304.8</v>
      </c>
      <c r="Z22" s="601">
        <f t="shared" si="11"/>
        <v>122263.2</v>
      </c>
      <c r="AA22" s="601">
        <f t="shared" si="11"/>
        <v>88221.6</v>
      </c>
      <c r="AB22" s="601">
        <f t="shared" si="11"/>
        <v>54180</v>
      </c>
      <c r="AC22" s="601">
        <f>AB30*4/100</f>
        <v>10069.2</v>
      </c>
    </row>
    <row r="23" spans="1:29" s="595" customFormat="1" ht="22.5">
      <c r="A23" s="599" t="s">
        <v>527</v>
      </c>
      <c r="B23" s="603" t="s">
        <v>538</v>
      </c>
      <c r="C23" s="601">
        <f>SUM(C24:C26)</f>
        <v>0</v>
      </c>
      <c r="D23" s="601">
        <f aca="true" t="shared" si="12" ref="D23:AC23">SUM(D24:D26)</f>
        <v>0</v>
      </c>
      <c r="E23" s="601">
        <f t="shared" si="12"/>
        <v>0</v>
      </c>
      <c r="F23" s="601">
        <f t="shared" si="12"/>
        <v>0</v>
      </c>
      <c r="G23" s="601">
        <f t="shared" si="12"/>
        <v>0</v>
      </c>
      <c r="H23" s="601">
        <f t="shared" si="12"/>
        <v>0</v>
      </c>
      <c r="I23" s="601">
        <f t="shared" si="12"/>
        <v>0</v>
      </c>
      <c r="J23" s="601">
        <f t="shared" si="12"/>
        <v>0</v>
      </c>
      <c r="K23" s="601">
        <f t="shared" si="12"/>
        <v>0</v>
      </c>
      <c r="L23" s="601">
        <f t="shared" si="12"/>
        <v>0</v>
      </c>
      <c r="M23" s="601">
        <f t="shared" si="12"/>
        <v>0</v>
      </c>
      <c r="N23" s="601">
        <f t="shared" si="12"/>
        <v>0</v>
      </c>
      <c r="O23" s="601">
        <f t="shared" si="12"/>
        <v>0</v>
      </c>
      <c r="P23" s="601">
        <f t="shared" si="12"/>
        <v>0</v>
      </c>
      <c r="Q23" s="601">
        <f t="shared" si="12"/>
        <v>0</v>
      </c>
      <c r="R23" s="601">
        <f t="shared" si="12"/>
        <v>0</v>
      </c>
      <c r="S23" s="601">
        <f t="shared" si="12"/>
        <v>0</v>
      </c>
      <c r="T23" s="601">
        <f t="shared" si="12"/>
        <v>0</v>
      </c>
      <c r="U23" s="601">
        <f t="shared" si="12"/>
        <v>0</v>
      </c>
      <c r="V23" s="601">
        <f t="shared" si="12"/>
        <v>0</v>
      </c>
      <c r="W23" s="601">
        <f t="shared" si="12"/>
        <v>0</v>
      </c>
      <c r="X23" s="601">
        <f t="shared" si="12"/>
        <v>0</v>
      </c>
      <c r="Y23" s="601">
        <f t="shared" si="12"/>
        <v>0</v>
      </c>
      <c r="Z23" s="601">
        <f t="shared" si="12"/>
        <v>0</v>
      </c>
      <c r="AA23" s="601">
        <f t="shared" si="12"/>
        <v>0</v>
      </c>
      <c r="AB23" s="601">
        <f t="shared" si="12"/>
        <v>0</v>
      </c>
      <c r="AC23" s="601">
        <f t="shared" si="12"/>
        <v>0</v>
      </c>
    </row>
    <row r="24" spans="1:32" s="595" customFormat="1" ht="17.25" customHeight="1">
      <c r="A24" s="599" t="s">
        <v>225</v>
      </c>
      <c r="B24" s="603" t="s">
        <v>535</v>
      </c>
      <c r="C24" s="601">
        <v>0</v>
      </c>
      <c r="D24" s="601">
        <v>0</v>
      </c>
      <c r="E24" s="601">
        <v>0</v>
      </c>
      <c r="F24" s="601">
        <v>0</v>
      </c>
      <c r="G24" s="601">
        <v>0</v>
      </c>
      <c r="H24" s="601">
        <v>0</v>
      </c>
      <c r="I24" s="601">
        <v>0</v>
      </c>
      <c r="J24" s="601">
        <v>0</v>
      </c>
      <c r="K24" s="601">
        <v>0</v>
      </c>
      <c r="L24" s="601">
        <v>0</v>
      </c>
      <c r="M24" s="601">
        <v>0</v>
      </c>
      <c r="N24" s="601">
        <v>0</v>
      </c>
      <c r="O24" s="601">
        <v>0</v>
      </c>
      <c r="P24" s="601">
        <v>0</v>
      </c>
      <c r="Q24" s="601">
        <v>0</v>
      </c>
      <c r="R24" s="601">
        <v>0</v>
      </c>
      <c r="S24" s="601">
        <v>0</v>
      </c>
      <c r="T24" s="601">
        <v>0</v>
      </c>
      <c r="U24" s="601">
        <v>0</v>
      </c>
      <c r="V24" s="601">
        <v>0</v>
      </c>
      <c r="W24" s="601">
        <v>0</v>
      </c>
      <c r="X24" s="601">
        <v>0</v>
      </c>
      <c r="Y24" s="601">
        <v>0</v>
      </c>
      <c r="Z24" s="601">
        <v>0</v>
      </c>
      <c r="AA24" s="601">
        <v>0</v>
      </c>
      <c r="AB24" s="601">
        <v>0</v>
      </c>
      <c r="AC24" s="601">
        <v>0</v>
      </c>
      <c r="AF24" s="602"/>
    </row>
    <row r="25" spans="1:37" s="595" customFormat="1" ht="55.5" customHeight="1">
      <c r="A25" s="599" t="s">
        <v>228</v>
      </c>
      <c r="B25" s="604" t="s">
        <v>539</v>
      </c>
      <c r="C25" s="601">
        <v>0</v>
      </c>
      <c r="D25" s="601">
        <v>0</v>
      </c>
      <c r="E25" s="601">
        <v>0</v>
      </c>
      <c r="F25" s="601">
        <v>0</v>
      </c>
      <c r="G25" s="601">
        <v>0</v>
      </c>
      <c r="H25" s="601">
        <v>0</v>
      </c>
      <c r="I25" s="601">
        <v>0</v>
      </c>
      <c r="J25" s="601">
        <v>0</v>
      </c>
      <c r="K25" s="601">
        <v>0</v>
      </c>
      <c r="L25" s="601">
        <v>0</v>
      </c>
      <c r="M25" s="601">
        <v>0</v>
      </c>
      <c r="N25" s="601">
        <v>0</v>
      </c>
      <c r="O25" s="601">
        <v>0</v>
      </c>
      <c r="P25" s="601">
        <v>0</v>
      </c>
      <c r="Q25" s="601">
        <v>0</v>
      </c>
      <c r="R25" s="601">
        <v>0</v>
      </c>
      <c r="S25" s="601">
        <v>0</v>
      </c>
      <c r="T25" s="601">
        <v>0</v>
      </c>
      <c r="U25" s="601">
        <v>0</v>
      </c>
      <c r="V25" s="601">
        <v>0</v>
      </c>
      <c r="W25" s="601">
        <v>0</v>
      </c>
      <c r="X25" s="601">
        <v>0</v>
      </c>
      <c r="Y25" s="601">
        <v>0</v>
      </c>
      <c r="Z25" s="601">
        <v>0</v>
      </c>
      <c r="AA25" s="601">
        <v>0</v>
      </c>
      <c r="AB25" s="601">
        <v>0</v>
      </c>
      <c r="AC25" s="601">
        <v>0</v>
      </c>
      <c r="AD25" s="605"/>
      <c r="AE25" s="605"/>
      <c r="AF25" s="606"/>
      <c r="AG25" s="605"/>
      <c r="AH25" s="605"/>
      <c r="AI25" s="605"/>
      <c r="AJ25" s="605"/>
      <c r="AK25" s="605"/>
    </row>
    <row r="26" spans="1:32" s="595" customFormat="1" ht="12.75" customHeight="1">
      <c r="A26" s="599" t="s">
        <v>230</v>
      </c>
      <c r="B26" s="604" t="s">
        <v>537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F26" s="602"/>
    </row>
    <row r="27" spans="1:29" s="595" customFormat="1" ht="12.75">
      <c r="A27" s="599" t="s">
        <v>529</v>
      </c>
      <c r="B27" s="600" t="s">
        <v>540</v>
      </c>
      <c r="C27" s="601">
        <v>0</v>
      </c>
      <c r="D27" s="601">
        <v>0</v>
      </c>
      <c r="E27" s="601">
        <v>0</v>
      </c>
      <c r="F27" s="601">
        <v>0</v>
      </c>
      <c r="G27" s="601">
        <v>0</v>
      </c>
      <c r="H27" s="601">
        <v>0</v>
      </c>
      <c r="I27" s="601">
        <v>0</v>
      </c>
      <c r="J27" s="601">
        <v>0</v>
      </c>
      <c r="K27" s="601">
        <f>J27</f>
        <v>0</v>
      </c>
      <c r="L27" s="601">
        <f>K27</f>
        <v>0</v>
      </c>
      <c r="M27" s="601">
        <f>L27</f>
        <v>0</v>
      </c>
      <c r="N27" s="601">
        <f>M27</f>
        <v>0</v>
      </c>
      <c r="O27" s="601">
        <f>N27</f>
        <v>0</v>
      </c>
      <c r="P27" s="601">
        <v>0</v>
      </c>
      <c r="Q27" s="601">
        <v>0</v>
      </c>
      <c r="R27" s="601">
        <v>0</v>
      </c>
      <c r="S27" s="601">
        <v>0</v>
      </c>
      <c r="T27" s="601">
        <v>0</v>
      </c>
      <c r="U27" s="601">
        <v>0</v>
      </c>
      <c r="V27" s="601">
        <v>0</v>
      </c>
      <c r="W27" s="601">
        <v>0</v>
      </c>
      <c r="X27" s="601">
        <v>0</v>
      </c>
      <c r="Y27" s="601">
        <v>0</v>
      </c>
      <c r="Z27" s="601">
        <v>0</v>
      </c>
      <c r="AA27" s="601">
        <v>0</v>
      </c>
      <c r="AB27" s="601">
        <v>0</v>
      </c>
      <c r="AC27" s="601">
        <v>0</v>
      </c>
    </row>
    <row r="28" spans="1:29" s="595" customFormat="1" ht="12.75" customHeight="1">
      <c r="A28" s="599" t="s">
        <v>541</v>
      </c>
      <c r="B28" s="603" t="s">
        <v>542</v>
      </c>
      <c r="C28" s="601">
        <v>3000000</v>
      </c>
      <c r="D28" s="601">
        <v>7000000</v>
      </c>
      <c r="E28" s="601">
        <v>0</v>
      </c>
      <c r="F28" s="601">
        <v>0</v>
      </c>
      <c r="G28" s="601">
        <v>0</v>
      </c>
      <c r="H28" s="601">
        <v>0</v>
      </c>
      <c r="I28" s="601">
        <v>0</v>
      </c>
      <c r="J28" s="601">
        <v>0</v>
      </c>
      <c r="K28" s="601">
        <v>0</v>
      </c>
      <c r="L28" s="601">
        <v>0</v>
      </c>
      <c r="M28" s="601">
        <v>0</v>
      </c>
      <c r="N28" s="601">
        <v>0</v>
      </c>
      <c r="O28" s="601">
        <v>0</v>
      </c>
      <c r="P28" s="601">
        <v>0</v>
      </c>
      <c r="Q28" s="601">
        <v>0</v>
      </c>
      <c r="R28" s="601">
        <v>0</v>
      </c>
      <c r="S28" s="601">
        <v>0</v>
      </c>
      <c r="T28" s="601">
        <v>0</v>
      </c>
      <c r="U28" s="601">
        <v>0</v>
      </c>
      <c r="V28" s="601">
        <v>0</v>
      </c>
      <c r="W28" s="601">
        <v>0</v>
      </c>
      <c r="X28" s="601">
        <v>0</v>
      </c>
      <c r="Y28" s="601">
        <v>0</v>
      </c>
      <c r="Z28" s="601">
        <v>0</v>
      </c>
      <c r="AA28" s="601">
        <v>0</v>
      </c>
      <c r="AB28" s="601">
        <v>0</v>
      </c>
      <c r="AC28" s="601">
        <v>0</v>
      </c>
    </row>
    <row r="29" spans="1:29" s="595" customFormat="1" ht="12.75">
      <c r="A29" s="596" t="s">
        <v>242</v>
      </c>
      <c r="B29" s="607" t="s">
        <v>543</v>
      </c>
      <c r="C29" s="598">
        <f aca="true" t="shared" si="13" ref="C29:AC29">C8-C15</f>
        <v>-155762</v>
      </c>
      <c r="D29" s="598">
        <f t="shared" si="13"/>
        <v>3614841</v>
      </c>
      <c r="E29" s="598">
        <f t="shared" si="13"/>
        <v>-1501983</v>
      </c>
      <c r="F29" s="598">
        <f t="shared" si="13"/>
        <v>-2720689</v>
      </c>
      <c r="G29" s="598">
        <f t="shared" si="13"/>
        <v>1307862</v>
      </c>
      <c r="H29" s="598">
        <f t="shared" si="13"/>
        <v>1255054.200000003</v>
      </c>
      <c r="I29" s="598">
        <f t="shared" si="13"/>
        <v>1385598.5179999992</v>
      </c>
      <c r="J29" s="598">
        <f t="shared" si="13"/>
        <v>1359528.0200000033</v>
      </c>
      <c r="K29" s="598">
        <f t="shared" si="13"/>
        <v>1344875.3801999986</v>
      </c>
      <c r="L29" s="598">
        <f t="shared" si="13"/>
        <v>1693677.2240020037</v>
      </c>
      <c r="M29" s="598">
        <f t="shared" si="13"/>
        <v>2045966.112939179</v>
      </c>
      <c r="N29" s="598">
        <f t="shared" si="13"/>
        <v>2401779.67406857</v>
      </c>
      <c r="O29" s="598">
        <f t="shared" si="13"/>
        <v>2761150.5608092546</v>
      </c>
      <c r="P29" s="598">
        <f t="shared" si="13"/>
        <v>3124114.365350999</v>
      </c>
      <c r="Q29" s="598">
        <f t="shared" si="13"/>
        <v>3490708.276153505</v>
      </c>
      <c r="R29" s="598">
        <f t="shared" si="13"/>
        <v>3860968.4489150494</v>
      </c>
      <c r="S29" s="598">
        <f t="shared" si="13"/>
        <v>4414931.546508193</v>
      </c>
      <c r="T29" s="598">
        <f t="shared" si="13"/>
        <v>4794433.951973274</v>
      </c>
      <c r="U29" s="598">
        <f t="shared" si="13"/>
        <v>5177731.83573544</v>
      </c>
      <c r="V29" s="598">
        <f t="shared" si="13"/>
        <v>5564862.244092792</v>
      </c>
      <c r="W29" s="598">
        <f t="shared" si="13"/>
        <v>5955863.956533723</v>
      </c>
      <c r="X29" s="598">
        <f t="shared" si="13"/>
        <v>6350775.26362247</v>
      </c>
      <c r="Y29" s="598">
        <f t="shared" si="13"/>
        <v>6749636.952050224</v>
      </c>
      <c r="Z29" s="598">
        <f t="shared" si="13"/>
        <v>7152486.41157072</v>
      </c>
      <c r="AA29" s="598">
        <f t="shared" si="13"/>
        <v>7559363.798607998</v>
      </c>
      <c r="AB29" s="598">
        <f t="shared" si="13"/>
        <v>7970310.52659408</v>
      </c>
      <c r="AC29" s="598">
        <f t="shared" si="13"/>
        <v>8385366.333460018</v>
      </c>
    </row>
    <row r="30" spans="1:51" s="595" customFormat="1" ht="22.5">
      <c r="A30" s="596" t="s">
        <v>352</v>
      </c>
      <c r="B30" s="608" t="s">
        <v>544</v>
      </c>
      <c r="C30" s="598">
        <v>10955053</v>
      </c>
      <c r="D30" s="598">
        <v>10376246</v>
      </c>
      <c r="E30" s="598">
        <f>D30-E21-E20-E23+E36</f>
        <v>11190218</v>
      </c>
      <c r="F30" s="598">
        <f>E30-F21-F20-F23+F36</f>
        <v>11469813</v>
      </c>
      <c r="G30" s="598">
        <f aca="true" t="shared" si="14" ref="G30:P30">F30-G21-G20-G23</f>
        <v>10921966</v>
      </c>
      <c r="H30" s="598">
        <f t="shared" si="14"/>
        <v>10411674</v>
      </c>
      <c r="I30" s="598">
        <f t="shared" si="14"/>
        <v>9744682</v>
      </c>
      <c r="J30" s="598">
        <f t="shared" si="14"/>
        <v>9077690</v>
      </c>
      <c r="K30" s="598">
        <f t="shared" si="14"/>
        <v>8485470</v>
      </c>
      <c r="L30" s="598">
        <f t="shared" si="14"/>
        <v>7893250</v>
      </c>
      <c r="M30" s="598">
        <f t="shared" si="14"/>
        <v>7301030</v>
      </c>
      <c r="N30" s="598">
        <f t="shared" si="14"/>
        <v>6708810</v>
      </c>
      <c r="O30" s="598">
        <f t="shared" si="14"/>
        <v>6116590</v>
      </c>
      <c r="P30" s="598">
        <f t="shared" si="14"/>
        <v>5524370</v>
      </c>
      <c r="Q30" s="598">
        <f aca="true" t="shared" si="15" ref="Q30:AC30">P30-Q20-Q21-Q23</f>
        <v>4932450</v>
      </c>
      <c r="R30" s="598">
        <f t="shared" si="15"/>
        <v>4506930</v>
      </c>
      <c r="S30" s="598">
        <f t="shared" si="15"/>
        <v>4081410</v>
      </c>
      <c r="T30" s="598">
        <f t="shared" si="15"/>
        <v>3655890</v>
      </c>
      <c r="U30" s="598">
        <f t="shared" si="15"/>
        <v>3230370</v>
      </c>
      <c r="V30" s="598">
        <f t="shared" si="15"/>
        <v>2804850</v>
      </c>
      <c r="W30" s="598">
        <f t="shared" si="15"/>
        <v>2379330</v>
      </c>
      <c r="X30" s="598">
        <f t="shared" si="15"/>
        <v>1953810</v>
      </c>
      <c r="Y30" s="598">
        <f t="shared" si="15"/>
        <v>1528290</v>
      </c>
      <c r="Z30" s="598">
        <f t="shared" si="15"/>
        <v>1102770</v>
      </c>
      <c r="AA30" s="598">
        <f t="shared" si="15"/>
        <v>677250</v>
      </c>
      <c r="AB30" s="598">
        <f t="shared" si="15"/>
        <v>251730</v>
      </c>
      <c r="AC30" s="598">
        <f t="shared" si="15"/>
        <v>38690</v>
      </c>
      <c r="AD30" s="605"/>
      <c r="AE30" s="605"/>
      <c r="AF30" s="606"/>
      <c r="AG30" s="605"/>
      <c r="AH30" s="606"/>
      <c r="AI30" s="605"/>
      <c r="AJ30" s="605"/>
      <c r="AK30" s="605"/>
      <c r="AL30" s="605"/>
      <c r="AM30" s="605"/>
      <c r="AN30" s="605"/>
      <c r="AO30" s="605"/>
      <c r="AP30" s="605"/>
      <c r="AQ30" s="605"/>
      <c r="AR30" s="605"/>
      <c r="AS30" s="605"/>
      <c r="AT30" s="605"/>
      <c r="AU30" s="605"/>
      <c r="AV30" s="605"/>
      <c r="AW30" s="605"/>
      <c r="AX30" s="605"/>
      <c r="AY30" s="605"/>
    </row>
    <row r="31" spans="1:29" s="595" customFormat="1" ht="45" customHeight="1">
      <c r="A31" s="599" t="s">
        <v>225</v>
      </c>
      <c r="B31" s="609" t="s">
        <v>545</v>
      </c>
      <c r="C31" s="601">
        <v>0</v>
      </c>
      <c r="D31" s="601">
        <v>0</v>
      </c>
      <c r="E31" s="601">
        <v>0</v>
      </c>
      <c r="F31" s="601">
        <v>0</v>
      </c>
      <c r="G31" s="601">
        <v>0</v>
      </c>
      <c r="H31" s="601">
        <v>0</v>
      </c>
      <c r="I31" s="601">
        <v>0</v>
      </c>
      <c r="J31" s="601">
        <v>0</v>
      </c>
      <c r="K31" s="601">
        <v>0</v>
      </c>
      <c r="L31" s="601">
        <v>0</v>
      </c>
      <c r="M31" s="601">
        <v>0</v>
      </c>
      <c r="N31" s="601">
        <v>0</v>
      </c>
      <c r="O31" s="601">
        <v>0</v>
      </c>
      <c r="P31" s="601">
        <v>0</v>
      </c>
      <c r="Q31" s="601">
        <v>0</v>
      </c>
      <c r="R31" s="601">
        <v>0</v>
      </c>
      <c r="S31" s="601">
        <v>0</v>
      </c>
      <c r="T31" s="601">
        <v>0</v>
      </c>
      <c r="U31" s="601">
        <v>0</v>
      </c>
      <c r="V31" s="601">
        <v>0</v>
      </c>
      <c r="W31" s="601">
        <v>0</v>
      </c>
      <c r="X31" s="601">
        <v>0</v>
      </c>
      <c r="Y31" s="601">
        <v>0</v>
      </c>
      <c r="Z31" s="601">
        <v>0</v>
      </c>
      <c r="AA31" s="601">
        <v>0</v>
      </c>
      <c r="AB31" s="601">
        <v>0</v>
      </c>
      <c r="AC31" s="601">
        <v>0</v>
      </c>
    </row>
    <row r="32" spans="1:29" s="595" customFormat="1" ht="21.75" customHeight="1">
      <c r="A32" s="596" t="s">
        <v>546</v>
      </c>
      <c r="B32" s="610" t="s">
        <v>547</v>
      </c>
      <c r="C32" s="611">
        <f aca="true" t="shared" si="16" ref="C32:AC32">C30/C8*100</f>
        <v>33.17855835363914</v>
      </c>
      <c r="D32" s="611">
        <f t="shared" si="16"/>
        <v>30.299211047806914</v>
      </c>
      <c r="E32" s="611">
        <f t="shared" si="16"/>
        <v>34.08919497146952</v>
      </c>
      <c r="F32" s="611">
        <f t="shared" si="16"/>
        <v>33.91822475445629</v>
      </c>
      <c r="G32" s="611">
        <f t="shared" si="16"/>
        <v>32.58423761686223</v>
      </c>
      <c r="H32" s="611">
        <f t="shared" si="16"/>
        <v>30.754305570701312</v>
      </c>
      <c r="I32" s="611">
        <f t="shared" si="16"/>
        <v>28.49913327745378</v>
      </c>
      <c r="J32" s="611">
        <f t="shared" si="16"/>
        <v>26.285603310068932</v>
      </c>
      <c r="K32" s="611">
        <f t="shared" si="16"/>
        <v>24.327480346740487</v>
      </c>
      <c r="L32" s="611">
        <f t="shared" si="16"/>
        <v>22.405555328249037</v>
      </c>
      <c r="M32" s="611">
        <f t="shared" si="16"/>
        <v>20.51930397892056</v>
      </c>
      <c r="N32" s="611">
        <f t="shared" si="16"/>
        <v>18.668206712139522</v>
      </c>
      <c r="O32" s="611">
        <f t="shared" si="16"/>
        <v>16.851753790896808</v>
      </c>
      <c r="P32" s="611">
        <f t="shared" si="16"/>
        <v>15.069440522682665</v>
      </c>
      <c r="Q32" s="611">
        <f t="shared" si="16"/>
        <v>13.321578616495513</v>
      </c>
      <c r="R32" s="611">
        <f t="shared" si="16"/>
        <v>12.051814531958865</v>
      </c>
      <c r="S32" s="611">
        <f t="shared" si="16"/>
        <v>10.754635388933078</v>
      </c>
      <c r="T32" s="611">
        <f t="shared" si="16"/>
        <v>9.537997696934175</v>
      </c>
      <c r="U32" s="611">
        <f t="shared" si="16"/>
        <v>8.34439746985231</v>
      </c>
      <c r="V32" s="611">
        <f t="shared" si="16"/>
        <v>7.173497994394983</v>
      </c>
      <c r="W32" s="611">
        <f t="shared" si="16"/>
        <v>6.024966649177093</v>
      </c>
      <c r="X32" s="611">
        <f t="shared" si="16"/>
        <v>4.898475335624621</v>
      </c>
      <c r="Y32" s="611">
        <f t="shared" si="16"/>
        <v>3.7937000134468857</v>
      </c>
      <c r="Z32" s="611">
        <f t="shared" si="16"/>
        <v>2.7103213355383624</v>
      </c>
      <c r="AA32" s="611">
        <f t="shared" si="16"/>
        <v>1.6480238285847615</v>
      </c>
      <c r="AB32" s="611">
        <f t="shared" si="16"/>
        <v>0.6064961874348314</v>
      </c>
      <c r="AC32" s="611">
        <f t="shared" si="16"/>
        <v>0.09229336047723122</v>
      </c>
    </row>
    <row r="33" spans="1:29" s="595" customFormat="1" ht="36" customHeight="1">
      <c r="A33" s="596" t="s">
        <v>548</v>
      </c>
      <c r="B33" s="610" t="s">
        <v>549</v>
      </c>
      <c r="C33" s="611"/>
      <c r="D33" s="611"/>
      <c r="E33" s="611">
        <f>E18/E8*100</f>
        <v>3.1714336283509343</v>
      </c>
      <c r="F33" s="611">
        <f aca="true" t="shared" si="17" ref="F33:AC33">F18/F8*100</f>
        <v>4.205889997234156</v>
      </c>
      <c r="G33" s="611">
        <f t="shared" si="17"/>
        <v>3.8999891703762355</v>
      </c>
      <c r="H33" s="611">
        <f t="shared" si="17"/>
        <v>3.7059980412214055</v>
      </c>
      <c r="I33" s="611">
        <f t="shared" si="17"/>
        <v>4.051664924333649</v>
      </c>
      <c r="J33" s="611">
        <f t="shared" si="17"/>
        <v>3.9363789050937554</v>
      </c>
      <c r="K33" s="611">
        <f t="shared" si="17"/>
        <v>3.6086105115731697</v>
      </c>
      <c r="L33" s="611">
        <f t="shared" si="17"/>
        <v>3.4991923757378056</v>
      </c>
      <c r="M33" s="611">
        <f t="shared" si="17"/>
        <v>3.391587277773405</v>
      </c>
      <c r="N33" s="611">
        <f t="shared" si="17"/>
        <v>3.2773940334512273</v>
      </c>
      <c r="O33" s="611">
        <f t="shared" si="17"/>
        <v>3.1816959945231966</v>
      </c>
      <c r="P33" s="611">
        <f t="shared" si="17"/>
        <v>3.1416724385483876</v>
      </c>
      <c r="Q33" s="611">
        <f t="shared" si="17"/>
        <v>2.7922787165819765</v>
      </c>
      <c r="R33" s="611">
        <f t="shared" si="17"/>
        <v>2.1930418104323732</v>
      </c>
      <c r="S33" s="611">
        <f t="shared" si="17"/>
        <v>2.071329163346573</v>
      </c>
      <c r="T33" s="611">
        <f t="shared" si="17"/>
        <v>1.9620084615289186</v>
      </c>
      <c r="U33" s="611">
        <f t="shared" si="17"/>
        <v>1.8546494527426345</v>
      </c>
      <c r="V33" s="611">
        <f t="shared" si="17"/>
        <v>1.749224052575806</v>
      </c>
      <c r="W33" s="611">
        <f t="shared" si="17"/>
        <v>1.6457044735422939</v>
      </c>
      <c r="X33" s="611">
        <f t="shared" si="17"/>
        <v>1.5440633277749256</v>
      </c>
      <c r="Y33" s="611">
        <f t="shared" si="17"/>
        <v>1.4442735027931424</v>
      </c>
      <c r="Z33" s="611">
        <f t="shared" si="17"/>
        <v>1.3463083818107835</v>
      </c>
      <c r="AA33" s="611">
        <f t="shared" si="17"/>
        <v>1.250141599904409</v>
      </c>
      <c r="AB33" s="611">
        <f t="shared" si="17"/>
        <v>1.1557471144181808</v>
      </c>
      <c r="AC33" s="611">
        <f t="shared" si="17"/>
        <v>0.5322175709844061</v>
      </c>
    </row>
    <row r="34" spans="1:29" s="595" customFormat="1" ht="22.5">
      <c r="A34" s="596" t="s">
        <v>550</v>
      </c>
      <c r="B34" s="610" t="s">
        <v>551</v>
      </c>
      <c r="C34" s="611"/>
      <c r="D34" s="611"/>
      <c r="E34" s="611">
        <f aca="true" t="shared" si="18" ref="E34:AC34">E30/E8*100</f>
        <v>34.08919497146952</v>
      </c>
      <c r="F34" s="611">
        <f t="shared" si="18"/>
        <v>33.91822475445629</v>
      </c>
      <c r="G34" s="611">
        <f t="shared" si="18"/>
        <v>32.58423761686223</v>
      </c>
      <c r="H34" s="611">
        <f t="shared" si="18"/>
        <v>30.754305570701312</v>
      </c>
      <c r="I34" s="611">
        <f t="shared" si="18"/>
        <v>28.49913327745378</v>
      </c>
      <c r="J34" s="611">
        <f t="shared" si="18"/>
        <v>26.285603310068932</v>
      </c>
      <c r="K34" s="611">
        <f t="shared" si="18"/>
        <v>24.327480346740487</v>
      </c>
      <c r="L34" s="611">
        <f t="shared" si="18"/>
        <v>22.405555328249037</v>
      </c>
      <c r="M34" s="611">
        <f t="shared" si="18"/>
        <v>20.51930397892056</v>
      </c>
      <c r="N34" s="611">
        <f t="shared" si="18"/>
        <v>18.668206712139522</v>
      </c>
      <c r="O34" s="611">
        <f t="shared" si="18"/>
        <v>16.851753790896808</v>
      </c>
      <c r="P34" s="611">
        <f t="shared" si="18"/>
        <v>15.069440522682665</v>
      </c>
      <c r="Q34" s="611">
        <f t="shared" si="18"/>
        <v>13.321578616495513</v>
      </c>
      <c r="R34" s="611">
        <f t="shared" si="18"/>
        <v>12.051814531958865</v>
      </c>
      <c r="S34" s="611">
        <f t="shared" si="18"/>
        <v>10.754635388933078</v>
      </c>
      <c r="T34" s="611">
        <f t="shared" si="18"/>
        <v>9.537997696934175</v>
      </c>
      <c r="U34" s="611">
        <f t="shared" si="18"/>
        <v>8.34439746985231</v>
      </c>
      <c r="V34" s="611">
        <f t="shared" si="18"/>
        <v>7.173497994394983</v>
      </c>
      <c r="W34" s="611">
        <f t="shared" si="18"/>
        <v>6.024966649177093</v>
      </c>
      <c r="X34" s="611">
        <f t="shared" si="18"/>
        <v>4.898475335624621</v>
      </c>
      <c r="Y34" s="611">
        <f t="shared" si="18"/>
        <v>3.7937000134468857</v>
      </c>
      <c r="Z34" s="611">
        <f t="shared" si="18"/>
        <v>2.7103213355383624</v>
      </c>
      <c r="AA34" s="611">
        <f t="shared" si="18"/>
        <v>1.6480238285847615</v>
      </c>
      <c r="AB34" s="611">
        <f t="shared" si="18"/>
        <v>0.6064961874348314</v>
      </c>
      <c r="AC34" s="611">
        <f t="shared" si="18"/>
        <v>0.09229336047723122</v>
      </c>
    </row>
    <row r="35" spans="1:29" s="595" customFormat="1" ht="45" customHeight="1">
      <c r="A35" s="596" t="s">
        <v>552</v>
      </c>
      <c r="B35" s="610" t="s">
        <v>553</v>
      </c>
      <c r="C35" s="611"/>
      <c r="D35" s="611"/>
      <c r="E35" s="611">
        <f>E18/E8*100</f>
        <v>3.1714336283509343</v>
      </c>
      <c r="F35" s="611">
        <f aca="true" t="shared" si="19" ref="F35:AC35">F18/F8*100</f>
        <v>4.205889997234156</v>
      </c>
      <c r="G35" s="611">
        <f t="shared" si="19"/>
        <v>3.8999891703762355</v>
      </c>
      <c r="H35" s="611">
        <f t="shared" si="19"/>
        <v>3.7059980412214055</v>
      </c>
      <c r="I35" s="611">
        <f t="shared" si="19"/>
        <v>4.051664924333649</v>
      </c>
      <c r="J35" s="611">
        <f t="shared" si="19"/>
        <v>3.9363789050937554</v>
      </c>
      <c r="K35" s="611">
        <f t="shared" si="19"/>
        <v>3.6086105115731697</v>
      </c>
      <c r="L35" s="611">
        <f t="shared" si="19"/>
        <v>3.4991923757378056</v>
      </c>
      <c r="M35" s="611">
        <f t="shared" si="19"/>
        <v>3.391587277773405</v>
      </c>
      <c r="N35" s="611">
        <f t="shared" si="19"/>
        <v>3.2773940334512273</v>
      </c>
      <c r="O35" s="611">
        <f t="shared" si="19"/>
        <v>3.1816959945231966</v>
      </c>
      <c r="P35" s="611">
        <f t="shared" si="19"/>
        <v>3.1416724385483876</v>
      </c>
      <c r="Q35" s="611">
        <f t="shared" si="19"/>
        <v>2.7922787165819765</v>
      </c>
      <c r="R35" s="611">
        <f t="shared" si="19"/>
        <v>2.1930418104323732</v>
      </c>
      <c r="S35" s="611">
        <f t="shared" si="19"/>
        <v>2.071329163346573</v>
      </c>
      <c r="T35" s="611">
        <f t="shared" si="19"/>
        <v>1.9620084615289186</v>
      </c>
      <c r="U35" s="611">
        <f t="shared" si="19"/>
        <v>1.8546494527426345</v>
      </c>
      <c r="V35" s="611">
        <f t="shared" si="19"/>
        <v>1.749224052575806</v>
      </c>
      <c r="W35" s="611">
        <f t="shared" si="19"/>
        <v>1.6457044735422939</v>
      </c>
      <c r="X35" s="611">
        <f t="shared" si="19"/>
        <v>1.5440633277749256</v>
      </c>
      <c r="Y35" s="611">
        <f t="shared" si="19"/>
        <v>1.4442735027931424</v>
      </c>
      <c r="Z35" s="611">
        <f t="shared" si="19"/>
        <v>1.3463083818107835</v>
      </c>
      <c r="AA35" s="611">
        <f t="shared" si="19"/>
        <v>1.250141599904409</v>
      </c>
      <c r="AB35" s="611">
        <f t="shared" si="19"/>
        <v>1.1557471144181808</v>
      </c>
      <c r="AC35" s="611">
        <f t="shared" si="19"/>
        <v>0.5322175709844061</v>
      </c>
    </row>
    <row r="36" spans="1:29" s="595" customFormat="1" ht="12.75">
      <c r="A36" s="596" t="s">
        <v>554</v>
      </c>
      <c r="B36" s="597" t="s">
        <v>272</v>
      </c>
      <c r="C36" s="612">
        <f>SUM(C37:C38)</f>
        <v>2178567</v>
      </c>
      <c r="D36" s="612">
        <f>SUM(D37:D38)</f>
        <v>13050000</v>
      </c>
      <c r="E36" s="598">
        <f aca="true" t="shared" si="20" ref="E36:AC36">SUM(E37:E38)</f>
        <v>1033987</v>
      </c>
      <c r="F36" s="598">
        <f t="shared" si="20"/>
        <v>927418</v>
      </c>
      <c r="G36" s="598">
        <f t="shared" si="20"/>
        <v>0</v>
      </c>
      <c r="H36" s="598">
        <f t="shared" si="20"/>
        <v>0</v>
      </c>
      <c r="I36" s="598">
        <f t="shared" si="20"/>
        <v>0</v>
      </c>
      <c r="J36" s="598">
        <f t="shared" si="20"/>
        <v>0</v>
      </c>
      <c r="K36" s="598">
        <f t="shared" si="20"/>
        <v>0</v>
      </c>
      <c r="L36" s="598">
        <f t="shared" si="20"/>
        <v>0</v>
      </c>
      <c r="M36" s="598">
        <f t="shared" si="20"/>
        <v>0</v>
      </c>
      <c r="N36" s="598">
        <f t="shared" si="20"/>
        <v>0</v>
      </c>
      <c r="O36" s="598">
        <f t="shared" si="20"/>
        <v>0</v>
      </c>
      <c r="P36" s="598">
        <f t="shared" si="20"/>
        <v>0</v>
      </c>
      <c r="Q36" s="598">
        <f t="shared" si="20"/>
        <v>0</v>
      </c>
      <c r="R36" s="598">
        <f t="shared" si="20"/>
        <v>0</v>
      </c>
      <c r="S36" s="598">
        <f t="shared" si="20"/>
        <v>0</v>
      </c>
      <c r="T36" s="598">
        <f t="shared" si="20"/>
        <v>0</v>
      </c>
      <c r="U36" s="598">
        <f t="shared" si="20"/>
        <v>0</v>
      </c>
      <c r="V36" s="598">
        <f t="shared" si="20"/>
        <v>0</v>
      </c>
      <c r="W36" s="598">
        <f t="shared" si="20"/>
        <v>0</v>
      </c>
      <c r="X36" s="598">
        <f t="shared" si="20"/>
        <v>0</v>
      </c>
      <c r="Y36" s="598">
        <f t="shared" si="20"/>
        <v>0</v>
      </c>
      <c r="Z36" s="598">
        <f t="shared" si="20"/>
        <v>0</v>
      </c>
      <c r="AA36" s="598">
        <f t="shared" si="20"/>
        <v>0</v>
      </c>
      <c r="AB36" s="598">
        <f t="shared" si="20"/>
        <v>0</v>
      </c>
      <c r="AC36" s="598">
        <f t="shared" si="20"/>
        <v>0</v>
      </c>
    </row>
    <row r="37" spans="1:29" s="595" customFormat="1" ht="12.75">
      <c r="A37" s="599" t="s">
        <v>522</v>
      </c>
      <c r="B37" s="600" t="s">
        <v>229</v>
      </c>
      <c r="C37" s="613">
        <v>178567</v>
      </c>
      <c r="D37" s="613">
        <v>50000</v>
      </c>
      <c r="E37" s="601">
        <v>0</v>
      </c>
      <c r="F37" s="601">
        <v>0</v>
      </c>
      <c r="G37" s="601">
        <v>0</v>
      </c>
      <c r="H37" s="601">
        <v>0</v>
      </c>
      <c r="I37" s="601">
        <v>0</v>
      </c>
      <c r="J37" s="601">
        <v>0</v>
      </c>
      <c r="K37" s="601">
        <v>0</v>
      </c>
      <c r="L37" s="601">
        <v>0</v>
      </c>
      <c r="M37" s="601">
        <v>0</v>
      </c>
      <c r="N37" s="601">
        <v>0</v>
      </c>
      <c r="O37" s="601">
        <v>0</v>
      </c>
      <c r="P37" s="601">
        <v>0</v>
      </c>
      <c r="Q37" s="601">
        <v>0</v>
      </c>
      <c r="R37" s="601">
        <v>0</v>
      </c>
      <c r="S37" s="601">
        <v>0</v>
      </c>
      <c r="T37" s="601">
        <v>0</v>
      </c>
      <c r="U37" s="601">
        <v>0</v>
      </c>
      <c r="V37" s="601">
        <v>0</v>
      </c>
      <c r="W37" s="601">
        <v>0</v>
      </c>
      <c r="X37" s="601">
        <v>0</v>
      </c>
      <c r="Y37" s="601">
        <v>0</v>
      </c>
      <c r="Z37" s="601">
        <v>0</v>
      </c>
      <c r="AA37" s="601">
        <v>0</v>
      </c>
      <c r="AB37" s="601">
        <v>0</v>
      </c>
      <c r="AC37" s="601">
        <v>0</v>
      </c>
    </row>
    <row r="38" spans="1:29" s="595" customFormat="1" ht="12.75">
      <c r="A38" s="599" t="s">
        <v>527</v>
      </c>
      <c r="B38" s="600" t="s">
        <v>260</v>
      </c>
      <c r="C38" s="613">
        <v>2000000</v>
      </c>
      <c r="D38" s="613">
        <v>13000000</v>
      </c>
      <c r="E38" s="601">
        <v>1033987</v>
      </c>
      <c r="F38" s="601">
        <v>927418</v>
      </c>
      <c r="G38" s="601">
        <v>0</v>
      </c>
      <c r="H38" s="601">
        <v>0</v>
      </c>
      <c r="I38" s="601">
        <v>0</v>
      </c>
      <c r="J38" s="601">
        <v>0</v>
      </c>
      <c r="K38" s="601">
        <v>0</v>
      </c>
      <c r="L38" s="601">
        <v>0</v>
      </c>
      <c r="M38" s="601">
        <v>0</v>
      </c>
      <c r="N38" s="601">
        <v>0</v>
      </c>
      <c r="O38" s="601">
        <v>0</v>
      </c>
      <c r="P38" s="601">
        <v>0</v>
      </c>
      <c r="Q38" s="601">
        <v>0</v>
      </c>
      <c r="R38" s="601">
        <v>0</v>
      </c>
      <c r="S38" s="601">
        <v>0</v>
      </c>
      <c r="T38" s="601">
        <v>0</v>
      </c>
      <c r="U38" s="601">
        <v>0</v>
      </c>
      <c r="V38" s="601">
        <v>0</v>
      </c>
      <c r="W38" s="601">
        <v>0</v>
      </c>
      <c r="X38" s="601">
        <v>0</v>
      </c>
      <c r="Y38" s="601">
        <v>0</v>
      </c>
      <c r="Z38" s="601">
        <v>0</v>
      </c>
      <c r="AA38" s="601">
        <v>0</v>
      </c>
      <c r="AB38" s="601">
        <v>0</v>
      </c>
      <c r="AC38" s="601">
        <v>0</v>
      </c>
    </row>
    <row r="39" spans="3:29" ht="12.75">
      <c r="C39" s="170"/>
      <c r="D39" s="170"/>
      <c r="E39" s="170"/>
      <c r="F39" s="722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</row>
    <row r="40" spans="3:29" ht="12.75">
      <c r="C40" s="170"/>
      <c r="D40" s="170"/>
      <c r="E40" s="170"/>
      <c r="F40" s="722"/>
      <c r="G40" s="170"/>
      <c r="H40" s="170"/>
      <c r="I40" s="170"/>
      <c r="J40" s="170"/>
      <c r="K40" s="170"/>
      <c r="L40" s="170"/>
      <c r="M40" s="170"/>
      <c r="N40" s="170"/>
      <c r="O40" s="614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</row>
    <row r="41" spans="3:29" ht="12.75">
      <c r="C41" s="170"/>
      <c r="D41" s="170"/>
      <c r="E41" s="170"/>
      <c r="F41" s="722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</row>
    <row r="42" spans="3:29" ht="12.75">
      <c r="C42" s="170"/>
      <c r="D42" s="170"/>
      <c r="E42" s="170"/>
      <c r="F42" s="722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</row>
    <row r="43" spans="3:29" ht="12.75">
      <c r="C43" s="170"/>
      <c r="D43" s="170"/>
      <c r="E43" s="170"/>
      <c r="F43" s="722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</row>
    <row r="44" spans="3:29" ht="12.75">
      <c r="C44" s="170"/>
      <c r="D44" s="170"/>
      <c r="E44" s="170"/>
      <c r="F44" s="722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</row>
    <row r="45" spans="3:29" ht="12.75">
      <c r="C45" s="170"/>
      <c r="D45" s="170"/>
      <c r="E45" s="170"/>
      <c r="F45" s="722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</row>
    <row r="46" spans="3:29" ht="12.75">
      <c r="C46" s="170"/>
      <c r="D46" s="170"/>
      <c r="E46" s="170"/>
      <c r="F46" s="722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</row>
    <row r="47" spans="3:29" ht="12.75">
      <c r="C47" s="170"/>
      <c r="D47" s="170"/>
      <c r="E47" s="170"/>
      <c r="F47" s="722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</row>
    <row r="48" spans="3:29" ht="12.75">
      <c r="C48" s="170"/>
      <c r="D48" s="170"/>
      <c r="E48" s="170"/>
      <c r="F48" s="722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</row>
    <row r="49" spans="3:29" ht="12.75">
      <c r="C49" s="170"/>
      <c r="D49" s="170"/>
      <c r="E49" s="170"/>
      <c r="F49" s="722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</row>
    <row r="50" spans="3:29" ht="12.75">
      <c r="C50" s="170"/>
      <c r="D50" s="170"/>
      <c r="E50" s="170"/>
      <c r="F50" s="722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</row>
    <row r="51" spans="3:29" ht="12.75">
      <c r="C51" s="170"/>
      <c r="D51" s="170"/>
      <c r="E51" s="170"/>
      <c r="F51" s="722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</row>
    <row r="52" spans="3:29" ht="12.75">
      <c r="C52" s="170"/>
      <c r="D52" s="170"/>
      <c r="E52" s="170"/>
      <c r="F52" s="722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</row>
    <row r="53" spans="3:29" ht="12.75">
      <c r="C53" s="170"/>
      <c r="D53" s="170"/>
      <c r="E53" s="170"/>
      <c r="F53" s="722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</row>
    <row r="54" spans="3:29" ht="12.75">
      <c r="C54" s="170"/>
      <c r="D54" s="170"/>
      <c r="E54" s="170"/>
      <c r="F54" s="722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</row>
    <row r="55" spans="3:29" ht="12.75">
      <c r="C55" s="170"/>
      <c r="D55" s="170"/>
      <c r="E55" s="170"/>
      <c r="F55" s="722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</row>
    <row r="56" spans="3:29" ht="12.75">
      <c r="C56" s="170"/>
      <c r="D56" s="170"/>
      <c r="E56" s="170"/>
      <c r="F56" s="722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</row>
    <row r="57" spans="3:29" ht="12.75">
      <c r="C57" s="170"/>
      <c r="D57" s="170"/>
      <c r="E57" s="170"/>
      <c r="F57" s="722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</row>
    <row r="58" spans="3:29" ht="12.75">
      <c r="C58" s="170"/>
      <c r="D58" s="170"/>
      <c r="E58" s="170"/>
      <c r="F58" s="722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</row>
    <row r="59" spans="3:29" ht="12.75">
      <c r="C59" s="170"/>
      <c r="D59" s="170"/>
      <c r="E59" s="170"/>
      <c r="F59" s="722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</row>
    <row r="60" spans="3:29" ht="12.75">
      <c r="C60" s="170"/>
      <c r="D60" s="170"/>
      <c r="E60" s="170"/>
      <c r="F60" s="722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</row>
    <row r="61" spans="3:29" ht="12.75">
      <c r="C61" s="170"/>
      <c r="D61" s="170"/>
      <c r="E61" s="170"/>
      <c r="F61" s="722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</row>
    <row r="62" spans="3:29" ht="12.75">
      <c r="C62" s="170"/>
      <c r="D62" s="170"/>
      <c r="E62" s="170"/>
      <c r="F62" s="722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</row>
    <row r="63" spans="3:29" ht="12.75">
      <c r="C63" s="170"/>
      <c r="D63" s="170"/>
      <c r="E63" s="170"/>
      <c r="F63" s="722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</row>
    <row r="64" spans="3:29" ht="12.75">
      <c r="C64" s="170"/>
      <c r="D64" s="170"/>
      <c r="E64" s="170"/>
      <c r="F64" s="722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</row>
    <row r="65" spans="3:29" ht="12.75">
      <c r="C65" s="170"/>
      <c r="D65" s="170"/>
      <c r="E65" s="170"/>
      <c r="F65" s="722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</row>
    <row r="66" spans="3:29" ht="12.75">
      <c r="C66" s="170"/>
      <c r="D66" s="170"/>
      <c r="E66" s="170"/>
      <c r="F66" s="722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</row>
    <row r="67" spans="3:29" ht="12.75">
      <c r="C67" s="170"/>
      <c r="D67" s="170"/>
      <c r="E67" s="170"/>
      <c r="F67" s="722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</row>
    <row r="68" spans="3:29" ht="12.75">
      <c r="C68" s="170"/>
      <c r="D68" s="170"/>
      <c r="E68" s="170"/>
      <c r="F68" s="722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</row>
    <row r="69" spans="3:29" ht="12.75">
      <c r="C69" s="170"/>
      <c r="D69" s="170"/>
      <c r="E69" s="170"/>
      <c r="F69" s="722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</row>
    <row r="70" spans="3:29" ht="12.75">
      <c r="C70" s="170"/>
      <c r="D70" s="170"/>
      <c r="E70" s="170"/>
      <c r="F70" s="722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</row>
    <row r="71" spans="3:29" ht="12.75">
      <c r="C71" s="170"/>
      <c r="D71" s="170"/>
      <c r="E71" s="170"/>
      <c r="F71" s="722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</row>
    <row r="72" spans="3:29" ht="12.75">
      <c r="C72" s="170"/>
      <c r="D72" s="170"/>
      <c r="E72" s="170"/>
      <c r="F72" s="722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</row>
    <row r="73" spans="3:29" ht="12.75">
      <c r="C73" s="170"/>
      <c r="D73" s="170"/>
      <c r="E73" s="170"/>
      <c r="F73" s="722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</row>
    <row r="74" spans="3:29" ht="12.75">
      <c r="C74" s="170"/>
      <c r="D74" s="170"/>
      <c r="E74" s="170"/>
      <c r="F74" s="722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</row>
    <row r="75" spans="3:29" ht="12.75">
      <c r="C75" s="170"/>
      <c r="D75" s="170"/>
      <c r="E75" s="170"/>
      <c r="F75" s="722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</row>
    <row r="76" spans="3:29" ht="12.75">
      <c r="C76" s="170"/>
      <c r="D76" s="170"/>
      <c r="E76" s="170"/>
      <c r="F76" s="722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</row>
    <row r="77" spans="3:29" ht="12.75">
      <c r="C77" s="170"/>
      <c r="D77" s="170"/>
      <c r="E77" s="170"/>
      <c r="F77" s="722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</row>
    <row r="78" spans="3:29" ht="12.75">
      <c r="C78" s="170"/>
      <c r="D78" s="170"/>
      <c r="E78" s="170"/>
      <c r="F78" s="722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</row>
    <row r="79" spans="3:29" ht="12.75">
      <c r="C79" s="170"/>
      <c r="D79" s="170"/>
      <c r="E79" s="170"/>
      <c r="F79" s="722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</row>
    <row r="80" spans="3:29" ht="12.75">
      <c r="C80" s="170"/>
      <c r="D80" s="170"/>
      <c r="E80" s="170"/>
      <c r="F80" s="722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</row>
    <row r="81" spans="3:29" ht="12.75">
      <c r="C81" s="170"/>
      <c r="D81" s="170"/>
      <c r="E81" s="170"/>
      <c r="F81" s="722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</row>
    <row r="82" spans="3:29" ht="12.75">
      <c r="C82" s="170"/>
      <c r="D82" s="170"/>
      <c r="E82" s="170"/>
      <c r="F82" s="722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</row>
    <row r="83" spans="3:29" ht="12.75">
      <c r="C83" s="170"/>
      <c r="D83" s="170"/>
      <c r="E83" s="170"/>
      <c r="F83" s="722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</row>
    <row r="84" spans="3:29" ht="12.75">
      <c r="C84" s="170"/>
      <c r="D84" s="170"/>
      <c r="E84" s="170"/>
      <c r="F84" s="722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</row>
    <row r="85" spans="3:29" ht="12.75">
      <c r="C85" s="170"/>
      <c r="D85" s="170"/>
      <c r="E85" s="170"/>
      <c r="F85" s="722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</row>
    <row r="86" spans="3:29" ht="12.75">
      <c r="C86" s="170"/>
      <c r="D86" s="170"/>
      <c r="E86" s="170"/>
      <c r="F86" s="722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</row>
    <row r="87" spans="3:29" ht="12.75">
      <c r="C87" s="170"/>
      <c r="D87" s="170"/>
      <c r="E87" s="170"/>
      <c r="F87" s="722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</row>
    <row r="88" spans="3:29" ht="12.75">
      <c r="C88" s="170"/>
      <c r="D88" s="170"/>
      <c r="E88" s="170"/>
      <c r="F88" s="722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</row>
    <row r="89" spans="3:29" ht="12.75">
      <c r="C89" s="170"/>
      <c r="D89" s="170"/>
      <c r="E89" s="170"/>
      <c r="F89" s="722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</row>
    <row r="90" spans="3:29" ht="12.75">
      <c r="C90" s="170"/>
      <c r="D90" s="170"/>
      <c r="E90" s="170"/>
      <c r="F90" s="722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</row>
    <row r="91" spans="3:29" ht="12.75">
      <c r="C91" s="170"/>
      <c r="D91" s="170"/>
      <c r="E91" s="170"/>
      <c r="F91" s="722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</row>
    <row r="92" spans="3:29" ht="12.75">
      <c r="C92" s="170"/>
      <c r="D92" s="170"/>
      <c r="E92" s="170"/>
      <c r="F92" s="722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</row>
    <row r="93" spans="3:29" ht="12.75">
      <c r="C93" s="170"/>
      <c r="D93" s="170"/>
      <c r="E93" s="170"/>
      <c r="F93" s="722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</row>
    <row r="94" spans="3:29" ht="12.75">
      <c r="C94" s="170"/>
      <c r="D94" s="170"/>
      <c r="E94" s="170"/>
      <c r="F94" s="722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</row>
    <row r="95" spans="3:29" ht="12.75">
      <c r="C95" s="170"/>
      <c r="D95" s="170"/>
      <c r="E95" s="170"/>
      <c r="F95" s="722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</row>
    <row r="96" spans="3:29" ht="12.75">
      <c r="C96" s="170"/>
      <c r="D96" s="170"/>
      <c r="E96" s="170"/>
      <c r="F96" s="722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</row>
    <row r="97" spans="3:29" ht="12.75">
      <c r="C97" s="170"/>
      <c r="D97" s="170"/>
      <c r="E97" s="170"/>
      <c r="F97" s="722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</row>
    <row r="98" spans="3:29" ht="12.75">
      <c r="C98" s="170"/>
      <c r="D98" s="170"/>
      <c r="E98" s="170"/>
      <c r="F98" s="722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</row>
    <row r="99" spans="3:29" ht="12.75">
      <c r="C99" s="170"/>
      <c r="D99" s="170"/>
      <c r="E99" s="170"/>
      <c r="F99" s="722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</row>
    <row r="100" spans="3:29" ht="12.75">
      <c r="C100" s="170"/>
      <c r="D100" s="170"/>
      <c r="E100" s="170"/>
      <c r="F100" s="722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</row>
    <row r="101" spans="3:29" ht="12.75">
      <c r="C101" s="170"/>
      <c r="D101" s="170"/>
      <c r="E101" s="170"/>
      <c r="F101" s="722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</row>
    <row r="102" spans="3:29" ht="12.75">
      <c r="C102" s="170"/>
      <c r="D102" s="170"/>
      <c r="E102" s="170"/>
      <c r="F102" s="722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</row>
    <row r="103" spans="3:29" ht="12.75">
      <c r="C103" s="170"/>
      <c r="D103" s="170"/>
      <c r="E103" s="170"/>
      <c r="F103" s="722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</row>
    <row r="104" spans="3:29" ht="12.75">
      <c r="C104" s="170"/>
      <c r="D104" s="170"/>
      <c r="E104" s="170"/>
      <c r="F104" s="722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</row>
    <row r="105" spans="3:29" ht="12.75">
      <c r="C105" s="170"/>
      <c r="D105" s="170"/>
      <c r="E105" s="170"/>
      <c r="F105" s="722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</row>
    <row r="106" spans="3:29" ht="12.75">
      <c r="C106" s="170"/>
      <c r="D106" s="170"/>
      <c r="E106" s="170"/>
      <c r="F106" s="722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</row>
    <row r="107" spans="3:29" ht="12.75">
      <c r="C107" s="170"/>
      <c r="D107" s="170"/>
      <c r="E107" s="170"/>
      <c r="F107" s="722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</row>
    <row r="108" spans="3:29" ht="12.75">
      <c r="C108" s="170"/>
      <c r="D108" s="170"/>
      <c r="E108" s="170"/>
      <c r="F108" s="722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</row>
    <row r="109" spans="3:29" ht="12.75">
      <c r="C109" s="170"/>
      <c r="D109" s="170"/>
      <c r="E109" s="170"/>
      <c r="F109" s="722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</row>
    <row r="110" spans="3:29" ht="12.75">
      <c r="C110" s="170"/>
      <c r="D110" s="170"/>
      <c r="E110" s="170"/>
      <c r="F110" s="722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</row>
    <row r="111" spans="3:29" ht="12.75">
      <c r="C111" s="170"/>
      <c r="D111" s="170"/>
      <c r="E111" s="170"/>
      <c r="F111" s="722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</row>
    <row r="112" spans="3:29" ht="12.75">
      <c r="C112" s="170"/>
      <c r="D112" s="170"/>
      <c r="E112" s="170"/>
      <c r="F112" s="722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</row>
    <row r="113" spans="3:29" ht="12.75">
      <c r="C113" s="170"/>
      <c r="D113" s="170"/>
      <c r="E113" s="170"/>
      <c r="F113" s="722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</row>
    <row r="114" spans="3:29" ht="12.75">
      <c r="C114" s="170"/>
      <c r="D114" s="170"/>
      <c r="E114" s="170"/>
      <c r="F114" s="722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</row>
    <row r="115" spans="3:29" ht="12.75">
      <c r="C115" s="170"/>
      <c r="D115" s="170"/>
      <c r="E115" s="170"/>
      <c r="F115" s="722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</row>
    <row r="116" spans="3:29" ht="12.75">
      <c r="C116" s="170"/>
      <c r="D116" s="170"/>
      <c r="E116" s="170"/>
      <c r="F116" s="722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</row>
    <row r="117" spans="3:29" ht="12.75">
      <c r="C117" s="170"/>
      <c r="D117" s="170"/>
      <c r="E117" s="170"/>
      <c r="F117" s="722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</row>
    <row r="118" spans="3:29" ht="12.75">
      <c r="C118" s="170"/>
      <c r="D118" s="170"/>
      <c r="E118" s="170"/>
      <c r="F118" s="722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</row>
    <row r="119" spans="3:29" ht="12.75">
      <c r="C119" s="170"/>
      <c r="D119" s="170"/>
      <c r="E119" s="170"/>
      <c r="F119" s="722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</row>
    <row r="120" spans="3:29" ht="12.75">
      <c r="C120" s="170"/>
      <c r="D120" s="170"/>
      <c r="E120" s="170"/>
      <c r="F120" s="722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</row>
    <row r="121" spans="3:29" ht="12.75">
      <c r="C121" s="170"/>
      <c r="D121" s="170"/>
      <c r="E121" s="170"/>
      <c r="F121" s="722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</row>
    <row r="122" spans="3:29" ht="12.75">
      <c r="C122" s="170"/>
      <c r="D122" s="170"/>
      <c r="E122" s="170"/>
      <c r="F122" s="722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</row>
  </sheetData>
  <mergeCells count="2">
    <mergeCell ref="E5:P5"/>
    <mergeCell ref="R5:AC5"/>
  </mergeCells>
  <printOptions horizontalCentered="1"/>
  <pageMargins left="0.5118110236220472" right="0.5118110236220472" top="0.1968503937007874" bottom="0.2362204724409449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6"/>
  <sheetViews>
    <sheetView zoomScaleSheetLayoutView="75" workbookViewId="0" topLeftCell="A1">
      <selection activeCell="F5" sqref="F5"/>
    </sheetView>
  </sheetViews>
  <sheetFormatPr defaultColWidth="9.00390625" defaultRowHeight="12.75"/>
  <cols>
    <col min="1" max="1" width="4.125" style="330" bestFit="1" customWidth="1"/>
    <col min="2" max="2" width="6.25390625" style="388" bestFit="1" customWidth="1"/>
    <col min="3" max="3" width="5.125" style="436" bestFit="1" customWidth="1"/>
    <col min="4" max="4" width="51.125" style="388" customWidth="1"/>
    <col min="5" max="5" width="10.875" style="388" customWidth="1"/>
    <col min="6" max="6" width="12.25390625" style="388" customWidth="1"/>
    <col min="7" max="7" width="10.625" style="388" customWidth="1"/>
    <col min="8" max="16384" width="9.125" style="388" customWidth="1"/>
  </cols>
  <sheetData>
    <row r="1" spans="1:6" ht="12.75">
      <c r="A1" s="242"/>
      <c r="B1" s="386"/>
      <c r="C1" s="387"/>
      <c r="D1" s="584"/>
      <c r="F1" s="584" t="s">
        <v>41</v>
      </c>
    </row>
    <row r="2" spans="1:7" ht="12.75">
      <c r="A2" s="242"/>
      <c r="B2" s="386"/>
      <c r="C2" s="387"/>
      <c r="F2" s="584" t="s">
        <v>492</v>
      </c>
      <c r="G2" s="746" t="s">
        <v>639</v>
      </c>
    </row>
    <row r="3" spans="1:6" ht="12.75">
      <c r="A3" s="242"/>
      <c r="B3" s="386"/>
      <c r="C3" s="387"/>
      <c r="F3" s="584" t="s">
        <v>43</v>
      </c>
    </row>
    <row r="4" spans="1:7" ht="12.75">
      <c r="A4" s="242"/>
      <c r="B4" s="386"/>
      <c r="C4" s="387"/>
      <c r="F4" s="584" t="s">
        <v>493</v>
      </c>
      <c r="G4" s="746" t="s">
        <v>640</v>
      </c>
    </row>
    <row r="5" spans="1:4" ht="18" customHeight="1">
      <c r="A5" s="242"/>
      <c r="B5" s="386"/>
      <c r="C5" s="387"/>
      <c r="D5" s="386"/>
    </row>
    <row r="6" spans="1:7" ht="13.5" customHeight="1">
      <c r="A6" s="780" t="s">
        <v>442</v>
      </c>
      <c r="B6" s="780"/>
      <c r="C6" s="780"/>
      <c r="D6" s="780"/>
      <c r="E6" s="780"/>
      <c r="F6" s="780"/>
      <c r="G6" s="780"/>
    </row>
    <row r="7" spans="1:7" ht="13.5" customHeight="1" thickBot="1">
      <c r="A7" s="784" t="s">
        <v>72</v>
      </c>
      <c r="B7" s="784"/>
      <c r="C7" s="784"/>
      <c r="D7" s="784"/>
      <c r="E7" s="784"/>
      <c r="F7" s="784"/>
      <c r="G7" s="784"/>
    </row>
    <row r="8" spans="1:7" ht="14.25" customHeight="1">
      <c r="A8" s="788" t="s">
        <v>55</v>
      </c>
      <c r="B8" s="791" t="s">
        <v>40</v>
      </c>
      <c r="C8" s="791" t="s">
        <v>0</v>
      </c>
      <c r="D8" s="791" t="s">
        <v>56</v>
      </c>
      <c r="E8" s="781" t="s">
        <v>593</v>
      </c>
      <c r="F8" s="774" t="s">
        <v>490</v>
      </c>
      <c r="G8" s="777" t="s">
        <v>557</v>
      </c>
    </row>
    <row r="9" spans="1:7" s="389" customFormat="1" ht="12.75" customHeight="1">
      <c r="A9" s="789"/>
      <c r="B9" s="792"/>
      <c r="C9" s="792"/>
      <c r="D9" s="792"/>
      <c r="E9" s="782"/>
      <c r="F9" s="775"/>
      <c r="G9" s="778"/>
    </row>
    <row r="10" spans="1:7" s="389" customFormat="1" ht="12.75" customHeight="1" thickBot="1">
      <c r="A10" s="790"/>
      <c r="B10" s="793"/>
      <c r="C10" s="793"/>
      <c r="D10" s="793"/>
      <c r="E10" s="783"/>
      <c r="F10" s="776"/>
      <c r="G10" s="779"/>
    </row>
    <row r="11" spans="1:7" ht="9" customHeight="1" thickBot="1">
      <c r="A11" s="390">
        <v>1</v>
      </c>
      <c r="B11" s="391">
        <v>2</v>
      </c>
      <c r="C11" s="391">
        <v>3</v>
      </c>
      <c r="D11" s="391">
        <v>4</v>
      </c>
      <c r="E11" s="617">
        <v>5</v>
      </c>
      <c r="F11" s="635">
        <v>6</v>
      </c>
      <c r="G11" s="629">
        <v>7</v>
      </c>
    </row>
    <row r="12" spans="1:7" s="395" customFormat="1" ht="24" customHeight="1" thickBot="1">
      <c r="A12" s="392" t="s">
        <v>1</v>
      </c>
      <c r="B12" s="393"/>
      <c r="C12" s="393"/>
      <c r="D12" s="394" t="s">
        <v>2</v>
      </c>
      <c r="E12" s="618">
        <f aca="true" t="shared" si="0" ref="E12:G13">E13</f>
        <v>44000</v>
      </c>
      <c r="F12" s="636">
        <f t="shared" si="0"/>
        <v>0</v>
      </c>
      <c r="G12" s="447">
        <f t="shared" si="0"/>
        <v>44000</v>
      </c>
    </row>
    <row r="13" spans="1:7" ht="13.5" thickBot="1">
      <c r="A13" s="396"/>
      <c r="B13" s="397" t="s">
        <v>3</v>
      </c>
      <c r="C13" s="398"/>
      <c r="D13" s="399" t="s">
        <v>60</v>
      </c>
      <c r="E13" s="619">
        <f t="shared" si="0"/>
        <v>44000</v>
      </c>
      <c r="F13" s="637">
        <f t="shared" si="0"/>
        <v>0</v>
      </c>
      <c r="G13" s="630">
        <f t="shared" si="0"/>
        <v>44000</v>
      </c>
    </row>
    <row r="14" spans="1:7" ht="13.5" customHeight="1">
      <c r="A14" s="396"/>
      <c r="B14" s="268"/>
      <c r="C14" s="400" t="s">
        <v>74</v>
      </c>
      <c r="D14" s="305" t="s">
        <v>576</v>
      </c>
      <c r="E14" s="295">
        <v>44000</v>
      </c>
      <c r="F14" s="293"/>
      <c r="G14" s="450">
        <f>F14+E14</f>
        <v>44000</v>
      </c>
    </row>
    <row r="15" spans="1:7" ht="13.5" customHeight="1">
      <c r="A15" s="396"/>
      <c r="B15" s="268"/>
      <c r="C15" s="400"/>
      <c r="D15" s="204" t="s">
        <v>577</v>
      </c>
      <c r="E15" s="295"/>
      <c r="F15" s="293"/>
      <c r="G15" s="450"/>
    </row>
    <row r="16" spans="1:7" ht="12" customHeight="1">
      <c r="A16" s="396"/>
      <c r="B16" s="404"/>
      <c r="C16" s="404"/>
      <c r="D16" s="268"/>
      <c r="E16" s="295"/>
      <c r="F16" s="293"/>
      <c r="G16" s="450"/>
    </row>
    <row r="17" spans="1:7" s="395" customFormat="1" ht="13.5" thickBot="1">
      <c r="A17" s="392" t="s">
        <v>15</v>
      </c>
      <c r="B17" s="393"/>
      <c r="C17" s="393"/>
      <c r="D17" s="405" t="s">
        <v>16</v>
      </c>
      <c r="E17" s="618">
        <f>E18</f>
        <v>188635</v>
      </c>
      <c r="F17" s="636">
        <f>F18</f>
        <v>0</v>
      </c>
      <c r="G17" s="447">
        <f>G18</f>
        <v>188635</v>
      </c>
    </row>
    <row r="18" spans="1:7" ht="13.5" thickBot="1">
      <c r="A18" s="406"/>
      <c r="B18" s="397" t="s">
        <v>37</v>
      </c>
      <c r="C18" s="407"/>
      <c r="D18" s="408" t="s">
        <v>88</v>
      </c>
      <c r="E18" s="619">
        <f>SUM(E19)</f>
        <v>188635</v>
      </c>
      <c r="F18" s="637">
        <f>SUM(F19)</f>
        <v>0</v>
      </c>
      <c r="G18" s="630">
        <f>SUM(G19)</f>
        <v>188635</v>
      </c>
    </row>
    <row r="19" spans="1:7" ht="12.75" customHeight="1">
      <c r="A19" s="406"/>
      <c r="B19" s="409"/>
      <c r="C19" s="268">
        <v>2460</v>
      </c>
      <c r="D19" s="410" t="s">
        <v>583</v>
      </c>
      <c r="E19" s="295">
        <v>188635</v>
      </c>
      <c r="F19" s="293"/>
      <c r="G19" s="450">
        <f>F19+E19</f>
        <v>188635</v>
      </c>
    </row>
    <row r="20" spans="1:7" ht="12.75" customHeight="1">
      <c r="A20" s="406"/>
      <c r="B20" s="411"/>
      <c r="C20" s="268"/>
      <c r="D20" s="401"/>
      <c r="E20" s="295"/>
      <c r="F20" s="293"/>
      <c r="G20" s="450"/>
    </row>
    <row r="21" spans="1:7" s="395" customFormat="1" ht="13.5" thickBot="1">
      <c r="A21" s="412">
        <v>600</v>
      </c>
      <c r="B21" s="393"/>
      <c r="C21" s="413"/>
      <c r="D21" s="405" t="s">
        <v>26</v>
      </c>
      <c r="E21" s="618">
        <f>SUM(E22)</f>
        <v>621027</v>
      </c>
      <c r="F21" s="636">
        <f>SUM(F22)</f>
        <v>-84900</v>
      </c>
      <c r="G21" s="447">
        <f>SUM(G22)</f>
        <v>536127</v>
      </c>
    </row>
    <row r="22" spans="1:7" ht="13.5" thickBot="1">
      <c r="A22" s="414"/>
      <c r="B22" s="415">
        <v>60014</v>
      </c>
      <c r="C22" s="416"/>
      <c r="D22" s="408" t="s">
        <v>27</v>
      </c>
      <c r="E22" s="619">
        <f>SUM(E23:E27)</f>
        <v>621027</v>
      </c>
      <c r="F22" s="619">
        <f>SUM(F23:F27)</f>
        <v>-84900</v>
      </c>
      <c r="G22" s="715">
        <f>SUM(G23:G27)</f>
        <v>536127</v>
      </c>
    </row>
    <row r="23" spans="1:7" ht="12.75">
      <c r="A23" s="414"/>
      <c r="B23" s="268"/>
      <c r="C23" s="400" t="s">
        <v>77</v>
      </c>
      <c r="D23" s="305" t="s">
        <v>35</v>
      </c>
      <c r="E23" s="295">
        <v>90000</v>
      </c>
      <c r="F23" s="293"/>
      <c r="G23" s="450">
        <f>F23+E23</f>
        <v>90000</v>
      </c>
    </row>
    <row r="24" spans="1:7" ht="12.75" customHeight="1">
      <c r="A24" s="414"/>
      <c r="B24" s="404"/>
      <c r="C24" s="400" t="s">
        <v>78</v>
      </c>
      <c r="D24" s="305" t="s">
        <v>581</v>
      </c>
      <c r="E24" s="295">
        <v>36000</v>
      </c>
      <c r="F24" s="293"/>
      <c r="G24" s="450">
        <f>F24+E24</f>
        <v>36000</v>
      </c>
    </row>
    <row r="25" spans="1:7" ht="12.75" customHeight="1">
      <c r="A25" s="414"/>
      <c r="B25" s="404"/>
      <c r="C25" s="400"/>
      <c r="D25" s="305" t="s">
        <v>582</v>
      </c>
      <c r="E25" s="295"/>
      <c r="F25" s="293"/>
      <c r="G25" s="450"/>
    </row>
    <row r="26" spans="1:7" ht="12.75" customHeight="1">
      <c r="A26" s="414"/>
      <c r="B26" s="404"/>
      <c r="C26" s="400" t="s">
        <v>75</v>
      </c>
      <c r="D26" s="242" t="s">
        <v>38</v>
      </c>
      <c r="E26" s="295">
        <v>495027</v>
      </c>
      <c r="F26" s="293">
        <f>-20000-84900</f>
        <v>-104900</v>
      </c>
      <c r="G26" s="450">
        <f>F26+E26</f>
        <v>390127</v>
      </c>
    </row>
    <row r="27" spans="1:7" ht="12.75" customHeight="1">
      <c r="A27" s="414"/>
      <c r="B27" s="404"/>
      <c r="C27" s="400" t="s">
        <v>598</v>
      </c>
      <c r="D27" s="242" t="s">
        <v>632</v>
      </c>
      <c r="E27" s="295">
        <v>0</v>
      </c>
      <c r="F27" s="293">
        <v>20000</v>
      </c>
      <c r="G27" s="450">
        <f>F27+E27</f>
        <v>20000</v>
      </c>
    </row>
    <row r="28" spans="1:7" ht="12.75" customHeight="1">
      <c r="A28" s="414"/>
      <c r="B28" s="404"/>
      <c r="C28" s="400"/>
      <c r="D28" s="242" t="s">
        <v>631</v>
      </c>
      <c r="E28" s="295"/>
      <c r="F28" s="293"/>
      <c r="G28" s="450"/>
    </row>
    <row r="29" spans="1:7" ht="12.75">
      <c r="A29" s="414"/>
      <c r="B29" s="404"/>
      <c r="C29" s="400"/>
      <c r="D29" s="305"/>
      <c r="E29" s="295"/>
      <c r="F29" s="293"/>
      <c r="G29" s="450"/>
    </row>
    <row r="30" spans="1:7" s="395" customFormat="1" ht="13.5" thickBot="1">
      <c r="A30" s="412">
        <v>700</v>
      </c>
      <c r="B30" s="393"/>
      <c r="C30" s="393"/>
      <c r="D30" s="405" t="s">
        <v>4</v>
      </c>
      <c r="E30" s="618">
        <f>E31</f>
        <v>1623125</v>
      </c>
      <c r="F30" s="636">
        <f>F31</f>
        <v>7628</v>
      </c>
      <c r="G30" s="447">
        <f>G31</f>
        <v>1630753</v>
      </c>
    </row>
    <row r="31" spans="1:7" ht="13.5" thickBot="1">
      <c r="A31" s="414"/>
      <c r="B31" s="415">
        <v>70005</v>
      </c>
      <c r="C31" s="398"/>
      <c r="D31" s="408" t="s">
        <v>5</v>
      </c>
      <c r="E31" s="619">
        <f>SUM(E32:E47)</f>
        <v>1623125</v>
      </c>
      <c r="F31" s="637">
        <f>SUM(F32:F47)</f>
        <v>7628</v>
      </c>
      <c r="G31" s="630">
        <f>SUM(G32:G47)</f>
        <v>1630753</v>
      </c>
    </row>
    <row r="32" spans="1:7" ht="12.75">
      <c r="A32" s="414"/>
      <c r="B32" s="268"/>
      <c r="C32" s="400" t="s">
        <v>76</v>
      </c>
      <c r="D32" s="305" t="s">
        <v>397</v>
      </c>
      <c r="E32" s="295">
        <v>3000</v>
      </c>
      <c r="F32" s="293"/>
      <c r="G32" s="450">
        <f>F32+E32</f>
        <v>3000</v>
      </c>
    </row>
    <row r="33" spans="1:7" ht="12.75">
      <c r="A33" s="414"/>
      <c r="B33" s="268"/>
      <c r="C33" s="400"/>
      <c r="D33" s="305" t="s">
        <v>62</v>
      </c>
      <c r="E33" s="620"/>
      <c r="F33" s="204"/>
      <c r="G33" s="457"/>
    </row>
    <row r="34" spans="1:7" ht="12.75">
      <c r="A34" s="414"/>
      <c r="B34" s="268"/>
      <c r="C34" s="400" t="s">
        <v>77</v>
      </c>
      <c r="D34" s="305" t="s">
        <v>35</v>
      </c>
      <c r="E34" s="620">
        <v>0</v>
      </c>
      <c r="F34" s="204">
        <v>488</v>
      </c>
      <c r="G34" s="450">
        <f>F34+E34</f>
        <v>488</v>
      </c>
    </row>
    <row r="35" spans="1:7" ht="12.75">
      <c r="A35" s="414"/>
      <c r="B35" s="268"/>
      <c r="C35" s="400" t="s">
        <v>78</v>
      </c>
      <c r="D35" s="305" t="s">
        <v>581</v>
      </c>
      <c r="E35" s="295">
        <v>105825</v>
      </c>
      <c r="F35" s="293"/>
      <c r="G35" s="450">
        <f>F35+E35</f>
        <v>105825</v>
      </c>
    </row>
    <row r="36" spans="1:7" ht="12.75">
      <c r="A36" s="414"/>
      <c r="B36" s="268"/>
      <c r="C36" s="268"/>
      <c r="D36" s="305" t="s">
        <v>582</v>
      </c>
      <c r="E36" s="295"/>
      <c r="F36" s="293"/>
      <c r="G36" s="450"/>
    </row>
    <row r="37" spans="1:7" ht="12.75">
      <c r="A37" s="414"/>
      <c r="B37" s="268"/>
      <c r="C37" s="400" t="s">
        <v>79</v>
      </c>
      <c r="D37" s="305" t="s">
        <v>584</v>
      </c>
      <c r="E37" s="295">
        <v>1388300</v>
      </c>
      <c r="F37" s="293"/>
      <c r="G37" s="450">
        <f>F37+E37</f>
        <v>1388300</v>
      </c>
    </row>
    <row r="38" spans="1:7" ht="12.75">
      <c r="A38" s="414"/>
      <c r="B38" s="268"/>
      <c r="C38" s="400" t="s">
        <v>633</v>
      </c>
      <c r="D38" s="305" t="s">
        <v>634</v>
      </c>
      <c r="E38" s="295">
        <v>0</v>
      </c>
      <c r="F38" s="293">
        <v>5000</v>
      </c>
      <c r="G38" s="450">
        <f>F38+E38</f>
        <v>5000</v>
      </c>
    </row>
    <row r="39" spans="1:7" ht="12.75">
      <c r="A39" s="414"/>
      <c r="B39" s="268"/>
      <c r="C39" s="400" t="s">
        <v>74</v>
      </c>
      <c r="D39" s="305" t="s">
        <v>576</v>
      </c>
      <c r="E39" s="295">
        <v>41000</v>
      </c>
      <c r="F39" s="293"/>
      <c r="G39" s="450">
        <f>F39+E39</f>
        <v>41000</v>
      </c>
    </row>
    <row r="40" spans="1:7" ht="12.75">
      <c r="A40" s="414"/>
      <c r="B40" s="268"/>
      <c r="C40" s="400"/>
      <c r="D40" s="204" t="s">
        <v>577</v>
      </c>
      <c r="E40" s="295"/>
      <c r="F40" s="293"/>
      <c r="G40" s="450"/>
    </row>
    <row r="41" spans="1:7" ht="12.75">
      <c r="A41" s="414"/>
      <c r="B41" s="268"/>
      <c r="C41" s="400" t="s">
        <v>153</v>
      </c>
      <c r="D41" s="305" t="s">
        <v>586</v>
      </c>
      <c r="E41" s="295">
        <v>59000</v>
      </c>
      <c r="F41" s="293"/>
      <c r="G41" s="450">
        <f>F41+E41</f>
        <v>59000</v>
      </c>
    </row>
    <row r="42" spans="1:7" ht="12.75">
      <c r="A42" s="414"/>
      <c r="B42" s="268"/>
      <c r="C42" s="400"/>
      <c r="D42" s="305" t="s">
        <v>585</v>
      </c>
      <c r="E42" s="620"/>
      <c r="F42" s="204"/>
      <c r="G42" s="457"/>
    </row>
    <row r="43" spans="1:7" ht="12.75">
      <c r="A43" s="414"/>
      <c r="B43" s="268"/>
      <c r="C43" s="400" t="s">
        <v>625</v>
      </c>
      <c r="D43" s="305" t="s">
        <v>627</v>
      </c>
      <c r="E43" s="620">
        <v>0</v>
      </c>
      <c r="F43" s="204">
        <v>1491</v>
      </c>
      <c r="G43" s="457">
        <f>E43+F43</f>
        <v>1491</v>
      </c>
    </row>
    <row r="44" spans="1:7" ht="12.75">
      <c r="A44" s="414"/>
      <c r="B44" s="268"/>
      <c r="C44" s="400"/>
      <c r="D44" s="305" t="s">
        <v>628</v>
      </c>
      <c r="E44" s="620"/>
      <c r="F44" s="204"/>
      <c r="G44" s="457"/>
    </row>
    <row r="45" spans="1:7" ht="12.75">
      <c r="A45" s="414"/>
      <c r="B45" s="268"/>
      <c r="C45" s="400" t="s">
        <v>626</v>
      </c>
      <c r="D45" s="305" t="s">
        <v>627</v>
      </c>
      <c r="E45" s="620">
        <v>0</v>
      </c>
      <c r="F45" s="204">
        <v>649</v>
      </c>
      <c r="G45" s="457">
        <f>E45+F45</f>
        <v>649</v>
      </c>
    </row>
    <row r="46" spans="1:7" ht="12.75">
      <c r="A46" s="414"/>
      <c r="B46" s="268"/>
      <c r="C46" s="400"/>
      <c r="D46" s="305" t="s">
        <v>628</v>
      </c>
      <c r="E46" s="620"/>
      <c r="F46" s="204"/>
      <c r="G46" s="457"/>
    </row>
    <row r="47" spans="1:7" ht="12.75">
      <c r="A47" s="414"/>
      <c r="B47" s="268"/>
      <c r="C47" s="400" t="s">
        <v>395</v>
      </c>
      <c r="D47" s="305" t="s">
        <v>396</v>
      </c>
      <c r="E47" s="295">
        <v>26000</v>
      </c>
      <c r="F47" s="293"/>
      <c r="G47" s="450">
        <f>F47+E47</f>
        <v>26000</v>
      </c>
    </row>
    <row r="48" spans="1:7" ht="12.75">
      <c r="A48" s="414"/>
      <c r="B48" s="268"/>
      <c r="C48" s="400"/>
      <c r="D48" s="305"/>
      <c r="E48" s="295"/>
      <c r="F48" s="293"/>
      <c r="G48" s="450"/>
    </row>
    <row r="49" spans="1:7" s="395" customFormat="1" ht="13.5" thickBot="1">
      <c r="A49" s="412">
        <v>710</v>
      </c>
      <c r="B49" s="393"/>
      <c r="C49" s="413"/>
      <c r="D49" s="405" t="s">
        <v>6</v>
      </c>
      <c r="E49" s="618">
        <f>E50+E54+E58</f>
        <v>249822</v>
      </c>
      <c r="F49" s="636">
        <f>F50+F54+F58</f>
        <v>0</v>
      </c>
      <c r="G49" s="447">
        <f>G50+G54+G58</f>
        <v>249822</v>
      </c>
    </row>
    <row r="50" spans="1:7" ht="13.5" thickBot="1">
      <c r="A50" s="414"/>
      <c r="B50" s="415">
        <v>71013</v>
      </c>
      <c r="C50" s="416"/>
      <c r="D50" s="408" t="s">
        <v>63</v>
      </c>
      <c r="E50" s="619">
        <f>E51</f>
        <v>40000</v>
      </c>
      <c r="F50" s="637">
        <f>F51</f>
        <v>0</v>
      </c>
      <c r="G50" s="630">
        <f>G51</f>
        <v>40000</v>
      </c>
    </row>
    <row r="51" spans="1:7" ht="12.75">
      <c r="A51" s="414"/>
      <c r="B51" s="268"/>
      <c r="C51" s="400" t="s">
        <v>74</v>
      </c>
      <c r="D51" s="305" t="s">
        <v>576</v>
      </c>
      <c r="E51" s="295">
        <v>40000</v>
      </c>
      <c r="F51" s="293"/>
      <c r="G51" s="450">
        <f>F51+E51</f>
        <v>40000</v>
      </c>
    </row>
    <row r="52" spans="1:7" ht="12.75">
      <c r="A52" s="414"/>
      <c r="B52" s="268"/>
      <c r="C52" s="400"/>
      <c r="D52" s="204" t="s">
        <v>577</v>
      </c>
      <c r="E52" s="295"/>
      <c r="F52" s="293"/>
      <c r="G52" s="450"/>
    </row>
    <row r="53" spans="1:7" ht="12.75">
      <c r="A53" s="414"/>
      <c r="B53" s="268"/>
      <c r="C53" s="400"/>
      <c r="D53" s="305"/>
      <c r="E53" s="295"/>
      <c r="F53" s="293"/>
      <c r="G53" s="450"/>
    </row>
    <row r="54" spans="1:7" ht="13.5" thickBot="1">
      <c r="A54" s="414"/>
      <c r="B54" s="302">
        <v>71014</v>
      </c>
      <c r="C54" s="403"/>
      <c r="D54" s="304" t="s">
        <v>7</v>
      </c>
      <c r="E54" s="621">
        <f>E55</f>
        <v>22000</v>
      </c>
      <c r="F54" s="638">
        <f>F55</f>
        <v>0</v>
      </c>
      <c r="G54" s="631">
        <f>G55</f>
        <v>22000</v>
      </c>
    </row>
    <row r="55" spans="1:7" ht="12.75">
      <c r="A55" s="414"/>
      <c r="B55" s="268"/>
      <c r="C55" s="400" t="s">
        <v>74</v>
      </c>
      <c r="D55" s="305" t="s">
        <v>576</v>
      </c>
      <c r="E55" s="295">
        <v>22000</v>
      </c>
      <c r="F55" s="293"/>
      <c r="G55" s="450">
        <f>F55+E55</f>
        <v>22000</v>
      </c>
    </row>
    <row r="56" spans="1:7" ht="12.75">
      <c r="A56" s="414"/>
      <c r="B56" s="268"/>
      <c r="C56" s="400"/>
      <c r="D56" s="204" t="s">
        <v>577</v>
      </c>
      <c r="E56" s="295"/>
      <c r="F56" s="293"/>
      <c r="G56" s="450"/>
    </row>
    <row r="57" spans="1:7" ht="12.75">
      <c r="A57" s="414"/>
      <c r="B57" s="268"/>
      <c r="C57" s="400"/>
      <c r="D57" s="305"/>
      <c r="E57" s="295"/>
      <c r="F57" s="293"/>
      <c r="G57" s="450"/>
    </row>
    <row r="58" spans="1:7" ht="13.5" thickBot="1">
      <c r="A58" s="414"/>
      <c r="B58" s="302">
        <v>71015</v>
      </c>
      <c r="C58" s="303"/>
      <c r="D58" s="304" t="s">
        <v>8</v>
      </c>
      <c r="E58" s="621">
        <f>SUM(E59:E60)</f>
        <v>187822</v>
      </c>
      <c r="F58" s="638">
        <f>SUM(F59:F60)</f>
        <v>0</v>
      </c>
      <c r="G58" s="631">
        <f>SUM(G59:G60)</f>
        <v>187822</v>
      </c>
    </row>
    <row r="59" spans="1:7" ht="12.75">
      <c r="A59" s="414"/>
      <c r="B59" s="268"/>
      <c r="C59" s="268">
        <v>2110</v>
      </c>
      <c r="D59" s="305" t="s">
        <v>576</v>
      </c>
      <c r="E59" s="295">
        <v>187822</v>
      </c>
      <c r="F59" s="293"/>
      <c r="G59" s="450">
        <f>F59+E59</f>
        <v>187822</v>
      </c>
    </row>
    <row r="60" spans="1:7" ht="12.75">
      <c r="A60" s="414"/>
      <c r="B60" s="268"/>
      <c r="C60" s="268"/>
      <c r="D60" s="204" t="s">
        <v>577</v>
      </c>
      <c r="E60" s="295"/>
      <c r="F60" s="293"/>
      <c r="G60" s="450"/>
    </row>
    <row r="61" spans="1:7" ht="12.75">
      <c r="A61" s="414"/>
      <c r="B61" s="268"/>
      <c r="C61" s="400"/>
      <c r="D61" s="305"/>
      <c r="E61" s="295"/>
      <c r="F61" s="293"/>
      <c r="G61" s="450"/>
    </row>
    <row r="62" spans="1:7" s="395" customFormat="1" ht="13.5" thickBot="1">
      <c r="A62" s="412">
        <v>750</v>
      </c>
      <c r="B62" s="393"/>
      <c r="C62" s="393"/>
      <c r="D62" s="405" t="s">
        <v>9</v>
      </c>
      <c r="E62" s="618">
        <f>E63+E67+E75</f>
        <v>1248636</v>
      </c>
      <c r="F62" s="636">
        <f>F63+F67+F75</f>
        <v>31650</v>
      </c>
      <c r="G62" s="447">
        <f>G63+G67+G75</f>
        <v>1280286</v>
      </c>
    </row>
    <row r="63" spans="1:7" ht="13.5" thickBot="1">
      <c r="A63" s="414"/>
      <c r="B63" s="415">
        <v>75011</v>
      </c>
      <c r="C63" s="398"/>
      <c r="D63" s="408" t="s">
        <v>10</v>
      </c>
      <c r="E63" s="619">
        <f>E64</f>
        <v>154421</v>
      </c>
      <c r="F63" s="637">
        <f>F64</f>
        <v>0</v>
      </c>
      <c r="G63" s="630">
        <f>G64</f>
        <v>154421</v>
      </c>
    </row>
    <row r="64" spans="1:7" ht="12.75">
      <c r="A64" s="414"/>
      <c r="B64" s="268"/>
      <c r="C64" s="268">
        <v>2110</v>
      </c>
      <c r="D64" s="305" t="s">
        <v>576</v>
      </c>
      <c r="E64" s="295">
        <v>154421</v>
      </c>
      <c r="F64" s="293"/>
      <c r="G64" s="450">
        <f>F64+E64</f>
        <v>154421</v>
      </c>
    </row>
    <row r="65" spans="1:7" ht="12.75">
      <c r="A65" s="414"/>
      <c r="B65" s="268"/>
      <c r="C65" s="268"/>
      <c r="D65" s="204" t="s">
        <v>577</v>
      </c>
      <c r="E65" s="295"/>
      <c r="F65" s="293"/>
      <c r="G65" s="450"/>
    </row>
    <row r="66" spans="1:7" ht="12.75">
      <c r="A66" s="414"/>
      <c r="B66" s="268"/>
      <c r="C66" s="268"/>
      <c r="D66" s="305"/>
      <c r="E66" s="295"/>
      <c r="F66" s="293"/>
      <c r="G66" s="450"/>
    </row>
    <row r="67" spans="1:7" ht="13.5" thickBot="1">
      <c r="A67" s="414"/>
      <c r="B67" s="302">
        <v>75020</v>
      </c>
      <c r="C67" s="303"/>
      <c r="D67" s="304" t="s">
        <v>25</v>
      </c>
      <c r="E67" s="621">
        <f>SUM(E68:E73)</f>
        <v>1078215</v>
      </c>
      <c r="F67" s="638">
        <f>SUM(F68:F73)</f>
        <v>31650</v>
      </c>
      <c r="G67" s="631">
        <f>SUM(G68:G73)</f>
        <v>1109865</v>
      </c>
    </row>
    <row r="68" spans="1:7" ht="12.75">
      <c r="A68" s="414"/>
      <c r="B68" s="268"/>
      <c r="C68" s="400" t="s">
        <v>150</v>
      </c>
      <c r="D68" s="305" t="s">
        <v>64</v>
      </c>
      <c r="E68" s="295">
        <v>1000000</v>
      </c>
      <c r="F68" s="293"/>
      <c r="G68" s="450">
        <f aca="true" t="shared" si="1" ref="G68:G73">F68+E68</f>
        <v>1000000</v>
      </c>
    </row>
    <row r="69" spans="1:7" ht="12.75">
      <c r="A69" s="414"/>
      <c r="B69" s="268"/>
      <c r="C69" s="400" t="s">
        <v>77</v>
      </c>
      <c r="D69" s="305" t="s">
        <v>35</v>
      </c>
      <c r="E69" s="295">
        <v>2215</v>
      </c>
      <c r="F69" s="293"/>
      <c r="G69" s="450">
        <f t="shared" si="1"/>
        <v>2215</v>
      </c>
    </row>
    <row r="70" spans="1:7" ht="12.75">
      <c r="A70" s="414"/>
      <c r="B70" s="268"/>
      <c r="C70" s="400" t="s">
        <v>146</v>
      </c>
      <c r="D70" s="305" t="s">
        <v>34</v>
      </c>
      <c r="E70" s="295">
        <v>9500</v>
      </c>
      <c r="F70" s="293"/>
      <c r="G70" s="450">
        <f t="shared" si="1"/>
        <v>9500</v>
      </c>
    </row>
    <row r="71" spans="1:7" ht="12.75">
      <c r="A71" s="414"/>
      <c r="B71" s="268"/>
      <c r="C71" s="400" t="s">
        <v>151</v>
      </c>
      <c r="D71" s="305" t="s">
        <v>398</v>
      </c>
      <c r="E71" s="295">
        <v>2500</v>
      </c>
      <c r="F71" s="293"/>
      <c r="G71" s="450">
        <f t="shared" si="1"/>
        <v>2500</v>
      </c>
    </row>
    <row r="72" spans="1:7" ht="12.75">
      <c r="A72" s="414"/>
      <c r="B72" s="268"/>
      <c r="C72" s="400" t="s">
        <v>152</v>
      </c>
      <c r="D72" s="305" t="s">
        <v>382</v>
      </c>
      <c r="E72" s="295">
        <v>2000</v>
      </c>
      <c r="F72" s="293">
        <v>-1350</v>
      </c>
      <c r="G72" s="450">
        <f t="shared" si="1"/>
        <v>650</v>
      </c>
    </row>
    <row r="73" spans="1:7" ht="12.75">
      <c r="A73" s="414"/>
      <c r="B73" s="268"/>
      <c r="C73" s="400" t="s">
        <v>75</v>
      </c>
      <c r="D73" s="305" t="s">
        <v>38</v>
      </c>
      <c r="E73" s="295">
        <v>62000</v>
      </c>
      <c r="F73" s="293">
        <v>33000</v>
      </c>
      <c r="G73" s="450">
        <f t="shared" si="1"/>
        <v>95000</v>
      </c>
    </row>
    <row r="74" spans="1:7" ht="12.75">
      <c r="A74" s="414"/>
      <c r="B74" s="268"/>
      <c r="C74" s="268"/>
      <c r="D74" s="268"/>
      <c r="E74" s="295"/>
      <c r="F74" s="293"/>
      <c r="G74" s="450"/>
    </row>
    <row r="75" spans="1:7" ht="13.5" thickBot="1">
      <c r="A75" s="414"/>
      <c r="B75" s="302">
        <v>75045</v>
      </c>
      <c r="C75" s="303"/>
      <c r="D75" s="304" t="s">
        <v>11</v>
      </c>
      <c r="E75" s="621">
        <f>E76</f>
        <v>16000</v>
      </c>
      <c r="F75" s="638">
        <f>F76</f>
        <v>0</v>
      </c>
      <c r="G75" s="631">
        <f>G76</f>
        <v>16000</v>
      </c>
    </row>
    <row r="76" spans="1:7" ht="12.75">
      <c r="A76" s="414"/>
      <c r="B76" s="268"/>
      <c r="C76" s="268">
        <v>2110</v>
      </c>
      <c r="D76" s="305" t="s">
        <v>576</v>
      </c>
      <c r="E76" s="295">
        <v>16000</v>
      </c>
      <c r="F76" s="293"/>
      <c r="G76" s="450">
        <f>F76+E76</f>
        <v>16000</v>
      </c>
    </row>
    <row r="77" spans="1:7" ht="12.75">
      <c r="A77" s="414"/>
      <c r="B77" s="268"/>
      <c r="C77" s="268"/>
      <c r="D77" s="204" t="s">
        <v>577</v>
      </c>
      <c r="E77" s="295"/>
      <c r="F77" s="293"/>
      <c r="G77" s="450"/>
    </row>
    <row r="78" spans="1:7" ht="12" customHeight="1">
      <c r="A78" s="414"/>
      <c r="B78" s="268"/>
      <c r="C78" s="400"/>
      <c r="D78" s="305"/>
      <c r="E78" s="295"/>
      <c r="F78" s="293"/>
      <c r="G78" s="450"/>
    </row>
    <row r="79" spans="1:7" ht="12.75">
      <c r="A79" s="396">
        <v>756</v>
      </c>
      <c r="B79" s="268"/>
      <c r="C79" s="400"/>
      <c r="D79" s="417" t="s">
        <v>587</v>
      </c>
      <c r="E79" s="295"/>
      <c r="F79" s="293"/>
      <c r="G79" s="450"/>
    </row>
    <row r="80" spans="1:7" s="395" customFormat="1" ht="13.5" thickBot="1">
      <c r="A80" s="412"/>
      <c r="B80" s="393"/>
      <c r="C80" s="393"/>
      <c r="D80" s="405" t="s">
        <v>588</v>
      </c>
      <c r="E80" s="618">
        <f aca="true" t="shared" si="2" ref="E80:G81">E81</f>
        <v>2855856</v>
      </c>
      <c r="F80" s="636">
        <f t="shared" si="2"/>
        <v>0</v>
      </c>
      <c r="G80" s="447">
        <f t="shared" si="2"/>
        <v>2855856</v>
      </c>
    </row>
    <row r="81" spans="1:7" ht="13.5" thickBot="1">
      <c r="A81" s="414"/>
      <c r="B81" s="415">
        <v>75622</v>
      </c>
      <c r="C81" s="398"/>
      <c r="D81" s="408" t="s">
        <v>589</v>
      </c>
      <c r="E81" s="619">
        <f t="shared" si="2"/>
        <v>2855856</v>
      </c>
      <c r="F81" s="637">
        <f t="shared" si="2"/>
        <v>0</v>
      </c>
      <c r="G81" s="630">
        <f t="shared" si="2"/>
        <v>2855856</v>
      </c>
    </row>
    <row r="82" spans="1:7" ht="12.75">
      <c r="A82" s="414"/>
      <c r="B82" s="268"/>
      <c r="C82" s="400" t="s">
        <v>149</v>
      </c>
      <c r="D82" s="305" t="s">
        <v>325</v>
      </c>
      <c r="E82" s="295">
        <v>2855856</v>
      </c>
      <c r="F82" s="293"/>
      <c r="G82" s="450">
        <f>F82+E82</f>
        <v>2855856</v>
      </c>
    </row>
    <row r="83" spans="1:7" ht="12" customHeight="1">
      <c r="A83" s="414"/>
      <c r="B83" s="268"/>
      <c r="C83" s="400"/>
      <c r="D83" s="305"/>
      <c r="E83" s="295"/>
      <c r="F83" s="293"/>
      <c r="G83" s="450"/>
    </row>
    <row r="84" spans="1:7" s="395" customFormat="1" ht="13.5" thickBot="1">
      <c r="A84" s="412">
        <v>758</v>
      </c>
      <c r="B84" s="393"/>
      <c r="C84" s="393"/>
      <c r="D84" s="405" t="s">
        <v>28</v>
      </c>
      <c r="E84" s="618">
        <f>E85+E91+E94+E97+E88</f>
        <v>15867386</v>
      </c>
      <c r="F84" s="618">
        <f>F85+F91+F94+F97+F88</f>
        <v>151014</v>
      </c>
      <c r="G84" s="697">
        <f>G85+G91+G94+G97+G88</f>
        <v>16018400</v>
      </c>
    </row>
    <row r="85" spans="1:7" ht="13.5" thickBot="1">
      <c r="A85" s="414"/>
      <c r="B85" s="415">
        <v>75801</v>
      </c>
      <c r="C85" s="398"/>
      <c r="D85" s="408" t="s">
        <v>65</v>
      </c>
      <c r="E85" s="619">
        <f>E86</f>
        <v>10394635</v>
      </c>
      <c r="F85" s="637">
        <f>F86</f>
        <v>0</v>
      </c>
      <c r="G85" s="630">
        <f>G86</f>
        <v>10394635</v>
      </c>
    </row>
    <row r="86" spans="1:7" ht="12.75">
      <c r="A86" s="414"/>
      <c r="B86" s="268"/>
      <c r="C86" s="268">
        <v>2920</v>
      </c>
      <c r="D86" s="305" t="s">
        <v>24</v>
      </c>
      <c r="E86" s="295">
        <v>10394635</v>
      </c>
      <c r="F86" s="293"/>
      <c r="G86" s="450">
        <f>F86+E86</f>
        <v>10394635</v>
      </c>
    </row>
    <row r="87" spans="1:7" ht="12.75">
      <c r="A87" s="414"/>
      <c r="B87" s="268"/>
      <c r="C87" s="268"/>
      <c r="D87" s="401"/>
      <c r="E87" s="295"/>
      <c r="F87" s="293"/>
      <c r="G87" s="450"/>
    </row>
    <row r="88" spans="1:7" ht="12.75">
      <c r="A88" s="414"/>
      <c r="B88" s="453">
        <v>75802</v>
      </c>
      <c r="C88" s="458"/>
      <c r="D88" s="454" t="s">
        <v>629</v>
      </c>
      <c r="E88" s="550">
        <f>E89</f>
        <v>0</v>
      </c>
      <c r="F88" s="572">
        <f>F89</f>
        <v>150000</v>
      </c>
      <c r="G88" s="455">
        <f>G89</f>
        <v>150000</v>
      </c>
    </row>
    <row r="89" spans="1:7" ht="12.75">
      <c r="A89" s="414"/>
      <c r="B89" s="268"/>
      <c r="C89" s="268">
        <v>2780</v>
      </c>
      <c r="D89" s="305" t="s">
        <v>630</v>
      </c>
      <c r="E89" s="295">
        <v>0</v>
      </c>
      <c r="F89" s="293">
        <v>150000</v>
      </c>
      <c r="G89" s="450">
        <f>E89+F89</f>
        <v>150000</v>
      </c>
    </row>
    <row r="90" spans="1:7" ht="12.75">
      <c r="A90" s="414"/>
      <c r="B90" s="268"/>
      <c r="C90" s="268"/>
      <c r="D90" s="401"/>
      <c r="E90" s="295"/>
      <c r="F90" s="293"/>
      <c r="G90" s="450"/>
    </row>
    <row r="91" spans="1:7" ht="13.5" thickBot="1">
      <c r="A91" s="414"/>
      <c r="B91" s="302">
        <v>75803</v>
      </c>
      <c r="C91" s="303"/>
      <c r="D91" s="304" t="s">
        <v>66</v>
      </c>
      <c r="E91" s="621">
        <f>E92</f>
        <v>3563513</v>
      </c>
      <c r="F91" s="638">
        <f>F92</f>
        <v>0</v>
      </c>
      <c r="G91" s="631">
        <f>G92</f>
        <v>3563513</v>
      </c>
    </row>
    <row r="92" spans="1:7" ht="12.75">
      <c r="A92" s="414"/>
      <c r="B92" s="268"/>
      <c r="C92" s="268">
        <v>2920</v>
      </c>
      <c r="D92" s="305" t="s">
        <v>24</v>
      </c>
      <c r="E92" s="295">
        <v>3563513</v>
      </c>
      <c r="F92" s="293"/>
      <c r="G92" s="450">
        <f>F92+E92</f>
        <v>3563513</v>
      </c>
    </row>
    <row r="93" spans="1:7" ht="12.75">
      <c r="A93" s="414"/>
      <c r="B93" s="268"/>
      <c r="C93" s="268"/>
      <c r="D93" s="401"/>
      <c r="E93" s="295"/>
      <c r="F93" s="293"/>
      <c r="G93" s="450"/>
    </row>
    <row r="94" spans="1:7" ht="13.5" thickBot="1">
      <c r="A94" s="414"/>
      <c r="B94" s="302">
        <v>75814</v>
      </c>
      <c r="C94" s="403"/>
      <c r="D94" s="304" t="s">
        <v>29</v>
      </c>
      <c r="E94" s="621">
        <f>E95</f>
        <v>60000</v>
      </c>
      <c r="F94" s="621">
        <f>F95</f>
        <v>1014</v>
      </c>
      <c r="G94" s="704">
        <f>G95</f>
        <v>61014</v>
      </c>
    </row>
    <row r="95" spans="1:7" ht="12.75">
      <c r="A95" s="414"/>
      <c r="B95" s="268"/>
      <c r="C95" s="400" t="s">
        <v>148</v>
      </c>
      <c r="D95" s="305" t="s">
        <v>67</v>
      </c>
      <c r="E95" s="295">
        <v>60000</v>
      </c>
      <c r="F95" s="293">
        <f>14+1000</f>
        <v>1014</v>
      </c>
      <c r="G95" s="450">
        <f>F95+E95</f>
        <v>61014</v>
      </c>
    </row>
    <row r="96" spans="1:7" ht="12.75">
      <c r="A96" s="414"/>
      <c r="B96" s="268"/>
      <c r="C96" s="400"/>
      <c r="D96" s="401"/>
      <c r="E96" s="295"/>
      <c r="F96" s="293"/>
      <c r="G96" s="450"/>
    </row>
    <row r="97" spans="1:7" ht="13.5" thickBot="1">
      <c r="A97" s="414"/>
      <c r="B97" s="302">
        <v>75832</v>
      </c>
      <c r="C97" s="403"/>
      <c r="D97" s="304" t="s">
        <v>330</v>
      </c>
      <c r="E97" s="621">
        <f>E98</f>
        <v>1849238</v>
      </c>
      <c r="F97" s="638">
        <f>F98</f>
        <v>0</v>
      </c>
      <c r="G97" s="631">
        <f>G98</f>
        <v>1849238</v>
      </c>
    </row>
    <row r="98" spans="1:7" ht="12.75">
      <c r="A98" s="414"/>
      <c r="B98" s="268"/>
      <c r="C98" s="400" t="s">
        <v>329</v>
      </c>
      <c r="D98" s="410" t="s">
        <v>24</v>
      </c>
      <c r="E98" s="295">
        <v>1849238</v>
      </c>
      <c r="F98" s="293"/>
      <c r="G98" s="705">
        <f>F98+E98</f>
        <v>1849238</v>
      </c>
    </row>
    <row r="99" spans="1:7" ht="12.75" customHeight="1">
      <c r="A99" s="414"/>
      <c r="B99" s="268"/>
      <c r="C99" s="400"/>
      <c r="D99" s="401"/>
      <c r="E99" s="295"/>
      <c r="F99" s="293"/>
      <c r="G99" s="574"/>
    </row>
    <row r="100" spans="1:7" s="395" customFormat="1" ht="13.5" thickBot="1">
      <c r="A100" s="412">
        <v>801</v>
      </c>
      <c r="B100" s="419"/>
      <c r="C100" s="419"/>
      <c r="D100" s="420" t="s">
        <v>18</v>
      </c>
      <c r="E100" s="622">
        <f>E101+E109+E124+E118+E121</f>
        <v>582951</v>
      </c>
      <c r="F100" s="622">
        <f>F101+F109+F124+F118+F121</f>
        <v>11150</v>
      </c>
      <c r="G100" s="700">
        <f>G101+G109+G124+G118+G121</f>
        <v>594101</v>
      </c>
    </row>
    <row r="101" spans="1:7" ht="13.5" thickBot="1">
      <c r="A101" s="396"/>
      <c r="B101" s="302">
        <v>80120</v>
      </c>
      <c r="C101" s="302"/>
      <c r="D101" s="418" t="s">
        <v>30</v>
      </c>
      <c r="E101" s="621">
        <f>SUM(E102:E106)</f>
        <v>532422</v>
      </c>
      <c r="F101" s="621">
        <f>SUM(F102:F106)</f>
        <v>1900</v>
      </c>
      <c r="G101" s="704">
        <f>SUM(G102:G106)</f>
        <v>534322</v>
      </c>
    </row>
    <row r="102" spans="1:7" ht="12.75">
      <c r="A102" s="396"/>
      <c r="B102" s="421"/>
      <c r="C102" s="422" t="s">
        <v>146</v>
      </c>
      <c r="D102" s="204" t="s">
        <v>34</v>
      </c>
      <c r="E102" s="295">
        <v>1000</v>
      </c>
      <c r="F102" s="293"/>
      <c r="G102" s="450">
        <f>F102+E102</f>
        <v>1000</v>
      </c>
    </row>
    <row r="103" spans="1:7" ht="12.75">
      <c r="A103" s="396"/>
      <c r="B103" s="421"/>
      <c r="C103" s="422" t="s">
        <v>75</v>
      </c>
      <c r="D103" s="204" t="s">
        <v>38</v>
      </c>
      <c r="E103" s="295">
        <v>506422</v>
      </c>
      <c r="F103" s="293"/>
      <c r="G103" s="450">
        <f>F103+E103</f>
        <v>506422</v>
      </c>
    </row>
    <row r="104" spans="1:7" ht="12.75">
      <c r="A104" s="396"/>
      <c r="B104" s="421"/>
      <c r="C104" s="422" t="s">
        <v>635</v>
      </c>
      <c r="D104" s="204" t="s">
        <v>636</v>
      </c>
      <c r="E104" s="295">
        <v>0</v>
      </c>
      <c r="F104" s="293">
        <v>1900</v>
      </c>
      <c r="G104" s="450">
        <f>F104+E104</f>
        <v>1900</v>
      </c>
    </row>
    <row r="105" spans="1:7" ht="12.75">
      <c r="A105" s="396"/>
      <c r="B105" s="421"/>
      <c r="C105" s="422"/>
      <c r="D105" s="204" t="s">
        <v>637</v>
      </c>
      <c r="E105" s="295"/>
      <c r="F105" s="293"/>
      <c r="G105" s="450"/>
    </row>
    <row r="106" spans="1:7" ht="12.75">
      <c r="A106" s="396"/>
      <c r="B106" s="421"/>
      <c r="C106" s="422" t="s">
        <v>598</v>
      </c>
      <c r="D106" s="204" t="s">
        <v>599</v>
      </c>
      <c r="E106" s="295">
        <v>25000</v>
      </c>
      <c r="F106" s="293"/>
      <c r="G106" s="450">
        <f>F106+E106</f>
        <v>25000</v>
      </c>
    </row>
    <row r="107" spans="1:7" ht="12.75">
      <c r="A107" s="396"/>
      <c r="B107" s="421"/>
      <c r="C107" s="422"/>
      <c r="D107" s="204" t="s">
        <v>391</v>
      </c>
      <c r="E107" s="295"/>
      <c r="F107" s="293"/>
      <c r="G107" s="450"/>
    </row>
    <row r="108" spans="1:7" ht="12.75" customHeight="1">
      <c r="A108" s="396"/>
      <c r="B108" s="421"/>
      <c r="C108" s="411"/>
      <c r="D108" s="423"/>
      <c r="E108" s="295"/>
      <c r="F108" s="293"/>
      <c r="G108" s="450"/>
    </row>
    <row r="109" spans="1:7" ht="13.5" thickBot="1">
      <c r="A109" s="396"/>
      <c r="B109" s="302">
        <v>80130</v>
      </c>
      <c r="C109" s="419"/>
      <c r="D109" s="418" t="s">
        <v>31</v>
      </c>
      <c r="E109" s="621">
        <f>SUM(E110:E115)</f>
        <v>20849</v>
      </c>
      <c r="F109" s="638">
        <f>SUM(F110:F115)</f>
        <v>9250</v>
      </c>
      <c r="G109" s="631">
        <f>E109+F109</f>
        <v>30099</v>
      </c>
    </row>
    <row r="110" spans="1:7" ht="12.75">
      <c r="A110" s="396"/>
      <c r="B110" s="421"/>
      <c r="C110" s="400" t="s">
        <v>78</v>
      </c>
      <c r="D110" s="305" t="s">
        <v>581</v>
      </c>
      <c r="E110" s="295">
        <v>3500</v>
      </c>
      <c r="F110" s="293"/>
      <c r="G110" s="450">
        <f>F110+E110</f>
        <v>3500</v>
      </c>
    </row>
    <row r="111" spans="1:7" ht="12.75">
      <c r="A111" s="396"/>
      <c r="B111" s="421"/>
      <c r="C111" s="268"/>
      <c r="D111" s="305" t="s">
        <v>582</v>
      </c>
      <c r="E111" s="295"/>
      <c r="F111" s="293"/>
      <c r="G111" s="450"/>
    </row>
    <row r="112" spans="1:7" ht="12.75">
      <c r="A112" s="396"/>
      <c r="B112" s="411"/>
      <c r="C112" s="422" t="s">
        <v>146</v>
      </c>
      <c r="D112" s="204" t="s">
        <v>34</v>
      </c>
      <c r="E112" s="295">
        <v>3000</v>
      </c>
      <c r="F112" s="293"/>
      <c r="G112" s="450">
        <f>F112+E112</f>
        <v>3000</v>
      </c>
    </row>
    <row r="113" spans="1:7" ht="12.75">
      <c r="A113" s="396"/>
      <c r="B113" s="404"/>
      <c r="C113" s="400" t="s">
        <v>151</v>
      </c>
      <c r="D113" s="305" t="s">
        <v>638</v>
      </c>
      <c r="E113" s="295">
        <v>0</v>
      </c>
      <c r="F113" s="293">
        <v>9250</v>
      </c>
      <c r="G113" s="450">
        <f>F113+E113</f>
        <v>9250</v>
      </c>
    </row>
    <row r="114" spans="1:7" ht="12.75">
      <c r="A114" s="396"/>
      <c r="B114" s="404"/>
      <c r="C114" s="400" t="s">
        <v>75</v>
      </c>
      <c r="D114" s="305" t="s">
        <v>38</v>
      </c>
      <c r="E114" s="295">
        <v>4349</v>
      </c>
      <c r="F114" s="293"/>
      <c r="G114" s="450">
        <f>F114+E114</f>
        <v>4349</v>
      </c>
    </row>
    <row r="115" spans="1:7" ht="12.75">
      <c r="A115" s="396"/>
      <c r="B115" s="404"/>
      <c r="C115" s="422" t="s">
        <v>598</v>
      </c>
      <c r="D115" s="204" t="s">
        <v>599</v>
      </c>
      <c r="E115" s="295">
        <v>10000</v>
      </c>
      <c r="F115" s="293"/>
      <c r="G115" s="450">
        <f>F115+E115</f>
        <v>10000</v>
      </c>
    </row>
    <row r="116" spans="1:7" ht="12.75">
      <c r="A116" s="396"/>
      <c r="B116" s="404"/>
      <c r="C116" s="400"/>
      <c r="D116" s="204" t="s">
        <v>391</v>
      </c>
      <c r="E116" s="295"/>
      <c r="F116" s="293"/>
      <c r="G116" s="450"/>
    </row>
    <row r="117" spans="1:7" ht="13.5" customHeight="1">
      <c r="A117" s="414"/>
      <c r="B117" s="400"/>
      <c r="C117" s="268"/>
      <c r="D117" s="305"/>
      <c r="E117" s="295"/>
      <c r="F117" s="293"/>
      <c r="G117" s="450"/>
    </row>
    <row r="118" spans="1:7" ht="13.5" customHeight="1" thickBot="1">
      <c r="A118" s="414"/>
      <c r="B118" s="402" t="s">
        <v>393</v>
      </c>
      <c r="C118" s="303"/>
      <c r="D118" s="304" t="s">
        <v>394</v>
      </c>
      <c r="E118" s="621">
        <f>E119</f>
        <v>6360</v>
      </c>
      <c r="F118" s="638">
        <f>F119</f>
        <v>0</v>
      </c>
      <c r="G118" s="631">
        <f>G119</f>
        <v>6360</v>
      </c>
    </row>
    <row r="119" spans="1:7" ht="13.5" customHeight="1">
      <c r="A119" s="414"/>
      <c r="B119" s="400"/>
      <c r="C119" s="400" t="s">
        <v>77</v>
      </c>
      <c r="D119" s="305" t="s">
        <v>35</v>
      </c>
      <c r="E119" s="295">
        <v>6360</v>
      </c>
      <c r="F119" s="293"/>
      <c r="G119" s="450">
        <f>F119+E119</f>
        <v>6360</v>
      </c>
    </row>
    <row r="120" spans="1:7" ht="13.5" customHeight="1">
      <c r="A120" s="414"/>
      <c r="B120" s="400"/>
      <c r="C120" s="268"/>
      <c r="D120" s="305"/>
      <c r="E120" s="295"/>
      <c r="F120" s="293"/>
      <c r="G120" s="450"/>
    </row>
    <row r="121" spans="1:7" ht="13.5" customHeight="1" thickBot="1">
      <c r="A121" s="414"/>
      <c r="B121" s="402" t="s">
        <v>611</v>
      </c>
      <c r="C121" s="303"/>
      <c r="D121" s="304" t="s">
        <v>19</v>
      </c>
      <c r="E121" s="621">
        <f>E122</f>
        <v>8320</v>
      </c>
      <c r="F121" s="621">
        <f>F122</f>
        <v>0</v>
      </c>
      <c r="G121" s="704">
        <f>G122</f>
        <v>8320</v>
      </c>
    </row>
    <row r="122" spans="1:7" ht="13.5" customHeight="1">
      <c r="A122" s="414"/>
      <c r="B122" s="400"/>
      <c r="C122" s="400" t="s">
        <v>75</v>
      </c>
      <c r="D122" s="305" t="s">
        <v>612</v>
      </c>
      <c r="E122" s="295">
        <v>8320</v>
      </c>
      <c r="F122" s="293"/>
      <c r="G122" s="450">
        <f>E122+F122</f>
        <v>8320</v>
      </c>
    </row>
    <row r="123" spans="1:7" ht="13.5" customHeight="1">
      <c r="A123" s="414"/>
      <c r="B123" s="400"/>
      <c r="C123" s="268"/>
      <c r="D123" s="305"/>
      <c r="E123" s="295"/>
      <c r="F123" s="293"/>
      <c r="G123" s="450"/>
    </row>
    <row r="124" spans="1:7" ht="13.5" thickBot="1">
      <c r="A124" s="414"/>
      <c r="B124" s="403" t="s">
        <v>68</v>
      </c>
      <c r="C124" s="424"/>
      <c r="D124" s="304" t="s">
        <v>32</v>
      </c>
      <c r="E124" s="621">
        <f>E125</f>
        <v>15000</v>
      </c>
      <c r="F124" s="638">
        <f>F125</f>
        <v>0</v>
      </c>
      <c r="G124" s="631">
        <f>G125</f>
        <v>15000</v>
      </c>
    </row>
    <row r="125" spans="1:7" ht="12.75">
      <c r="A125" s="414"/>
      <c r="B125" s="400"/>
      <c r="C125" s="400" t="s">
        <v>147</v>
      </c>
      <c r="D125" s="305" t="s">
        <v>580</v>
      </c>
      <c r="E125" s="295">
        <v>15000</v>
      </c>
      <c r="F125" s="293"/>
      <c r="G125" s="450">
        <f>F125+E125</f>
        <v>15000</v>
      </c>
    </row>
    <row r="126" spans="1:7" ht="12.75">
      <c r="A126" s="414"/>
      <c r="B126" s="400"/>
      <c r="C126" s="400"/>
      <c r="D126" s="305"/>
      <c r="E126" s="295"/>
      <c r="F126" s="293"/>
      <c r="G126" s="450"/>
    </row>
    <row r="127" spans="1:7" s="395" customFormat="1" ht="13.5" thickBot="1">
      <c r="A127" s="412">
        <v>803</v>
      </c>
      <c r="B127" s="413"/>
      <c r="C127" s="413"/>
      <c r="D127" s="405" t="s">
        <v>378</v>
      </c>
      <c r="E127" s="618">
        <f>E128</f>
        <v>107026</v>
      </c>
      <c r="F127" s="636">
        <f>F128</f>
        <v>0</v>
      </c>
      <c r="G127" s="447">
        <f>G128</f>
        <v>107026</v>
      </c>
    </row>
    <row r="128" spans="1:7" ht="13.5" thickBot="1">
      <c r="A128" s="414"/>
      <c r="B128" s="397" t="s">
        <v>377</v>
      </c>
      <c r="C128" s="416"/>
      <c r="D128" s="408" t="s">
        <v>379</v>
      </c>
      <c r="E128" s="619">
        <f>SUM(E129:E132)</f>
        <v>107026</v>
      </c>
      <c r="F128" s="637">
        <f>SUM(F129:F132)</f>
        <v>0</v>
      </c>
      <c r="G128" s="630">
        <f>SUM(G129:G132)</f>
        <v>107026</v>
      </c>
    </row>
    <row r="129" spans="1:7" ht="12.75">
      <c r="A129" s="414"/>
      <c r="B129" s="400"/>
      <c r="C129" s="400" t="s">
        <v>388</v>
      </c>
      <c r="D129" s="305" t="s">
        <v>390</v>
      </c>
      <c r="E129" s="295">
        <v>80269</v>
      </c>
      <c r="F129" s="293">
        <v>0</v>
      </c>
      <c r="G129" s="450">
        <f>F129+E129</f>
        <v>80269</v>
      </c>
    </row>
    <row r="130" spans="1:7" ht="12.75">
      <c r="A130" s="414"/>
      <c r="B130" s="400"/>
      <c r="C130" s="400"/>
      <c r="D130" s="305" t="s">
        <v>391</v>
      </c>
      <c r="E130" s="295"/>
      <c r="F130" s="293"/>
      <c r="G130" s="450"/>
    </row>
    <row r="131" spans="1:7" ht="12.75">
      <c r="A131" s="414"/>
      <c r="B131" s="400"/>
      <c r="C131" s="400" t="s">
        <v>389</v>
      </c>
      <c r="D131" s="305" t="s">
        <v>390</v>
      </c>
      <c r="E131" s="295">
        <v>26757</v>
      </c>
      <c r="F131" s="293">
        <v>0</v>
      </c>
      <c r="G131" s="450">
        <f>F131+E131</f>
        <v>26757</v>
      </c>
    </row>
    <row r="132" spans="1:7" ht="12.75">
      <c r="A132" s="414"/>
      <c r="B132" s="400"/>
      <c r="C132" s="400"/>
      <c r="D132" s="305" t="s">
        <v>391</v>
      </c>
      <c r="E132" s="295"/>
      <c r="F132" s="293"/>
      <c r="G132" s="450"/>
    </row>
    <row r="133" spans="1:7" ht="12.75">
      <c r="A133" s="414"/>
      <c r="B133" s="400"/>
      <c r="C133" s="400"/>
      <c r="D133" s="305"/>
      <c r="E133" s="295"/>
      <c r="F133" s="293"/>
      <c r="G133" s="450"/>
    </row>
    <row r="134" spans="1:7" s="395" customFormat="1" ht="13.5" thickBot="1">
      <c r="A134" s="412">
        <v>851</v>
      </c>
      <c r="B134" s="393"/>
      <c r="C134" s="393"/>
      <c r="D134" s="405" t="s">
        <v>12</v>
      </c>
      <c r="E134" s="618">
        <f>E139+E135</f>
        <v>2533925</v>
      </c>
      <c r="F134" s="636">
        <f>F139+F135</f>
        <v>10500</v>
      </c>
      <c r="G134" s="447">
        <f>G139+G135</f>
        <v>2544425</v>
      </c>
    </row>
    <row r="135" spans="1:7" ht="13.5" thickBot="1">
      <c r="A135" s="396"/>
      <c r="B135" s="302">
        <v>85154</v>
      </c>
      <c r="C135" s="393"/>
      <c r="D135" s="304" t="s">
        <v>33</v>
      </c>
      <c r="E135" s="621">
        <f>E136</f>
        <v>4925</v>
      </c>
      <c r="F135" s="638">
        <f>F136</f>
        <v>10500</v>
      </c>
      <c r="G135" s="631">
        <f>G136</f>
        <v>15425</v>
      </c>
    </row>
    <row r="136" spans="1:7" ht="12.75">
      <c r="A136" s="396"/>
      <c r="B136" s="404"/>
      <c r="C136" s="268">
        <v>2330</v>
      </c>
      <c r="D136" s="305" t="s">
        <v>578</v>
      </c>
      <c r="E136" s="295">
        <v>4925</v>
      </c>
      <c r="F136" s="293">
        <v>10500</v>
      </c>
      <c r="G136" s="450">
        <f>F136+E136</f>
        <v>15425</v>
      </c>
    </row>
    <row r="137" spans="1:7" ht="12.75">
      <c r="A137" s="396"/>
      <c r="B137" s="411"/>
      <c r="C137" s="268"/>
      <c r="D137" s="305" t="s">
        <v>579</v>
      </c>
      <c r="E137" s="623"/>
      <c r="F137" s="640"/>
      <c r="G137" s="464"/>
    </row>
    <row r="138" spans="1:7" ht="16.5" customHeight="1">
      <c r="A138" s="396"/>
      <c r="B138" s="404"/>
      <c r="C138" s="268"/>
      <c r="D138" s="401"/>
      <c r="E138" s="623"/>
      <c r="F138" s="640"/>
      <c r="G138" s="464"/>
    </row>
    <row r="139" spans="1:7" ht="12.75">
      <c r="A139" s="396"/>
      <c r="B139" s="268">
        <v>85156</v>
      </c>
      <c r="C139" s="425"/>
      <c r="D139" s="204" t="s">
        <v>69</v>
      </c>
      <c r="E139" s="295">
        <v>2529000</v>
      </c>
      <c r="F139" s="293"/>
      <c r="G139" s="450">
        <f>G141</f>
        <v>2529000</v>
      </c>
    </row>
    <row r="140" spans="1:7" ht="12.75" customHeight="1" thickBot="1">
      <c r="A140" s="396"/>
      <c r="B140" s="302"/>
      <c r="C140" s="426"/>
      <c r="D140" s="304" t="s">
        <v>83</v>
      </c>
      <c r="E140" s="621"/>
      <c r="F140" s="638"/>
      <c r="G140" s="631"/>
    </row>
    <row r="141" spans="1:7" ht="12.75">
      <c r="A141" s="396"/>
      <c r="B141" s="404"/>
      <c r="C141" s="268">
        <v>2110</v>
      </c>
      <c r="D141" s="305" t="s">
        <v>576</v>
      </c>
      <c r="E141" s="295">
        <v>2529000</v>
      </c>
      <c r="F141" s="293"/>
      <c r="G141" s="450">
        <f>F141+E141</f>
        <v>2529000</v>
      </c>
    </row>
    <row r="142" spans="1:7" ht="12.75">
      <c r="A142" s="396"/>
      <c r="B142" s="404"/>
      <c r="C142" s="268"/>
      <c r="D142" s="204" t="s">
        <v>577</v>
      </c>
      <c r="E142" s="623"/>
      <c r="F142" s="640"/>
      <c r="G142" s="464"/>
    </row>
    <row r="143" spans="1:7" ht="12.75">
      <c r="A143" s="396"/>
      <c r="B143" s="404"/>
      <c r="C143" s="268"/>
      <c r="D143" s="305"/>
      <c r="E143" s="295"/>
      <c r="F143" s="293"/>
      <c r="G143" s="450"/>
    </row>
    <row r="144" spans="1:7" s="395" customFormat="1" ht="13.5" thickBot="1">
      <c r="A144" s="412">
        <v>852</v>
      </c>
      <c r="B144" s="393"/>
      <c r="C144" s="393"/>
      <c r="D144" s="420" t="s">
        <v>158</v>
      </c>
      <c r="E144" s="618">
        <f>E145+E152+E163+E168+E174+E158+E177</f>
        <v>4699264</v>
      </c>
      <c r="F144" s="618">
        <f>F145+F152+F163+F168+F174+F158+F177</f>
        <v>4500</v>
      </c>
      <c r="G144" s="697">
        <f>G145+G152+G163+G168+G174+G158+G177</f>
        <v>4703764</v>
      </c>
    </row>
    <row r="145" spans="1:7" ht="13.5" thickBot="1">
      <c r="A145" s="414"/>
      <c r="B145" s="415">
        <v>85201</v>
      </c>
      <c r="C145" s="415"/>
      <c r="D145" s="304" t="s">
        <v>20</v>
      </c>
      <c r="E145" s="619">
        <f>SUM(E146:E150)</f>
        <v>468960</v>
      </c>
      <c r="F145" s="637">
        <f>SUM(F146:F150)</f>
        <v>-20000</v>
      </c>
      <c r="G145" s="630">
        <f>SUM(G146:G150)</f>
        <v>448960</v>
      </c>
    </row>
    <row r="146" spans="1:7" ht="12.75">
      <c r="A146" s="414"/>
      <c r="B146" s="268"/>
      <c r="C146" s="400" t="s">
        <v>152</v>
      </c>
      <c r="D146" s="305" t="s">
        <v>382</v>
      </c>
      <c r="E146" s="295">
        <v>10000</v>
      </c>
      <c r="F146" s="293"/>
      <c r="G146" s="450">
        <f>F146+E146</f>
        <v>10000</v>
      </c>
    </row>
    <row r="147" spans="1:7" ht="12.75">
      <c r="A147" s="414"/>
      <c r="B147" s="268"/>
      <c r="C147" s="400" t="s">
        <v>617</v>
      </c>
      <c r="D147" s="242" t="s">
        <v>619</v>
      </c>
      <c r="E147" s="295"/>
      <c r="F147" s="293"/>
      <c r="G147" s="450"/>
    </row>
    <row r="148" spans="1:7" ht="12.75">
      <c r="A148" s="414"/>
      <c r="B148" s="268"/>
      <c r="C148" s="400"/>
      <c r="D148" s="242" t="s">
        <v>618</v>
      </c>
      <c r="E148" s="295">
        <v>3000</v>
      </c>
      <c r="F148" s="293"/>
      <c r="G148" s="450">
        <f>F148+E148</f>
        <v>3000</v>
      </c>
    </row>
    <row r="149" spans="1:7" ht="12.75">
      <c r="A149" s="414"/>
      <c r="B149" s="268"/>
      <c r="C149" s="400" t="s">
        <v>332</v>
      </c>
      <c r="D149" s="242" t="s">
        <v>333</v>
      </c>
      <c r="E149" s="295"/>
      <c r="F149" s="293"/>
      <c r="G149" s="450"/>
    </row>
    <row r="150" spans="1:7" ht="12.75">
      <c r="A150" s="414"/>
      <c r="B150" s="268"/>
      <c r="C150" s="400"/>
      <c r="D150" s="204" t="s">
        <v>334</v>
      </c>
      <c r="E150" s="295">
        <v>455960</v>
      </c>
      <c r="F150" s="293">
        <v>-20000</v>
      </c>
      <c r="G150" s="450">
        <f>F150+E150</f>
        <v>435960</v>
      </c>
    </row>
    <row r="151" spans="1:7" ht="12" customHeight="1">
      <c r="A151" s="414"/>
      <c r="B151" s="268"/>
      <c r="C151" s="268"/>
      <c r="D151" s="401"/>
      <c r="E151" s="295"/>
      <c r="F151" s="293"/>
      <c r="G151" s="450"/>
    </row>
    <row r="152" spans="1:7" ht="13.5" customHeight="1" thickBot="1">
      <c r="A152" s="414"/>
      <c r="B152" s="302">
        <v>85202</v>
      </c>
      <c r="C152" s="303"/>
      <c r="D152" s="304" t="s">
        <v>21</v>
      </c>
      <c r="E152" s="621">
        <f>SUM(E153:E155)</f>
        <v>3904472</v>
      </c>
      <c r="F152" s="638">
        <f>SUM(F153:F155)</f>
        <v>4500</v>
      </c>
      <c r="G152" s="631">
        <f>SUM(G153:G155)</f>
        <v>3908972</v>
      </c>
    </row>
    <row r="153" spans="1:7" ht="13.5" customHeight="1">
      <c r="A153" s="414"/>
      <c r="B153" s="268"/>
      <c r="C153" s="400" t="s">
        <v>146</v>
      </c>
      <c r="D153" s="305" t="s">
        <v>34</v>
      </c>
      <c r="E153" s="295">
        <v>1564268</v>
      </c>
      <c r="F153" s="293"/>
      <c r="G153" s="450">
        <f>F153+E153</f>
        <v>1564268</v>
      </c>
    </row>
    <row r="154" spans="1:7" ht="13.5" customHeight="1">
      <c r="A154" s="414"/>
      <c r="B154" s="268"/>
      <c r="C154" s="400" t="s">
        <v>75</v>
      </c>
      <c r="D154" s="305" t="s">
        <v>38</v>
      </c>
      <c r="E154" s="295">
        <v>2280</v>
      </c>
      <c r="F154" s="293">
        <v>4500</v>
      </c>
      <c r="G154" s="450">
        <f>F154+E154</f>
        <v>6780</v>
      </c>
    </row>
    <row r="155" spans="1:7" ht="13.5" customHeight="1">
      <c r="A155" s="414"/>
      <c r="B155" s="268"/>
      <c r="C155" s="268">
        <v>2130</v>
      </c>
      <c r="D155" s="305" t="s">
        <v>57</v>
      </c>
      <c r="E155" s="295">
        <v>2337924</v>
      </c>
      <c r="F155" s="293"/>
      <c r="G155" s="450">
        <f>F155+E155</f>
        <v>2337924</v>
      </c>
    </row>
    <row r="156" spans="1:7" ht="13.5" customHeight="1">
      <c r="A156" s="414"/>
      <c r="B156" s="268"/>
      <c r="C156" s="268"/>
      <c r="D156" s="305" t="s">
        <v>58</v>
      </c>
      <c r="E156" s="620"/>
      <c r="F156" s="204"/>
      <c r="G156" s="457"/>
    </row>
    <row r="157" spans="1:7" ht="13.5" customHeight="1">
      <c r="A157" s="414"/>
      <c r="B157" s="268"/>
      <c r="C157" s="268"/>
      <c r="D157" s="401"/>
      <c r="E157" s="620"/>
      <c r="F157" s="204"/>
      <c r="G157" s="457"/>
    </row>
    <row r="158" spans="1:7" ht="13.5" customHeight="1" thickBot="1">
      <c r="A158" s="414"/>
      <c r="B158" s="302">
        <v>85203</v>
      </c>
      <c r="C158" s="303"/>
      <c r="D158" s="304" t="s">
        <v>331</v>
      </c>
      <c r="E158" s="624">
        <f>SUM(E159:E160)</f>
        <v>260664</v>
      </c>
      <c r="F158" s="641">
        <f>SUM(F159:F160)</f>
        <v>0</v>
      </c>
      <c r="G158" s="633">
        <f>SUM(G159:G160)</f>
        <v>260664</v>
      </c>
    </row>
    <row r="159" spans="1:7" ht="13.5" customHeight="1">
      <c r="A159" s="414"/>
      <c r="B159" s="268"/>
      <c r="C159" s="400" t="s">
        <v>146</v>
      </c>
      <c r="D159" s="305" t="s">
        <v>34</v>
      </c>
      <c r="E159" s="625">
        <v>5664</v>
      </c>
      <c r="F159" s="298"/>
      <c r="G159" s="484">
        <f>F159+E159</f>
        <v>5664</v>
      </c>
    </row>
    <row r="160" spans="1:7" ht="13.5" customHeight="1">
      <c r="A160" s="414"/>
      <c r="B160" s="268"/>
      <c r="C160" s="268">
        <v>2110</v>
      </c>
      <c r="D160" s="305" t="s">
        <v>576</v>
      </c>
      <c r="E160" s="295">
        <v>255000</v>
      </c>
      <c r="F160" s="293"/>
      <c r="G160" s="450">
        <f>F160+E160</f>
        <v>255000</v>
      </c>
    </row>
    <row r="161" spans="1:7" ht="13.5" customHeight="1">
      <c r="A161" s="414"/>
      <c r="B161" s="268"/>
      <c r="C161" s="268"/>
      <c r="D161" s="204" t="s">
        <v>577</v>
      </c>
      <c r="E161" s="295"/>
      <c r="F161" s="293"/>
      <c r="G161" s="450"/>
    </row>
    <row r="162" spans="1:7" ht="13.5" customHeight="1">
      <c r="A162" s="414"/>
      <c r="B162" s="268"/>
      <c r="C162" s="268"/>
      <c r="D162" s="305"/>
      <c r="E162" s="295"/>
      <c r="F162" s="293"/>
      <c r="G162" s="450"/>
    </row>
    <row r="163" spans="1:7" ht="13.5" customHeight="1" thickBot="1">
      <c r="A163" s="414"/>
      <c r="B163" s="302">
        <v>85204</v>
      </c>
      <c r="C163" s="303"/>
      <c r="D163" s="304" t="s">
        <v>22</v>
      </c>
      <c r="E163" s="621">
        <f>SUM(E164:E165)</f>
        <v>19952</v>
      </c>
      <c r="F163" s="638">
        <f>SUM(F164:F165)</f>
        <v>0</v>
      </c>
      <c r="G163" s="631">
        <f>SUM(G164:G165)</f>
        <v>19952</v>
      </c>
    </row>
    <row r="164" spans="1:7" ht="13.5" customHeight="1">
      <c r="A164" s="414"/>
      <c r="B164" s="268"/>
      <c r="C164" s="400" t="s">
        <v>146</v>
      </c>
      <c r="D164" s="305" t="s">
        <v>34</v>
      </c>
      <c r="E164" s="295">
        <v>500</v>
      </c>
      <c r="F164" s="293"/>
      <c r="G164" s="450">
        <f>F164+E164</f>
        <v>500</v>
      </c>
    </row>
    <row r="165" spans="1:7" ht="13.5" customHeight="1">
      <c r="A165" s="414"/>
      <c r="B165" s="268"/>
      <c r="C165" s="400" t="s">
        <v>332</v>
      </c>
      <c r="D165" s="242" t="s">
        <v>333</v>
      </c>
      <c r="E165" s="295">
        <v>19452</v>
      </c>
      <c r="F165" s="293"/>
      <c r="G165" s="450">
        <f>F165+E165</f>
        <v>19452</v>
      </c>
    </row>
    <row r="166" spans="1:7" ht="13.5" customHeight="1">
      <c r="A166" s="414"/>
      <c r="B166" s="268"/>
      <c r="C166" s="400"/>
      <c r="D166" s="204" t="s">
        <v>334</v>
      </c>
      <c r="E166" s="295"/>
      <c r="F166" s="293"/>
      <c r="G166" s="450"/>
    </row>
    <row r="167" spans="1:7" ht="13.5" customHeight="1">
      <c r="A167" s="414"/>
      <c r="B167" s="268"/>
      <c r="C167" s="400"/>
      <c r="D167" s="305"/>
      <c r="E167" s="295"/>
      <c r="F167" s="293"/>
      <c r="G167" s="450"/>
    </row>
    <row r="168" spans="1:7" ht="13.5" customHeight="1" thickBot="1">
      <c r="A168" s="414"/>
      <c r="B168" s="302">
        <v>85218</v>
      </c>
      <c r="C168" s="303"/>
      <c r="D168" s="304" t="s">
        <v>13</v>
      </c>
      <c r="E168" s="621">
        <f>SUM(E169:E170)</f>
        <v>11000</v>
      </c>
      <c r="F168" s="621">
        <f>SUM(F169:F170)</f>
        <v>0</v>
      </c>
      <c r="G168" s="704">
        <f>SUM(G169:G170)</f>
        <v>11000</v>
      </c>
    </row>
    <row r="169" spans="1:7" ht="13.5" customHeight="1">
      <c r="A169" s="414"/>
      <c r="B169" s="268"/>
      <c r="C169" s="400" t="s">
        <v>75</v>
      </c>
      <c r="D169" s="305" t="s">
        <v>38</v>
      </c>
      <c r="E169" s="295">
        <v>5000</v>
      </c>
      <c r="F169" s="293"/>
      <c r="G169" s="450">
        <f>F169+E169</f>
        <v>5000</v>
      </c>
    </row>
    <row r="170" spans="1:7" ht="13.5" customHeight="1">
      <c r="A170" s="414"/>
      <c r="B170" s="268"/>
      <c r="C170" s="268">
        <v>2130</v>
      </c>
      <c r="D170" s="305" t="s">
        <v>57</v>
      </c>
      <c r="E170" s="295">
        <v>6000</v>
      </c>
      <c r="F170" s="293"/>
      <c r="G170" s="450">
        <f>F170+E170</f>
        <v>6000</v>
      </c>
    </row>
    <row r="171" spans="1:7" ht="13.5" customHeight="1">
      <c r="A171" s="414"/>
      <c r="B171" s="268"/>
      <c r="C171" s="268"/>
      <c r="D171" s="305" t="s">
        <v>58</v>
      </c>
      <c r="E171" s="295"/>
      <c r="F171" s="293"/>
      <c r="G171" s="450"/>
    </row>
    <row r="172" spans="1:7" ht="13.5" customHeight="1">
      <c r="A172" s="414"/>
      <c r="B172" s="268"/>
      <c r="C172" s="268"/>
      <c r="D172" s="305"/>
      <c r="E172" s="295"/>
      <c r="F172" s="293"/>
      <c r="G172" s="450"/>
    </row>
    <row r="173" spans="1:7" ht="13.5" customHeight="1">
      <c r="A173" s="414"/>
      <c r="B173" s="268"/>
      <c r="C173" s="268"/>
      <c r="D173" s="401"/>
      <c r="E173" s="295"/>
      <c r="F173" s="293"/>
      <c r="G173" s="450"/>
    </row>
    <row r="174" spans="1:7" ht="13.5" customHeight="1" thickBot="1">
      <c r="A174" s="414"/>
      <c r="B174" s="302">
        <v>85220</v>
      </c>
      <c r="C174" s="303"/>
      <c r="D174" s="304" t="s">
        <v>155</v>
      </c>
      <c r="E174" s="621">
        <f>E175</f>
        <v>34216</v>
      </c>
      <c r="F174" s="638">
        <f>F175</f>
        <v>0</v>
      </c>
      <c r="G174" s="631">
        <f>F174+E174</f>
        <v>34216</v>
      </c>
    </row>
    <row r="175" spans="1:7" ht="13.5" customHeight="1">
      <c r="A175" s="414"/>
      <c r="B175" s="268"/>
      <c r="C175" s="400" t="s">
        <v>146</v>
      </c>
      <c r="D175" s="305" t="s">
        <v>34</v>
      </c>
      <c r="E175" s="295">
        <v>34216</v>
      </c>
      <c r="F175" s="293"/>
      <c r="G175" s="450">
        <f>F175+E175</f>
        <v>34216</v>
      </c>
    </row>
    <row r="176" spans="1:7" ht="13.5" customHeight="1">
      <c r="A176" s="414"/>
      <c r="B176" s="268"/>
      <c r="C176" s="268"/>
      <c r="D176" s="401"/>
      <c r="E176" s="295"/>
      <c r="F176" s="293"/>
      <c r="G176" s="450"/>
    </row>
    <row r="177" spans="1:7" ht="13.5" customHeight="1">
      <c r="A177" s="414"/>
      <c r="B177" s="453">
        <v>85295</v>
      </c>
      <c r="C177" s="458"/>
      <c r="D177" s="454" t="s">
        <v>19</v>
      </c>
      <c r="E177" s="550">
        <f>E178</f>
        <v>0</v>
      </c>
      <c r="F177" s="550">
        <f>F178</f>
        <v>20000</v>
      </c>
      <c r="G177" s="575">
        <f>G178</f>
        <v>20000</v>
      </c>
    </row>
    <row r="178" spans="1:7" ht="13.5" customHeight="1">
      <c r="A178" s="414"/>
      <c r="B178" s="268"/>
      <c r="C178" s="268">
        <v>2310</v>
      </c>
      <c r="D178" s="242" t="s">
        <v>333</v>
      </c>
      <c r="E178" s="295">
        <v>0</v>
      </c>
      <c r="F178" s="293">
        <v>20000</v>
      </c>
      <c r="G178" s="450">
        <f>E178+F178</f>
        <v>20000</v>
      </c>
    </row>
    <row r="179" spans="1:7" ht="13.5" customHeight="1">
      <c r="A179" s="414"/>
      <c r="B179" s="268"/>
      <c r="C179" s="268"/>
      <c r="D179" s="204" t="s">
        <v>334</v>
      </c>
      <c r="E179" s="295"/>
      <c r="F179" s="293"/>
      <c r="G179" s="450"/>
    </row>
    <row r="180" spans="1:7" ht="13.5" customHeight="1">
      <c r="A180" s="414"/>
      <c r="B180" s="268"/>
      <c r="C180" s="268"/>
      <c r="D180" s="401"/>
      <c r="E180" s="295"/>
      <c r="F180" s="293"/>
      <c r="G180" s="450"/>
    </row>
    <row r="181" spans="1:7" s="395" customFormat="1" ht="13.5" customHeight="1" thickBot="1">
      <c r="A181" s="412">
        <v>853</v>
      </c>
      <c r="B181" s="393"/>
      <c r="C181" s="393"/>
      <c r="D181" s="405" t="s">
        <v>154</v>
      </c>
      <c r="E181" s="622">
        <f>E182+E186+E189+E197</f>
        <v>2503443</v>
      </c>
      <c r="F181" s="622">
        <f>F182+F186+F189+F197</f>
        <v>5745</v>
      </c>
      <c r="G181" s="700">
        <f>G182+G186+G189+G197</f>
        <v>2509188</v>
      </c>
    </row>
    <row r="182" spans="1:7" ht="13.5" customHeight="1" thickBot="1">
      <c r="A182" s="414"/>
      <c r="B182" s="303">
        <v>85321</v>
      </c>
      <c r="C182" s="303"/>
      <c r="D182" s="304" t="s">
        <v>412</v>
      </c>
      <c r="E182" s="621">
        <f>E183</f>
        <v>291000</v>
      </c>
      <c r="F182" s="638">
        <f>F183</f>
        <v>0</v>
      </c>
      <c r="G182" s="631">
        <f>F182+E182</f>
        <v>291000</v>
      </c>
    </row>
    <row r="183" spans="1:7" ht="13.5" customHeight="1">
      <c r="A183" s="414"/>
      <c r="B183" s="268"/>
      <c r="C183" s="268">
        <v>2110</v>
      </c>
      <c r="D183" s="305" t="s">
        <v>576</v>
      </c>
      <c r="E183" s="295">
        <v>291000</v>
      </c>
      <c r="F183" s="293"/>
      <c r="G183" s="450">
        <f>F183+E183</f>
        <v>291000</v>
      </c>
    </row>
    <row r="184" spans="1:7" ht="13.5" customHeight="1">
      <c r="A184" s="414"/>
      <c r="B184" s="268"/>
      <c r="C184" s="268"/>
      <c r="D184" s="204" t="s">
        <v>577</v>
      </c>
      <c r="E184" s="295"/>
      <c r="F184" s="293"/>
      <c r="G184" s="450"/>
    </row>
    <row r="185" spans="1:7" ht="13.5" customHeight="1">
      <c r="A185" s="414"/>
      <c r="B185" s="268"/>
      <c r="C185" s="268"/>
      <c r="D185" s="401"/>
      <c r="E185" s="295"/>
      <c r="F185" s="293"/>
      <c r="G185" s="450"/>
    </row>
    <row r="186" spans="1:7" ht="13.5" customHeight="1" thickBot="1">
      <c r="A186" s="414"/>
      <c r="B186" s="303">
        <v>85324</v>
      </c>
      <c r="C186" s="303"/>
      <c r="D186" s="304" t="s">
        <v>84</v>
      </c>
      <c r="E186" s="621">
        <f>SUM(E187:E187)</f>
        <v>36225</v>
      </c>
      <c r="F186" s="638">
        <f>SUM(F187:F187)</f>
        <v>0</v>
      </c>
      <c r="G186" s="631">
        <f>SUM(G187:G187)</f>
        <v>36225</v>
      </c>
    </row>
    <row r="187" spans="1:7" ht="13.5" customHeight="1">
      <c r="A187" s="414"/>
      <c r="B187" s="268"/>
      <c r="C187" s="400" t="s">
        <v>75</v>
      </c>
      <c r="D187" s="305" t="s">
        <v>38</v>
      </c>
      <c r="E187" s="295">
        <v>36225</v>
      </c>
      <c r="F187" s="293"/>
      <c r="G187" s="450">
        <f>F187+E187</f>
        <v>36225</v>
      </c>
    </row>
    <row r="188" spans="1:7" ht="13.5" customHeight="1">
      <c r="A188" s="414"/>
      <c r="B188" s="268"/>
      <c r="C188" s="400"/>
      <c r="D188" s="401"/>
      <c r="E188" s="295"/>
      <c r="F188" s="293"/>
      <c r="G188" s="450"/>
    </row>
    <row r="189" spans="1:7" ht="13.5" customHeight="1" thickBot="1">
      <c r="A189" s="414"/>
      <c r="B189" s="303">
        <v>85333</v>
      </c>
      <c r="C189" s="303"/>
      <c r="D189" s="304" t="s">
        <v>14</v>
      </c>
      <c r="E189" s="621">
        <f>SUM(E190:E194)</f>
        <v>2176218</v>
      </c>
      <c r="F189" s="638">
        <f>SUM(F190:F194)</f>
        <v>0</v>
      </c>
      <c r="G189" s="631">
        <f>F189+E189</f>
        <v>2176218</v>
      </c>
    </row>
    <row r="190" spans="1:7" ht="13.5" customHeight="1">
      <c r="A190" s="414"/>
      <c r="B190" s="268"/>
      <c r="C190" s="400" t="s">
        <v>146</v>
      </c>
      <c r="D190" s="305" t="s">
        <v>34</v>
      </c>
      <c r="E190" s="295">
        <v>60000</v>
      </c>
      <c r="F190" s="293"/>
      <c r="G190" s="450">
        <f>F190+E190</f>
        <v>60000</v>
      </c>
    </row>
    <row r="191" spans="1:7" ht="13.5" customHeight="1">
      <c r="A191" s="414"/>
      <c r="B191" s="268"/>
      <c r="C191" s="400" t="s">
        <v>75</v>
      </c>
      <c r="D191" s="204" t="s">
        <v>38</v>
      </c>
      <c r="E191" s="295">
        <v>41954</v>
      </c>
      <c r="F191" s="293"/>
      <c r="G191" s="450">
        <f>F191+E191</f>
        <v>41954</v>
      </c>
    </row>
    <row r="192" spans="1:7" ht="13.5" customHeight="1">
      <c r="A192" s="414"/>
      <c r="B192" s="268"/>
      <c r="C192" s="400" t="s">
        <v>332</v>
      </c>
      <c r="D192" s="242" t="s">
        <v>333</v>
      </c>
      <c r="E192" s="295">
        <v>1402362</v>
      </c>
      <c r="F192" s="293"/>
      <c r="G192" s="450">
        <f>F192+E192</f>
        <v>1402362</v>
      </c>
    </row>
    <row r="193" spans="1:7" ht="13.5" customHeight="1">
      <c r="A193" s="414"/>
      <c r="B193" s="268"/>
      <c r="C193" s="400"/>
      <c r="D193" s="204" t="s">
        <v>334</v>
      </c>
      <c r="E193" s="295"/>
      <c r="F193" s="293"/>
      <c r="G193" s="450"/>
    </row>
    <row r="194" spans="1:7" ht="13.5" customHeight="1">
      <c r="A194" s="414"/>
      <c r="B194" s="268"/>
      <c r="C194" s="400" t="s">
        <v>568</v>
      </c>
      <c r="D194" s="204" t="s">
        <v>569</v>
      </c>
      <c r="E194" s="295">
        <v>671902</v>
      </c>
      <c r="F194" s="293">
        <v>0</v>
      </c>
      <c r="G194" s="450">
        <f>F194+E194</f>
        <v>671902</v>
      </c>
    </row>
    <row r="195" spans="1:7" ht="13.5" customHeight="1">
      <c r="A195" s="414"/>
      <c r="B195" s="268"/>
      <c r="C195" s="400"/>
      <c r="D195" s="204" t="s">
        <v>570</v>
      </c>
      <c r="E195" s="295"/>
      <c r="F195" s="293"/>
      <c r="G195" s="450"/>
    </row>
    <row r="196" spans="1:7" ht="13.5" customHeight="1">
      <c r="A196" s="414"/>
      <c r="B196" s="268"/>
      <c r="C196" s="400"/>
      <c r="D196" s="204"/>
      <c r="E196" s="295"/>
      <c r="F196" s="293"/>
      <c r="G196" s="450"/>
    </row>
    <row r="197" spans="1:7" ht="13.5" customHeight="1">
      <c r="A197" s="414"/>
      <c r="B197" s="453">
        <v>85334</v>
      </c>
      <c r="C197" s="666"/>
      <c r="D197" s="650" t="s">
        <v>623</v>
      </c>
      <c r="E197" s="550">
        <f>E198</f>
        <v>0</v>
      </c>
      <c r="F197" s="550">
        <f>F198</f>
        <v>5745</v>
      </c>
      <c r="G197" s="575">
        <f>G198</f>
        <v>5745</v>
      </c>
    </row>
    <row r="198" spans="1:7" ht="13.5" customHeight="1">
      <c r="A198" s="414"/>
      <c r="B198" s="268"/>
      <c r="C198" s="400" t="s">
        <v>74</v>
      </c>
      <c r="D198" s="305" t="s">
        <v>576</v>
      </c>
      <c r="E198" s="295">
        <v>0</v>
      </c>
      <c r="F198" s="293">
        <v>5745</v>
      </c>
      <c r="G198" s="450">
        <f>E198+F198</f>
        <v>5745</v>
      </c>
    </row>
    <row r="199" spans="1:7" ht="13.5" customHeight="1">
      <c r="A199" s="414"/>
      <c r="B199" s="268"/>
      <c r="C199" s="400"/>
      <c r="D199" s="204" t="s">
        <v>577</v>
      </c>
      <c r="E199" s="295"/>
      <c r="F199" s="293"/>
      <c r="G199" s="450"/>
    </row>
    <row r="200" spans="1:7" ht="13.5" customHeight="1">
      <c r="A200" s="414"/>
      <c r="B200" s="268"/>
      <c r="C200" s="400"/>
      <c r="D200" s="204"/>
      <c r="E200" s="295"/>
      <c r="F200" s="293"/>
      <c r="G200" s="450"/>
    </row>
    <row r="201" spans="1:7" s="395" customFormat="1" ht="13.5" customHeight="1" thickBot="1">
      <c r="A201" s="427">
        <v>854</v>
      </c>
      <c r="B201" s="419"/>
      <c r="C201" s="419"/>
      <c r="D201" s="420" t="s">
        <v>23</v>
      </c>
      <c r="E201" s="622">
        <f>E205+E208+E214+E202</f>
        <v>553578</v>
      </c>
      <c r="F201" s="622">
        <f>F205+F208+F214+F202</f>
        <v>116</v>
      </c>
      <c r="G201" s="700">
        <f>G205+G208+G214+G202</f>
        <v>553694</v>
      </c>
    </row>
    <row r="202" spans="1:7" s="395" customFormat="1" ht="13.5" customHeight="1" thickBot="1">
      <c r="A202" s="428"/>
      <c r="B202" s="415">
        <v>85406</v>
      </c>
      <c r="C202" s="707"/>
      <c r="D202" s="708" t="s">
        <v>622</v>
      </c>
      <c r="E202" s="709">
        <f>E203</f>
        <v>0</v>
      </c>
      <c r="F202" s="709">
        <f>F203</f>
        <v>116</v>
      </c>
      <c r="G202" s="710">
        <f>G203</f>
        <v>116</v>
      </c>
    </row>
    <row r="203" spans="1:7" s="395" customFormat="1" ht="13.5" customHeight="1">
      <c r="A203" s="428"/>
      <c r="B203" s="411"/>
      <c r="C203" s="422" t="s">
        <v>75</v>
      </c>
      <c r="D203" s="204" t="s">
        <v>38</v>
      </c>
      <c r="E203" s="625">
        <v>0</v>
      </c>
      <c r="F203" s="298">
        <v>116</v>
      </c>
      <c r="G203" s="711">
        <f>E203+F203</f>
        <v>116</v>
      </c>
    </row>
    <row r="204" spans="1:7" s="395" customFormat="1" ht="13.5" customHeight="1" thickBot="1">
      <c r="A204" s="428"/>
      <c r="B204" s="419"/>
      <c r="C204" s="419"/>
      <c r="D204" s="420"/>
      <c r="E204" s="622"/>
      <c r="F204" s="639"/>
      <c r="G204" s="632"/>
    </row>
    <row r="205" spans="1:7" ht="13.5" customHeight="1" thickBot="1">
      <c r="A205" s="428"/>
      <c r="B205" s="302">
        <v>85410</v>
      </c>
      <c r="C205" s="302"/>
      <c r="D205" s="418" t="s">
        <v>70</v>
      </c>
      <c r="E205" s="621">
        <f>E206</f>
        <v>104034</v>
      </c>
      <c r="F205" s="638">
        <f>F206</f>
        <v>0</v>
      </c>
      <c r="G205" s="631">
        <f>F205+E205</f>
        <v>104034</v>
      </c>
    </row>
    <row r="206" spans="1:7" ht="13.5" customHeight="1">
      <c r="A206" s="428"/>
      <c r="B206" s="411"/>
      <c r="C206" s="422" t="s">
        <v>146</v>
      </c>
      <c r="D206" s="204" t="s">
        <v>34</v>
      </c>
      <c r="E206" s="295">
        <v>104034</v>
      </c>
      <c r="F206" s="293"/>
      <c r="G206" s="450">
        <f>F206+E206</f>
        <v>104034</v>
      </c>
    </row>
    <row r="207" spans="1:7" ht="13.5" customHeight="1">
      <c r="A207" s="428"/>
      <c r="B207" s="411"/>
      <c r="C207" s="421"/>
      <c r="D207" s="204"/>
      <c r="E207" s="295"/>
      <c r="F207" s="293"/>
      <c r="G207" s="450"/>
    </row>
    <row r="208" spans="1:7" ht="13.5" customHeight="1" thickBot="1">
      <c r="A208" s="428"/>
      <c r="B208" s="302">
        <v>85415</v>
      </c>
      <c r="C208" s="303"/>
      <c r="D208" s="304" t="s">
        <v>36</v>
      </c>
      <c r="E208" s="621">
        <f>SUM(E209:E212)</f>
        <v>395787</v>
      </c>
      <c r="F208" s="638">
        <f>SUM(F209:F212)</f>
        <v>0</v>
      </c>
      <c r="G208" s="631">
        <f>SUM(G209:G212)</f>
        <v>395787</v>
      </c>
    </row>
    <row r="209" spans="1:7" ht="13.5" customHeight="1">
      <c r="A209" s="428"/>
      <c r="B209" s="421"/>
      <c r="C209" s="400" t="s">
        <v>388</v>
      </c>
      <c r="D209" s="305" t="s">
        <v>390</v>
      </c>
      <c r="E209" s="295">
        <v>269140</v>
      </c>
      <c r="F209" s="293"/>
      <c r="G209" s="450">
        <f>F209+E209</f>
        <v>269140</v>
      </c>
    </row>
    <row r="210" spans="1:7" ht="13.5" customHeight="1">
      <c r="A210" s="428"/>
      <c r="B210" s="421"/>
      <c r="C210" s="400"/>
      <c r="D210" s="305" t="s">
        <v>391</v>
      </c>
      <c r="E210" s="295"/>
      <c r="F210" s="293"/>
      <c r="G210" s="450"/>
    </row>
    <row r="211" spans="1:7" ht="13.5" customHeight="1">
      <c r="A211" s="428"/>
      <c r="B211" s="421"/>
      <c r="C211" s="400" t="s">
        <v>389</v>
      </c>
      <c r="D211" s="305" t="s">
        <v>390</v>
      </c>
      <c r="E211" s="295">
        <v>126647</v>
      </c>
      <c r="F211" s="293"/>
      <c r="G211" s="450">
        <f>F211+E211</f>
        <v>126647</v>
      </c>
    </row>
    <row r="212" spans="1:7" ht="13.5" customHeight="1">
      <c r="A212" s="428"/>
      <c r="B212" s="421"/>
      <c r="C212" s="400"/>
      <c r="D212" s="305" t="s">
        <v>391</v>
      </c>
      <c r="E212" s="295"/>
      <c r="F212" s="293"/>
      <c r="G212" s="450"/>
    </row>
    <row r="213" spans="1:7" ht="13.5" customHeight="1">
      <c r="A213" s="428"/>
      <c r="B213" s="411"/>
      <c r="C213" s="268"/>
      <c r="D213" s="401"/>
      <c r="E213" s="295"/>
      <c r="F213" s="293"/>
      <c r="G213" s="450"/>
    </row>
    <row r="214" spans="1:7" ht="13.5" customHeight="1" thickBot="1">
      <c r="A214" s="428"/>
      <c r="B214" s="302">
        <v>85420</v>
      </c>
      <c r="C214" s="303"/>
      <c r="D214" s="304" t="s">
        <v>324</v>
      </c>
      <c r="E214" s="621">
        <f>SUM(E215:E216)</f>
        <v>53757</v>
      </c>
      <c r="F214" s="638">
        <f>SUM(F215:F216)</f>
        <v>0</v>
      </c>
      <c r="G214" s="631">
        <f>SUM(G215:G216)</f>
        <v>53757</v>
      </c>
    </row>
    <row r="215" spans="1:7" ht="13.5" customHeight="1">
      <c r="A215" s="428"/>
      <c r="B215" s="411"/>
      <c r="C215" s="400" t="s">
        <v>146</v>
      </c>
      <c r="D215" s="305" t="s">
        <v>34</v>
      </c>
      <c r="E215" s="295">
        <v>46000</v>
      </c>
      <c r="F215" s="293"/>
      <c r="G215" s="450">
        <f>F215+E215</f>
        <v>46000</v>
      </c>
    </row>
    <row r="216" spans="1:7" ht="13.5" customHeight="1">
      <c r="A216" s="428"/>
      <c r="B216" s="411"/>
      <c r="C216" s="400" t="s">
        <v>152</v>
      </c>
      <c r="D216" s="305" t="s">
        <v>382</v>
      </c>
      <c r="E216" s="295">
        <v>7757</v>
      </c>
      <c r="F216" s="293"/>
      <c r="G216" s="450">
        <f>F216+E216</f>
        <v>7757</v>
      </c>
    </row>
    <row r="217" spans="1:7" ht="13.5" customHeight="1" thickBot="1">
      <c r="A217" s="428"/>
      <c r="B217" s="411"/>
      <c r="C217" s="400"/>
      <c r="D217" s="305"/>
      <c r="E217" s="295"/>
      <c r="F217" s="293"/>
      <c r="G217" s="450"/>
    </row>
    <row r="218" spans="1:7" s="395" customFormat="1" ht="13.5" customHeight="1" thickBot="1">
      <c r="A218" s="785" t="s">
        <v>80</v>
      </c>
      <c r="B218" s="786"/>
      <c r="C218" s="786"/>
      <c r="D218" s="787"/>
      <c r="E218" s="626">
        <f>E201+E181+E144+E134+E100+E84+E80+E62+E49+E30+E21+E17+E12+E127</f>
        <v>33678674</v>
      </c>
      <c r="F218" s="642">
        <f>F201+F181+F144+F134+F100+F84+F80+F62+F49+F30+F21+F17+F12+F127</f>
        <v>137403</v>
      </c>
      <c r="G218" s="634">
        <f>G201+G181+G144+G134+G100+G84+G80+G62+G49+G30+G21+G17+G12+G127</f>
        <v>33816077</v>
      </c>
    </row>
    <row r="219" spans="2:7" ht="13.5" customHeight="1">
      <c r="B219" s="330"/>
      <c r="C219" s="327"/>
      <c r="D219" s="296" t="s">
        <v>81</v>
      </c>
      <c r="E219" s="627">
        <f>SUM(E220:E222)</f>
        <v>8347679</v>
      </c>
      <c r="F219" s="297">
        <f>SUM(F220:F222)</f>
        <v>36245</v>
      </c>
      <c r="G219" s="483">
        <f>SUM(G220:G222)</f>
        <v>8383924</v>
      </c>
    </row>
    <row r="220" spans="2:7" ht="13.5" customHeight="1">
      <c r="B220" s="330"/>
      <c r="C220" s="327"/>
      <c r="D220" s="429" t="s">
        <v>316</v>
      </c>
      <c r="E220" s="578">
        <f>E155+E170++E148</f>
        <v>2346924</v>
      </c>
      <c r="F220" s="578">
        <f>F155+F170++F148</f>
        <v>0</v>
      </c>
      <c r="G220" s="567">
        <f>G155+G170++G148</f>
        <v>2346924</v>
      </c>
    </row>
    <row r="221" spans="2:7" ht="13.5" customHeight="1">
      <c r="B221" s="330"/>
      <c r="C221" s="327"/>
      <c r="D221" s="429" t="s">
        <v>82</v>
      </c>
      <c r="E221" s="625">
        <f>E160+E141+E76+E64+E59+E55+E51+E39+E14+E183+E198</f>
        <v>3580243</v>
      </c>
      <c r="F221" s="625">
        <f>F160+F141+F76+F64+F59+F55+F51+F39+F14+F183+F198</f>
        <v>5745</v>
      </c>
      <c r="G221" s="711">
        <f>G160+G141+G76+G64+G59+G55+G51+G39+G14+G183+G198</f>
        <v>3585988</v>
      </c>
    </row>
    <row r="222" spans="2:7" ht="13.5" customHeight="1">
      <c r="B222" s="330"/>
      <c r="C222" s="327"/>
      <c r="D222" s="431" t="s">
        <v>374</v>
      </c>
      <c r="E222" s="432">
        <f>E165+E136+E150+E211+E209+E129+E131+E192+E106+E115+E178+E27</f>
        <v>2420512</v>
      </c>
      <c r="F222" s="432">
        <f>F165+F136+F150+F211+F209+F129+F131+F192+F106+F115+F178+F27</f>
        <v>30500</v>
      </c>
      <c r="G222" s="576">
        <f>G165+G136+G150+G211+G209+G129+G131+G192+G106+G115+G178+G27</f>
        <v>2451012</v>
      </c>
    </row>
    <row r="223" spans="2:7" ht="13.5" customHeight="1">
      <c r="B223" s="330"/>
      <c r="C223" s="327"/>
      <c r="D223" s="477" t="s">
        <v>432</v>
      </c>
      <c r="E223" s="578">
        <v>0</v>
      </c>
      <c r="F223" s="430">
        <v>0</v>
      </c>
      <c r="G223" s="643">
        <v>0</v>
      </c>
    </row>
    <row r="224" spans="1:7" ht="13.5" customHeight="1" thickBot="1">
      <c r="A224" s="433"/>
      <c r="B224" s="433"/>
      <c r="C224" s="434"/>
      <c r="D224" s="478" t="s">
        <v>571</v>
      </c>
      <c r="E224" s="628">
        <f>E194</f>
        <v>671902</v>
      </c>
      <c r="F224" s="628">
        <f>F194</f>
        <v>0</v>
      </c>
      <c r="G224" s="647">
        <f>G194</f>
        <v>671902</v>
      </c>
    </row>
    <row r="225" spans="1:5" ht="12.75">
      <c r="A225" s="433"/>
      <c r="B225" s="433"/>
      <c r="C225" s="434"/>
      <c r="D225" s="433"/>
      <c r="E225" s="433"/>
    </row>
    <row r="226" spans="1:5" ht="12.75">
      <c r="A226" s="433"/>
      <c r="B226" s="433"/>
      <c r="C226" s="434"/>
      <c r="D226" s="433"/>
      <c r="E226" s="433"/>
    </row>
    <row r="227" spans="1:5" ht="12.75">
      <c r="A227" s="433"/>
      <c r="B227" s="433"/>
      <c r="C227" s="434"/>
      <c r="D227" s="433"/>
      <c r="E227" s="435"/>
    </row>
    <row r="228" spans="1:5" ht="12.75">
      <c r="A228" s="433"/>
      <c r="B228" s="433"/>
      <c r="C228" s="434"/>
      <c r="D228" s="433"/>
      <c r="E228" s="433"/>
    </row>
    <row r="229" spans="1:5" ht="12.75">
      <c r="A229" s="433"/>
      <c r="B229" s="433"/>
      <c r="C229" s="434"/>
      <c r="D229" s="433"/>
      <c r="E229" s="433"/>
    </row>
    <row r="230" spans="1:5" ht="12.75">
      <c r="A230" s="433"/>
      <c r="B230" s="433"/>
      <c r="C230" s="434"/>
      <c r="D230" s="433"/>
      <c r="E230" s="433"/>
    </row>
    <row r="231" spans="1:5" ht="12.75">
      <c r="A231" s="433"/>
      <c r="B231" s="433"/>
      <c r="C231" s="434"/>
      <c r="D231" s="433"/>
      <c r="E231" s="433"/>
    </row>
    <row r="232" spans="1:5" ht="12.75">
      <c r="A232" s="433"/>
      <c r="B232" s="433"/>
      <c r="C232" s="434"/>
      <c r="D232" s="433"/>
      <c r="E232" s="433"/>
    </row>
    <row r="233" spans="1:5" ht="12.75">
      <c r="A233" s="433"/>
      <c r="B233" s="433"/>
      <c r="C233" s="434"/>
      <c r="D233" s="433"/>
      <c r="E233" s="433"/>
    </row>
    <row r="234" spans="1:5" ht="12.75">
      <c r="A234" s="433"/>
      <c r="B234" s="433"/>
      <c r="C234" s="434"/>
      <c r="D234" s="433"/>
      <c r="E234" s="433"/>
    </row>
    <row r="235" spans="1:5" ht="12.75">
      <c r="A235" s="433"/>
      <c r="B235" s="433"/>
      <c r="C235" s="434"/>
      <c r="D235" s="433"/>
      <c r="E235" s="433"/>
    </row>
    <row r="236" spans="1:5" ht="12.75">
      <c r="A236" s="433"/>
      <c r="B236" s="433"/>
      <c r="C236" s="434"/>
      <c r="D236" s="433"/>
      <c r="E236" s="433"/>
    </row>
    <row r="237" spans="1:5" ht="12.75">
      <c r="A237" s="433"/>
      <c r="B237" s="433"/>
      <c r="C237" s="434"/>
      <c r="D237" s="433"/>
      <c r="E237" s="433"/>
    </row>
    <row r="238" spans="1:5" ht="12.75">
      <c r="A238" s="433"/>
      <c r="B238" s="433"/>
      <c r="C238" s="434"/>
      <c r="D238" s="433"/>
      <c r="E238" s="433"/>
    </row>
    <row r="239" spans="1:5" ht="12.75">
      <c r="A239" s="433"/>
      <c r="B239" s="433"/>
      <c r="C239" s="434"/>
      <c r="D239" s="433"/>
      <c r="E239" s="433"/>
    </row>
    <row r="240" spans="1:5" ht="12.75">
      <c r="A240" s="433"/>
      <c r="B240" s="433"/>
      <c r="C240" s="434"/>
      <c r="D240" s="433"/>
      <c r="E240" s="433"/>
    </row>
    <row r="241" spans="1:5" ht="12.75">
      <c r="A241" s="433"/>
      <c r="B241" s="433"/>
      <c r="C241" s="434"/>
      <c r="D241" s="433"/>
      <c r="E241" s="433"/>
    </row>
    <row r="242" spans="1:5" ht="12.75">
      <c r="A242" s="433"/>
      <c r="B242" s="433"/>
      <c r="C242" s="434"/>
      <c r="D242" s="433"/>
      <c r="E242" s="433"/>
    </row>
    <row r="243" spans="1:5" ht="12.75">
      <c r="A243" s="433"/>
      <c r="B243" s="433"/>
      <c r="C243" s="434"/>
      <c r="D243" s="433"/>
      <c r="E243" s="433"/>
    </row>
    <row r="244" spans="1:5" ht="12.75">
      <c r="A244" s="433"/>
      <c r="B244" s="433"/>
      <c r="C244" s="434"/>
      <c r="D244" s="433"/>
      <c r="E244" s="433"/>
    </row>
    <row r="245" spans="1:5" ht="12.75">
      <c r="A245" s="433"/>
      <c r="B245" s="433"/>
      <c r="C245" s="434"/>
      <c r="D245" s="433"/>
      <c r="E245" s="433"/>
    </row>
    <row r="246" spans="1:5" ht="12.75">
      <c r="A246" s="433"/>
      <c r="B246" s="433"/>
      <c r="C246" s="434"/>
      <c r="D246" s="433"/>
      <c r="E246" s="433"/>
    </row>
    <row r="247" spans="1:5" ht="12.75">
      <c r="A247" s="433"/>
      <c r="B247" s="433"/>
      <c r="C247" s="434"/>
      <c r="D247" s="433"/>
      <c r="E247" s="433"/>
    </row>
    <row r="248" spans="1:5" ht="12.75">
      <c r="A248" s="433"/>
      <c r="B248" s="433"/>
      <c r="C248" s="434"/>
      <c r="D248" s="433"/>
      <c r="E248" s="433"/>
    </row>
    <row r="249" spans="1:5" ht="12.75">
      <c r="A249" s="433"/>
      <c r="B249" s="433"/>
      <c r="C249" s="434"/>
      <c r="D249" s="433"/>
      <c r="E249" s="433"/>
    </row>
    <row r="250" spans="1:5" ht="12.75">
      <c r="A250" s="433"/>
      <c r="B250" s="433"/>
      <c r="C250" s="434"/>
      <c r="D250" s="433"/>
      <c r="E250" s="433"/>
    </row>
    <row r="251" spans="1:5" ht="12.75">
      <c r="A251" s="433"/>
      <c r="B251" s="433"/>
      <c r="C251" s="434"/>
      <c r="D251" s="433"/>
      <c r="E251" s="433"/>
    </row>
    <row r="252" spans="1:5" ht="12.75">
      <c r="A252" s="433"/>
      <c r="B252" s="433"/>
      <c r="C252" s="434"/>
      <c r="D252" s="433"/>
      <c r="E252" s="433"/>
    </row>
    <row r="253" spans="1:5" ht="12.75">
      <c r="A253" s="433"/>
      <c r="B253" s="433"/>
      <c r="C253" s="434"/>
      <c r="D253" s="433"/>
      <c r="E253" s="433"/>
    </row>
    <row r="254" spans="1:5" ht="12.75">
      <c r="A254" s="433"/>
      <c r="B254" s="433"/>
      <c r="C254" s="434"/>
      <c r="D254" s="433"/>
      <c r="E254" s="433"/>
    </row>
    <row r="255" spans="1:5" ht="12.75">
      <c r="A255" s="433"/>
      <c r="B255" s="433"/>
      <c r="C255" s="434"/>
      <c r="D255" s="433"/>
      <c r="E255" s="433"/>
    </row>
    <row r="256" spans="1:5" ht="12.75">
      <c r="A256" s="433"/>
      <c r="B256" s="433"/>
      <c r="C256" s="434"/>
      <c r="D256" s="433"/>
      <c r="E256" s="433"/>
    </row>
    <row r="257" spans="1:5" ht="12.75">
      <c r="A257" s="433"/>
      <c r="B257" s="433"/>
      <c r="C257" s="434"/>
      <c r="D257" s="433"/>
      <c r="E257" s="433"/>
    </row>
    <row r="258" spans="1:5" ht="12.75">
      <c r="A258" s="433"/>
      <c r="B258" s="433"/>
      <c r="C258" s="434"/>
      <c r="D258" s="433"/>
      <c r="E258" s="433"/>
    </row>
    <row r="259" spans="1:5" ht="12.75">
      <c r="A259" s="433"/>
      <c r="B259" s="433"/>
      <c r="C259" s="434"/>
      <c r="D259" s="433"/>
      <c r="E259" s="433"/>
    </row>
    <row r="260" spans="1:5" ht="12.75">
      <c r="A260" s="433"/>
      <c r="B260" s="433"/>
      <c r="C260" s="434"/>
      <c r="D260" s="433"/>
      <c r="E260" s="433"/>
    </row>
    <row r="261" spans="1:5" ht="12.75">
      <c r="A261" s="433"/>
      <c r="B261" s="433"/>
      <c r="C261" s="434"/>
      <c r="D261" s="433"/>
      <c r="E261" s="433"/>
    </row>
    <row r="262" spans="1:5" ht="12.75">
      <c r="A262" s="433"/>
      <c r="B262" s="433"/>
      <c r="C262" s="434"/>
      <c r="D262" s="433"/>
      <c r="E262" s="433"/>
    </row>
    <row r="263" spans="1:5" ht="12.75">
      <c r="A263" s="433"/>
      <c r="B263" s="433"/>
      <c r="C263" s="434"/>
      <c r="D263" s="433"/>
      <c r="E263" s="433"/>
    </row>
    <row r="264" spans="1:5" ht="12.75">
      <c r="A264" s="433"/>
      <c r="B264" s="433"/>
      <c r="C264" s="434"/>
      <c r="D264" s="433"/>
      <c r="E264" s="433"/>
    </row>
    <row r="265" spans="1:5" ht="12.75">
      <c r="A265" s="433"/>
      <c r="B265" s="433"/>
      <c r="C265" s="434"/>
      <c r="D265" s="433"/>
      <c r="E265" s="433"/>
    </row>
    <row r="266" spans="1:5" ht="12.75">
      <c r="A266" s="433"/>
      <c r="B266" s="433"/>
      <c r="C266" s="434"/>
      <c r="D266" s="433"/>
      <c r="E266" s="433"/>
    </row>
    <row r="267" spans="1:5" ht="12.75">
      <c r="A267" s="433"/>
      <c r="B267" s="433"/>
      <c r="C267" s="434"/>
      <c r="D267" s="433"/>
      <c r="E267" s="433"/>
    </row>
    <row r="268" spans="1:5" ht="12.75">
      <c r="A268" s="433"/>
      <c r="B268" s="433"/>
      <c r="C268" s="434"/>
      <c r="D268" s="433"/>
      <c r="E268" s="433"/>
    </row>
    <row r="269" spans="1:5" ht="12.75">
      <c r="A269" s="433"/>
      <c r="B269" s="433"/>
      <c r="C269" s="434"/>
      <c r="D269" s="433"/>
      <c r="E269" s="433"/>
    </row>
    <row r="270" spans="1:5" ht="12.75">
      <c r="A270" s="433"/>
      <c r="B270" s="433"/>
      <c r="C270" s="434"/>
      <c r="D270" s="433"/>
      <c r="E270" s="433"/>
    </row>
    <row r="271" spans="1:5" ht="12.75">
      <c r="A271" s="433"/>
      <c r="B271" s="433"/>
      <c r="C271" s="434"/>
      <c r="D271" s="433"/>
      <c r="E271" s="433"/>
    </row>
    <row r="272" spans="1:5" ht="12.75">
      <c r="A272" s="433"/>
      <c r="B272" s="433"/>
      <c r="C272" s="434"/>
      <c r="D272" s="433"/>
      <c r="E272" s="433"/>
    </row>
    <row r="273" spans="1:5" ht="12.75">
      <c r="A273" s="433"/>
      <c r="B273" s="433"/>
      <c r="C273" s="434"/>
      <c r="D273" s="433"/>
      <c r="E273" s="433"/>
    </row>
    <row r="274" spans="1:5" ht="12.75">
      <c r="A274" s="433"/>
      <c r="B274" s="433"/>
      <c r="C274" s="434"/>
      <c r="D274" s="433"/>
      <c r="E274" s="433"/>
    </row>
    <row r="275" spans="1:5" ht="12.75">
      <c r="A275" s="433"/>
      <c r="B275" s="433"/>
      <c r="C275" s="434"/>
      <c r="D275" s="433"/>
      <c r="E275" s="433"/>
    </row>
    <row r="276" spans="1:5" ht="12.75">
      <c r="A276" s="433"/>
      <c r="B276" s="433"/>
      <c r="C276" s="434"/>
      <c r="D276" s="433"/>
      <c r="E276" s="433"/>
    </row>
    <row r="277" spans="1:5" ht="12.75">
      <c r="A277" s="433"/>
      <c r="B277" s="433"/>
      <c r="C277" s="434"/>
      <c r="D277" s="433"/>
      <c r="E277" s="433"/>
    </row>
    <row r="278" spans="1:5" ht="12.75">
      <c r="A278" s="433"/>
      <c r="B278" s="433"/>
      <c r="C278" s="434"/>
      <c r="D278" s="433"/>
      <c r="E278" s="433"/>
    </row>
    <row r="279" spans="1:5" ht="12.75">
      <c r="A279" s="433"/>
      <c r="B279" s="433"/>
      <c r="C279" s="434"/>
      <c r="D279" s="433"/>
      <c r="E279" s="433"/>
    </row>
    <row r="280" spans="1:5" ht="12.75">
      <c r="A280" s="433"/>
      <c r="B280" s="433"/>
      <c r="C280" s="434"/>
      <c r="D280" s="433"/>
      <c r="E280" s="433"/>
    </row>
    <row r="281" spans="1:5" ht="12.75">
      <c r="A281" s="433"/>
      <c r="B281" s="433"/>
      <c r="C281" s="434"/>
      <c r="D281" s="433"/>
      <c r="E281" s="433"/>
    </row>
    <row r="282" spans="1:5" ht="12.75">
      <c r="A282" s="433"/>
      <c r="B282" s="433"/>
      <c r="C282" s="434"/>
      <c r="D282" s="433"/>
      <c r="E282" s="433"/>
    </row>
    <row r="283" spans="1:5" ht="12.75">
      <c r="A283" s="433"/>
      <c r="B283" s="433"/>
      <c r="C283" s="434"/>
      <c r="D283" s="433"/>
      <c r="E283" s="433"/>
    </row>
    <row r="284" spans="1:5" ht="12.75">
      <c r="A284" s="433"/>
      <c r="B284" s="433"/>
      <c r="C284" s="434"/>
      <c r="D284" s="433"/>
      <c r="E284" s="433"/>
    </row>
    <row r="285" spans="1:5" ht="12.75">
      <c r="A285" s="433"/>
      <c r="B285" s="433"/>
      <c r="C285" s="434"/>
      <c r="D285" s="433"/>
      <c r="E285" s="433"/>
    </row>
    <row r="286" spans="1:5" ht="12.75">
      <c r="A286" s="433"/>
      <c r="B286" s="433"/>
      <c r="C286" s="434"/>
      <c r="D286" s="433"/>
      <c r="E286" s="433"/>
    </row>
    <row r="287" spans="1:5" ht="12.75">
      <c r="A287" s="433"/>
      <c r="B287" s="433"/>
      <c r="C287" s="434"/>
      <c r="D287" s="433"/>
      <c r="E287" s="433"/>
    </row>
    <row r="288" spans="1:5" ht="12.75">
      <c r="A288" s="433"/>
      <c r="B288" s="433"/>
      <c r="C288" s="434"/>
      <c r="D288" s="433"/>
      <c r="E288" s="433"/>
    </row>
    <row r="289" spans="1:5" ht="12.75">
      <c r="A289" s="433"/>
      <c r="B289" s="433"/>
      <c r="C289" s="434"/>
      <c r="D289" s="433"/>
      <c r="E289" s="433"/>
    </row>
    <row r="290" spans="1:5" ht="12.75">
      <c r="A290" s="433"/>
      <c r="B290" s="433"/>
      <c r="C290" s="434"/>
      <c r="D290" s="433"/>
      <c r="E290" s="433"/>
    </row>
    <row r="291" spans="1:5" ht="12.75">
      <c r="A291" s="433"/>
      <c r="B291" s="433"/>
      <c r="C291" s="434"/>
      <c r="D291" s="433"/>
      <c r="E291" s="433"/>
    </row>
    <row r="292" spans="1:5" ht="12.75">
      <c r="A292" s="433"/>
      <c r="B292" s="433"/>
      <c r="C292" s="434"/>
      <c r="D292" s="433"/>
      <c r="E292" s="433"/>
    </row>
    <row r="293" spans="1:5" ht="12.75">
      <c r="A293" s="433"/>
      <c r="B293" s="433"/>
      <c r="C293" s="434"/>
      <c r="D293" s="433"/>
      <c r="E293" s="433"/>
    </row>
    <row r="294" spans="1:5" ht="12.75">
      <c r="A294" s="433"/>
      <c r="B294" s="433"/>
      <c r="C294" s="434"/>
      <c r="D294" s="433"/>
      <c r="E294" s="433"/>
    </row>
    <row r="295" spans="1:5" ht="12.75">
      <c r="A295" s="433"/>
      <c r="B295" s="433"/>
      <c r="C295" s="434"/>
      <c r="D295" s="433"/>
      <c r="E295" s="433"/>
    </row>
    <row r="296" spans="1:5" ht="12.75">
      <c r="A296" s="433"/>
      <c r="B296" s="433"/>
      <c r="C296" s="434"/>
      <c r="D296" s="433"/>
      <c r="E296" s="433"/>
    </row>
    <row r="297" spans="1:5" ht="12.75">
      <c r="A297" s="433"/>
      <c r="B297" s="433"/>
      <c r="C297" s="434"/>
      <c r="D297" s="433"/>
      <c r="E297" s="433"/>
    </row>
    <row r="298" spans="1:5" ht="12.75">
      <c r="A298" s="433"/>
      <c r="B298" s="433"/>
      <c r="C298" s="434"/>
      <c r="D298" s="433"/>
      <c r="E298" s="433"/>
    </row>
    <row r="299" spans="1:5" ht="12.75">
      <c r="A299" s="433"/>
      <c r="B299" s="433"/>
      <c r="C299" s="434"/>
      <c r="D299" s="433"/>
      <c r="E299" s="433"/>
    </row>
    <row r="300" spans="1:5" ht="12.75">
      <c r="A300" s="433"/>
      <c r="B300" s="433"/>
      <c r="C300" s="434"/>
      <c r="D300" s="433"/>
      <c r="E300" s="433"/>
    </row>
    <row r="301" spans="1:5" ht="12.75">
      <c r="A301" s="433"/>
      <c r="B301" s="433"/>
      <c r="C301" s="434"/>
      <c r="D301" s="433"/>
      <c r="E301" s="433"/>
    </row>
    <row r="302" spans="1:5" ht="12.75">
      <c r="A302" s="433"/>
      <c r="B302" s="433"/>
      <c r="C302" s="434"/>
      <c r="D302" s="433"/>
      <c r="E302" s="433"/>
    </row>
    <row r="303" spans="1:5" ht="12.75">
      <c r="A303" s="433"/>
      <c r="B303" s="433"/>
      <c r="C303" s="434"/>
      <c r="D303" s="433"/>
      <c r="E303" s="433"/>
    </row>
    <row r="304" spans="1:5" ht="12.75">
      <c r="A304" s="433"/>
      <c r="B304" s="433"/>
      <c r="C304" s="434"/>
      <c r="D304" s="433"/>
      <c r="E304" s="433"/>
    </row>
    <row r="305" spans="1:5" ht="12.75">
      <c r="A305" s="433"/>
      <c r="B305" s="433"/>
      <c r="C305" s="434"/>
      <c r="D305" s="433"/>
      <c r="E305" s="433"/>
    </row>
    <row r="306" spans="1:5" ht="12.75">
      <c r="A306" s="433"/>
      <c r="B306" s="433"/>
      <c r="C306" s="434"/>
      <c r="D306" s="433"/>
      <c r="E306" s="433"/>
    </row>
    <row r="307" spans="1:5" ht="12.75">
      <c r="A307" s="433"/>
      <c r="B307" s="433"/>
      <c r="C307" s="434"/>
      <c r="D307" s="433"/>
      <c r="E307" s="433"/>
    </row>
    <row r="308" spans="1:5" ht="12.75">
      <c r="A308" s="433"/>
      <c r="B308" s="433"/>
      <c r="C308" s="434"/>
      <c r="D308" s="433"/>
      <c r="E308" s="433"/>
    </row>
    <row r="309" spans="1:5" ht="12.75">
      <c r="A309" s="433"/>
      <c r="B309" s="433"/>
      <c r="C309" s="434"/>
      <c r="D309" s="433"/>
      <c r="E309" s="433"/>
    </row>
    <row r="310" spans="1:5" ht="12.75">
      <c r="A310" s="433"/>
      <c r="B310" s="433"/>
      <c r="C310" s="434"/>
      <c r="D310" s="433"/>
      <c r="E310" s="433"/>
    </row>
    <row r="311" spans="1:5" ht="12.75">
      <c r="A311" s="433"/>
      <c r="B311" s="433"/>
      <c r="C311" s="434"/>
      <c r="D311" s="433"/>
      <c r="E311" s="433"/>
    </row>
    <row r="312" spans="1:5" ht="12.75">
      <c r="A312" s="433"/>
      <c r="B312" s="433"/>
      <c r="C312" s="434"/>
      <c r="D312" s="433"/>
      <c r="E312" s="433"/>
    </row>
    <row r="313" spans="1:5" ht="12.75">
      <c r="A313" s="433"/>
      <c r="B313" s="433"/>
      <c r="C313" s="434"/>
      <c r="D313" s="433"/>
      <c r="E313" s="433"/>
    </row>
    <row r="314" spans="1:5" ht="12.75">
      <c r="A314" s="433"/>
      <c r="B314" s="433"/>
      <c r="C314" s="434"/>
      <c r="D314" s="433"/>
      <c r="E314" s="433"/>
    </row>
    <row r="315" spans="1:5" ht="12.75">
      <c r="A315" s="433"/>
      <c r="B315" s="433"/>
      <c r="C315" s="434"/>
      <c r="D315" s="433"/>
      <c r="E315" s="433"/>
    </row>
    <row r="316" spans="1:5" ht="12.75">
      <c r="A316" s="433"/>
      <c r="B316" s="433"/>
      <c r="C316" s="434"/>
      <c r="D316" s="433"/>
      <c r="E316" s="433"/>
    </row>
    <row r="317" spans="1:5" ht="12.75">
      <c r="A317" s="433"/>
      <c r="B317" s="433"/>
      <c r="C317" s="434"/>
      <c r="D317" s="433"/>
      <c r="E317" s="433"/>
    </row>
    <row r="318" spans="1:5" ht="12.75">
      <c r="A318" s="433"/>
      <c r="B318" s="433"/>
      <c r="C318" s="434"/>
      <c r="D318" s="433"/>
      <c r="E318" s="433"/>
    </row>
    <row r="319" spans="1:5" ht="12.75">
      <c r="A319" s="433"/>
      <c r="B319" s="433"/>
      <c r="C319" s="434"/>
      <c r="D319" s="433"/>
      <c r="E319" s="433"/>
    </row>
    <row r="320" spans="1:5" ht="12.75">
      <c r="A320" s="433"/>
      <c r="B320" s="433"/>
      <c r="C320" s="434"/>
      <c r="D320" s="433"/>
      <c r="E320" s="433"/>
    </row>
    <row r="321" spans="1:5" ht="12.75">
      <c r="A321" s="433"/>
      <c r="B321" s="433"/>
      <c r="C321" s="434"/>
      <c r="D321" s="433"/>
      <c r="E321" s="433"/>
    </row>
    <row r="322" spans="1:5" ht="12.75">
      <c r="A322" s="433"/>
      <c r="B322" s="433"/>
      <c r="C322" s="434"/>
      <c r="D322" s="433"/>
      <c r="E322" s="433"/>
    </row>
    <row r="323" spans="1:5" ht="12.75">
      <c r="A323" s="433"/>
      <c r="B323" s="433"/>
      <c r="C323" s="434"/>
      <c r="D323" s="433"/>
      <c r="E323" s="433"/>
    </row>
    <row r="324" spans="1:5" ht="12.75">
      <c r="A324" s="433"/>
      <c r="B324" s="433"/>
      <c r="C324" s="434"/>
      <c r="D324" s="433"/>
      <c r="E324" s="433"/>
    </row>
    <row r="325" spans="1:5" ht="12.75">
      <c r="A325" s="433"/>
      <c r="B325" s="433"/>
      <c r="C325" s="434"/>
      <c r="D325" s="433"/>
      <c r="E325" s="433"/>
    </row>
    <row r="326" spans="1:5" ht="12.75">
      <c r="A326" s="433"/>
      <c r="B326" s="433"/>
      <c r="C326" s="434"/>
      <c r="D326" s="433"/>
      <c r="E326" s="433"/>
    </row>
    <row r="327" spans="1:5" ht="12.75">
      <c r="A327" s="433"/>
      <c r="B327" s="433"/>
      <c r="C327" s="434"/>
      <c r="D327" s="433"/>
      <c r="E327" s="433"/>
    </row>
    <row r="328" spans="1:5" ht="12.75">
      <c r="A328" s="433"/>
      <c r="B328" s="433"/>
      <c r="C328" s="434"/>
      <c r="D328" s="433"/>
      <c r="E328" s="433"/>
    </row>
    <row r="329" spans="1:5" ht="12.75">
      <c r="A329" s="433"/>
      <c r="B329" s="433"/>
      <c r="C329" s="434"/>
      <c r="D329" s="433"/>
      <c r="E329" s="433"/>
    </row>
    <row r="330" spans="1:5" ht="12.75">
      <c r="A330" s="433"/>
      <c r="B330" s="433"/>
      <c r="C330" s="434"/>
      <c r="D330" s="433"/>
      <c r="E330" s="433"/>
    </row>
    <row r="331" spans="1:5" ht="12.75">
      <c r="A331" s="433"/>
      <c r="B331" s="433"/>
      <c r="C331" s="434"/>
      <c r="D331" s="433"/>
      <c r="E331" s="433"/>
    </row>
    <row r="332" spans="1:5" ht="12.75">
      <c r="A332" s="433"/>
      <c r="B332" s="433"/>
      <c r="C332" s="434"/>
      <c r="D332" s="433"/>
      <c r="E332" s="433"/>
    </row>
    <row r="333" spans="1:5" ht="12.75">
      <c r="A333" s="433"/>
      <c r="B333" s="433"/>
      <c r="C333" s="434"/>
      <c r="D333" s="433"/>
      <c r="E333" s="433"/>
    </row>
    <row r="334" spans="1:5" ht="12.75">
      <c r="A334" s="433"/>
      <c r="B334" s="433"/>
      <c r="C334" s="434"/>
      <c r="D334" s="433"/>
      <c r="E334" s="433"/>
    </row>
    <row r="335" spans="1:5" ht="12.75">
      <c r="A335" s="433"/>
      <c r="B335" s="433"/>
      <c r="C335" s="434"/>
      <c r="D335" s="433"/>
      <c r="E335" s="433"/>
    </row>
    <row r="336" spans="1:5" ht="12.75">
      <c r="A336" s="433"/>
      <c r="B336" s="433"/>
      <c r="C336" s="434"/>
      <c r="D336" s="433"/>
      <c r="E336" s="433"/>
    </row>
    <row r="337" spans="1:5" ht="12.75">
      <c r="A337" s="433"/>
      <c r="B337" s="433"/>
      <c r="C337" s="434"/>
      <c r="D337" s="433"/>
      <c r="E337" s="433"/>
    </row>
    <row r="338" spans="1:5" ht="12.75">
      <c r="A338" s="433"/>
      <c r="B338" s="433"/>
      <c r="C338" s="434"/>
      <c r="D338" s="433"/>
      <c r="E338" s="433"/>
    </row>
    <row r="339" spans="1:5" ht="12.75">
      <c r="A339" s="433"/>
      <c r="B339" s="433"/>
      <c r="C339" s="434"/>
      <c r="D339" s="433"/>
      <c r="E339" s="433"/>
    </row>
    <row r="340" spans="1:5" ht="12.75">
      <c r="A340" s="433"/>
      <c r="B340" s="433"/>
      <c r="C340" s="434"/>
      <c r="D340" s="433"/>
      <c r="E340" s="433"/>
    </row>
    <row r="341" spans="1:5" ht="12.75">
      <c r="A341" s="433"/>
      <c r="B341" s="433"/>
      <c r="C341" s="434"/>
      <c r="D341" s="433"/>
      <c r="E341" s="433"/>
    </row>
    <row r="342" spans="1:5" ht="12.75">
      <c r="A342" s="433"/>
      <c r="B342" s="433"/>
      <c r="C342" s="434"/>
      <c r="D342" s="433"/>
      <c r="E342" s="433"/>
    </row>
    <row r="343" spans="1:5" ht="12.75">
      <c r="A343" s="433"/>
      <c r="B343" s="433"/>
      <c r="C343" s="434"/>
      <c r="D343" s="433"/>
      <c r="E343" s="433"/>
    </row>
    <row r="344" spans="1:5" ht="12.75">
      <c r="A344" s="433"/>
      <c r="B344" s="433"/>
      <c r="C344" s="434"/>
      <c r="D344" s="433"/>
      <c r="E344" s="433"/>
    </row>
    <row r="345" spans="1:5" ht="12.75">
      <c r="A345" s="433"/>
      <c r="B345" s="433"/>
      <c r="C345" s="434"/>
      <c r="D345" s="433"/>
      <c r="E345" s="433"/>
    </row>
    <row r="346" spans="1:5" ht="12.75">
      <c r="A346" s="433"/>
      <c r="B346" s="433"/>
      <c r="C346" s="434"/>
      <c r="D346" s="433"/>
      <c r="E346" s="433"/>
    </row>
    <row r="347" spans="1:5" ht="12.75">
      <c r="A347" s="433"/>
      <c r="B347" s="433"/>
      <c r="C347" s="434"/>
      <c r="D347" s="433"/>
      <c r="E347" s="433"/>
    </row>
    <row r="348" spans="1:5" ht="12.75">
      <c r="A348" s="433"/>
      <c r="B348" s="433"/>
      <c r="C348" s="434"/>
      <c r="D348" s="433"/>
      <c r="E348" s="433"/>
    </row>
    <row r="349" spans="1:5" ht="12.75">
      <c r="A349" s="433"/>
      <c r="B349" s="433"/>
      <c r="C349" s="434"/>
      <c r="D349" s="433"/>
      <c r="E349" s="433"/>
    </row>
    <row r="350" spans="1:5" ht="12.75">
      <c r="A350" s="433"/>
      <c r="B350" s="433"/>
      <c r="C350" s="434"/>
      <c r="D350" s="433"/>
      <c r="E350" s="433"/>
    </row>
    <row r="351" spans="1:5" ht="12.75">
      <c r="A351" s="433"/>
      <c r="B351" s="433"/>
      <c r="C351" s="434"/>
      <c r="D351" s="433"/>
      <c r="E351" s="433"/>
    </row>
    <row r="352" spans="1:5" ht="12.75">
      <c r="A352" s="433"/>
      <c r="B352" s="433"/>
      <c r="C352" s="434"/>
      <c r="D352" s="433"/>
      <c r="E352" s="433"/>
    </row>
    <row r="353" spans="1:5" ht="12.75">
      <c r="A353" s="433"/>
      <c r="B353" s="433"/>
      <c r="C353" s="434"/>
      <c r="D353" s="433"/>
      <c r="E353" s="433"/>
    </row>
    <row r="354" spans="1:5" ht="12.75">
      <c r="A354" s="433"/>
      <c r="B354" s="433"/>
      <c r="C354" s="434"/>
      <c r="D354" s="433"/>
      <c r="E354" s="433"/>
    </row>
    <row r="355" spans="1:5" ht="12.75">
      <c r="A355" s="433"/>
      <c r="B355" s="433"/>
      <c r="C355" s="434"/>
      <c r="D355" s="433"/>
      <c r="E355" s="433"/>
    </row>
    <row r="356" spans="1:5" ht="12.75">
      <c r="A356" s="433"/>
      <c r="B356" s="433"/>
      <c r="C356" s="434"/>
      <c r="D356" s="433"/>
      <c r="E356" s="433"/>
    </row>
    <row r="357" spans="1:5" ht="12.75">
      <c r="A357" s="433"/>
      <c r="B357" s="433"/>
      <c r="C357" s="434"/>
      <c r="D357" s="433"/>
      <c r="E357" s="433"/>
    </row>
    <row r="358" spans="1:5" ht="12.75">
      <c r="A358" s="433"/>
      <c r="B358" s="433"/>
      <c r="C358" s="434"/>
      <c r="D358" s="433"/>
      <c r="E358" s="433"/>
    </row>
    <row r="359" spans="1:5" ht="12.75">
      <c r="A359" s="433"/>
      <c r="B359" s="433"/>
      <c r="C359" s="434"/>
      <c r="D359" s="433"/>
      <c r="E359" s="433"/>
    </row>
    <row r="360" spans="1:5" ht="12.75">
      <c r="A360" s="433"/>
      <c r="B360" s="433"/>
      <c r="C360" s="434"/>
      <c r="D360" s="433"/>
      <c r="E360" s="433"/>
    </row>
    <row r="361" spans="1:5" ht="12.75">
      <c r="A361" s="433"/>
      <c r="B361" s="433"/>
      <c r="C361" s="434"/>
      <c r="D361" s="433"/>
      <c r="E361" s="433"/>
    </row>
    <row r="362" spans="1:5" ht="12.75">
      <c r="A362" s="433"/>
      <c r="B362" s="433"/>
      <c r="C362" s="434"/>
      <c r="D362" s="433"/>
      <c r="E362" s="433"/>
    </row>
    <row r="363" spans="1:5" ht="12.75">
      <c r="A363" s="433"/>
      <c r="B363" s="433"/>
      <c r="C363" s="434"/>
      <c r="D363" s="433"/>
      <c r="E363" s="433"/>
    </row>
    <row r="364" spans="1:5" ht="12.75">
      <c r="A364" s="433"/>
      <c r="B364" s="433"/>
      <c r="C364" s="434"/>
      <c r="D364" s="433"/>
      <c r="E364" s="433"/>
    </row>
    <row r="365" spans="2:5" ht="12.75">
      <c r="B365" s="330"/>
      <c r="C365" s="327"/>
      <c r="D365" s="330"/>
      <c r="E365" s="330"/>
    </row>
    <row r="366" spans="2:5" ht="12.75">
      <c r="B366" s="330"/>
      <c r="C366" s="327"/>
      <c r="D366" s="330"/>
      <c r="E366" s="330"/>
    </row>
    <row r="367" spans="2:5" ht="12.75">
      <c r="B367" s="330"/>
      <c r="C367" s="327"/>
      <c r="D367" s="330"/>
      <c r="E367" s="330"/>
    </row>
    <row r="368" spans="2:5" ht="12.75">
      <c r="B368" s="330"/>
      <c r="C368" s="327"/>
      <c r="D368" s="330"/>
      <c r="E368" s="330"/>
    </row>
    <row r="369" spans="2:5" ht="12.75">
      <c r="B369" s="330"/>
      <c r="C369" s="327"/>
      <c r="D369" s="330"/>
      <c r="E369" s="330"/>
    </row>
    <row r="370" spans="2:5" ht="12.75">
      <c r="B370" s="330"/>
      <c r="C370" s="327"/>
      <c r="D370" s="330"/>
      <c r="E370" s="330"/>
    </row>
    <row r="371" spans="2:5" ht="12.75">
      <c r="B371" s="330"/>
      <c r="C371" s="327"/>
      <c r="D371" s="330"/>
      <c r="E371" s="330"/>
    </row>
    <row r="372" spans="2:5" ht="12.75">
      <c r="B372" s="330"/>
      <c r="C372" s="327"/>
      <c r="D372" s="330"/>
      <c r="E372" s="330"/>
    </row>
    <row r="373" spans="2:5" ht="12.75">
      <c r="B373" s="330"/>
      <c r="C373" s="327"/>
      <c r="D373" s="330"/>
      <c r="E373" s="330"/>
    </row>
    <row r="374" spans="2:5" ht="12.75">
      <c r="B374" s="330"/>
      <c r="C374" s="327"/>
      <c r="D374" s="330"/>
      <c r="E374" s="330"/>
    </row>
    <row r="375" spans="2:5" ht="12.75">
      <c r="B375" s="330"/>
      <c r="C375" s="327"/>
      <c r="D375" s="330"/>
      <c r="E375" s="330"/>
    </row>
    <row r="376" spans="2:5" ht="12.75">
      <c r="B376" s="330"/>
      <c r="C376" s="327"/>
      <c r="D376" s="330"/>
      <c r="E376" s="330"/>
    </row>
    <row r="377" spans="2:5" ht="12.75">
      <c r="B377" s="330"/>
      <c r="C377" s="327"/>
      <c r="D377" s="330"/>
      <c r="E377" s="330"/>
    </row>
    <row r="378" spans="2:5" ht="12.75">
      <c r="B378" s="330"/>
      <c r="C378" s="327"/>
      <c r="D378" s="330"/>
      <c r="E378" s="330"/>
    </row>
    <row r="379" spans="2:5" ht="12.75">
      <c r="B379" s="330"/>
      <c r="C379" s="327"/>
      <c r="D379" s="330"/>
      <c r="E379" s="330"/>
    </row>
    <row r="380" spans="2:5" ht="12.75">
      <c r="B380" s="330"/>
      <c r="C380" s="327"/>
      <c r="D380" s="330"/>
      <c r="E380" s="330"/>
    </row>
    <row r="381" spans="2:5" ht="12.75">
      <c r="B381" s="330"/>
      <c r="C381" s="327"/>
      <c r="D381" s="330"/>
      <c r="E381" s="330"/>
    </row>
    <row r="382" spans="2:5" ht="12.75">
      <c r="B382" s="330"/>
      <c r="C382" s="327"/>
      <c r="D382" s="330"/>
      <c r="E382" s="330"/>
    </row>
    <row r="383" spans="2:5" ht="12.75">
      <c r="B383" s="330"/>
      <c r="C383" s="327"/>
      <c r="D383" s="330"/>
      <c r="E383" s="330"/>
    </row>
    <row r="384" spans="2:5" ht="12.75">
      <c r="B384" s="330"/>
      <c r="C384" s="327"/>
      <c r="D384" s="330"/>
      <c r="E384" s="330"/>
    </row>
    <row r="385" spans="2:5" ht="12.75">
      <c r="B385" s="330"/>
      <c r="C385" s="327"/>
      <c r="D385" s="330"/>
      <c r="E385" s="330"/>
    </row>
    <row r="386" spans="2:5" ht="12.75">
      <c r="B386" s="330"/>
      <c r="C386" s="327"/>
      <c r="D386" s="330"/>
      <c r="E386" s="330"/>
    </row>
    <row r="387" spans="2:5" ht="12.75">
      <c r="B387" s="330"/>
      <c r="C387" s="327"/>
      <c r="D387" s="330"/>
      <c r="E387" s="330"/>
    </row>
    <row r="388" spans="2:5" ht="12.75">
      <c r="B388" s="330"/>
      <c r="C388" s="327"/>
      <c r="D388" s="330"/>
      <c r="E388" s="330"/>
    </row>
    <row r="389" spans="2:5" ht="12.75">
      <c r="B389" s="330"/>
      <c r="C389" s="327"/>
      <c r="D389" s="330"/>
      <c r="E389" s="330"/>
    </row>
    <row r="390" spans="2:5" ht="12.75">
      <c r="B390" s="330"/>
      <c r="C390" s="327"/>
      <c r="D390" s="330"/>
      <c r="E390" s="330"/>
    </row>
    <row r="391" spans="2:5" ht="12.75">
      <c r="B391" s="330"/>
      <c r="C391" s="327"/>
      <c r="D391" s="330"/>
      <c r="E391" s="330"/>
    </row>
    <row r="392" spans="2:5" ht="12.75">
      <c r="B392" s="330"/>
      <c r="C392" s="327"/>
      <c r="D392" s="330"/>
      <c r="E392" s="330"/>
    </row>
    <row r="393" spans="2:5" ht="12.75">
      <c r="B393" s="330"/>
      <c r="C393" s="327"/>
      <c r="D393" s="330"/>
      <c r="E393" s="330"/>
    </row>
    <row r="394" spans="2:5" ht="12.75">
      <c r="B394" s="330"/>
      <c r="C394" s="327"/>
      <c r="D394" s="330"/>
      <c r="E394" s="330"/>
    </row>
    <row r="395" spans="2:5" ht="12.75">
      <c r="B395" s="330"/>
      <c r="C395" s="327"/>
      <c r="D395" s="330"/>
      <c r="E395" s="330"/>
    </row>
    <row r="396" spans="2:5" ht="12.75">
      <c r="B396" s="330"/>
      <c r="C396" s="327"/>
      <c r="D396" s="330"/>
      <c r="E396" s="330"/>
    </row>
    <row r="397" spans="2:5" ht="12.75">
      <c r="B397" s="330"/>
      <c r="C397" s="327"/>
      <c r="D397" s="330"/>
      <c r="E397" s="330"/>
    </row>
    <row r="398" spans="2:5" ht="12.75">
      <c r="B398" s="330"/>
      <c r="C398" s="327"/>
      <c r="D398" s="330"/>
      <c r="E398" s="330"/>
    </row>
    <row r="399" spans="2:5" ht="12.75">
      <c r="B399" s="330"/>
      <c r="C399" s="327"/>
      <c r="D399" s="330"/>
      <c r="E399" s="330"/>
    </row>
    <row r="400" spans="2:5" ht="12.75">
      <c r="B400" s="330"/>
      <c r="C400" s="327"/>
      <c r="D400" s="330"/>
      <c r="E400" s="330"/>
    </row>
    <row r="401" spans="2:5" ht="12.75">
      <c r="B401" s="330"/>
      <c r="C401" s="327"/>
      <c r="D401" s="330"/>
      <c r="E401" s="330"/>
    </row>
    <row r="402" spans="2:5" ht="12.75">
      <c r="B402" s="330"/>
      <c r="C402" s="327"/>
      <c r="D402" s="330"/>
      <c r="E402" s="330"/>
    </row>
    <row r="403" spans="2:5" ht="12.75">
      <c r="B403" s="330"/>
      <c r="C403" s="327"/>
      <c r="D403" s="330"/>
      <c r="E403" s="330"/>
    </row>
    <row r="404" spans="2:5" ht="12.75">
      <c r="B404" s="330"/>
      <c r="C404" s="327"/>
      <c r="D404" s="330"/>
      <c r="E404" s="330"/>
    </row>
    <row r="405" spans="2:5" ht="12.75">
      <c r="B405" s="330"/>
      <c r="C405" s="327"/>
      <c r="D405" s="330"/>
      <c r="E405" s="330"/>
    </row>
    <row r="406" spans="2:5" ht="12.75">
      <c r="B406" s="330"/>
      <c r="C406" s="327"/>
      <c r="D406" s="330"/>
      <c r="E406" s="330"/>
    </row>
    <row r="407" spans="2:5" ht="12.75">
      <c r="B407" s="330"/>
      <c r="C407" s="327"/>
      <c r="D407" s="330"/>
      <c r="E407" s="330"/>
    </row>
    <row r="408" spans="2:5" ht="12.75">
      <c r="B408" s="330"/>
      <c r="C408" s="327"/>
      <c r="D408" s="330"/>
      <c r="E408" s="330"/>
    </row>
    <row r="409" spans="2:5" ht="12.75">
      <c r="B409" s="330"/>
      <c r="C409" s="327"/>
      <c r="D409" s="330"/>
      <c r="E409" s="330"/>
    </row>
    <row r="410" spans="2:5" ht="12.75">
      <c r="B410" s="330"/>
      <c r="C410" s="327"/>
      <c r="D410" s="330"/>
      <c r="E410" s="330"/>
    </row>
    <row r="411" spans="2:5" ht="12.75">
      <c r="B411" s="330"/>
      <c r="C411" s="327"/>
      <c r="D411" s="330"/>
      <c r="E411" s="330"/>
    </row>
    <row r="412" spans="2:5" ht="12.75">
      <c r="B412" s="330"/>
      <c r="C412" s="327"/>
      <c r="D412" s="330"/>
      <c r="E412" s="330"/>
    </row>
    <row r="413" spans="2:5" ht="12.75">
      <c r="B413" s="330"/>
      <c r="C413" s="327"/>
      <c r="D413" s="330"/>
      <c r="E413" s="330"/>
    </row>
    <row r="414" spans="2:5" ht="12.75">
      <c r="B414" s="330"/>
      <c r="C414" s="327"/>
      <c r="D414" s="330"/>
      <c r="E414" s="330"/>
    </row>
    <row r="415" spans="2:5" ht="12.75">
      <c r="B415" s="330"/>
      <c r="C415" s="327"/>
      <c r="D415" s="330"/>
      <c r="E415" s="330"/>
    </row>
    <row r="416" spans="2:5" ht="12.75">
      <c r="B416" s="330"/>
      <c r="C416" s="327"/>
      <c r="D416" s="330"/>
      <c r="E416" s="330"/>
    </row>
    <row r="417" spans="2:5" ht="12.75">
      <c r="B417" s="330"/>
      <c r="C417" s="327"/>
      <c r="D417" s="330"/>
      <c r="E417" s="330"/>
    </row>
    <row r="418" spans="2:5" ht="12.75">
      <c r="B418" s="330"/>
      <c r="C418" s="327"/>
      <c r="D418" s="330"/>
      <c r="E418" s="330"/>
    </row>
    <row r="419" spans="2:5" ht="12.75">
      <c r="B419" s="330"/>
      <c r="C419" s="327"/>
      <c r="D419" s="330"/>
      <c r="E419" s="330"/>
    </row>
    <row r="420" spans="2:5" ht="12.75">
      <c r="B420" s="330"/>
      <c r="C420" s="327"/>
      <c r="D420" s="330"/>
      <c r="E420" s="330"/>
    </row>
    <row r="421" spans="2:5" ht="12.75">
      <c r="B421" s="330"/>
      <c r="C421" s="327"/>
      <c r="D421" s="330"/>
      <c r="E421" s="330"/>
    </row>
    <row r="422" spans="2:5" ht="12.75">
      <c r="B422" s="330"/>
      <c r="C422" s="327"/>
      <c r="D422" s="330"/>
      <c r="E422" s="330"/>
    </row>
    <row r="423" spans="2:5" ht="12.75">
      <c r="B423" s="330"/>
      <c r="C423" s="327"/>
      <c r="D423" s="330"/>
      <c r="E423" s="330"/>
    </row>
    <row r="424" spans="2:5" ht="12.75">
      <c r="B424" s="330"/>
      <c r="C424" s="327"/>
      <c r="D424" s="330"/>
      <c r="E424" s="330"/>
    </row>
    <row r="425" spans="2:5" ht="12.75">
      <c r="B425" s="330"/>
      <c r="C425" s="327"/>
      <c r="D425" s="330"/>
      <c r="E425" s="330"/>
    </row>
    <row r="426" spans="2:5" ht="12.75">
      <c r="B426" s="330"/>
      <c r="C426" s="327"/>
      <c r="D426" s="330"/>
      <c r="E426" s="330"/>
    </row>
    <row r="427" spans="2:5" ht="12.75">
      <c r="B427" s="330"/>
      <c r="C427" s="327"/>
      <c r="D427" s="330"/>
      <c r="E427" s="330"/>
    </row>
    <row r="428" spans="2:5" ht="12.75">
      <c r="B428" s="330"/>
      <c r="C428" s="327"/>
      <c r="D428" s="330"/>
      <c r="E428" s="330"/>
    </row>
    <row r="429" spans="2:5" ht="12.75">
      <c r="B429" s="330"/>
      <c r="C429" s="327"/>
      <c r="D429" s="330"/>
      <c r="E429" s="330"/>
    </row>
    <row r="430" spans="2:5" ht="12.75">
      <c r="B430" s="330"/>
      <c r="C430" s="327"/>
      <c r="D430" s="330"/>
      <c r="E430" s="330"/>
    </row>
    <row r="431" spans="2:5" ht="12.75">
      <c r="B431" s="330"/>
      <c r="C431" s="327"/>
      <c r="D431" s="330"/>
      <c r="E431" s="330"/>
    </row>
    <row r="432" spans="2:5" ht="12.75">
      <c r="B432" s="330"/>
      <c r="C432" s="327"/>
      <c r="D432" s="330"/>
      <c r="E432" s="330"/>
    </row>
    <row r="433" spans="2:5" ht="12.75">
      <c r="B433" s="330"/>
      <c r="C433" s="327"/>
      <c r="D433" s="330"/>
      <c r="E433" s="330"/>
    </row>
    <row r="434" spans="2:5" ht="12.75">
      <c r="B434" s="330"/>
      <c r="C434" s="327"/>
      <c r="D434" s="330"/>
      <c r="E434" s="330"/>
    </row>
    <row r="435" spans="2:5" ht="12.75">
      <c r="B435" s="330"/>
      <c r="C435" s="327"/>
      <c r="D435" s="330"/>
      <c r="E435" s="330"/>
    </row>
    <row r="436" spans="2:5" ht="12.75">
      <c r="B436" s="330"/>
      <c r="C436" s="327"/>
      <c r="D436" s="330"/>
      <c r="E436" s="330"/>
    </row>
    <row r="437" spans="2:5" ht="12.75">
      <c r="B437" s="330"/>
      <c r="C437" s="327"/>
      <c r="D437" s="330"/>
      <c r="E437" s="330"/>
    </row>
    <row r="438" spans="2:5" ht="12.75">
      <c r="B438" s="330"/>
      <c r="C438" s="327"/>
      <c r="D438" s="330"/>
      <c r="E438" s="330"/>
    </row>
    <row r="439" spans="2:5" ht="12.75">
      <c r="B439" s="330"/>
      <c r="C439" s="327"/>
      <c r="D439" s="330"/>
      <c r="E439" s="330"/>
    </row>
    <row r="440" spans="2:5" ht="12.75">
      <c r="B440" s="330"/>
      <c r="C440" s="327"/>
      <c r="D440" s="330"/>
      <c r="E440" s="330"/>
    </row>
    <row r="441" spans="2:5" ht="12.75">
      <c r="B441" s="330"/>
      <c r="C441" s="327"/>
      <c r="D441" s="330"/>
      <c r="E441" s="330"/>
    </row>
    <row r="442" spans="2:5" ht="12.75">
      <c r="B442" s="330"/>
      <c r="C442" s="327"/>
      <c r="D442" s="330"/>
      <c r="E442" s="330"/>
    </row>
    <row r="443" spans="2:5" ht="12.75">
      <c r="B443" s="330"/>
      <c r="C443" s="327"/>
      <c r="D443" s="330"/>
      <c r="E443" s="330"/>
    </row>
    <row r="444" spans="2:5" ht="12.75">
      <c r="B444" s="330"/>
      <c r="C444" s="327"/>
      <c r="D444" s="330"/>
      <c r="E444" s="330"/>
    </row>
    <row r="445" spans="2:5" ht="12.75">
      <c r="B445" s="330"/>
      <c r="C445" s="327"/>
      <c r="D445" s="330"/>
      <c r="E445" s="330"/>
    </row>
    <row r="446" spans="2:5" ht="12.75">
      <c r="B446" s="330"/>
      <c r="C446" s="327"/>
      <c r="D446" s="330"/>
      <c r="E446" s="330"/>
    </row>
    <row r="447" spans="2:5" ht="12.75">
      <c r="B447" s="330"/>
      <c r="C447" s="327"/>
      <c r="D447" s="330"/>
      <c r="E447" s="330"/>
    </row>
    <row r="448" spans="2:5" ht="12.75">
      <c r="B448" s="330"/>
      <c r="C448" s="327"/>
      <c r="D448" s="330"/>
      <c r="E448" s="330"/>
    </row>
    <row r="449" spans="2:5" ht="12.75">
      <c r="B449" s="330"/>
      <c r="C449" s="327"/>
      <c r="D449" s="330"/>
      <c r="E449" s="330"/>
    </row>
    <row r="450" spans="2:5" ht="12.75">
      <c r="B450" s="330"/>
      <c r="C450" s="327"/>
      <c r="D450" s="330"/>
      <c r="E450" s="330"/>
    </row>
    <row r="451" spans="2:5" ht="12.75">
      <c r="B451" s="330"/>
      <c r="C451" s="327"/>
      <c r="D451" s="330"/>
      <c r="E451" s="330"/>
    </row>
    <row r="452" spans="2:5" ht="12.75">
      <c r="B452" s="330"/>
      <c r="C452" s="327"/>
      <c r="D452" s="330"/>
      <c r="E452" s="330"/>
    </row>
    <row r="453" spans="2:5" ht="12.75">
      <c r="B453" s="330"/>
      <c r="C453" s="327"/>
      <c r="D453" s="330"/>
      <c r="E453" s="330"/>
    </row>
    <row r="454" spans="2:5" ht="12.75">
      <c r="B454" s="330"/>
      <c r="C454" s="327"/>
      <c r="D454" s="330"/>
      <c r="E454" s="330"/>
    </row>
    <row r="455" spans="2:5" ht="12.75">
      <c r="B455" s="330"/>
      <c r="C455" s="327"/>
      <c r="D455" s="330"/>
      <c r="E455" s="330"/>
    </row>
    <row r="456" spans="2:5" ht="12.75">
      <c r="B456" s="330"/>
      <c r="C456" s="327"/>
      <c r="D456" s="330"/>
      <c r="E456" s="330"/>
    </row>
    <row r="457" spans="2:5" ht="12.75">
      <c r="B457" s="330"/>
      <c r="C457" s="327"/>
      <c r="D457" s="330"/>
      <c r="E457" s="330"/>
    </row>
    <row r="458" spans="2:5" ht="12.75">
      <c r="B458" s="330"/>
      <c r="C458" s="327"/>
      <c r="D458" s="330"/>
      <c r="E458" s="330"/>
    </row>
    <row r="459" spans="2:5" ht="12.75">
      <c r="B459" s="330"/>
      <c r="C459" s="327"/>
      <c r="D459" s="330"/>
      <c r="E459" s="330"/>
    </row>
    <row r="460" spans="2:5" ht="12.75">
      <c r="B460" s="330"/>
      <c r="C460" s="327"/>
      <c r="D460" s="330"/>
      <c r="E460" s="330"/>
    </row>
    <row r="461" spans="2:5" ht="12.75">
      <c r="B461" s="330"/>
      <c r="C461" s="327"/>
      <c r="D461" s="330"/>
      <c r="E461" s="330"/>
    </row>
    <row r="462" spans="2:5" ht="12.75">
      <c r="B462" s="330"/>
      <c r="C462" s="327"/>
      <c r="D462" s="330"/>
      <c r="E462" s="330"/>
    </row>
    <row r="463" spans="2:5" ht="12.75">
      <c r="B463" s="330"/>
      <c r="C463" s="327"/>
      <c r="D463" s="330"/>
      <c r="E463" s="330"/>
    </row>
    <row r="464" spans="2:5" ht="12.75">
      <c r="B464" s="330"/>
      <c r="C464" s="327"/>
      <c r="D464" s="330"/>
      <c r="E464" s="330"/>
    </row>
    <row r="465" spans="2:5" ht="12.75">
      <c r="B465" s="330"/>
      <c r="C465" s="327"/>
      <c r="D465" s="330"/>
      <c r="E465" s="330"/>
    </row>
    <row r="466" spans="2:5" ht="12.75">
      <c r="B466" s="330"/>
      <c r="C466" s="327"/>
      <c r="D466" s="330"/>
      <c r="E466" s="330"/>
    </row>
    <row r="467" spans="2:5" ht="12.75">
      <c r="B467" s="330"/>
      <c r="C467" s="327"/>
      <c r="D467" s="330"/>
      <c r="E467" s="330"/>
    </row>
    <row r="468" spans="2:5" ht="12.75">
      <c r="B468" s="330"/>
      <c r="C468" s="327"/>
      <c r="D468" s="330"/>
      <c r="E468" s="330"/>
    </row>
    <row r="469" spans="2:5" ht="12.75">
      <c r="B469" s="330"/>
      <c r="C469" s="327"/>
      <c r="D469" s="330"/>
      <c r="E469" s="330"/>
    </row>
    <row r="470" spans="2:5" ht="12.75">
      <c r="B470" s="330"/>
      <c r="C470" s="327"/>
      <c r="D470" s="330"/>
      <c r="E470" s="330"/>
    </row>
    <row r="471" spans="2:5" ht="12.75">
      <c r="B471" s="330"/>
      <c r="C471" s="327"/>
      <c r="D471" s="330"/>
      <c r="E471" s="330"/>
    </row>
    <row r="472" spans="2:5" ht="12.75">
      <c r="B472" s="330"/>
      <c r="C472" s="327"/>
      <c r="D472" s="330"/>
      <c r="E472" s="330"/>
    </row>
    <row r="473" spans="2:5" ht="12.75">
      <c r="B473" s="330"/>
      <c r="C473" s="327"/>
      <c r="D473" s="330"/>
      <c r="E473" s="330"/>
    </row>
    <row r="474" spans="2:5" ht="12.75">
      <c r="B474" s="330"/>
      <c r="C474" s="327"/>
      <c r="D474" s="330"/>
      <c r="E474" s="330"/>
    </row>
    <row r="475" spans="2:5" ht="12.75">
      <c r="B475" s="330"/>
      <c r="C475" s="327"/>
      <c r="D475" s="330"/>
      <c r="E475" s="330"/>
    </row>
    <row r="476" spans="2:5" ht="12.75">
      <c r="B476" s="330"/>
      <c r="C476" s="327"/>
      <c r="D476" s="330"/>
      <c r="E476" s="330"/>
    </row>
    <row r="477" spans="2:5" ht="12.75">
      <c r="B477" s="330"/>
      <c r="C477" s="327"/>
      <c r="D477" s="330"/>
      <c r="E477" s="330"/>
    </row>
    <row r="478" spans="2:5" ht="12.75">
      <c r="B478" s="330"/>
      <c r="C478" s="327"/>
      <c r="D478" s="330"/>
      <c r="E478" s="330"/>
    </row>
    <row r="479" spans="2:5" ht="12.75">
      <c r="B479" s="330"/>
      <c r="C479" s="327"/>
      <c r="D479" s="330"/>
      <c r="E479" s="330"/>
    </row>
    <row r="480" spans="2:5" ht="12.75">
      <c r="B480" s="330"/>
      <c r="C480" s="327"/>
      <c r="D480" s="330"/>
      <c r="E480" s="330"/>
    </row>
    <row r="481" spans="2:5" ht="12.75">
      <c r="B481" s="330"/>
      <c r="C481" s="327"/>
      <c r="D481" s="330"/>
      <c r="E481" s="330"/>
    </row>
    <row r="482" spans="2:5" ht="12.75">
      <c r="B482" s="330"/>
      <c r="C482" s="327"/>
      <c r="D482" s="330"/>
      <c r="E482" s="330"/>
    </row>
    <row r="483" spans="2:5" ht="12.75">
      <c r="B483" s="330"/>
      <c r="C483" s="327"/>
      <c r="D483" s="330"/>
      <c r="E483" s="330"/>
    </row>
    <row r="484" spans="2:5" ht="12.75">
      <c r="B484" s="330"/>
      <c r="C484" s="327"/>
      <c r="D484" s="330"/>
      <c r="E484" s="330"/>
    </row>
    <row r="485" spans="2:5" ht="12.75">
      <c r="B485" s="330"/>
      <c r="C485" s="327"/>
      <c r="D485" s="330"/>
      <c r="E485" s="330"/>
    </row>
    <row r="486" spans="2:5" ht="12.75">
      <c r="B486" s="330"/>
      <c r="C486" s="327"/>
      <c r="D486" s="330"/>
      <c r="E486" s="330"/>
    </row>
    <row r="487" spans="2:5" ht="12.75">
      <c r="B487" s="330"/>
      <c r="C487" s="327"/>
      <c r="D487" s="330"/>
      <c r="E487" s="330"/>
    </row>
    <row r="488" spans="2:5" ht="12.75">
      <c r="B488" s="330"/>
      <c r="C488" s="327"/>
      <c r="D488" s="330"/>
      <c r="E488" s="330"/>
    </row>
    <row r="489" spans="2:5" ht="12.75">
      <c r="B489" s="330"/>
      <c r="C489" s="327"/>
      <c r="D489" s="330"/>
      <c r="E489" s="330"/>
    </row>
    <row r="490" spans="2:5" ht="12.75">
      <c r="B490" s="330"/>
      <c r="C490" s="327"/>
      <c r="D490" s="330"/>
      <c r="E490" s="330"/>
    </row>
    <row r="491" spans="2:5" ht="12.75">
      <c r="B491" s="330"/>
      <c r="C491" s="327"/>
      <c r="D491" s="330"/>
      <c r="E491" s="330"/>
    </row>
    <row r="492" spans="2:5" ht="12.75">
      <c r="B492" s="330"/>
      <c r="C492" s="327"/>
      <c r="D492" s="330"/>
      <c r="E492" s="330"/>
    </row>
    <row r="493" spans="2:5" ht="12.75">
      <c r="B493" s="330"/>
      <c r="C493" s="327"/>
      <c r="D493" s="330"/>
      <c r="E493" s="330"/>
    </row>
    <row r="494" spans="2:5" ht="12.75">
      <c r="B494" s="330"/>
      <c r="C494" s="327"/>
      <c r="D494" s="330"/>
      <c r="E494" s="330"/>
    </row>
    <row r="495" spans="2:5" ht="12.75">
      <c r="B495" s="330"/>
      <c r="C495" s="327"/>
      <c r="D495" s="330"/>
      <c r="E495" s="330"/>
    </row>
    <row r="496" spans="2:5" ht="12.75">
      <c r="B496" s="330"/>
      <c r="C496" s="327"/>
      <c r="D496" s="330"/>
      <c r="E496" s="330"/>
    </row>
    <row r="497" spans="2:5" ht="12.75">
      <c r="B497" s="330"/>
      <c r="C497" s="327"/>
      <c r="D497" s="330"/>
      <c r="E497" s="330"/>
    </row>
    <row r="498" spans="2:5" ht="12.75">
      <c r="B498" s="330"/>
      <c r="C498" s="327"/>
      <c r="D498" s="330"/>
      <c r="E498" s="330"/>
    </row>
    <row r="499" spans="2:5" ht="12.75">
      <c r="B499" s="330"/>
      <c r="C499" s="327"/>
      <c r="D499" s="330"/>
      <c r="E499" s="330"/>
    </row>
    <row r="500" spans="2:5" ht="12.75">
      <c r="B500" s="330"/>
      <c r="C500" s="327"/>
      <c r="D500" s="330"/>
      <c r="E500" s="330"/>
    </row>
    <row r="501" spans="2:5" ht="12.75">
      <c r="B501" s="330"/>
      <c r="C501" s="327"/>
      <c r="D501" s="330"/>
      <c r="E501" s="330"/>
    </row>
    <row r="502" spans="2:5" ht="12.75">
      <c r="B502" s="330"/>
      <c r="C502" s="327"/>
      <c r="D502" s="330"/>
      <c r="E502" s="330"/>
    </row>
    <row r="503" spans="2:5" ht="12.75">
      <c r="B503" s="330"/>
      <c r="C503" s="327"/>
      <c r="D503" s="330"/>
      <c r="E503" s="330"/>
    </row>
    <row r="504" spans="2:5" ht="12.75">
      <c r="B504" s="330"/>
      <c r="C504" s="327"/>
      <c r="D504" s="330"/>
      <c r="E504" s="330"/>
    </row>
    <row r="505" spans="2:5" ht="12.75">
      <c r="B505" s="330"/>
      <c r="C505" s="327"/>
      <c r="D505" s="330"/>
      <c r="E505" s="330"/>
    </row>
    <row r="506" spans="2:5" ht="12.75">
      <c r="B506" s="330"/>
      <c r="C506" s="327"/>
      <c r="D506" s="330"/>
      <c r="E506" s="330"/>
    </row>
    <row r="507" spans="2:5" ht="12.75">
      <c r="B507" s="330"/>
      <c r="C507" s="327"/>
      <c r="D507" s="330"/>
      <c r="E507" s="330"/>
    </row>
    <row r="508" spans="2:5" ht="12.75">
      <c r="B508" s="330"/>
      <c r="C508" s="327"/>
      <c r="D508" s="330"/>
      <c r="E508" s="330"/>
    </row>
    <row r="509" spans="2:5" ht="12.75">
      <c r="B509" s="330"/>
      <c r="C509" s="327"/>
      <c r="D509" s="330"/>
      <c r="E509" s="330"/>
    </row>
    <row r="510" spans="2:5" ht="12.75">
      <c r="B510" s="330"/>
      <c r="C510" s="327"/>
      <c r="D510" s="330"/>
      <c r="E510" s="330"/>
    </row>
    <row r="511" spans="2:5" ht="12.75">
      <c r="B511" s="330"/>
      <c r="C511" s="327"/>
      <c r="D511" s="330"/>
      <c r="E511" s="330"/>
    </row>
    <row r="512" spans="2:5" ht="12.75">
      <c r="B512" s="330"/>
      <c r="C512" s="327"/>
      <c r="D512" s="330"/>
      <c r="E512" s="330"/>
    </row>
    <row r="513" spans="2:5" ht="12.75">
      <c r="B513" s="330"/>
      <c r="C513" s="327"/>
      <c r="D513" s="330"/>
      <c r="E513" s="330"/>
    </row>
    <row r="514" spans="2:5" ht="12.75">
      <c r="B514" s="330"/>
      <c r="C514" s="327"/>
      <c r="D514" s="330"/>
      <c r="E514" s="330"/>
    </row>
    <row r="515" spans="2:5" ht="12.75">
      <c r="B515" s="330"/>
      <c r="C515" s="327"/>
      <c r="D515" s="330"/>
      <c r="E515" s="330"/>
    </row>
    <row r="516" spans="2:5" ht="12.75">
      <c r="B516" s="330"/>
      <c r="C516" s="327"/>
      <c r="D516" s="330"/>
      <c r="E516" s="330"/>
    </row>
    <row r="517" spans="2:5" ht="12.75">
      <c r="B517" s="330"/>
      <c r="C517" s="327"/>
      <c r="D517" s="330"/>
      <c r="E517" s="330"/>
    </row>
    <row r="518" spans="2:5" ht="12.75">
      <c r="B518" s="330"/>
      <c r="C518" s="327"/>
      <c r="D518" s="330"/>
      <c r="E518" s="330"/>
    </row>
    <row r="519" spans="2:5" ht="12.75">
      <c r="B519" s="330"/>
      <c r="C519" s="327"/>
      <c r="D519" s="330"/>
      <c r="E519" s="330"/>
    </row>
    <row r="520" spans="2:5" ht="12.75">
      <c r="B520" s="330"/>
      <c r="C520" s="327"/>
      <c r="D520" s="330"/>
      <c r="E520" s="330"/>
    </row>
    <row r="521" spans="2:5" ht="12.75">
      <c r="B521" s="330"/>
      <c r="C521" s="327"/>
      <c r="D521" s="330"/>
      <c r="E521" s="330"/>
    </row>
    <row r="522" spans="2:5" ht="12.75">
      <c r="B522" s="330"/>
      <c r="C522" s="327"/>
      <c r="D522" s="330"/>
      <c r="E522" s="330"/>
    </row>
    <row r="523" spans="2:5" ht="12.75">
      <c r="B523" s="330"/>
      <c r="C523" s="327"/>
      <c r="D523" s="330"/>
      <c r="E523" s="330"/>
    </row>
    <row r="524" spans="2:5" ht="12.75">
      <c r="B524" s="330"/>
      <c r="C524" s="327"/>
      <c r="D524" s="330"/>
      <c r="E524" s="330"/>
    </row>
    <row r="525" spans="2:5" ht="12.75">
      <c r="B525" s="330"/>
      <c r="C525" s="327"/>
      <c r="D525" s="330"/>
      <c r="E525" s="330"/>
    </row>
    <row r="526" spans="2:5" ht="12.75">
      <c r="B526" s="330"/>
      <c r="C526" s="327"/>
      <c r="D526" s="330"/>
      <c r="E526" s="330"/>
    </row>
    <row r="527" spans="2:5" ht="12.75">
      <c r="B527" s="330"/>
      <c r="C527" s="327"/>
      <c r="D527" s="330"/>
      <c r="E527" s="330"/>
    </row>
    <row r="528" spans="2:5" ht="12.75">
      <c r="B528" s="330"/>
      <c r="C528" s="327"/>
      <c r="D528" s="330"/>
      <c r="E528" s="330"/>
    </row>
    <row r="529" spans="2:5" ht="12.75">
      <c r="B529" s="330"/>
      <c r="C529" s="327"/>
      <c r="D529" s="330"/>
      <c r="E529" s="330"/>
    </row>
    <row r="530" spans="2:5" ht="12.75">
      <c r="B530" s="330"/>
      <c r="C530" s="327"/>
      <c r="D530" s="330"/>
      <c r="E530" s="330"/>
    </row>
    <row r="531" spans="2:5" ht="12.75">
      <c r="B531" s="330"/>
      <c r="C531" s="327"/>
      <c r="D531" s="330"/>
      <c r="E531" s="330"/>
    </row>
    <row r="532" spans="2:5" ht="12.75">
      <c r="B532" s="330"/>
      <c r="C532" s="327"/>
      <c r="D532" s="330"/>
      <c r="E532" s="330"/>
    </row>
    <row r="533" spans="2:5" ht="12.75">
      <c r="B533" s="330"/>
      <c r="C533" s="327"/>
      <c r="D533" s="330"/>
      <c r="E533" s="330"/>
    </row>
    <row r="534" spans="2:5" ht="12.75">
      <c r="B534" s="330"/>
      <c r="C534" s="327"/>
      <c r="D534" s="330"/>
      <c r="E534" s="330"/>
    </row>
    <row r="535" spans="2:5" ht="12.75">
      <c r="B535" s="330"/>
      <c r="C535" s="327"/>
      <c r="D535" s="330"/>
      <c r="E535" s="330"/>
    </row>
    <row r="536" spans="2:5" ht="12.75">
      <c r="B536" s="330"/>
      <c r="C536" s="327"/>
      <c r="D536" s="330"/>
      <c r="E536" s="330"/>
    </row>
    <row r="537" spans="2:5" ht="12.75">
      <c r="B537" s="330"/>
      <c r="C537" s="327"/>
      <c r="D537" s="330"/>
      <c r="E537" s="330"/>
    </row>
    <row r="538" spans="2:5" ht="12.75">
      <c r="B538" s="330"/>
      <c r="C538" s="327"/>
      <c r="D538" s="330"/>
      <c r="E538" s="330"/>
    </row>
    <row r="539" spans="2:5" ht="12.75">
      <c r="B539" s="330"/>
      <c r="C539" s="327"/>
      <c r="D539" s="330"/>
      <c r="E539" s="330"/>
    </row>
    <row r="540" spans="2:5" ht="12.75">
      <c r="B540" s="330"/>
      <c r="C540" s="327"/>
      <c r="D540" s="330"/>
      <c r="E540" s="330"/>
    </row>
    <row r="541" spans="2:5" ht="12.75">
      <c r="B541" s="330"/>
      <c r="C541" s="327"/>
      <c r="D541" s="330"/>
      <c r="E541" s="330"/>
    </row>
    <row r="542" spans="2:5" ht="12.75">
      <c r="B542" s="330"/>
      <c r="C542" s="327"/>
      <c r="D542" s="330"/>
      <c r="E542" s="330"/>
    </row>
    <row r="543" spans="2:5" ht="12.75">
      <c r="B543" s="330"/>
      <c r="C543" s="327"/>
      <c r="D543" s="330"/>
      <c r="E543" s="330"/>
    </row>
    <row r="544" spans="2:5" ht="12.75">
      <c r="B544" s="330"/>
      <c r="C544" s="327"/>
      <c r="D544" s="330"/>
      <c r="E544" s="330"/>
    </row>
    <row r="545" spans="2:5" ht="12.75">
      <c r="B545" s="330"/>
      <c r="C545" s="327"/>
      <c r="D545" s="330"/>
      <c r="E545" s="330"/>
    </row>
    <row r="546" spans="2:5" ht="12.75">
      <c r="B546" s="330"/>
      <c r="C546" s="327"/>
      <c r="D546" s="330"/>
      <c r="E546" s="330"/>
    </row>
    <row r="547" spans="2:5" ht="12.75">
      <c r="B547" s="330"/>
      <c r="C547" s="327"/>
      <c r="D547" s="330"/>
      <c r="E547" s="330"/>
    </row>
    <row r="548" spans="2:5" ht="12.75">
      <c r="B548" s="330"/>
      <c r="C548" s="327"/>
      <c r="D548" s="330"/>
      <c r="E548" s="330"/>
    </row>
    <row r="549" spans="2:5" ht="12.75">
      <c r="B549" s="330"/>
      <c r="C549" s="327"/>
      <c r="D549" s="330"/>
      <c r="E549" s="330"/>
    </row>
    <row r="550" spans="2:5" ht="12.75">
      <c r="B550" s="330"/>
      <c r="C550" s="327"/>
      <c r="D550" s="330"/>
      <c r="E550" s="330"/>
    </row>
    <row r="551" spans="2:5" ht="12.75">
      <c r="B551" s="330"/>
      <c r="C551" s="327"/>
      <c r="D551" s="330"/>
      <c r="E551" s="330"/>
    </row>
    <row r="552" spans="2:5" ht="12.75">
      <c r="B552" s="330"/>
      <c r="C552" s="327"/>
      <c r="D552" s="330"/>
      <c r="E552" s="330"/>
    </row>
    <row r="553" spans="2:5" ht="12.75">
      <c r="B553" s="330"/>
      <c r="C553" s="327"/>
      <c r="D553" s="330"/>
      <c r="E553" s="330"/>
    </row>
    <row r="554" spans="2:5" ht="12.75">
      <c r="B554" s="330"/>
      <c r="C554" s="327"/>
      <c r="D554" s="330"/>
      <c r="E554" s="330"/>
    </row>
    <row r="555" spans="2:5" ht="12.75">
      <c r="B555" s="330"/>
      <c r="C555" s="327"/>
      <c r="D555" s="330"/>
      <c r="E555" s="330"/>
    </row>
    <row r="556" spans="2:5" ht="12.75">
      <c r="B556" s="330"/>
      <c r="C556" s="327"/>
      <c r="D556" s="330"/>
      <c r="E556" s="330"/>
    </row>
    <row r="557" spans="2:5" ht="12.75">
      <c r="B557" s="330"/>
      <c r="C557" s="327"/>
      <c r="D557" s="330"/>
      <c r="E557" s="330"/>
    </row>
    <row r="558" spans="2:5" ht="12.75">
      <c r="B558" s="330"/>
      <c r="C558" s="327"/>
      <c r="D558" s="330"/>
      <c r="E558" s="330"/>
    </row>
    <row r="559" spans="2:5" ht="12.75">
      <c r="B559" s="330"/>
      <c r="C559" s="327"/>
      <c r="D559" s="330"/>
      <c r="E559" s="330"/>
    </row>
    <row r="560" spans="2:5" ht="12.75">
      <c r="B560" s="330"/>
      <c r="C560" s="327"/>
      <c r="D560" s="330"/>
      <c r="E560" s="330"/>
    </row>
    <row r="561" spans="2:5" ht="12.75">
      <c r="B561" s="330"/>
      <c r="C561" s="327"/>
      <c r="D561" s="330"/>
      <c r="E561" s="330"/>
    </row>
    <row r="562" spans="2:5" ht="12.75">
      <c r="B562" s="330"/>
      <c r="C562" s="327"/>
      <c r="D562" s="330"/>
      <c r="E562" s="330"/>
    </row>
    <row r="563" spans="2:5" ht="12.75">
      <c r="B563" s="330"/>
      <c r="C563" s="327"/>
      <c r="D563" s="330"/>
      <c r="E563" s="330"/>
    </row>
    <row r="564" spans="2:5" ht="12.75">
      <c r="B564" s="330"/>
      <c r="C564" s="327"/>
      <c r="D564" s="330"/>
      <c r="E564" s="330"/>
    </row>
    <row r="565" spans="2:5" ht="12.75">
      <c r="B565" s="330"/>
      <c r="C565" s="327"/>
      <c r="D565" s="330"/>
      <c r="E565" s="330"/>
    </row>
    <row r="566" spans="2:5" ht="12.75">
      <c r="B566" s="330"/>
      <c r="C566" s="327"/>
      <c r="D566" s="330"/>
      <c r="E566" s="330"/>
    </row>
    <row r="567" spans="2:5" ht="12.75">
      <c r="B567" s="330"/>
      <c r="C567" s="327"/>
      <c r="D567" s="330"/>
      <c r="E567" s="330"/>
    </row>
    <row r="568" spans="2:5" ht="12.75">
      <c r="B568" s="330"/>
      <c r="C568" s="327"/>
      <c r="D568" s="330"/>
      <c r="E568" s="330"/>
    </row>
    <row r="569" spans="2:5" ht="12.75">
      <c r="B569" s="330"/>
      <c r="C569" s="327"/>
      <c r="D569" s="330"/>
      <c r="E569" s="330"/>
    </row>
    <row r="570" spans="2:5" ht="12.75">
      <c r="B570" s="330"/>
      <c r="C570" s="327"/>
      <c r="D570" s="330"/>
      <c r="E570" s="330"/>
    </row>
    <row r="571" spans="2:5" ht="12.75">
      <c r="B571" s="330"/>
      <c r="C571" s="327"/>
      <c r="D571" s="330"/>
      <c r="E571" s="330"/>
    </row>
    <row r="572" spans="2:5" ht="12.75">
      <c r="B572" s="330"/>
      <c r="C572" s="327"/>
      <c r="D572" s="330"/>
      <c r="E572" s="330"/>
    </row>
    <row r="573" spans="2:5" ht="12.75">
      <c r="B573" s="330"/>
      <c r="C573" s="327"/>
      <c r="D573" s="330"/>
      <c r="E573" s="330"/>
    </row>
    <row r="574" spans="2:5" ht="12.75">
      <c r="B574" s="330"/>
      <c r="C574" s="327"/>
      <c r="D574" s="330"/>
      <c r="E574" s="330"/>
    </row>
    <row r="575" spans="2:5" ht="12.75">
      <c r="B575" s="330"/>
      <c r="C575" s="327"/>
      <c r="D575" s="330"/>
      <c r="E575" s="330"/>
    </row>
    <row r="576" spans="2:5" ht="12.75">
      <c r="B576" s="330"/>
      <c r="C576" s="327"/>
      <c r="D576" s="330"/>
      <c r="E576" s="330"/>
    </row>
    <row r="577" spans="2:5" ht="12.75">
      <c r="B577" s="330"/>
      <c r="C577" s="327"/>
      <c r="D577" s="330"/>
      <c r="E577" s="330"/>
    </row>
    <row r="578" spans="2:5" ht="12.75">
      <c r="B578" s="330"/>
      <c r="C578" s="327"/>
      <c r="D578" s="330"/>
      <c r="E578" s="330"/>
    </row>
    <row r="579" spans="2:5" ht="12.75">
      <c r="B579" s="330"/>
      <c r="C579" s="327"/>
      <c r="D579" s="330"/>
      <c r="E579" s="330"/>
    </row>
    <row r="580" spans="2:5" ht="12.75">
      <c r="B580" s="330"/>
      <c r="C580" s="327"/>
      <c r="D580" s="330"/>
      <c r="E580" s="330"/>
    </row>
    <row r="581" spans="2:5" ht="12.75">
      <c r="B581" s="330"/>
      <c r="C581" s="327"/>
      <c r="D581" s="330"/>
      <c r="E581" s="330"/>
    </row>
    <row r="582" spans="2:5" ht="12.75">
      <c r="B582" s="330"/>
      <c r="C582" s="327"/>
      <c r="D582" s="330"/>
      <c r="E582" s="330"/>
    </row>
    <row r="583" spans="2:5" ht="12.75">
      <c r="B583" s="330"/>
      <c r="C583" s="327"/>
      <c r="D583" s="330"/>
      <c r="E583" s="330"/>
    </row>
    <row r="584" spans="2:5" ht="12.75">
      <c r="B584" s="330"/>
      <c r="C584" s="327"/>
      <c r="D584" s="330"/>
      <c r="E584" s="330"/>
    </row>
    <row r="585" spans="2:5" ht="12.75">
      <c r="B585" s="330"/>
      <c r="C585" s="327"/>
      <c r="D585" s="330"/>
      <c r="E585" s="330"/>
    </row>
    <row r="586" spans="2:5" ht="12.75">
      <c r="B586" s="330"/>
      <c r="C586" s="327"/>
      <c r="D586" s="330"/>
      <c r="E586" s="330"/>
    </row>
    <row r="587" spans="2:5" ht="12.75">
      <c r="B587" s="330"/>
      <c r="C587" s="327"/>
      <c r="D587" s="330"/>
      <c r="E587" s="330"/>
    </row>
    <row r="588" spans="2:5" ht="12.75">
      <c r="B588" s="330"/>
      <c r="C588" s="327"/>
      <c r="D588" s="330"/>
      <c r="E588" s="330"/>
    </row>
    <row r="589" spans="2:5" ht="12.75">
      <c r="B589" s="330"/>
      <c r="C589" s="327"/>
      <c r="D589" s="330"/>
      <c r="E589" s="330"/>
    </row>
    <row r="590" spans="2:5" ht="12.75">
      <c r="B590" s="330"/>
      <c r="C590" s="327"/>
      <c r="D590" s="330"/>
      <c r="E590" s="330"/>
    </row>
    <row r="591" spans="2:5" ht="12.75">
      <c r="B591" s="330"/>
      <c r="C591" s="327"/>
      <c r="D591" s="330"/>
      <c r="E591" s="330"/>
    </row>
    <row r="592" spans="2:5" ht="12.75">
      <c r="B592" s="330"/>
      <c r="C592" s="327"/>
      <c r="D592" s="330"/>
      <c r="E592" s="330"/>
    </row>
    <row r="593" spans="2:5" ht="12.75">
      <c r="B593" s="330"/>
      <c r="C593" s="327"/>
      <c r="D593" s="330"/>
      <c r="E593" s="330"/>
    </row>
    <row r="594" spans="2:5" ht="12.75">
      <c r="B594" s="330"/>
      <c r="C594" s="327"/>
      <c r="D594" s="330"/>
      <c r="E594" s="330"/>
    </row>
    <row r="595" spans="2:5" ht="12.75">
      <c r="B595" s="330"/>
      <c r="C595" s="327"/>
      <c r="D595" s="330"/>
      <c r="E595" s="330"/>
    </row>
    <row r="596" spans="2:5" ht="12.75">
      <c r="B596" s="330"/>
      <c r="C596" s="327"/>
      <c r="D596" s="330"/>
      <c r="E596" s="330"/>
    </row>
    <row r="597" spans="2:5" ht="12.75">
      <c r="B597" s="330"/>
      <c r="C597" s="327"/>
      <c r="D597" s="330"/>
      <c r="E597" s="330"/>
    </row>
    <row r="598" spans="2:5" ht="12.75">
      <c r="B598" s="330"/>
      <c r="C598" s="327"/>
      <c r="D598" s="330"/>
      <c r="E598" s="330"/>
    </row>
    <row r="599" spans="2:5" ht="12.75">
      <c r="B599" s="330"/>
      <c r="C599" s="327"/>
      <c r="D599" s="330"/>
      <c r="E599" s="330"/>
    </row>
    <row r="600" spans="2:5" ht="12.75">
      <c r="B600" s="330"/>
      <c r="C600" s="327"/>
      <c r="D600" s="330"/>
      <c r="E600" s="330"/>
    </row>
    <row r="601" spans="2:5" ht="12.75">
      <c r="B601" s="330"/>
      <c r="C601" s="327"/>
      <c r="D601" s="330"/>
      <c r="E601" s="330"/>
    </row>
    <row r="602" spans="2:5" ht="12.75">
      <c r="B602" s="330"/>
      <c r="C602" s="327"/>
      <c r="D602" s="330"/>
      <c r="E602" s="330"/>
    </row>
    <row r="603" spans="2:5" ht="12.75">
      <c r="B603" s="330"/>
      <c r="C603" s="327"/>
      <c r="D603" s="330"/>
      <c r="E603" s="330"/>
    </row>
    <row r="604" spans="2:5" ht="12.75">
      <c r="B604" s="330"/>
      <c r="C604" s="327"/>
      <c r="D604" s="330"/>
      <c r="E604" s="330"/>
    </row>
    <row r="605" spans="2:5" ht="12.75">
      <c r="B605" s="330"/>
      <c r="C605" s="327"/>
      <c r="D605" s="330"/>
      <c r="E605" s="330"/>
    </row>
    <row r="606" spans="2:5" ht="12.75">
      <c r="B606" s="330"/>
      <c r="C606" s="327"/>
      <c r="D606" s="330"/>
      <c r="E606" s="330"/>
    </row>
    <row r="607" spans="2:5" ht="12.75">
      <c r="B607" s="330"/>
      <c r="C607" s="327"/>
      <c r="D607" s="330"/>
      <c r="E607" s="330"/>
    </row>
    <row r="608" spans="2:5" ht="12.75">
      <c r="B608" s="330"/>
      <c r="C608" s="327"/>
      <c r="D608" s="330"/>
      <c r="E608" s="330"/>
    </row>
    <row r="609" spans="2:5" ht="12.75">
      <c r="B609" s="330"/>
      <c r="C609" s="327"/>
      <c r="D609" s="330"/>
      <c r="E609" s="330"/>
    </row>
    <row r="610" spans="2:5" ht="12.75">
      <c r="B610" s="330"/>
      <c r="C610" s="327"/>
      <c r="D610" s="330"/>
      <c r="E610" s="330"/>
    </row>
    <row r="611" spans="2:5" ht="12.75">
      <c r="B611" s="330"/>
      <c r="C611" s="327"/>
      <c r="D611" s="330"/>
      <c r="E611" s="330"/>
    </row>
    <row r="612" spans="2:5" ht="12.75">
      <c r="B612" s="330"/>
      <c r="C612" s="327"/>
      <c r="D612" s="330"/>
      <c r="E612" s="330"/>
    </row>
    <row r="613" spans="2:5" ht="12.75">
      <c r="B613" s="330"/>
      <c r="C613" s="327"/>
      <c r="D613" s="330"/>
      <c r="E613" s="330"/>
    </row>
    <row r="614" spans="2:5" ht="12.75">
      <c r="B614" s="330"/>
      <c r="C614" s="327"/>
      <c r="D614" s="330"/>
      <c r="E614" s="330"/>
    </row>
    <row r="615" spans="2:5" ht="12.75">
      <c r="B615" s="330"/>
      <c r="C615" s="327"/>
      <c r="D615" s="330"/>
      <c r="E615" s="330"/>
    </row>
    <row r="616" spans="2:5" ht="12.75">
      <c r="B616" s="330"/>
      <c r="C616" s="327"/>
      <c r="D616" s="330"/>
      <c r="E616" s="330"/>
    </row>
    <row r="617" spans="2:5" ht="12.75">
      <c r="B617" s="330"/>
      <c r="C617" s="327"/>
      <c r="D617" s="330"/>
      <c r="E617" s="330"/>
    </row>
    <row r="618" spans="2:5" ht="12.75">
      <c r="B618" s="330"/>
      <c r="C618" s="327"/>
      <c r="D618" s="330"/>
      <c r="E618" s="330"/>
    </row>
    <row r="619" spans="2:5" ht="12.75">
      <c r="B619" s="330"/>
      <c r="C619" s="327"/>
      <c r="D619" s="330"/>
      <c r="E619" s="330"/>
    </row>
    <row r="620" spans="2:5" ht="12.75">
      <c r="B620" s="330"/>
      <c r="C620" s="327"/>
      <c r="D620" s="330"/>
      <c r="E620" s="330"/>
    </row>
    <row r="621" spans="2:5" ht="12.75">
      <c r="B621" s="330"/>
      <c r="C621" s="327"/>
      <c r="D621" s="330"/>
      <c r="E621" s="330"/>
    </row>
    <row r="622" spans="2:5" ht="12.75">
      <c r="B622" s="330"/>
      <c r="C622" s="327"/>
      <c r="D622" s="330"/>
      <c r="E622" s="330"/>
    </row>
    <row r="623" spans="2:5" ht="12.75">
      <c r="B623" s="330"/>
      <c r="C623" s="327"/>
      <c r="D623" s="330"/>
      <c r="E623" s="330"/>
    </row>
    <row r="624" spans="2:5" ht="12.75">
      <c r="B624" s="330"/>
      <c r="C624" s="327"/>
      <c r="D624" s="330"/>
      <c r="E624" s="330"/>
    </row>
    <row r="625" spans="2:5" ht="12.75">
      <c r="B625" s="330"/>
      <c r="C625" s="327"/>
      <c r="D625" s="330"/>
      <c r="E625" s="330"/>
    </row>
    <row r="626" spans="2:5" ht="12.75">
      <c r="B626" s="330"/>
      <c r="C626" s="327"/>
      <c r="D626" s="330"/>
      <c r="E626" s="330"/>
    </row>
    <row r="627" spans="2:5" ht="12.75">
      <c r="B627" s="330"/>
      <c r="C627" s="327"/>
      <c r="D627" s="330"/>
      <c r="E627" s="330"/>
    </row>
    <row r="628" spans="2:5" ht="12.75">
      <c r="B628" s="330"/>
      <c r="C628" s="327"/>
      <c r="D628" s="330"/>
      <c r="E628" s="330"/>
    </row>
    <row r="629" spans="2:5" ht="12.75">
      <c r="B629" s="330"/>
      <c r="C629" s="327"/>
      <c r="D629" s="330"/>
      <c r="E629" s="330"/>
    </row>
    <row r="630" spans="2:5" ht="12.75">
      <c r="B630" s="330"/>
      <c r="C630" s="327"/>
      <c r="D630" s="330"/>
      <c r="E630" s="330"/>
    </row>
    <row r="631" spans="2:5" ht="12.75">
      <c r="B631" s="330"/>
      <c r="C631" s="327"/>
      <c r="D631" s="330"/>
      <c r="E631" s="330"/>
    </row>
    <row r="632" spans="2:5" ht="12.75">
      <c r="B632" s="330"/>
      <c r="C632" s="327"/>
      <c r="D632" s="330"/>
      <c r="E632" s="330"/>
    </row>
    <row r="633" spans="2:5" ht="12.75">
      <c r="B633" s="330"/>
      <c r="C633" s="327"/>
      <c r="D633" s="330"/>
      <c r="E633" s="330"/>
    </row>
    <row r="634" spans="2:5" ht="12.75">
      <c r="B634" s="330"/>
      <c r="C634" s="327"/>
      <c r="D634" s="330"/>
      <c r="E634" s="330"/>
    </row>
    <row r="635" spans="2:5" ht="12.75">
      <c r="B635" s="330"/>
      <c r="C635" s="327"/>
      <c r="D635" s="330"/>
      <c r="E635" s="330"/>
    </row>
    <row r="636" spans="2:5" ht="12.75">
      <c r="B636" s="330"/>
      <c r="C636" s="327"/>
      <c r="D636" s="330"/>
      <c r="E636" s="330"/>
    </row>
    <row r="637" spans="2:5" ht="12.75">
      <c r="B637" s="330"/>
      <c r="C637" s="327"/>
      <c r="D637" s="330"/>
      <c r="E637" s="330"/>
    </row>
    <row r="638" spans="2:5" ht="12.75">
      <c r="B638" s="330"/>
      <c r="C638" s="327"/>
      <c r="D638" s="330"/>
      <c r="E638" s="330"/>
    </row>
    <row r="639" spans="2:5" ht="12.75">
      <c r="B639" s="330"/>
      <c r="C639" s="327"/>
      <c r="D639" s="330"/>
      <c r="E639" s="330"/>
    </row>
    <row r="640" spans="2:5" ht="12.75">
      <c r="B640" s="330"/>
      <c r="C640" s="327"/>
      <c r="D640" s="330"/>
      <c r="E640" s="330"/>
    </row>
    <row r="641" spans="2:5" ht="12.75">
      <c r="B641" s="330"/>
      <c r="C641" s="327"/>
      <c r="D641" s="330"/>
      <c r="E641" s="330"/>
    </row>
    <row r="642" spans="2:5" ht="12.75">
      <c r="B642" s="330"/>
      <c r="C642" s="327"/>
      <c r="D642" s="330"/>
      <c r="E642" s="330"/>
    </row>
    <row r="643" spans="2:5" ht="12.75">
      <c r="B643" s="330"/>
      <c r="C643" s="327"/>
      <c r="D643" s="330"/>
      <c r="E643" s="330"/>
    </row>
    <row r="644" spans="2:5" ht="12.75">
      <c r="B644" s="330"/>
      <c r="C644" s="327"/>
      <c r="D644" s="330"/>
      <c r="E644" s="330"/>
    </row>
    <row r="645" spans="2:5" ht="12.75">
      <c r="B645" s="330"/>
      <c r="C645" s="327"/>
      <c r="D645" s="330"/>
      <c r="E645" s="330"/>
    </row>
    <row r="646" spans="2:5" ht="12.75">
      <c r="B646" s="330"/>
      <c r="C646" s="327"/>
      <c r="D646" s="330"/>
      <c r="E646" s="330"/>
    </row>
    <row r="647" spans="2:5" ht="12.75">
      <c r="B647" s="330"/>
      <c r="C647" s="327"/>
      <c r="D647" s="330"/>
      <c r="E647" s="330"/>
    </row>
    <row r="648" spans="2:5" ht="12.75">
      <c r="B648" s="330"/>
      <c r="C648" s="327"/>
      <c r="D648" s="330"/>
      <c r="E648" s="330"/>
    </row>
    <row r="649" spans="2:5" ht="12.75">
      <c r="B649" s="330"/>
      <c r="C649" s="327"/>
      <c r="D649" s="330"/>
      <c r="E649" s="330"/>
    </row>
    <row r="650" spans="2:5" ht="12.75">
      <c r="B650" s="330"/>
      <c r="C650" s="327"/>
      <c r="D650" s="330"/>
      <c r="E650" s="330"/>
    </row>
    <row r="651" spans="2:5" ht="12.75">
      <c r="B651" s="330"/>
      <c r="C651" s="327"/>
      <c r="D651" s="330"/>
      <c r="E651" s="330"/>
    </row>
    <row r="652" spans="2:5" ht="12.75">
      <c r="B652" s="330"/>
      <c r="C652" s="327"/>
      <c r="D652" s="330"/>
      <c r="E652" s="330"/>
    </row>
    <row r="653" spans="2:5" ht="12.75">
      <c r="B653" s="330"/>
      <c r="C653" s="327"/>
      <c r="D653" s="330"/>
      <c r="E653" s="330"/>
    </row>
    <row r="654" spans="2:5" ht="12.75">
      <c r="B654" s="330"/>
      <c r="C654" s="327"/>
      <c r="D654" s="330"/>
      <c r="E654" s="330"/>
    </row>
    <row r="655" spans="2:5" ht="12.75">
      <c r="B655" s="330"/>
      <c r="C655" s="327"/>
      <c r="D655" s="330"/>
      <c r="E655" s="330"/>
    </row>
    <row r="656" spans="2:5" ht="12.75">
      <c r="B656" s="330"/>
      <c r="C656" s="327"/>
      <c r="D656" s="330"/>
      <c r="E656" s="330"/>
    </row>
    <row r="657" spans="2:5" ht="12.75">
      <c r="B657" s="330"/>
      <c r="C657" s="327"/>
      <c r="D657" s="330"/>
      <c r="E657" s="330"/>
    </row>
    <row r="658" spans="2:5" ht="12.75">
      <c r="B658" s="330"/>
      <c r="C658" s="327"/>
      <c r="D658" s="330"/>
      <c r="E658" s="330"/>
    </row>
    <row r="659" spans="2:5" ht="12.75">
      <c r="B659" s="330"/>
      <c r="C659" s="327"/>
      <c r="D659" s="330"/>
      <c r="E659" s="330"/>
    </row>
    <row r="660" spans="2:5" ht="12.75">
      <c r="B660" s="330"/>
      <c r="C660" s="327"/>
      <c r="D660" s="330"/>
      <c r="E660" s="330"/>
    </row>
    <row r="661" spans="2:5" ht="12.75">
      <c r="B661" s="330"/>
      <c r="C661" s="327"/>
      <c r="D661" s="330"/>
      <c r="E661" s="330"/>
    </row>
    <row r="662" spans="2:5" ht="12.75">
      <c r="B662" s="330"/>
      <c r="C662" s="327"/>
      <c r="D662" s="330"/>
      <c r="E662" s="330"/>
    </row>
    <row r="663" spans="2:5" ht="12.75">
      <c r="B663" s="330"/>
      <c r="C663" s="327"/>
      <c r="D663" s="330"/>
      <c r="E663" s="330"/>
    </row>
    <row r="664" spans="2:5" ht="12.75">
      <c r="B664" s="330"/>
      <c r="C664" s="327"/>
      <c r="D664" s="330"/>
      <c r="E664" s="330"/>
    </row>
    <row r="665" spans="2:5" ht="12.75">
      <c r="B665" s="330"/>
      <c r="C665" s="327"/>
      <c r="D665" s="330"/>
      <c r="E665" s="330"/>
    </row>
    <row r="666" spans="2:5" ht="12.75">
      <c r="B666" s="330"/>
      <c r="C666" s="327"/>
      <c r="D666" s="330"/>
      <c r="E666" s="330"/>
    </row>
    <row r="667" spans="2:5" ht="12.75">
      <c r="B667" s="330"/>
      <c r="C667" s="327"/>
      <c r="D667" s="330"/>
      <c r="E667" s="330"/>
    </row>
    <row r="668" spans="2:5" ht="12.75">
      <c r="B668" s="330"/>
      <c r="C668" s="327"/>
      <c r="D668" s="330"/>
      <c r="E668" s="330"/>
    </row>
    <row r="669" spans="2:5" ht="12.75">
      <c r="B669" s="330"/>
      <c r="C669" s="327"/>
      <c r="D669" s="330"/>
      <c r="E669" s="330"/>
    </row>
    <row r="670" spans="2:5" ht="12.75">
      <c r="B670" s="330"/>
      <c r="C670" s="327"/>
      <c r="D670" s="330"/>
      <c r="E670" s="330"/>
    </row>
    <row r="671" spans="2:5" ht="12.75">
      <c r="B671" s="330"/>
      <c r="C671" s="327"/>
      <c r="D671" s="330"/>
      <c r="E671" s="330"/>
    </row>
    <row r="672" spans="2:5" ht="12.75">
      <c r="B672" s="330"/>
      <c r="C672" s="327"/>
      <c r="D672" s="330"/>
      <c r="E672" s="330"/>
    </row>
    <row r="673" spans="2:5" ht="12.75">
      <c r="B673" s="330"/>
      <c r="C673" s="327"/>
      <c r="D673" s="330"/>
      <c r="E673" s="330"/>
    </row>
    <row r="674" spans="2:5" ht="12.75">
      <c r="B674" s="330"/>
      <c r="C674" s="327"/>
      <c r="D674" s="330"/>
      <c r="E674" s="330"/>
    </row>
    <row r="675" spans="2:5" ht="12.75">
      <c r="B675" s="330"/>
      <c r="C675" s="327"/>
      <c r="D675" s="330"/>
      <c r="E675" s="330"/>
    </row>
    <row r="676" spans="2:5" ht="12.75">
      <c r="B676" s="330"/>
      <c r="C676" s="327"/>
      <c r="D676" s="330"/>
      <c r="E676" s="330"/>
    </row>
    <row r="677" spans="2:5" ht="12.75">
      <c r="B677" s="330"/>
      <c r="C677" s="327"/>
      <c r="D677" s="330"/>
      <c r="E677" s="330"/>
    </row>
    <row r="678" spans="2:5" ht="12.75">
      <c r="B678" s="330"/>
      <c r="C678" s="327"/>
      <c r="D678" s="330"/>
      <c r="E678" s="330"/>
    </row>
    <row r="679" spans="2:5" ht="12.75">
      <c r="B679" s="330"/>
      <c r="C679" s="327"/>
      <c r="D679" s="330"/>
      <c r="E679" s="330"/>
    </row>
    <row r="680" spans="2:5" ht="12.75">
      <c r="B680" s="330"/>
      <c r="C680" s="327"/>
      <c r="D680" s="330"/>
      <c r="E680" s="330"/>
    </row>
    <row r="681" spans="2:5" ht="12.75">
      <c r="B681" s="330"/>
      <c r="C681" s="327"/>
      <c r="D681" s="330"/>
      <c r="E681" s="330"/>
    </row>
    <row r="682" spans="2:5" ht="12.75">
      <c r="B682" s="330"/>
      <c r="C682" s="327"/>
      <c r="D682" s="330"/>
      <c r="E682" s="330"/>
    </row>
    <row r="683" spans="2:5" ht="12.75">
      <c r="B683" s="330"/>
      <c r="C683" s="327"/>
      <c r="D683" s="330"/>
      <c r="E683" s="330"/>
    </row>
    <row r="684" spans="2:5" ht="12.75">
      <c r="B684" s="330"/>
      <c r="C684" s="327"/>
      <c r="D684" s="330"/>
      <c r="E684" s="330"/>
    </row>
    <row r="685" spans="2:5" ht="12.75">
      <c r="B685" s="330"/>
      <c r="C685" s="327"/>
      <c r="D685" s="330"/>
      <c r="E685" s="330"/>
    </row>
    <row r="686" spans="2:5" ht="12.75">
      <c r="B686" s="330"/>
      <c r="C686" s="327"/>
      <c r="D686" s="330"/>
      <c r="E686" s="330"/>
    </row>
    <row r="687" spans="2:5" ht="12.75">
      <c r="B687" s="330"/>
      <c r="C687" s="327"/>
      <c r="D687" s="330"/>
      <c r="E687" s="330"/>
    </row>
    <row r="688" spans="2:5" ht="12.75">
      <c r="B688" s="330"/>
      <c r="C688" s="327"/>
      <c r="D688" s="330"/>
      <c r="E688" s="330"/>
    </row>
    <row r="689" spans="2:5" ht="12.75">
      <c r="B689" s="330"/>
      <c r="C689" s="327"/>
      <c r="D689" s="330"/>
      <c r="E689" s="330"/>
    </row>
    <row r="690" spans="2:5" ht="12.75">
      <c r="B690" s="330"/>
      <c r="C690" s="327"/>
      <c r="D690" s="330"/>
      <c r="E690" s="330"/>
    </row>
    <row r="691" spans="2:5" ht="12.75">
      <c r="B691" s="330"/>
      <c r="C691" s="327"/>
      <c r="D691" s="330"/>
      <c r="E691" s="330"/>
    </row>
    <row r="692" spans="2:5" ht="12.75">
      <c r="B692" s="330"/>
      <c r="C692" s="327"/>
      <c r="D692" s="330"/>
      <c r="E692" s="330"/>
    </row>
    <row r="693" spans="2:5" ht="12.75">
      <c r="B693" s="330"/>
      <c r="C693" s="327"/>
      <c r="D693" s="330"/>
      <c r="E693" s="330"/>
    </row>
    <row r="694" spans="2:5" ht="12.75">
      <c r="B694" s="330"/>
      <c r="C694" s="327"/>
      <c r="D694" s="330"/>
      <c r="E694" s="330"/>
    </row>
    <row r="695" spans="2:5" ht="12.75">
      <c r="B695" s="330"/>
      <c r="C695" s="327"/>
      <c r="D695" s="330"/>
      <c r="E695" s="330"/>
    </row>
    <row r="696" spans="2:5" ht="12.75">
      <c r="B696" s="330"/>
      <c r="C696" s="327"/>
      <c r="D696" s="330"/>
      <c r="E696" s="330"/>
    </row>
    <row r="697" spans="2:5" ht="12.75">
      <c r="B697" s="330"/>
      <c r="C697" s="327"/>
      <c r="D697" s="330"/>
      <c r="E697" s="330"/>
    </row>
    <row r="698" spans="2:5" ht="12.75">
      <c r="B698" s="330"/>
      <c r="C698" s="327"/>
      <c r="D698" s="330"/>
      <c r="E698" s="330"/>
    </row>
    <row r="699" spans="2:5" ht="12.75">
      <c r="B699" s="330"/>
      <c r="C699" s="327"/>
      <c r="D699" s="330"/>
      <c r="E699" s="330"/>
    </row>
    <row r="700" spans="2:5" ht="12.75">
      <c r="B700" s="330"/>
      <c r="C700" s="327"/>
      <c r="D700" s="330"/>
      <c r="E700" s="330"/>
    </row>
    <row r="701" spans="2:5" ht="12.75">
      <c r="B701" s="330"/>
      <c r="C701" s="327"/>
      <c r="D701" s="330"/>
      <c r="E701" s="330"/>
    </row>
    <row r="702" spans="2:5" ht="12.75">
      <c r="B702" s="330"/>
      <c r="C702" s="327"/>
      <c r="D702" s="330"/>
      <c r="E702" s="330"/>
    </row>
    <row r="703" spans="2:5" ht="12.75">
      <c r="B703" s="330"/>
      <c r="C703" s="327"/>
      <c r="D703" s="330"/>
      <c r="E703" s="330"/>
    </row>
    <row r="704" spans="2:5" ht="12.75">
      <c r="B704" s="330"/>
      <c r="C704" s="327"/>
      <c r="D704" s="330"/>
      <c r="E704" s="330"/>
    </row>
    <row r="705" spans="2:5" ht="12.75">
      <c r="B705" s="330"/>
      <c r="C705" s="327"/>
      <c r="D705" s="330"/>
      <c r="E705" s="330"/>
    </row>
    <row r="706" spans="2:5" ht="12.75">
      <c r="B706" s="330"/>
      <c r="C706" s="327"/>
      <c r="D706" s="330"/>
      <c r="E706" s="330"/>
    </row>
    <row r="707" spans="2:5" ht="12.75">
      <c r="B707" s="330"/>
      <c r="C707" s="327"/>
      <c r="D707" s="330"/>
      <c r="E707" s="330"/>
    </row>
    <row r="708" spans="2:5" ht="12.75">
      <c r="B708" s="330"/>
      <c r="C708" s="327"/>
      <c r="D708" s="330"/>
      <c r="E708" s="330"/>
    </row>
    <row r="709" spans="2:5" ht="12.75">
      <c r="B709" s="330"/>
      <c r="C709" s="327"/>
      <c r="D709" s="330"/>
      <c r="E709" s="330"/>
    </row>
    <row r="710" spans="2:5" ht="12.75">
      <c r="B710" s="330"/>
      <c r="C710" s="327"/>
      <c r="D710" s="330"/>
      <c r="E710" s="330"/>
    </row>
    <row r="711" spans="2:5" ht="12.75">
      <c r="B711" s="330"/>
      <c r="C711" s="327"/>
      <c r="D711" s="330"/>
      <c r="E711" s="330"/>
    </row>
    <row r="712" spans="2:5" ht="12.75">
      <c r="B712" s="330"/>
      <c r="C712" s="327"/>
      <c r="D712" s="330"/>
      <c r="E712" s="330"/>
    </row>
    <row r="713" spans="2:5" ht="12.75">
      <c r="B713" s="330"/>
      <c r="C713" s="327"/>
      <c r="D713" s="330"/>
      <c r="E713" s="330"/>
    </row>
    <row r="714" spans="2:5" ht="12.75">
      <c r="B714" s="330"/>
      <c r="C714" s="327"/>
      <c r="D714" s="330"/>
      <c r="E714" s="330"/>
    </row>
    <row r="715" spans="2:5" ht="12.75">
      <c r="B715" s="330"/>
      <c r="C715" s="327"/>
      <c r="D715" s="330"/>
      <c r="E715" s="330"/>
    </row>
    <row r="716" spans="2:5" ht="12.75">
      <c r="B716" s="330"/>
      <c r="C716" s="327"/>
      <c r="D716" s="330"/>
      <c r="E716" s="330"/>
    </row>
    <row r="717" spans="2:5" ht="12.75">
      <c r="B717" s="330"/>
      <c r="C717" s="327"/>
      <c r="D717" s="330"/>
      <c r="E717" s="330"/>
    </row>
    <row r="718" spans="2:5" ht="12.75">
      <c r="B718" s="330"/>
      <c r="C718" s="327"/>
      <c r="D718" s="330"/>
      <c r="E718" s="330"/>
    </row>
    <row r="719" spans="2:5" ht="12.75">
      <c r="B719" s="330"/>
      <c r="C719" s="327"/>
      <c r="D719" s="330"/>
      <c r="E719" s="330"/>
    </row>
    <row r="720" spans="2:5" ht="12.75">
      <c r="B720" s="330"/>
      <c r="C720" s="327"/>
      <c r="D720" s="330"/>
      <c r="E720" s="330"/>
    </row>
    <row r="721" spans="2:5" ht="12.75">
      <c r="B721" s="330"/>
      <c r="C721" s="327"/>
      <c r="D721" s="330"/>
      <c r="E721" s="330"/>
    </row>
    <row r="722" spans="2:5" ht="12.75">
      <c r="B722" s="330"/>
      <c r="C722" s="327"/>
      <c r="D722" s="330"/>
      <c r="E722" s="330"/>
    </row>
    <row r="723" spans="2:5" ht="12.75">
      <c r="B723" s="330"/>
      <c r="C723" s="327"/>
      <c r="D723" s="330"/>
      <c r="E723" s="330"/>
    </row>
    <row r="724" spans="2:5" ht="12.75">
      <c r="B724" s="330"/>
      <c r="C724" s="327"/>
      <c r="D724" s="330"/>
      <c r="E724" s="330"/>
    </row>
    <row r="725" spans="2:5" ht="12.75">
      <c r="B725" s="330"/>
      <c r="C725" s="327"/>
      <c r="D725" s="330"/>
      <c r="E725" s="330"/>
    </row>
    <row r="726" spans="2:5" ht="12.75">
      <c r="B726" s="330"/>
      <c r="C726" s="327"/>
      <c r="D726" s="330"/>
      <c r="E726" s="330"/>
    </row>
    <row r="727" spans="2:5" ht="12.75">
      <c r="B727" s="330"/>
      <c r="C727" s="327"/>
      <c r="D727" s="330"/>
      <c r="E727" s="330"/>
    </row>
    <row r="728" spans="2:5" ht="12.75">
      <c r="B728" s="330"/>
      <c r="C728" s="327"/>
      <c r="D728" s="330"/>
      <c r="E728" s="330"/>
    </row>
    <row r="729" spans="2:5" ht="12.75">
      <c r="B729" s="330"/>
      <c r="C729" s="327"/>
      <c r="D729" s="330"/>
      <c r="E729" s="330"/>
    </row>
    <row r="730" spans="2:5" ht="12.75">
      <c r="B730" s="330"/>
      <c r="C730" s="327"/>
      <c r="D730" s="330"/>
      <c r="E730" s="330"/>
    </row>
    <row r="731" spans="2:5" ht="12.75">
      <c r="B731" s="330"/>
      <c r="C731" s="327"/>
      <c r="D731" s="330"/>
      <c r="E731" s="330"/>
    </row>
    <row r="732" spans="2:5" ht="12.75">
      <c r="B732" s="330"/>
      <c r="C732" s="327"/>
      <c r="D732" s="330"/>
      <c r="E732" s="330"/>
    </row>
    <row r="733" spans="2:5" ht="12.75">
      <c r="B733" s="330"/>
      <c r="C733" s="327"/>
      <c r="D733" s="330"/>
      <c r="E733" s="330"/>
    </row>
    <row r="734" spans="2:5" ht="12.75">
      <c r="B734" s="330"/>
      <c r="C734" s="327"/>
      <c r="D734" s="330"/>
      <c r="E734" s="330"/>
    </row>
    <row r="735" spans="2:5" ht="12.75">
      <c r="B735" s="330"/>
      <c r="C735" s="327"/>
      <c r="D735" s="330"/>
      <c r="E735" s="330"/>
    </row>
    <row r="736" spans="2:5" ht="12.75">
      <c r="B736" s="330"/>
      <c r="C736" s="327"/>
      <c r="D736" s="330"/>
      <c r="E736" s="330"/>
    </row>
    <row r="737" spans="2:5" ht="12.75">
      <c r="B737" s="330"/>
      <c r="C737" s="327"/>
      <c r="D737" s="330"/>
      <c r="E737" s="330"/>
    </row>
    <row r="738" spans="2:5" ht="12.75">
      <c r="B738" s="330"/>
      <c r="C738" s="327"/>
      <c r="D738" s="330"/>
      <c r="E738" s="330"/>
    </row>
    <row r="739" spans="2:5" ht="12.75">
      <c r="B739" s="330"/>
      <c r="C739" s="327"/>
      <c r="D739" s="330"/>
      <c r="E739" s="330"/>
    </row>
    <row r="740" spans="2:5" ht="12.75">
      <c r="B740" s="330"/>
      <c r="C740" s="327"/>
      <c r="D740" s="330"/>
      <c r="E740" s="330"/>
    </row>
    <row r="741" spans="2:5" ht="12.75">
      <c r="B741" s="330"/>
      <c r="C741" s="327"/>
      <c r="D741" s="330"/>
      <c r="E741" s="330"/>
    </row>
    <row r="742" spans="2:5" ht="12.75">
      <c r="B742" s="330"/>
      <c r="C742" s="327"/>
      <c r="D742" s="330"/>
      <c r="E742" s="330"/>
    </row>
    <row r="743" spans="2:5" ht="12.75">
      <c r="B743" s="330"/>
      <c r="C743" s="327"/>
      <c r="D743" s="330"/>
      <c r="E743" s="330"/>
    </row>
    <row r="744" spans="2:5" ht="12.75">
      <c r="B744" s="330"/>
      <c r="C744" s="327"/>
      <c r="D744" s="330"/>
      <c r="E744" s="330"/>
    </row>
    <row r="745" spans="2:5" ht="12.75">
      <c r="B745" s="330"/>
      <c r="C745" s="327"/>
      <c r="D745" s="330"/>
      <c r="E745" s="330"/>
    </row>
    <row r="746" spans="2:5" ht="12.75">
      <c r="B746" s="330"/>
      <c r="C746" s="327"/>
      <c r="D746" s="330"/>
      <c r="E746" s="330"/>
    </row>
    <row r="747" spans="2:5" ht="12.75">
      <c r="B747" s="330"/>
      <c r="C747" s="327"/>
      <c r="D747" s="330"/>
      <c r="E747" s="330"/>
    </row>
    <row r="748" spans="2:5" ht="12.75">
      <c r="B748" s="330"/>
      <c r="C748" s="327"/>
      <c r="D748" s="330"/>
      <c r="E748" s="330"/>
    </row>
    <row r="749" spans="2:5" ht="12.75">
      <c r="B749" s="330"/>
      <c r="C749" s="327"/>
      <c r="D749" s="330"/>
      <c r="E749" s="330"/>
    </row>
    <row r="750" spans="2:5" ht="12.75">
      <c r="B750" s="330"/>
      <c r="C750" s="327"/>
      <c r="D750" s="330"/>
      <c r="E750" s="330"/>
    </row>
    <row r="751" spans="2:5" ht="12.75">
      <c r="B751" s="330"/>
      <c r="C751" s="327"/>
      <c r="D751" s="330"/>
      <c r="E751" s="330"/>
    </row>
    <row r="752" spans="2:5" ht="12.75">
      <c r="B752" s="330"/>
      <c r="C752" s="327"/>
      <c r="D752" s="330"/>
      <c r="E752" s="330"/>
    </row>
    <row r="753" spans="2:5" ht="12.75">
      <c r="B753" s="330"/>
      <c r="C753" s="327"/>
      <c r="D753" s="330"/>
      <c r="E753" s="330"/>
    </row>
    <row r="754" spans="2:5" ht="12.75">
      <c r="B754" s="330"/>
      <c r="C754" s="327"/>
      <c r="D754" s="330"/>
      <c r="E754" s="330"/>
    </row>
    <row r="755" spans="2:5" ht="12.75">
      <c r="B755" s="330"/>
      <c r="C755" s="327"/>
      <c r="D755" s="330"/>
      <c r="E755" s="330"/>
    </row>
    <row r="756" spans="2:5" ht="12.75">
      <c r="B756" s="330"/>
      <c r="C756" s="327"/>
      <c r="D756" s="330"/>
      <c r="E756" s="330"/>
    </row>
    <row r="757" spans="2:5" ht="12.75">
      <c r="B757" s="330"/>
      <c r="C757" s="327"/>
      <c r="D757" s="330"/>
      <c r="E757" s="330"/>
    </row>
    <row r="758" spans="2:5" ht="12.75">
      <c r="B758" s="330"/>
      <c r="C758" s="327"/>
      <c r="D758" s="330"/>
      <c r="E758" s="330"/>
    </row>
    <row r="759" spans="2:5" ht="12.75">
      <c r="B759" s="330"/>
      <c r="C759" s="327"/>
      <c r="D759" s="330"/>
      <c r="E759" s="330"/>
    </row>
    <row r="760" spans="2:5" ht="12.75">
      <c r="B760" s="330"/>
      <c r="C760" s="327"/>
      <c r="D760" s="330"/>
      <c r="E760" s="330"/>
    </row>
    <row r="761" spans="2:5" ht="12.75">
      <c r="B761" s="330"/>
      <c r="C761" s="327"/>
      <c r="D761" s="330"/>
      <c r="E761" s="330"/>
    </row>
    <row r="762" spans="2:5" ht="12.75">
      <c r="B762" s="330"/>
      <c r="C762" s="327"/>
      <c r="D762" s="330"/>
      <c r="E762" s="330"/>
    </row>
    <row r="763" spans="2:5" ht="12.75">
      <c r="B763" s="330"/>
      <c r="C763" s="327"/>
      <c r="D763" s="330"/>
      <c r="E763" s="330"/>
    </row>
    <row r="764" spans="2:5" ht="12.75">
      <c r="B764" s="330"/>
      <c r="C764" s="327"/>
      <c r="D764" s="330"/>
      <c r="E764" s="330"/>
    </row>
    <row r="765" spans="2:5" ht="12.75">
      <c r="B765" s="330"/>
      <c r="C765" s="327"/>
      <c r="D765" s="330"/>
      <c r="E765" s="330"/>
    </row>
    <row r="766" spans="2:5" ht="12.75">
      <c r="B766" s="330"/>
      <c r="C766" s="327"/>
      <c r="D766" s="330"/>
      <c r="E766" s="330"/>
    </row>
    <row r="767" spans="2:5" ht="12.75">
      <c r="B767" s="330"/>
      <c r="C767" s="327"/>
      <c r="D767" s="330"/>
      <c r="E767" s="330"/>
    </row>
    <row r="768" spans="2:5" ht="12.75">
      <c r="B768" s="330"/>
      <c r="C768" s="327"/>
      <c r="D768" s="330"/>
      <c r="E768" s="330"/>
    </row>
    <row r="769" spans="2:5" ht="12.75">
      <c r="B769" s="330"/>
      <c r="C769" s="327"/>
      <c r="D769" s="330"/>
      <c r="E769" s="330"/>
    </row>
    <row r="770" spans="2:5" ht="12.75">
      <c r="B770" s="330"/>
      <c r="C770" s="327"/>
      <c r="D770" s="330"/>
      <c r="E770" s="330"/>
    </row>
    <row r="771" spans="2:5" ht="12.75">
      <c r="B771" s="330"/>
      <c r="C771" s="327"/>
      <c r="D771" s="330"/>
      <c r="E771" s="330"/>
    </row>
    <row r="772" spans="2:5" ht="12.75">
      <c r="B772" s="330"/>
      <c r="C772" s="327"/>
      <c r="D772" s="330"/>
      <c r="E772" s="330"/>
    </row>
    <row r="773" spans="2:5" ht="12.75">
      <c r="B773" s="330"/>
      <c r="C773" s="327"/>
      <c r="D773" s="330"/>
      <c r="E773" s="330"/>
    </row>
    <row r="774" spans="2:5" ht="12.75">
      <c r="B774" s="330"/>
      <c r="C774" s="327"/>
      <c r="D774" s="330"/>
      <c r="E774" s="330"/>
    </row>
    <row r="775" spans="2:5" ht="12.75">
      <c r="B775" s="330"/>
      <c r="C775" s="327"/>
      <c r="D775" s="330"/>
      <c r="E775" s="330"/>
    </row>
    <row r="776" spans="2:5" ht="12.75">
      <c r="B776" s="330"/>
      <c r="C776" s="327"/>
      <c r="D776" s="330"/>
      <c r="E776" s="330"/>
    </row>
    <row r="777" spans="2:5" ht="12.75">
      <c r="B777" s="330"/>
      <c r="C777" s="327"/>
      <c r="D777" s="330"/>
      <c r="E777" s="330"/>
    </row>
    <row r="778" spans="2:5" ht="12.75">
      <c r="B778" s="330"/>
      <c r="C778" s="327"/>
      <c r="D778" s="330"/>
      <c r="E778" s="330"/>
    </row>
    <row r="779" spans="2:5" ht="12.75">
      <c r="B779" s="330"/>
      <c r="C779" s="327"/>
      <c r="D779" s="330"/>
      <c r="E779" s="330"/>
    </row>
    <row r="780" spans="2:5" ht="12.75">
      <c r="B780" s="330"/>
      <c r="C780" s="327"/>
      <c r="D780" s="330"/>
      <c r="E780" s="330"/>
    </row>
    <row r="781" spans="2:5" ht="12.75">
      <c r="B781" s="330"/>
      <c r="C781" s="327"/>
      <c r="D781" s="330"/>
      <c r="E781" s="330"/>
    </row>
    <row r="782" spans="2:5" ht="12.75">
      <c r="B782" s="330"/>
      <c r="C782" s="327"/>
      <c r="D782" s="330"/>
      <c r="E782" s="330"/>
    </row>
    <row r="783" spans="2:5" ht="12.75">
      <c r="B783" s="330"/>
      <c r="C783" s="327"/>
      <c r="D783" s="330"/>
      <c r="E783" s="330"/>
    </row>
    <row r="784" spans="2:5" ht="12.75">
      <c r="B784" s="330"/>
      <c r="C784" s="327"/>
      <c r="D784" s="330"/>
      <c r="E784" s="330"/>
    </row>
    <row r="785" spans="2:5" ht="12.75">
      <c r="B785" s="330"/>
      <c r="C785" s="327"/>
      <c r="D785" s="330"/>
      <c r="E785" s="330"/>
    </row>
    <row r="786" spans="2:5" ht="12.75">
      <c r="B786" s="330"/>
      <c r="C786" s="327"/>
      <c r="D786" s="330"/>
      <c r="E786" s="330"/>
    </row>
    <row r="787" spans="2:5" ht="12.75">
      <c r="B787" s="330"/>
      <c r="C787" s="327"/>
      <c r="D787" s="330"/>
      <c r="E787" s="330"/>
    </row>
    <row r="788" spans="2:5" ht="12.75">
      <c r="B788" s="330"/>
      <c r="C788" s="327"/>
      <c r="D788" s="330"/>
      <c r="E788" s="330"/>
    </row>
    <row r="789" spans="2:5" ht="12.75">
      <c r="B789" s="330"/>
      <c r="C789" s="327"/>
      <c r="D789" s="330"/>
      <c r="E789" s="330"/>
    </row>
    <row r="790" spans="2:5" ht="12.75">
      <c r="B790" s="330"/>
      <c r="C790" s="327"/>
      <c r="D790" s="330"/>
      <c r="E790" s="330"/>
    </row>
    <row r="791" spans="2:5" ht="12.75">
      <c r="B791" s="330"/>
      <c r="C791" s="327"/>
      <c r="D791" s="330"/>
      <c r="E791" s="330"/>
    </row>
    <row r="792" spans="2:5" ht="12.75">
      <c r="B792" s="330"/>
      <c r="C792" s="327"/>
      <c r="D792" s="330"/>
      <c r="E792" s="330"/>
    </row>
    <row r="793" spans="2:5" ht="12.75">
      <c r="B793" s="330"/>
      <c r="C793" s="327"/>
      <c r="D793" s="330"/>
      <c r="E793" s="330"/>
    </row>
    <row r="794" spans="2:5" ht="12.75">
      <c r="B794" s="330"/>
      <c r="C794" s="327"/>
      <c r="D794" s="330"/>
      <c r="E794" s="330"/>
    </row>
    <row r="795" spans="2:5" ht="12.75">
      <c r="B795" s="330"/>
      <c r="C795" s="327"/>
      <c r="D795" s="330"/>
      <c r="E795" s="330"/>
    </row>
    <row r="796" spans="2:5" ht="12.75">
      <c r="B796" s="330"/>
      <c r="C796" s="327"/>
      <c r="D796" s="330"/>
      <c r="E796" s="330"/>
    </row>
    <row r="797" spans="2:5" ht="12.75">
      <c r="B797" s="330"/>
      <c r="C797" s="327"/>
      <c r="D797" s="330"/>
      <c r="E797" s="330"/>
    </row>
    <row r="798" spans="2:5" ht="12.75">
      <c r="B798" s="330"/>
      <c r="C798" s="327"/>
      <c r="D798" s="330"/>
      <c r="E798" s="330"/>
    </row>
    <row r="799" spans="2:5" ht="12.75">
      <c r="B799" s="330"/>
      <c r="C799" s="327"/>
      <c r="D799" s="330"/>
      <c r="E799" s="330"/>
    </row>
    <row r="800" spans="2:5" ht="12.75">
      <c r="B800" s="330"/>
      <c r="C800" s="327"/>
      <c r="D800" s="330"/>
      <c r="E800" s="330"/>
    </row>
    <row r="801" spans="2:5" ht="12.75">
      <c r="B801" s="330"/>
      <c r="C801" s="327"/>
      <c r="D801" s="330"/>
      <c r="E801" s="330"/>
    </row>
    <row r="802" spans="2:5" ht="12.75">
      <c r="B802" s="330"/>
      <c r="C802" s="327"/>
      <c r="D802" s="330"/>
      <c r="E802" s="330"/>
    </row>
    <row r="803" spans="2:5" ht="12.75">
      <c r="B803" s="330"/>
      <c r="C803" s="327"/>
      <c r="D803" s="330"/>
      <c r="E803" s="330"/>
    </row>
    <row r="804" spans="2:5" ht="12.75">
      <c r="B804" s="330"/>
      <c r="C804" s="327"/>
      <c r="D804" s="330"/>
      <c r="E804" s="330"/>
    </row>
    <row r="805" spans="2:5" ht="12.75">
      <c r="B805" s="330"/>
      <c r="C805" s="327"/>
      <c r="D805" s="330"/>
      <c r="E805" s="330"/>
    </row>
    <row r="806" spans="2:5" ht="12.75">
      <c r="B806" s="330"/>
      <c r="C806" s="327"/>
      <c r="D806" s="330"/>
      <c r="E806" s="330"/>
    </row>
    <row r="807" spans="2:5" ht="12.75">
      <c r="B807" s="330"/>
      <c r="C807" s="327"/>
      <c r="D807" s="330"/>
      <c r="E807" s="330"/>
    </row>
    <row r="808" spans="2:5" ht="12.75">
      <c r="B808" s="330"/>
      <c r="C808" s="327"/>
      <c r="D808" s="330"/>
      <c r="E808" s="330"/>
    </row>
    <row r="809" spans="2:5" ht="12.75">
      <c r="B809" s="330"/>
      <c r="C809" s="327"/>
      <c r="D809" s="330"/>
      <c r="E809" s="330"/>
    </row>
    <row r="810" spans="2:5" ht="12.75">
      <c r="B810" s="330"/>
      <c r="C810" s="327"/>
      <c r="D810" s="330"/>
      <c r="E810" s="330"/>
    </row>
    <row r="811" spans="2:5" ht="12.75">
      <c r="B811" s="330"/>
      <c r="C811" s="327"/>
      <c r="D811" s="330"/>
      <c r="E811" s="330"/>
    </row>
    <row r="812" spans="2:5" ht="12.75">
      <c r="B812" s="330"/>
      <c r="C812" s="327"/>
      <c r="D812" s="330"/>
      <c r="E812" s="330"/>
    </row>
    <row r="813" spans="2:5" ht="12.75">
      <c r="B813" s="330"/>
      <c r="C813" s="327"/>
      <c r="D813" s="330"/>
      <c r="E813" s="330"/>
    </row>
    <row r="814" spans="2:5" ht="12.75">
      <c r="B814" s="330"/>
      <c r="C814" s="327"/>
      <c r="D814" s="330"/>
      <c r="E814" s="330"/>
    </row>
    <row r="815" spans="2:5" ht="12.75">
      <c r="B815" s="330"/>
      <c r="C815" s="327"/>
      <c r="D815" s="330"/>
      <c r="E815" s="330"/>
    </row>
    <row r="816" spans="2:5" ht="12.75">
      <c r="B816" s="330"/>
      <c r="C816" s="327"/>
      <c r="D816" s="330"/>
      <c r="E816" s="330"/>
    </row>
    <row r="817" spans="2:5" ht="12.75">
      <c r="B817" s="330"/>
      <c r="C817" s="327"/>
      <c r="D817" s="330"/>
      <c r="E817" s="330"/>
    </row>
    <row r="818" spans="2:5" ht="12.75">
      <c r="B818" s="330"/>
      <c r="C818" s="327"/>
      <c r="D818" s="330"/>
      <c r="E818" s="330"/>
    </row>
    <row r="819" spans="2:5" ht="12.75">
      <c r="B819" s="330"/>
      <c r="C819" s="327"/>
      <c r="D819" s="330"/>
      <c r="E819" s="330"/>
    </row>
    <row r="820" spans="2:5" ht="12.75">
      <c r="B820" s="330"/>
      <c r="C820" s="327"/>
      <c r="D820" s="330"/>
      <c r="E820" s="330"/>
    </row>
    <row r="821" spans="2:5" ht="12.75">
      <c r="B821" s="330"/>
      <c r="C821" s="327"/>
      <c r="D821" s="330"/>
      <c r="E821" s="330"/>
    </row>
    <row r="822" spans="2:5" ht="12.75">
      <c r="B822" s="330"/>
      <c r="C822" s="327"/>
      <c r="D822" s="330"/>
      <c r="E822" s="330"/>
    </row>
    <row r="823" spans="2:5" ht="12.75">
      <c r="B823" s="330"/>
      <c r="C823" s="327"/>
      <c r="D823" s="330"/>
      <c r="E823" s="330"/>
    </row>
    <row r="824" spans="2:5" ht="12.75">
      <c r="B824" s="330"/>
      <c r="C824" s="327"/>
      <c r="D824" s="330"/>
      <c r="E824" s="330"/>
    </row>
    <row r="825" spans="2:5" ht="12.75">
      <c r="B825" s="330"/>
      <c r="C825" s="327"/>
      <c r="D825" s="330"/>
      <c r="E825" s="330"/>
    </row>
    <row r="826" spans="2:5" ht="12.75">
      <c r="B826" s="330"/>
      <c r="C826" s="327"/>
      <c r="D826" s="330"/>
      <c r="E826" s="330"/>
    </row>
    <row r="827" spans="2:5" ht="12.75">
      <c r="B827" s="330"/>
      <c r="C827" s="327"/>
      <c r="D827" s="330"/>
      <c r="E827" s="330"/>
    </row>
    <row r="828" spans="2:5" ht="12.75">
      <c r="B828" s="330"/>
      <c r="C828" s="327"/>
      <c r="D828" s="330"/>
      <c r="E828" s="330"/>
    </row>
    <row r="829" spans="2:5" ht="12.75">
      <c r="B829" s="330"/>
      <c r="C829" s="327"/>
      <c r="D829" s="330"/>
      <c r="E829" s="330"/>
    </row>
    <row r="830" spans="2:5" ht="12.75">
      <c r="B830" s="330"/>
      <c r="C830" s="327"/>
      <c r="D830" s="330"/>
      <c r="E830" s="330"/>
    </row>
    <row r="831" spans="2:5" ht="12.75">
      <c r="B831" s="330"/>
      <c r="C831" s="327"/>
      <c r="D831" s="330"/>
      <c r="E831" s="330"/>
    </row>
    <row r="832" spans="2:5" ht="12.75">
      <c r="B832" s="330"/>
      <c r="C832" s="327"/>
      <c r="D832" s="330"/>
      <c r="E832" s="330"/>
    </row>
    <row r="833" spans="2:5" ht="12.75">
      <c r="B833" s="330"/>
      <c r="C833" s="327"/>
      <c r="D833" s="330"/>
      <c r="E833" s="330"/>
    </row>
    <row r="834" spans="2:5" ht="12.75">
      <c r="B834" s="330"/>
      <c r="C834" s="327"/>
      <c r="D834" s="330"/>
      <c r="E834" s="330"/>
    </row>
    <row r="835" spans="2:5" ht="12.75">
      <c r="B835" s="330"/>
      <c r="C835" s="327"/>
      <c r="D835" s="330"/>
      <c r="E835" s="330"/>
    </row>
    <row r="836" spans="2:5" ht="12.75">
      <c r="B836" s="330"/>
      <c r="C836" s="327"/>
      <c r="D836" s="330"/>
      <c r="E836" s="330"/>
    </row>
    <row r="837" spans="2:5" ht="12.75">
      <c r="B837" s="330"/>
      <c r="C837" s="327"/>
      <c r="D837" s="330"/>
      <c r="E837" s="330"/>
    </row>
    <row r="838" spans="2:5" ht="12.75">
      <c r="B838" s="330"/>
      <c r="C838" s="327"/>
      <c r="D838" s="330"/>
      <c r="E838" s="330"/>
    </row>
    <row r="839" spans="2:5" ht="12.75">
      <c r="B839" s="330"/>
      <c r="C839" s="327"/>
      <c r="D839" s="330"/>
      <c r="E839" s="330"/>
    </row>
    <row r="840" spans="2:5" ht="12.75">
      <c r="B840" s="330"/>
      <c r="C840" s="327"/>
      <c r="D840" s="330"/>
      <c r="E840" s="330"/>
    </row>
    <row r="841" spans="2:5" ht="12.75">
      <c r="B841" s="330"/>
      <c r="C841" s="327"/>
      <c r="D841" s="330"/>
      <c r="E841" s="330"/>
    </row>
    <row r="842" spans="2:5" ht="12.75">
      <c r="B842" s="330"/>
      <c r="C842" s="327"/>
      <c r="D842" s="330"/>
      <c r="E842" s="330"/>
    </row>
    <row r="843" spans="2:5" ht="12.75">
      <c r="B843" s="330"/>
      <c r="C843" s="327"/>
      <c r="D843" s="330"/>
      <c r="E843" s="330"/>
    </row>
    <row r="844" spans="2:5" ht="12.75">
      <c r="B844" s="330"/>
      <c r="C844" s="327"/>
      <c r="D844" s="330"/>
      <c r="E844" s="330"/>
    </row>
    <row r="845" spans="2:5" ht="12.75">
      <c r="B845" s="330"/>
      <c r="C845" s="327"/>
      <c r="D845" s="330"/>
      <c r="E845" s="330"/>
    </row>
    <row r="846" spans="2:5" ht="12.75">
      <c r="B846" s="330"/>
      <c r="C846" s="327"/>
      <c r="D846" s="330"/>
      <c r="E846" s="330"/>
    </row>
    <row r="847" spans="2:5" ht="12.75">
      <c r="B847" s="330"/>
      <c r="C847" s="327"/>
      <c r="D847" s="330"/>
      <c r="E847" s="330"/>
    </row>
    <row r="848" spans="2:5" ht="12.75">
      <c r="B848" s="330"/>
      <c r="C848" s="327"/>
      <c r="D848" s="330"/>
      <c r="E848" s="330"/>
    </row>
    <row r="849" spans="2:5" ht="12.75">
      <c r="B849" s="330"/>
      <c r="C849" s="327"/>
      <c r="D849" s="330"/>
      <c r="E849" s="330"/>
    </row>
    <row r="850" spans="2:5" ht="12.75">
      <c r="B850" s="330"/>
      <c r="C850" s="327"/>
      <c r="D850" s="330"/>
      <c r="E850" s="330"/>
    </row>
    <row r="851" spans="2:5" ht="12.75">
      <c r="B851" s="330"/>
      <c r="C851" s="327"/>
      <c r="D851" s="330"/>
      <c r="E851" s="330"/>
    </row>
    <row r="852" spans="2:5" ht="12.75">
      <c r="B852" s="330"/>
      <c r="C852" s="327"/>
      <c r="D852" s="330"/>
      <c r="E852" s="330"/>
    </row>
    <row r="853" spans="2:5" ht="12.75">
      <c r="B853" s="330"/>
      <c r="C853" s="327"/>
      <c r="D853" s="330"/>
      <c r="E853" s="330"/>
    </row>
    <row r="854" spans="2:5" ht="12.75">
      <c r="B854" s="330"/>
      <c r="C854" s="327"/>
      <c r="D854" s="330"/>
      <c r="E854" s="330"/>
    </row>
    <row r="855" spans="2:5" ht="12.75">
      <c r="B855" s="330"/>
      <c r="C855" s="327"/>
      <c r="D855" s="330"/>
      <c r="E855" s="330"/>
    </row>
    <row r="856" spans="2:5" ht="12.75">
      <c r="B856" s="330"/>
      <c r="C856" s="327"/>
      <c r="D856" s="330"/>
      <c r="E856" s="330"/>
    </row>
    <row r="857" spans="2:5" ht="12.75">
      <c r="B857" s="330"/>
      <c r="C857" s="327"/>
      <c r="D857" s="330"/>
      <c r="E857" s="330"/>
    </row>
    <row r="858" spans="2:5" ht="12.75">
      <c r="B858" s="330"/>
      <c r="C858" s="327"/>
      <c r="D858" s="330"/>
      <c r="E858" s="330"/>
    </row>
    <row r="859" spans="2:5" ht="12.75">
      <c r="B859" s="330"/>
      <c r="C859" s="327"/>
      <c r="D859" s="330"/>
      <c r="E859" s="330"/>
    </row>
    <row r="860" spans="2:5" ht="12.75">
      <c r="B860" s="330"/>
      <c r="C860" s="327"/>
      <c r="D860" s="330"/>
      <c r="E860" s="330"/>
    </row>
    <row r="861" spans="2:5" ht="12.75">
      <c r="B861" s="330"/>
      <c r="C861" s="327"/>
      <c r="D861" s="330"/>
      <c r="E861" s="330"/>
    </row>
    <row r="862" spans="2:5" ht="12.75">
      <c r="B862" s="330"/>
      <c r="C862" s="327"/>
      <c r="D862" s="330"/>
      <c r="E862" s="330"/>
    </row>
    <row r="863" spans="2:5" ht="12.75">
      <c r="B863" s="330"/>
      <c r="C863" s="327"/>
      <c r="D863" s="330"/>
      <c r="E863" s="330"/>
    </row>
    <row r="864" spans="2:5" ht="12.75">
      <c r="B864" s="330"/>
      <c r="C864" s="327"/>
      <c r="D864" s="330"/>
      <c r="E864" s="330"/>
    </row>
    <row r="865" spans="2:5" ht="12.75">
      <c r="B865" s="330"/>
      <c r="C865" s="327"/>
      <c r="D865" s="330"/>
      <c r="E865" s="330"/>
    </row>
    <row r="866" spans="2:5" ht="12.75">
      <c r="B866" s="330"/>
      <c r="C866" s="327"/>
      <c r="D866" s="330"/>
      <c r="E866" s="330"/>
    </row>
    <row r="867" spans="2:5" ht="12.75">
      <c r="B867" s="330"/>
      <c r="C867" s="327"/>
      <c r="D867" s="330"/>
      <c r="E867" s="330"/>
    </row>
    <row r="868" spans="2:5" ht="12.75">
      <c r="B868" s="330"/>
      <c r="C868" s="327"/>
      <c r="D868" s="330"/>
      <c r="E868" s="330"/>
    </row>
    <row r="869" spans="2:5" ht="12.75">
      <c r="B869" s="330"/>
      <c r="C869" s="327"/>
      <c r="D869" s="330"/>
      <c r="E869" s="330"/>
    </row>
    <row r="870" spans="2:5" ht="12.75">
      <c r="B870" s="330"/>
      <c r="C870" s="327"/>
      <c r="D870" s="330"/>
      <c r="E870" s="330"/>
    </row>
    <row r="871" spans="2:5" ht="12.75">
      <c r="B871" s="330"/>
      <c r="C871" s="327"/>
      <c r="D871" s="330"/>
      <c r="E871" s="330"/>
    </row>
    <row r="872" spans="2:5" ht="12.75">
      <c r="B872" s="330"/>
      <c r="C872" s="327"/>
      <c r="D872" s="330"/>
      <c r="E872" s="330"/>
    </row>
    <row r="873" spans="2:5" ht="12.75">
      <c r="B873" s="330"/>
      <c r="C873" s="327"/>
      <c r="D873" s="330"/>
      <c r="E873" s="330"/>
    </row>
    <row r="874" spans="2:5" ht="12.75">
      <c r="B874" s="330"/>
      <c r="C874" s="327"/>
      <c r="D874" s="330"/>
      <c r="E874" s="330"/>
    </row>
    <row r="875" spans="2:5" ht="12.75">
      <c r="B875" s="330"/>
      <c r="C875" s="327"/>
      <c r="D875" s="330"/>
      <c r="E875" s="330"/>
    </row>
    <row r="876" spans="2:5" ht="12.75">
      <c r="B876" s="330"/>
      <c r="C876" s="327"/>
      <c r="D876" s="330"/>
      <c r="E876" s="330"/>
    </row>
    <row r="877" spans="2:5" ht="12.75">
      <c r="B877" s="330"/>
      <c r="C877" s="327"/>
      <c r="D877" s="330"/>
      <c r="E877" s="330"/>
    </row>
    <row r="878" spans="2:5" ht="12.75">
      <c r="B878" s="330"/>
      <c r="C878" s="327"/>
      <c r="D878" s="330"/>
      <c r="E878" s="330"/>
    </row>
    <row r="879" spans="2:5" ht="12.75">
      <c r="B879" s="330"/>
      <c r="C879" s="327"/>
      <c r="D879" s="330"/>
      <c r="E879" s="330"/>
    </row>
    <row r="880" spans="2:5" ht="12.75">
      <c r="B880" s="330"/>
      <c r="C880" s="327"/>
      <c r="D880" s="330"/>
      <c r="E880" s="330"/>
    </row>
    <row r="881" spans="2:5" ht="12.75">
      <c r="B881" s="330"/>
      <c r="C881" s="327"/>
      <c r="D881" s="330"/>
      <c r="E881" s="330"/>
    </row>
    <row r="882" spans="2:5" ht="12.75">
      <c r="B882" s="330"/>
      <c r="C882" s="327"/>
      <c r="D882" s="330"/>
      <c r="E882" s="330"/>
    </row>
    <row r="883" spans="2:5" ht="12.75">
      <c r="B883" s="330"/>
      <c r="C883" s="327"/>
      <c r="D883" s="330"/>
      <c r="E883" s="330"/>
    </row>
    <row r="884" spans="2:5" ht="12.75">
      <c r="B884" s="330"/>
      <c r="C884" s="327"/>
      <c r="D884" s="330"/>
      <c r="E884" s="330"/>
    </row>
    <row r="885" spans="2:5" ht="12.75">
      <c r="B885" s="330"/>
      <c r="C885" s="327"/>
      <c r="D885" s="330"/>
      <c r="E885" s="330"/>
    </row>
    <row r="886" spans="2:5" ht="12.75">
      <c r="B886" s="330"/>
      <c r="C886" s="327"/>
      <c r="D886" s="330"/>
      <c r="E886" s="330"/>
    </row>
    <row r="887" spans="2:5" ht="12.75">
      <c r="B887" s="330"/>
      <c r="C887" s="327"/>
      <c r="D887" s="330"/>
      <c r="E887" s="330"/>
    </row>
    <row r="888" spans="2:5" ht="12.75">
      <c r="B888" s="330"/>
      <c r="C888" s="327"/>
      <c r="D888" s="330"/>
      <c r="E888" s="330"/>
    </row>
    <row r="889" spans="2:5" ht="12.75">
      <c r="B889" s="330"/>
      <c r="C889" s="327"/>
      <c r="D889" s="330"/>
      <c r="E889" s="330"/>
    </row>
    <row r="890" spans="2:5" ht="12.75">
      <c r="B890" s="330"/>
      <c r="C890" s="327"/>
      <c r="D890" s="330"/>
      <c r="E890" s="330"/>
    </row>
    <row r="891" spans="2:5" ht="12.75">
      <c r="B891" s="330"/>
      <c r="C891" s="327"/>
      <c r="D891" s="330"/>
      <c r="E891" s="330"/>
    </row>
    <row r="892" spans="2:5" ht="12.75">
      <c r="B892" s="330"/>
      <c r="C892" s="327"/>
      <c r="D892" s="330"/>
      <c r="E892" s="330"/>
    </row>
    <row r="893" spans="2:5" ht="12.75">
      <c r="B893" s="330"/>
      <c r="C893" s="327"/>
      <c r="D893" s="330"/>
      <c r="E893" s="330"/>
    </row>
    <row r="894" spans="2:5" ht="12.75">
      <c r="B894" s="330"/>
      <c r="C894" s="327"/>
      <c r="D894" s="330"/>
      <c r="E894" s="330"/>
    </row>
    <row r="895" spans="2:5" ht="12.75">
      <c r="B895" s="330"/>
      <c r="C895" s="327"/>
      <c r="D895" s="330"/>
      <c r="E895" s="330"/>
    </row>
    <row r="896" spans="2:5" ht="12.75">
      <c r="B896" s="330"/>
      <c r="C896" s="327"/>
      <c r="D896" s="330"/>
      <c r="E896" s="330"/>
    </row>
    <row r="897" spans="2:5" ht="12.75">
      <c r="B897" s="330"/>
      <c r="C897" s="327"/>
      <c r="D897" s="330"/>
      <c r="E897" s="330"/>
    </row>
    <row r="898" spans="2:5" ht="12.75">
      <c r="B898" s="330"/>
      <c r="C898" s="327"/>
      <c r="D898" s="330"/>
      <c r="E898" s="330"/>
    </row>
    <row r="899" spans="2:5" ht="12.75">
      <c r="B899" s="330"/>
      <c r="C899" s="327"/>
      <c r="D899" s="330"/>
      <c r="E899" s="330"/>
    </row>
    <row r="900" spans="2:5" ht="12.75">
      <c r="B900" s="330"/>
      <c r="C900" s="327"/>
      <c r="D900" s="330"/>
      <c r="E900" s="330"/>
    </row>
    <row r="901" spans="2:5" ht="12.75">
      <c r="B901" s="330"/>
      <c r="C901" s="327"/>
      <c r="D901" s="330"/>
      <c r="E901" s="330"/>
    </row>
    <row r="902" spans="2:5" ht="12.75">
      <c r="B902" s="330"/>
      <c r="C902" s="327"/>
      <c r="D902" s="330"/>
      <c r="E902" s="330"/>
    </row>
    <row r="903" spans="2:5" ht="12.75">
      <c r="B903" s="330"/>
      <c r="C903" s="327"/>
      <c r="D903" s="330"/>
      <c r="E903" s="330"/>
    </row>
    <row r="904" spans="2:5" ht="12.75">
      <c r="B904" s="330"/>
      <c r="C904" s="327"/>
      <c r="D904" s="330"/>
      <c r="E904" s="330"/>
    </row>
    <row r="905" spans="2:5" ht="12.75">
      <c r="B905" s="330"/>
      <c r="C905" s="327"/>
      <c r="D905" s="330"/>
      <c r="E905" s="330"/>
    </row>
    <row r="906" spans="2:5" ht="12.75">
      <c r="B906" s="330"/>
      <c r="C906" s="327"/>
      <c r="D906" s="330"/>
      <c r="E906" s="330"/>
    </row>
    <row r="907" spans="2:5" ht="12.75">
      <c r="B907" s="330"/>
      <c r="C907" s="327"/>
      <c r="D907" s="330"/>
      <c r="E907" s="330"/>
    </row>
    <row r="908" spans="2:5" ht="12.75">
      <c r="B908" s="330"/>
      <c r="C908" s="327"/>
      <c r="D908" s="330"/>
      <c r="E908" s="330"/>
    </row>
    <row r="909" spans="2:5" ht="12.75">
      <c r="B909" s="330"/>
      <c r="C909" s="327"/>
      <c r="D909" s="330"/>
      <c r="E909" s="330"/>
    </row>
    <row r="910" spans="2:5" ht="12.75">
      <c r="B910" s="330"/>
      <c r="C910" s="327"/>
      <c r="D910" s="330"/>
      <c r="E910" s="330"/>
    </row>
    <row r="911" spans="2:5" ht="12.75">
      <c r="B911" s="330"/>
      <c r="C911" s="327"/>
      <c r="D911" s="330"/>
      <c r="E911" s="330"/>
    </row>
    <row r="912" spans="2:5" ht="12.75">
      <c r="B912" s="330"/>
      <c r="C912" s="327"/>
      <c r="D912" s="330"/>
      <c r="E912" s="330"/>
    </row>
    <row r="913" spans="2:5" ht="12.75">
      <c r="B913" s="330"/>
      <c r="C913" s="327"/>
      <c r="D913" s="330"/>
      <c r="E913" s="330"/>
    </row>
    <row r="914" spans="2:5" ht="12.75">
      <c r="B914" s="330"/>
      <c r="C914" s="327"/>
      <c r="D914" s="330"/>
      <c r="E914" s="330"/>
    </row>
    <row r="915" spans="2:5" ht="12.75">
      <c r="B915" s="330"/>
      <c r="C915" s="327"/>
      <c r="D915" s="330"/>
      <c r="E915" s="330"/>
    </row>
    <row r="916" spans="2:5" ht="12.75">
      <c r="B916" s="330"/>
      <c r="C916" s="327"/>
      <c r="D916" s="330"/>
      <c r="E916" s="330"/>
    </row>
    <row r="917" spans="2:5" ht="12.75">
      <c r="B917" s="330"/>
      <c r="C917" s="327"/>
      <c r="D917" s="330"/>
      <c r="E917" s="330"/>
    </row>
    <row r="918" spans="2:5" ht="12.75">
      <c r="B918" s="330"/>
      <c r="C918" s="327"/>
      <c r="D918" s="330"/>
      <c r="E918" s="330"/>
    </row>
    <row r="919" spans="2:5" ht="12.75">
      <c r="B919" s="330"/>
      <c r="C919" s="327"/>
      <c r="D919" s="330"/>
      <c r="E919" s="330"/>
    </row>
    <row r="920" spans="2:5" ht="12.75">
      <c r="B920" s="330"/>
      <c r="C920" s="327"/>
      <c r="D920" s="330"/>
      <c r="E920" s="330"/>
    </row>
    <row r="921" spans="2:5" ht="12.75">
      <c r="B921" s="330"/>
      <c r="C921" s="327"/>
      <c r="D921" s="330"/>
      <c r="E921" s="330"/>
    </row>
    <row r="922" spans="2:5" ht="12.75">
      <c r="B922" s="330"/>
      <c r="C922" s="327"/>
      <c r="D922" s="330"/>
      <c r="E922" s="330"/>
    </row>
    <row r="923" spans="2:5" ht="12.75">
      <c r="B923" s="330"/>
      <c r="C923" s="327"/>
      <c r="D923" s="330"/>
      <c r="E923" s="330"/>
    </row>
    <row r="924" spans="2:5" ht="12.75">
      <c r="B924" s="330"/>
      <c r="C924" s="327"/>
      <c r="D924" s="330"/>
      <c r="E924" s="330"/>
    </row>
    <row r="925" spans="2:5" ht="12.75">
      <c r="B925" s="330"/>
      <c r="C925" s="327"/>
      <c r="D925" s="330"/>
      <c r="E925" s="330"/>
    </row>
    <row r="926" spans="2:5" ht="12.75">
      <c r="B926" s="330"/>
      <c r="C926" s="327"/>
      <c r="D926" s="330"/>
      <c r="E926" s="330"/>
    </row>
    <row r="927" spans="2:5" ht="12.75">
      <c r="B927" s="330"/>
      <c r="C927" s="327"/>
      <c r="D927" s="330"/>
      <c r="E927" s="330"/>
    </row>
    <row r="928" spans="2:5" ht="12.75">
      <c r="B928" s="330"/>
      <c r="C928" s="327"/>
      <c r="D928" s="330"/>
      <c r="E928" s="330"/>
    </row>
    <row r="929" spans="2:5" ht="12.75">
      <c r="B929" s="330"/>
      <c r="C929" s="327"/>
      <c r="D929" s="330"/>
      <c r="E929" s="330"/>
    </row>
    <row r="930" spans="2:5" ht="12.75">
      <c r="B930" s="330"/>
      <c r="C930" s="327"/>
      <c r="D930" s="330"/>
      <c r="E930" s="330"/>
    </row>
    <row r="931" spans="2:5" ht="12.75">
      <c r="B931" s="330"/>
      <c r="C931" s="327"/>
      <c r="D931" s="330"/>
      <c r="E931" s="330"/>
    </row>
    <row r="932" spans="2:5" ht="12.75">
      <c r="B932" s="330"/>
      <c r="C932" s="327"/>
      <c r="D932" s="330"/>
      <c r="E932" s="330"/>
    </row>
    <row r="933" spans="2:5" ht="12.75">
      <c r="B933" s="330"/>
      <c r="C933" s="327"/>
      <c r="D933" s="330"/>
      <c r="E933" s="330"/>
    </row>
    <row r="934" spans="2:5" ht="12.75">
      <c r="B934" s="330"/>
      <c r="C934" s="327"/>
      <c r="D934" s="330"/>
      <c r="E934" s="330"/>
    </row>
    <row r="935" spans="2:5" ht="12.75">
      <c r="B935" s="330"/>
      <c r="C935" s="327"/>
      <c r="D935" s="330"/>
      <c r="E935" s="330"/>
    </row>
    <row r="936" spans="2:5" ht="12.75">
      <c r="B936" s="330"/>
      <c r="C936" s="327"/>
      <c r="D936" s="330"/>
      <c r="E936" s="330"/>
    </row>
    <row r="937" spans="2:5" ht="12.75">
      <c r="B937" s="330"/>
      <c r="C937" s="327"/>
      <c r="D937" s="330"/>
      <c r="E937" s="330"/>
    </row>
    <row r="938" spans="2:5" ht="12.75">
      <c r="B938" s="330"/>
      <c r="C938" s="327"/>
      <c r="D938" s="330"/>
      <c r="E938" s="330"/>
    </row>
    <row r="939" spans="2:5" ht="12.75">
      <c r="B939" s="330"/>
      <c r="C939" s="327"/>
      <c r="D939" s="330"/>
      <c r="E939" s="330"/>
    </row>
    <row r="940" spans="2:5" ht="12.75">
      <c r="B940" s="330"/>
      <c r="C940" s="327"/>
      <c r="D940" s="330"/>
      <c r="E940" s="330"/>
    </row>
    <row r="941" spans="2:5" ht="12.75">
      <c r="B941" s="330"/>
      <c r="C941" s="327"/>
      <c r="D941" s="330"/>
      <c r="E941" s="330"/>
    </row>
    <row r="942" spans="2:5" ht="12.75">
      <c r="B942" s="330"/>
      <c r="C942" s="327"/>
      <c r="D942" s="330"/>
      <c r="E942" s="330"/>
    </row>
    <row r="943" spans="2:5" ht="12.75">
      <c r="B943" s="330"/>
      <c r="C943" s="327"/>
      <c r="D943" s="330"/>
      <c r="E943" s="330"/>
    </row>
    <row r="944" spans="2:5" ht="12.75">
      <c r="B944" s="330"/>
      <c r="C944" s="327"/>
      <c r="D944" s="330"/>
      <c r="E944" s="330"/>
    </row>
    <row r="945" spans="2:5" ht="12.75">
      <c r="B945" s="330"/>
      <c r="C945" s="327"/>
      <c r="D945" s="330"/>
      <c r="E945" s="330"/>
    </row>
    <row r="946" spans="2:5" ht="12.75">
      <c r="B946" s="330"/>
      <c r="C946" s="327"/>
      <c r="D946" s="330"/>
      <c r="E946" s="330"/>
    </row>
    <row r="947" spans="2:5" ht="12.75">
      <c r="B947" s="330"/>
      <c r="C947" s="327"/>
      <c r="D947" s="330"/>
      <c r="E947" s="330"/>
    </row>
    <row r="948" spans="2:5" ht="12.75">
      <c r="B948" s="330"/>
      <c r="C948" s="327"/>
      <c r="D948" s="330"/>
      <c r="E948" s="330"/>
    </row>
    <row r="949" spans="2:5" ht="12.75">
      <c r="B949" s="330"/>
      <c r="C949" s="327"/>
      <c r="D949" s="330"/>
      <c r="E949" s="330"/>
    </row>
    <row r="950" spans="2:5" ht="12.75">
      <c r="B950" s="330"/>
      <c r="C950" s="327"/>
      <c r="D950" s="330"/>
      <c r="E950" s="330"/>
    </row>
    <row r="951" spans="2:5" ht="12.75">
      <c r="B951" s="330"/>
      <c r="C951" s="327"/>
      <c r="D951" s="330"/>
      <c r="E951" s="330"/>
    </row>
    <row r="952" spans="2:5" ht="12.75">
      <c r="B952" s="330"/>
      <c r="C952" s="327"/>
      <c r="D952" s="330"/>
      <c r="E952" s="330"/>
    </row>
    <row r="953" spans="2:5" ht="12.75">
      <c r="B953" s="330"/>
      <c r="C953" s="327"/>
      <c r="D953" s="330"/>
      <c r="E953" s="330"/>
    </row>
    <row r="954" spans="2:5" ht="12.75">
      <c r="B954" s="330"/>
      <c r="C954" s="327"/>
      <c r="D954" s="330"/>
      <c r="E954" s="330"/>
    </row>
    <row r="955" spans="2:5" ht="12.75">
      <c r="B955" s="330"/>
      <c r="C955" s="327"/>
      <c r="D955" s="330"/>
      <c r="E955" s="330"/>
    </row>
    <row r="956" spans="2:5" ht="12.75">
      <c r="B956" s="330"/>
      <c r="C956" s="327"/>
      <c r="D956" s="330"/>
      <c r="E956" s="330"/>
    </row>
    <row r="957" spans="2:5" ht="12.75">
      <c r="B957" s="330"/>
      <c r="C957" s="327"/>
      <c r="D957" s="330"/>
      <c r="E957" s="330"/>
    </row>
    <row r="958" spans="2:5" ht="12.75">
      <c r="B958" s="330"/>
      <c r="C958" s="327"/>
      <c r="D958" s="330"/>
      <c r="E958" s="330"/>
    </row>
    <row r="959" spans="2:5" ht="12.75">
      <c r="B959" s="330"/>
      <c r="C959" s="327"/>
      <c r="D959" s="330"/>
      <c r="E959" s="330"/>
    </row>
    <row r="960" spans="2:5" ht="12.75">
      <c r="B960" s="330"/>
      <c r="C960" s="327"/>
      <c r="D960" s="330"/>
      <c r="E960" s="330"/>
    </row>
    <row r="961" spans="2:5" ht="12.75">
      <c r="B961" s="330"/>
      <c r="C961" s="327"/>
      <c r="D961" s="330"/>
      <c r="E961" s="330"/>
    </row>
    <row r="962" spans="2:5" ht="12.75">
      <c r="B962" s="330"/>
      <c r="C962" s="327"/>
      <c r="D962" s="330"/>
      <c r="E962" s="330"/>
    </row>
    <row r="963" spans="2:5" ht="12.75">
      <c r="B963" s="330"/>
      <c r="C963" s="327"/>
      <c r="D963" s="330"/>
      <c r="E963" s="330"/>
    </row>
    <row r="964" spans="2:5" ht="12.75">
      <c r="B964" s="330"/>
      <c r="C964" s="327"/>
      <c r="D964" s="330"/>
      <c r="E964" s="330"/>
    </row>
    <row r="965" spans="2:5" ht="12.75">
      <c r="B965" s="330"/>
      <c r="C965" s="327"/>
      <c r="D965" s="330"/>
      <c r="E965" s="330"/>
    </row>
    <row r="966" spans="2:5" ht="12.75">
      <c r="B966" s="330"/>
      <c r="C966" s="327"/>
      <c r="D966" s="330"/>
      <c r="E966" s="330"/>
    </row>
    <row r="967" spans="2:5" ht="12.75">
      <c r="B967" s="330"/>
      <c r="C967" s="327"/>
      <c r="D967" s="330"/>
      <c r="E967" s="330"/>
    </row>
    <row r="968" spans="2:5" ht="12.75">
      <c r="B968" s="330"/>
      <c r="C968" s="327"/>
      <c r="D968" s="330"/>
      <c r="E968" s="330"/>
    </row>
    <row r="969" spans="2:5" ht="12.75">
      <c r="B969" s="330"/>
      <c r="C969" s="327"/>
      <c r="D969" s="330"/>
      <c r="E969" s="330"/>
    </row>
    <row r="970" spans="2:5" ht="12.75">
      <c r="B970" s="330"/>
      <c r="C970" s="327"/>
      <c r="D970" s="330"/>
      <c r="E970" s="330"/>
    </row>
    <row r="971" spans="2:5" ht="12.75">
      <c r="B971" s="330"/>
      <c r="C971" s="327"/>
      <c r="D971" s="330"/>
      <c r="E971" s="330"/>
    </row>
    <row r="972" spans="2:5" ht="12.75">
      <c r="B972" s="330"/>
      <c r="C972" s="327"/>
      <c r="D972" s="330"/>
      <c r="E972" s="330"/>
    </row>
    <row r="973" spans="2:5" ht="12.75">
      <c r="B973" s="330"/>
      <c r="C973" s="327"/>
      <c r="D973" s="330"/>
      <c r="E973" s="330"/>
    </row>
    <row r="974" spans="2:5" ht="12.75">
      <c r="B974" s="330"/>
      <c r="C974" s="327"/>
      <c r="D974" s="330"/>
      <c r="E974" s="330"/>
    </row>
    <row r="975" spans="2:5" ht="12.75">
      <c r="B975" s="330"/>
      <c r="C975" s="327"/>
      <c r="D975" s="330"/>
      <c r="E975" s="330"/>
    </row>
    <row r="976" spans="2:5" ht="12.75">
      <c r="B976" s="330"/>
      <c r="C976" s="327"/>
      <c r="D976" s="330"/>
      <c r="E976" s="330"/>
    </row>
    <row r="977" spans="2:5" ht="12.75">
      <c r="B977" s="330"/>
      <c r="C977" s="327"/>
      <c r="D977" s="330"/>
      <c r="E977" s="330"/>
    </row>
    <row r="978" spans="2:5" ht="12.75">
      <c r="B978" s="330"/>
      <c r="C978" s="327"/>
      <c r="D978" s="330"/>
      <c r="E978" s="330"/>
    </row>
    <row r="979" spans="2:5" ht="12.75">
      <c r="B979" s="330"/>
      <c r="C979" s="327"/>
      <c r="D979" s="330"/>
      <c r="E979" s="330"/>
    </row>
    <row r="980" spans="2:5" ht="12.75">
      <c r="B980" s="330"/>
      <c r="C980" s="327"/>
      <c r="D980" s="330"/>
      <c r="E980" s="330"/>
    </row>
    <row r="981" spans="2:5" ht="12.75">
      <c r="B981" s="330"/>
      <c r="C981" s="327"/>
      <c r="D981" s="330"/>
      <c r="E981" s="330"/>
    </row>
    <row r="982" spans="2:5" ht="12.75">
      <c r="B982" s="330"/>
      <c r="C982" s="327"/>
      <c r="D982" s="330"/>
      <c r="E982" s="330"/>
    </row>
    <row r="983" spans="2:5" ht="12.75">
      <c r="B983" s="330"/>
      <c r="C983" s="327"/>
      <c r="D983" s="330"/>
      <c r="E983" s="330"/>
    </row>
    <row r="984" spans="2:5" ht="12.75">
      <c r="B984" s="330"/>
      <c r="C984" s="327"/>
      <c r="D984" s="330"/>
      <c r="E984" s="330"/>
    </row>
    <row r="985" spans="2:5" ht="12.75">
      <c r="B985" s="330"/>
      <c r="C985" s="327"/>
      <c r="D985" s="330"/>
      <c r="E985" s="330"/>
    </row>
    <row r="986" spans="2:5" ht="12.75">
      <c r="B986" s="330"/>
      <c r="C986" s="327"/>
      <c r="D986" s="330"/>
      <c r="E986" s="330"/>
    </row>
    <row r="987" spans="2:5" ht="12.75">
      <c r="B987" s="330"/>
      <c r="C987" s="327"/>
      <c r="D987" s="330"/>
      <c r="E987" s="330"/>
    </row>
    <row r="988" spans="2:5" ht="12.75">
      <c r="B988" s="330"/>
      <c r="C988" s="327"/>
      <c r="D988" s="330"/>
      <c r="E988" s="330"/>
    </row>
    <row r="989" spans="2:5" ht="12.75">
      <c r="B989" s="330"/>
      <c r="C989" s="327"/>
      <c r="D989" s="330"/>
      <c r="E989" s="330"/>
    </row>
    <row r="990" spans="2:5" ht="12.75">
      <c r="B990" s="330"/>
      <c r="C990" s="327"/>
      <c r="D990" s="330"/>
      <c r="E990" s="330"/>
    </row>
    <row r="991" spans="2:5" ht="12.75">
      <c r="B991" s="330"/>
      <c r="C991" s="327"/>
      <c r="D991" s="330"/>
      <c r="E991" s="330"/>
    </row>
    <row r="992" spans="2:5" ht="12.75">
      <c r="B992" s="330"/>
      <c r="C992" s="327"/>
      <c r="D992" s="330"/>
      <c r="E992" s="330"/>
    </row>
    <row r="993" spans="2:5" ht="12.75">
      <c r="B993" s="330"/>
      <c r="C993" s="327"/>
      <c r="D993" s="330"/>
      <c r="E993" s="330"/>
    </row>
    <row r="994" spans="2:5" ht="12.75">
      <c r="B994" s="330"/>
      <c r="C994" s="327"/>
      <c r="D994" s="330"/>
      <c r="E994" s="330"/>
    </row>
    <row r="995" spans="2:5" ht="12.75">
      <c r="B995" s="330"/>
      <c r="C995" s="327"/>
      <c r="D995" s="330"/>
      <c r="E995" s="330"/>
    </row>
    <row r="996" spans="2:5" ht="12.75">
      <c r="B996" s="330"/>
      <c r="C996" s="327"/>
      <c r="D996" s="330"/>
      <c r="E996" s="330"/>
    </row>
    <row r="997" spans="2:5" ht="12.75">
      <c r="B997" s="330"/>
      <c r="C997" s="327"/>
      <c r="D997" s="330"/>
      <c r="E997" s="330"/>
    </row>
    <row r="998" spans="2:5" ht="12.75">
      <c r="B998" s="330"/>
      <c r="C998" s="327"/>
      <c r="D998" s="330"/>
      <c r="E998" s="330"/>
    </row>
    <row r="999" spans="2:5" ht="12.75">
      <c r="B999" s="330"/>
      <c r="C999" s="327"/>
      <c r="D999" s="330"/>
      <c r="E999" s="330"/>
    </row>
    <row r="1000" spans="2:5" ht="12.75">
      <c r="B1000" s="330"/>
      <c r="C1000" s="327"/>
      <c r="D1000" s="330"/>
      <c r="E1000" s="330"/>
    </row>
    <row r="1001" spans="2:5" ht="12.75">
      <c r="B1001" s="330"/>
      <c r="C1001" s="327"/>
      <c r="D1001" s="330"/>
      <c r="E1001" s="330"/>
    </row>
    <row r="1002" spans="2:5" ht="12.75">
      <c r="B1002" s="330"/>
      <c r="C1002" s="327"/>
      <c r="D1002" s="330"/>
      <c r="E1002" s="330"/>
    </row>
    <row r="1003" spans="2:5" ht="12.75">
      <c r="B1003" s="330"/>
      <c r="C1003" s="327"/>
      <c r="D1003" s="330"/>
      <c r="E1003" s="330"/>
    </row>
    <row r="1004" spans="2:5" ht="12.75">
      <c r="B1004" s="330"/>
      <c r="C1004" s="327"/>
      <c r="D1004" s="330"/>
      <c r="E1004" s="330"/>
    </row>
    <row r="1005" spans="2:5" ht="12.75">
      <c r="B1005" s="330"/>
      <c r="C1005" s="327"/>
      <c r="D1005" s="330"/>
      <c r="E1005" s="330"/>
    </row>
    <row r="1006" spans="2:5" ht="12.75">
      <c r="B1006" s="330"/>
      <c r="C1006" s="327"/>
      <c r="D1006" s="330"/>
      <c r="E1006" s="330"/>
    </row>
    <row r="1007" spans="2:5" ht="12.75">
      <c r="B1007" s="330"/>
      <c r="C1007" s="327"/>
      <c r="D1007" s="330"/>
      <c r="E1007" s="330"/>
    </row>
    <row r="1008" spans="2:5" ht="12.75">
      <c r="B1008" s="330"/>
      <c r="C1008" s="327"/>
      <c r="D1008" s="330"/>
      <c r="E1008" s="330"/>
    </row>
    <row r="1009" spans="2:5" ht="12.75">
      <c r="B1009" s="330"/>
      <c r="C1009" s="327"/>
      <c r="D1009" s="330"/>
      <c r="E1009" s="330"/>
    </row>
    <row r="1010" spans="2:5" ht="12.75">
      <c r="B1010" s="330"/>
      <c r="C1010" s="327"/>
      <c r="D1010" s="330"/>
      <c r="E1010" s="330"/>
    </row>
    <row r="1011" spans="2:5" ht="12.75">
      <c r="B1011" s="330"/>
      <c r="C1011" s="327"/>
      <c r="D1011" s="330"/>
      <c r="E1011" s="330"/>
    </row>
    <row r="1012" spans="2:5" ht="12.75">
      <c r="B1012" s="330"/>
      <c r="C1012" s="327"/>
      <c r="D1012" s="330"/>
      <c r="E1012" s="330"/>
    </row>
    <row r="1013" spans="2:5" ht="12.75">
      <c r="B1013" s="330"/>
      <c r="C1013" s="327"/>
      <c r="D1013" s="330"/>
      <c r="E1013" s="330"/>
    </row>
    <row r="1014" spans="2:5" ht="12.75">
      <c r="B1014" s="330"/>
      <c r="C1014" s="327"/>
      <c r="D1014" s="330"/>
      <c r="E1014" s="330"/>
    </row>
    <row r="1015" spans="2:5" ht="12.75">
      <c r="B1015" s="330"/>
      <c r="C1015" s="327"/>
      <c r="D1015" s="330"/>
      <c r="E1015" s="330"/>
    </row>
    <row r="1016" spans="2:5" ht="12.75">
      <c r="B1016" s="330"/>
      <c r="C1016" s="327"/>
      <c r="D1016" s="330"/>
      <c r="E1016" s="330"/>
    </row>
    <row r="1017" spans="2:5" ht="12.75">
      <c r="B1017" s="330"/>
      <c r="C1017" s="327"/>
      <c r="D1017" s="330"/>
      <c r="E1017" s="330"/>
    </row>
    <row r="1018" spans="2:5" ht="12.75">
      <c r="B1018" s="330"/>
      <c r="C1018" s="327"/>
      <c r="D1018" s="330"/>
      <c r="E1018" s="330"/>
    </row>
    <row r="1019" spans="2:5" ht="12.75">
      <c r="B1019" s="330"/>
      <c r="C1019" s="327"/>
      <c r="D1019" s="330"/>
      <c r="E1019" s="330"/>
    </row>
    <row r="1020" spans="2:5" ht="12.75">
      <c r="B1020" s="330"/>
      <c r="C1020" s="327"/>
      <c r="D1020" s="330"/>
      <c r="E1020" s="330"/>
    </row>
    <row r="1021" spans="2:5" ht="12.75">
      <c r="B1021" s="330"/>
      <c r="C1021" s="327"/>
      <c r="D1021" s="330"/>
      <c r="E1021" s="330"/>
    </row>
    <row r="1022" spans="2:5" ht="12.75">
      <c r="B1022" s="330"/>
      <c r="C1022" s="327"/>
      <c r="D1022" s="330"/>
      <c r="E1022" s="330"/>
    </row>
    <row r="1023" spans="2:5" ht="12.75">
      <c r="B1023" s="330"/>
      <c r="C1023" s="327"/>
      <c r="D1023" s="330"/>
      <c r="E1023" s="330"/>
    </row>
    <row r="1024" spans="2:5" ht="12.75">
      <c r="B1024" s="330"/>
      <c r="C1024" s="327"/>
      <c r="D1024" s="330"/>
      <c r="E1024" s="330"/>
    </row>
    <row r="1025" spans="2:5" ht="12.75">
      <c r="B1025" s="330"/>
      <c r="C1025" s="327"/>
      <c r="D1025" s="330"/>
      <c r="E1025" s="330"/>
    </row>
    <row r="1026" spans="2:5" ht="12.75">
      <c r="B1026" s="330"/>
      <c r="C1026" s="327"/>
      <c r="D1026" s="330"/>
      <c r="E1026" s="330"/>
    </row>
    <row r="1027" spans="2:5" ht="12.75">
      <c r="B1027" s="330"/>
      <c r="C1027" s="327"/>
      <c r="D1027" s="330"/>
      <c r="E1027" s="330"/>
    </row>
    <row r="1028" spans="2:5" ht="12.75">
      <c r="B1028" s="330"/>
      <c r="C1028" s="327"/>
      <c r="D1028" s="330"/>
      <c r="E1028" s="330"/>
    </row>
    <row r="1029" spans="2:5" ht="12.75">
      <c r="B1029" s="330"/>
      <c r="C1029" s="327"/>
      <c r="D1029" s="330"/>
      <c r="E1029" s="330"/>
    </row>
    <row r="1030" spans="2:5" ht="12.75">
      <c r="B1030" s="330"/>
      <c r="C1030" s="327"/>
      <c r="D1030" s="330"/>
      <c r="E1030" s="330"/>
    </row>
    <row r="1031" spans="2:5" ht="12.75">
      <c r="B1031" s="330"/>
      <c r="C1031" s="327"/>
      <c r="D1031" s="330"/>
      <c r="E1031" s="330"/>
    </row>
    <row r="1032" spans="2:5" ht="12.75">
      <c r="B1032" s="330"/>
      <c r="C1032" s="327"/>
      <c r="D1032" s="330"/>
      <c r="E1032" s="330"/>
    </row>
    <row r="1033" spans="2:5" ht="12.75">
      <c r="B1033" s="330"/>
      <c r="C1033" s="327"/>
      <c r="D1033" s="330"/>
      <c r="E1033" s="330"/>
    </row>
    <row r="1034" spans="2:5" ht="12.75">
      <c r="B1034" s="330"/>
      <c r="C1034" s="327"/>
      <c r="D1034" s="330"/>
      <c r="E1034" s="330"/>
    </row>
    <row r="1035" spans="2:5" ht="12.75">
      <c r="B1035" s="330"/>
      <c r="C1035" s="327"/>
      <c r="D1035" s="330"/>
      <c r="E1035" s="330"/>
    </row>
    <row r="1036" spans="2:5" ht="12.75">
      <c r="B1036" s="330"/>
      <c r="C1036" s="327"/>
      <c r="D1036" s="330"/>
      <c r="E1036" s="330"/>
    </row>
    <row r="1037" spans="2:5" ht="12.75">
      <c r="B1037" s="330"/>
      <c r="C1037" s="327"/>
      <c r="D1037" s="330"/>
      <c r="E1037" s="330"/>
    </row>
    <row r="1038" spans="2:5" ht="12.75">
      <c r="B1038" s="330"/>
      <c r="C1038" s="327"/>
      <c r="D1038" s="330"/>
      <c r="E1038" s="330"/>
    </row>
    <row r="1039" spans="2:5" ht="12.75">
      <c r="B1039" s="330"/>
      <c r="C1039" s="327"/>
      <c r="D1039" s="330"/>
      <c r="E1039" s="330"/>
    </row>
    <row r="1040" spans="2:5" ht="12.75">
      <c r="B1040" s="330"/>
      <c r="C1040" s="327"/>
      <c r="D1040" s="330"/>
      <c r="E1040" s="330"/>
    </row>
    <row r="1041" spans="2:5" ht="12.75">
      <c r="B1041" s="330"/>
      <c r="C1041" s="327"/>
      <c r="D1041" s="330"/>
      <c r="E1041" s="330"/>
    </row>
    <row r="1042" spans="2:5" ht="12.75">
      <c r="B1042" s="330"/>
      <c r="C1042" s="327"/>
      <c r="D1042" s="330"/>
      <c r="E1042" s="330"/>
    </row>
    <row r="1043" spans="2:5" ht="12.75">
      <c r="B1043" s="330"/>
      <c r="C1043" s="327"/>
      <c r="D1043" s="330"/>
      <c r="E1043" s="330"/>
    </row>
    <row r="1044" spans="2:5" ht="12.75">
      <c r="B1044" s="330"/>
      <c r="C1044" s="327"/>
      <c r="D1044" s="330"/>
      <c r="E1044" s="330"/>
    </row>
    <row r="1045" spans="2:5" ht="12.75">
      <c r="B1045" s="330"/>
      <c r="C1045" s="327"/>
      <c r="D1045" s="330"/>
      <c r="E1045" s="330"/>
    </row>
    <row r="1046" spans="2:5" ht="12.75">
      <c r="B1046" s="330"/>
      <c r="C1046" s="327"/>
      <c r="D1046" s="330"/>
      <c r="E1046" s="330"/>
    </row>
    <row r="1047" spans="2:5" ht="12.75">
      <c r="B1047" s="330"/>
      <c r="C1047" s="327"/>
      <c r="D1047" s="330"/>
      <c r="E1047" s="330"/>
    </row>
    <row r="1048" spans="2:5" ht="12.75">
      <c r="B1048" s="330"/>
      <c r="C1048" s="327"/>
      <c r="D1048" s="330"/>
      <c r="E1048" s="330"/>
    </row>
    <row r="1049" spans="2:5" ht="12.75">
      <c r="B1049" s="330"/>
      <c r="C1049" s="327"/>
      <c r="D1049" s="330"/>
      <c r="E1049" s="330"/>
    </row>
    <row r="1050" spans="2:5" ht="12.75">
      <c r="B1050" s="330"/>
      <c r="C1050" s="327"/>
      <c r="D1050" s="330"/>
      <c r="E1050" s="330"/>
    </row>
    <row r="1051" spans="2:5" ht="12.75">
      <c r="B1051" s="330"/>
      <c r="C1051" s="327"/>
      <c r="D1051" s="330"/>
      <c r="E1051" s="330"/>
    </row>
    <row r="1052" spans="2:5" ht="12.75">
      <c r="B1052" s="330"/>
      <c r="C1052" s="327"/>
      <c r="D1052" s="330"/>
      <c r="E1052" s="330"/>
    </row>
    <row r="1053" spans="2:5" ht="12.75">
      <c r="B1053" s="330"/>
      <c r="C1053" s="327"/>
      <c r="D1053" s="330"/>
      <c r="E1053" s="330"/>
    </row>
    <row r="1054" spans="2:5" ht="12.75">
      <c r="B1054" s="330"/>
      <c r="C1054" s="327"/>
      <c r="D1054" s="330"/>
      <c r="E1054" s="330"/>
    </row>
    <row r="1055" spans="2:5" ht="12.75">
      <c r="B1055" s="330"/>
      <c r="C1055" s="327"/>
      <c r="D1055" s="330"/>
      <c r="E1055" s="330"/>
    </row>
    <row r="1056" spans="2:5" ht="12.75">
      <c r="B1056" s="330"/>
      <c r="C1056" s="327"/>
      <c r="D1056" s="330"/>
      <c r="E1056" s="330"/>
    </row>
    <row r="1057" spans="2:5" ht="12.75">
      <c r="B1057" s="330"/>
      <c r="C1057" s="327"/>
      <c r="D1057" s="330"/>
      <c r="E1057" s="330"/>
    </row>
    <row r="1058" spans="2:5" ht="12.75">
      <c r="B1058" s="330"/>
      <c r="C1058" s="327"/>
      <c r="D1058" s="330"/>
      <c r="E1058" s="330"/>
    </row>
    <row r="1059" spans="2:5" ht="12.75">
      <c r="B1059" s="330"/>
      <c r="C1059" s="327"/>
      <c r="D1059" s="330"/>
      <c r="E1059" s="330"/>
    </row>
    <row r="1060" spans="2:5" ht="12.75">
      <c r="B1060" s="330"/>
      <c r="C1060" s="327"/>
      <c r="D1060" s="330"/>
      <c r="E1060" s="330"/>
    </row>
    <row r="1061" spans="2:5" ht="12.75">
      <c r="B1061" s="330"/>
      <c r="C1061" s="327"/>
      <c r="D1061" s="330"/>
      <c r="E1061" s="330"/>
    </row>
    <row r="1062" spans="2:5" ht="12.75">
      <c r="B1062" s="330"/>
      <c r="C1062" s="327"/>
      <c r="D1062" s="330"/>
      <c r="E1062" s="330"/>
    </row>
    <row r="1063" spans="2:5" ht="12.75">
      <c r="B1063" s="330"/>
      <c r="C1063" s="327"/>
      <c r="D1063" s="330"/>
      <c r="E1063" s="330"/>
    </row>
    <row r="1064" spans="2:5" ht="12.75">
      <c r="B1064" s="330"/>
      <c r="C1064" s="327"/>
      <c r="D1064" s="330"/>
      <c r="E1064" s="330"/>
    </row>
    <row r="1065" spans="2:5" ht="12.75">
      <c r="B1065" s="330"/>
      <c r="C1065" s="327"/>
      <c r="D1065" s="330"/>
      <c r="E1065" s="330"/>
    </row>
    <row r="1066" spans="2:5" ht="12.75">
      <c r="B1066" s="330"/>
      <c r="C1066" s="327"/>
      <c r="D1066" s="330"/>
      <c r="E1066" s="330"/>
    </row>
    <row r="1067" spans="2:5" ht="12.75">
      <c r="B1067" s="330"/>
      <c r="C1067" s="327"/>
      <c r="D1067" s="330"/>
      <c r="E1067" s="330"/>
    </row>
    <row r="1068" spans="2:5" ht="12.75">
      <c r="B1068" s="330"/>
      <c r="C1068" s="327"/>
      <c r="D1068" s="330"/>
      <c r="E1068" s="330"/>
    </row>
    <row r="1069" spans="2:5" ht="12.75">
      <c r="B1069" s="330"/>
      <c r="C1069" s="327"/>
      <c r="D1069" s="330"/>
      <c r="E1069" s="330"/>
    </row>
    <row r="1070" spans="2:5" ht="12.75">
      <c r="B1070" s="330"/>
      <c r="C1070" s="327"/>
      <c r="D1070" s="330"/>
      <c r="E1070" s="330"/>
    </row>
    <row r="1071" spans="2:5" ht="12.75">
      <c r="B1071" s="330"/>
      <c r="C1071" s="327"/>
      <c r="D1071" s="330"/>
      <c r="E1071" s="330"/>
    </row>
    <row r="1072" spans="2:5" ht="12.75">
      <c r="B1072" s="330"/>
      <c r="C1072" s="327"/>
      <c r="D1072" s="330"/>
      <c r="E1072" s="330"/>
    </row>
    <row r="1073" spans="2:5" ht="12.75">
      <c r="B1073" s="330"/>
      <c r="C1073" s="327"/>
      <c r="D1073" s="330"/>
      <c r="E1073" s="330"/>
    </row>
    <row r="1074" spans="2:5" ht="12.75">
      <c r="B1074" s="330"/>
      <c r="C1074" s="327"/>
      <c r="D1074" s="330"/>
      <c r="E1074" s="330"/>
    </row>
    <row r="1075" spans="2:5" ht="12.75">
      <c r="B1075" s="330"/>
      <c r="C1075" s="327"/>
      <c r="D1075" s="330"/>
      <c r="E1075" s="330"/>
    </row>
    <row r="1076" spans="2:5" ht="12.75">
      <c r="B1076" s="330"/>
      <c r="C1076" s="327"/>
      <c r="D1076" s="330"/>
      <c r="E1076" s="330"/>
    </row>
    <row r="1077" spans="2:5" ht="12.75">
      <c r="B1077" s="330"/>
      <c r="C1077" s="327"/>
      <c r="D1077" s="330"/>
      <c r="E1077" s="330"/>
    </row>
    <row r="1078" spans="2:5" ht="12.75">
      <c r="B1078" s="330"/>
      <c r="C1078" s="327"/>
      <c r="D1078" s="330"/>
      <c r="E1078" s="330"/>
    </row>
    <row r="1079" spans="2:5" ht="12.75">
      <c r="B1079" s="330"/>
      <c r="C1079" s="327"/>
      <c r="D1079" s="330"/>
      <c r="E1079" s="330"/>
    </row>
    <row r="1080" spans="2:5" ht="12.75">
      <c r="B1080" s="330"/>
      <c r="C1080" s="327"/>
      <c r="D1080" s="330"/>
      <c r="E1080" s="330"/>
    </row>
    <row r="1081" spans="2:5" ht="12.75">
      <c r="B1081" s="330"/>
      <c r="C1081" s="327"/>
      <c r="D1081" s="330"/>
      <c r="E1081" s="330"/>
    </row>
    <row r="1082" spans="2:5" ht="12.75">
      <c r="B1082" s="330"/>
      <c r="C1082" s="327"/>
      <c r="D1082" s="330"/>
      <c r="E1082" s="330"/>
    </row>
    <row r="1083" spans="2:5" ht="12.75">
      <c r="B1083" s="330"/>
      <c r="C1083" s="327"/>
      <c r="D1083" s="330"/>
      <c r="E1083" s="330"/>
    </row>
    <row r="1084" spans="2:5" ht="12.75">
      <c r="B1084" s="330"/>
      <c r="C1084" s="327"/>
      <c r="D1084" s="330"/>
      <c r="E1084" s="330"/>
    </row>
    <row r="1085" spans="2:5" ht="12.75">
      <c r="B1085" s="330"/>
      <c r="C1085" s="327"/>
      <c r="D1085" s="330"/>
      <c r="E1085" s="330"/>
    </row>
    <row r="1086" spans="2:5" ht="12.75">
      <c r="B1086" s="330"/>
      <c r="C1086" s="327"/>
      <c r="D1086" s="330"/>
      <c r="E1086" s="330"/>
    </row>
    <row r="1087" spans="2:5" ht="12.75">
      <c r="B1087" s="330"/>
      <c r="C1087" s="327"/>
      <c r="D1087" s="330"/>
      <c r="E1087" s="330"/>
    </row>
    <row r="1088" spans="2:5" ht="12.75">
      <c r="B1088" s="330"/>
      <c r="C1088" s="327"/>
      <c r="D1088" s="330"/>
      <c r="E1088" s="330"/>
    </row>
    <row r="1089" spans="2:5" ht="12.75">
      <c r="B1089" s="330"/>
      <c r="C1089" s="327"/>
      <c r="D1089" s="330"/>
      <c r="E1089" s="330"/>
    </row>
    <row r="1090" spans="2:5" ht="12.75">
      <c r="B1090" s="330"/>
      <c r="C1090" s="327"/>
      <c r="D1090" s="330"/>
      <c r="E1090" s="330"/>
    </row>
    <row r="1091" spans="2:5" ht="12.75">
      <c r="B1091" s="330"/>
      <c r="C1091" s="327"/>
      <c r="D1091" s="330"/>
      <c r="E1091" s="330"/>
    </row>
    <row r="1092" spans="2:5" ht="12.75">
      <c r="B1092" s="330"/>
      <c r="C1092" s="327"/>
      <c r="D1092" s="330"/>
      <c r="E1092" s="330"/>
    </row>
    <row r="1093" spans="2:5" ht="12.75">
      <c r="B1093" s="330"/>
      <c r="C1093" s="327"/>
      <c r="D1093" s="330"/>
      <c r="E1093" s="330"/>
    </row>
    <row r="1094" spans="2:5" ht="12.75">
      <c r="B1094" s="330"/>
      <c r="C1094" s="327"/>
      <c r="D1094" s="330"/>
      <c r="E1094" s="330"/>
    </row>
    <row r="1095" spans="2:5" ht="12.75">
      <c r="B1095" s="330"/>
      <c r="C1095" s="327"/>
      <c r="D1095" s="330"/>
      <c r="E1095" s="330"/>
    </row>
    <row r="1096" spans="2:5" ht="12.75">
      <c r="B1096" s="330"/>
      <c r="C1096" s="327"/>
      <c r="D1096" s="330"/>
      <c r="E1096" s="330"/>
    </row>
    <row r="1097" spans="2:5" ht="12.75">
      <c r="B1097" s="330"/>
      <c r="C1097" s="327"/>
      <c r="D1097" s="330"/>
      <c r="E1097" s="330"/>
    </row>
    <row r="1098" spans="2:5" ht="12.75">
      <c r="B1098" s="330"/>
      <c r="C1098" s="327"/>
      <c r="D1098" s="330"/>
      <c r="E1098" s="330"/>
    </row>
    <row r="1099" spans="2:5" ht="12.75">
      <c r="B1099" s="330"/>
      <c r="C1099" s="327"/>
      <c r="D1099" s="330"/>
      <c r="E1099" s="330"/>
    </row>
    <row r="1100" spans="2:5" ht="12.75">
      <c r="B1100" s="330"/>
      <c r="C1100" s="327"/>
      <c r="D1100" s="330"/>
      <c r="E1100" s="330"/>
    </row>
    <row r="1101" spans="2:5" ht="12.75">
      <c r="B1101" s="330"/>
      <c r="C1101" s="327"/>
      <c r="D1101" s="330"/>
      <c r="E1101" s="330"/>
    </row>
    <row r="1102" spans="2:5" ht="12.75">
      <c r="B1102" s="330"/>
      <c r="C1102" s="327"/>
      <c r="D1102" s="330"/>
      <c r="E1102" s="330"/>
    </row>
    <row r="1103" spans="2:5" ht="12.75">
      <c r="B1103" s="330"/>
      <c r="C1103" s="327"/>
      <c r="D1103" s="330"/>
      <c r="E1103" s="330"/>
    </row>
    <row r="1104" spans="2:5" ht="12.75">
      <c r="B1104" s="330"/>
      <c r="C1104" s="327"/>
      <c r="D1104" s="330"/>
      <c r="E1104" s="330"/>
    </row>
    <row r="1105" spans="2:5" ht="12.75">
      <c r="B1105" s="330"/>
      <c r="C1105" s="327"/>
      <c r="D1105" s="330"/>
      <c r="E1105" s="330"/>
    </row>
    <row r="1106" spans="2:5" ht="12.75">
      <c r="B1106" s="330"/>
      <c r="C1106" s="327"/>
      <c r="D1106" s="330"/>
      <c r="E1106" s="330"/>
    </row>
    <row r="1107" spans="2:5" ht="12.75">
      <c r="B1107" s="330"/>
      <c r="C1107" s="327"/>
      <c r="D1107" s="330"/>
      <c r="E1107" s="330"/>
    </row>
    <row r="1108" spans="2:5" ht="12.75">
      <c r="B1108" s="330"/>
      <c r="C1108" s="327"/>
      <c r="D1108" s="330"/>
      <c r="E1108" s="330"/>
    </row>
    <row r="1109" spans="2:5" ht="12.75">
      <c r="B1109" s="330"/>
      <c r="C1109" s="327"/>
      <c r="D1109" s="330"/>
      <c r="E1109" s="330"/>
    </row>
    <row r="1110" spans="2:5" ht="12.75">
      <c r="B1110" s="330"/>
      <c r="C1110" s="327"/>
      <c r="D1110" s="330"/>
      <c r="E1110" s="330"/>
    </row>
    <row r="1111" spans="2:5" ht="12.75">
      <c r="B1111" s="330"/>
      <c r="C1111" s="327"/>
      <c r="D1111" s="330"/>
      <c r="E1111" s="330"/>
    </row>
    <row r="1112" spans="2:5" ht="12.75">
      <c r="B1112" s="330"/>
      <c r="C1112" s="327"/>
      <c r="D1112" s="330"/>
      <c r="E1112" s="330"/>
    </row>
    <row r="1113" spans="2:5" ht="12.75">
      <c r="B1113" s="330"/>
      <c r="C1113" s="327"/>
      <c r="D1113" s="330"/>
      <c r="E1113" s="330"/>
    </row>
    <row r="1114" spans="2:5" ht="12.75">
      <c r="B1114" s="330"/>
      <c r="C1114" s="327"/>
      <c r="D1114" s="330"/>
      <c r="E1114" s="330"/>
    </row>
    <row r="1115" spans="2:5" ht="12.75">
      <c r="B1115" s="330"/>
      <c r="C1115" s="327"/>
      <c r="D1115" s="330"/>
      <c r="E1115" s="330"/>
    </row>
    <row r="1116" spans="2:5" ht="12.75">
      <c r="B1116" s="330"/>
      <c r="C1116" s="327"/>
      <c r="D1116" s="330"/>
      <c r="E1116" s="330"/>
    </row>
    <row r="1117" spans="2:5" ht="12.75">
      <c r="B1117" s="330"/>
      <c r="C1117" s="327"/>
      <c r="D1117" s="330"/>
      <c r="E1117" s="330"/>
    </row>
    <row r="1118" spans="2:5" ht="12.75">
      <c r="B1118" s="330"/>
      <c r="C1118" s="327"/>
      <c r="D1118" s="330"/>
      <c r="E1118" s="330"/>
    </row>
    <row r="1119" spans="2:5" ht="12.75">
      <c r="B1119" s="330"/>
      <c r="C1119" s="327"/>
      <c r="D1119" s="330"/>
      <c r="E1119" s="330"/>
    </row>
    <row r="1120" spans="2:5" ht="12.75">
      <c r="B1120" s="330"/>
      <c r="C1120" s="327"/>
      <c r="D1120" s="330"/>
      <c r="E1120" s="330"/>
    </row>
    <row r="1121" spans="2:5" ht="12.75">
      <c r="B1121" s="330"/>
      <c r="C1121" s="327"/>
      <c r="D1121" s="330"/>
      <c r="E1121" s="330"/>
    </row>
    <row r="1122" spans="2:5" ht="12.75">
      <c r="B1122" s="330"/>
      <c r="C1122" s="327"/>
      <c r="D1122" s="330"/>
      <c r="E1122" s="330"/>
    </row>
    <row r="1123" spans="2:5" ht="12.75">
      <c r="B1123" s="330"/>
      <c r="C1123" s="327"/>
      <c r="D1123" s="330"/>
      <c r="E1123" s="330"/>
    </row>
    <row r="1124" spans="2:5" ht="12.75">
      <c r="B1124" s="330"/>
      <c r="C1124" s="327"/>
      <c r="D1124" s="330"/>
      <c r="E1124" s="330"/>
    </row>
    <row r="1125" spans="2:5" ht="12.75">
      <c r="B1125" s="330"/>
      <c r="C1125" s="327"/>
      <c r="D1125" s="330"/>
      <c r="E1125" s="330"/>
    </row>
    <row r="1126" spans="2:5" ht="12.75">
      <c r="B1126" s="330"/>
      <c r="C1126" s="327"/>
      <c r="D1126" s="330"/>
      <c r="E1126" s="330"/>
    </row>
    <row r="1127" spans="2:5" ht="12.75">
      <c r="B1127" s="330"/>
      <c r="C1127" s="327"/>
      <c r="D1127" s="330"/>
      <c r="E1127" s="330"/>
    </row>
    <row r="1128" spans="2:5" ht="12.75">
      <c r="B1128" s="330"/>
      <c r="C1128" s="327"/>
      <c r="D1128" s="330"/>
      <c r="E1128" s="330"/>
    </row>
    <row r="1129" spans="2:5" ht="12.75">
      <c r="B1129" s="330"/>
      <c r="C1129" s="327"/>
      <c r="D1129" s="330"/>
      <c r="E1129" s="330"/>
    </row>
    <row r="1130" spans="2:5" ht="12.75">
      <c r="B1130" s="330"/>
      <c r="C1130" s="327"/>
      <c r="D1130" s="330"/>
      <c r="E1130" s="330"/>
    </row>
    <row r="1131" spans="2:5" ht="12.75">
      <c r="B1131" s="330"/>
      <c r="C1131" s="327"/>
      <c r="D1131" s="330"/>
      <c r="E1131" s="330"/>
    </row>
    <row r="1132" spans="2:5" ht="12.75">
      <c r="B1132" s="330"/>
      <c r="C1132" s="327"/>
      <c r="D1132" s="330"/>
      <c r="E1132" s="330"/>
    </row>
    <row r="1133" spans="2:5" ht="12.75">
      <c r="B1133" s="330"/>
      <c r="C1133" s="327"/>
      <c r="D1133" s="330"/>
      <c r="E1133" s="330"/>
    </row>
    <row r="1134" spans="2:5" ht="12.75">
      <c r="B1134" s="330"/>
      <c r="C1134" s="327"/>
      <c r="D1134" s="330"/>
      <c r="E1134" s="330"/>
    </row>
    <row r="1135" spans="2:5" ht="12.75">
      <c r="B1135" s="330"/>
      <c r="C1135" s="327"/>
      <c r="D1135" s="330"/>
      <c r="E1135" s="330"/>
    </row>
    <row r="1136" spans="2:5" ht="12.75">
      <c r="B1136" s="330"/>
      <c r="C1136" s="327"/>
      <c r="D1136" s="330"/>
      <c r="E1136" s="330"/>
    </row>
    <row r="1137" spans="2:5" ht="12.75">
      <c r="B1137" s="330"/>
      <c r="C1137" s="327"/>
      <c r="D1137" s="330"/>
      <c r="E1137" s="330"/>
    </row>
    <row r="1138" spans="2:5" ht="12.75">
      <c r="B1138" s="330"/>
      <c r="C1138" s="327"/>
      <c r="D1138" s="330"/>
      <c r="E1138" s="330"/>
    </row>
    <row r="1139" spans="2:5" ht="12.75">
      <c r="B1139" s="330"/>
      <c r="C1139" s="327"/>
      <c r="D1139" s="330"/>
      <c r="E1139" s="330"/>
    </row>
    <row r="1140" spans="2:5" ht="12.75">
      <c r="B1140" s="330"/>
      <c r="C1140" s="327"/>
      <c r="D1140" s="330"/>
      <c r="E1140" s="330"/>
    </row>
    <row r="1141" spans="2:5" ht="12.75">
      <c r="B1141" s="330"/>
      <c r="C1141" s="327"/>
      <c r="D1141" s="330"/>
      <c r="E1141" s="330"/>
    </row>
    <row r="1142" spans="2:5" ht="12.75">
      <c r="B1142" s="330"/>
      <c r="C1142" s="327"/>
      <c r="D1142" s="330"/>
      <c r="E1142" s="330"/>
    </row>
    <row r="1143" spans="2:5" ht="12.75">
      <c r="B1143" s="330"/>
      <c r="C1143" s="327"/>
      <c r="D1143" s="330"/>
      <c r="E1143" s="330"/>
    </row>
    <row r="1144" spans="2:5" ht="12.75">
      <c r="B1144" s="330"/>
      <c r="C1144" s="327"/>
      <c r="D1144" s="330"/>
      <c r="E1144" s="330"/>
    </row>
    <row r="1145" spans="2:5" ht="12.75">
      <c r="B1145" s="330"/>
      <c r="C1145" s="327"/>
      <c r="D1145" s="330"/>
      <c r="E1145" s="330"/>
    </row>
    <row r="1146" spans="2:5" ht="12.75">
      <c r="B1146" s="330"/>
      <c r="C1146" s="327"/>
      <c r="D1146" s="330"/>
      <c r="E1146" s="330"/>
    </row>
    <row r="1147" spans="2:5" ht="12.75">
      <c r="B1147" s="330"/>
      <c r="C1147" s="327"/>
      <c r="D1147" s="330"/>
      <c r="E1147" s="330"/>
    </row>
    <row r="1148" spans="2:5" ht="12.75">
      <c r="B1148" s="330"/>
      <c r="C1148" s="327"/>
      <c r="D1148" s="330"/>
      <c r="E1148" s="330"/>
    </row>
    <row r="1149" spans="2:5" ht="12.75">
      <c r="B1149" s="330"/>
      <c r="C1149" s="327"/>
      <c r="D1149" s="330"/>
      <c r="E1149" s="330"/>
    </row>
    <row r="1150" spans="2:5" ht="12.75">
      <c r="B1150" s="330"/>
      <c r="C1150" s="327"/>
      <c r="D1150" s="330"/>
      <c r="E1150" s="330"/>
    </row>
    <row r="1151" spans="2:5" ht="12.75">
      <c r="B1151" s="330"/>
      <c r="C1151" s="327"/>
      <c r="D1151" s="330"/>
      <c r="E1151" s="330"/>
    </row>
    <row r="1152" spans="2:5" ht="12.75">
      <c r="B1152" s="330"/>
      <c r="C1152" s="327"/>
      <c r="D1152" s="330"/>
      <c r="E1152" s="330"/>
    </row>
    <row r="1153" spans="2:5" ht="12.75">
      <c r="B1153" s="330"/>
      <c r="C1153" s="327"/>
      <c r="D1153" s="330"/>
      <c r="E1153" s="330"/>
    </row>
    <row r="1154" spans="2:5" ht="12.75">
      <c r="B1154" s="330"/>
      <c r="C1154" s="327"/>
      <c r="D1154" s="330"/>
      <c r="E1154" s="330"/>
    </row>
    <row r="1155" spans="2:5" ht="12.75">
      <c r="B1155" s="330"/>
      <c r="C1155" s="327"/>
      <c r="D1155" s="330"/>
      <c r="E1155" s="330"/>
    </row>
    <row r="1156" spans="2:5" ht="12.75">
      <c r="B1156" s="330"/>
      <c r="C1156" s="327"/>
      <c r="D1156" s="330"/>
      <c r="E1156" s="330"/>
    </row>
    <row r="1157" spans="2:5" ht="12.75">
      <c r="B1157" s="330"/>
      <c r="C1157" s="327"/>
      <c r="D1157" s="330"/>
      <c r="E1157" s="330"/>
    </row>
    <row r="1158" spans="2:5" ht="12.75">
      <c r="B1158" s="330"/>
      <c r="C1158" s="327"/>
      <c r="D1158" s="330"/>
      <c r="E1158" s="330"/>
    </row>
    <row r="1159" spans="2:5" ht="12.75">
      <c r="B1159" s="330"/>
      <c r="C1159" s="327"/>
      <c r="D1159" s="330"/>
      <c r="E1159" s="330"/>
    </row>
    <row r="1160" spans="2:5" ht="12.75">
      <c r="B1160" s="330"/>
      <c r="C1160" s="327"/>
      <c r="D1160" s="330"/>
      <c r="E1160" s="330"/>
    </row>
    <row r="1161" spans="2:5" ht="12.75">
      <c r="B1161" s="330"/>
      <c r="C1161" s="327"/>
      <c r="D1161" s="330"/>
      <c r="E1161" s="330"/>
    </row>
    <row r="1162" spans="2:5" ht="12.75">
      <c r="B1162" s="330"/>
      <c r="C1162" s="327"/>
      <c r="D1162" s="330"/>
      <c r="E1162" s="330"/>
    </row>
    <row r="1163" spans="2:5" ht="12.75">
      <c r="B1163" s="330"/>
      <c r="C1163" s="327"/>
      <c r="D1163" s="330"/>
      <c r="E1163" s="330"/>
    </row>
    <row r="1164" spans="2:5" ht="12.75">
      <c r="B1164" s="330"/>
      <c r="C1164" s="327"/>
      <c r="D1164" s="330"/>
      <c r="E1164" s="330"/>
    </row>
    <row r="1165" spans="2:5" ht="12.75">
      <c r="B1165" s="330"/>
      <c r="C1165" s="327"/>
      <c r="D1165" s="330"/>
      <c r="E1165" s="330"/>
    </row>
    <row r="1166" spans="2:5" ht="12.75">
      <c r="B1166" s="330"/>
      <c r="C1166" s="327"/>
      <c r="D1166" s="330"/>
      <c r="E1166" s="330"/>
    </row>
    <row r="1167" spans="2:5" ht="12.75">
      <c r="B1167" s="330"/>
      <c r="C1167" s="327"/>
      <c r="D1167" s="330"/>
      <c r="E1167" s="330"/>
    </row>
    <row r="1168" spans="2:5" ht="12.75">
      <c r="B1168" s="330"/>
      <c r="C1168" s="327"/>
      <c r="D1168" s="330"/>
      <c r="E1168" s="330"/>
    </row>
    <row r="1169" spans="2:5" ht="12.75">
      <c r="B1169" s="330"/>
      <c r="C1169" s="327"/>
      <c r="D1169" s="330"/>
      <c r="E1169" s="330"/>
    </row>
    <row r="1170" spans="2:5" ht="12.75">
      <c r="B1170" s="330"/>
      <c r="C1170" s="327"/>
      <c r="D1170" s="330"/>
      <c r="E1170" s="330"/>
    </row>
    <row r="1171" spans="2:5" ht="12.75">
      <c r="B1171" s="330"/>
      <c r="C1171" s="327"/>
      <c r="D1171" s="330"/>
      <c r="E1171" s="330"/>
    </row>
    <row r="1172" spans="2:5" ht="12.75">
      <c r="B1172" s="330"/>
      <c r="C1172" s="327"/>
      <c r="D1172" s="330"/>
      <c r="E1172" s="330"/>
    </row>
    <row r="1173" spans="2:5" ht="12.75">
      <c r="B1173" s="330"/>
      <c r="C1173" s="327"/>
      <c r="D1173" s="330"/>
      <c r="E1173" s="330"/>
    </row>
    <row r="1174" spans="2:5" ht="12.75">
      <c r="B1174" s="330"/>
      <c r="C1174" s="327"/>
      <c r="D1174" s="330"/>
      <c r="E1174" s="330"/>
    </row>
    <row r="1175" spans="2:5" ht="12.75">
      <c r="B1175" s="330"/>
      <c r="C1175" s="327"/>
      <c r="D1175" s="330"/>
      <c r="E1175" s="330"/>
    </row>
    <row r="1176" spans="2:5" ht="12.75">
      <c r="B1176" s="330"/>
      <c r="C1176" s="327"/>
      <c r="D1176" s="330"/>
      <c r="E1176" s="330"/>
    </row>
    <row r="1177" spans="2:5" ht="12.75">
      <c r="B1177" s="330"/>
      <c r="C1177" s="327"/>
      <c r="D1177" s="330"/>
      <c r="E1177" s="330"/>
    </row>
    <row r="1178" spans="2:5" ht="12.75">
      <c r="B1178" s="330"/>
      <c r="C1178" s="327"/>
      <c r="D1178" s="330"/>
      <c r="E1178" s="330"/>
    </row>
    <row r="1179" spans="2:5" ht="12.75">
      <c r="B1179" s="330"/>
      <c r="C1179" s="327"/>
      <c r="D1179" s="330"/>
      <c r="E1179" s="330"/>
    </row>
    <row r="1180" spans="2:5" ht="12.75">
      <c r="B1180" s="330"/>
      <c r="C1180" s="327"/>
      <c r="D1180" s="330"/>
      <c r="E1180" s="330"/>
    </row>
    <row r="1181" spans="2:5" ht="12.75">
      <c r="B1181" s="330"/>
      <c r="C1181" s="327"/>
      <c r="D1181" s="330"/>
      <c r="E1181" s="330"/>
    </row>
    <row r="1182" spans="2:5" ht="12.75">
      <c r="B1182" s="330"/>
      <c r="C1182" s="327"/>
      <c r="D1182" s="330"/>
      <c r="E1182" s="330"/>
    </row>
    <row r="1183" spans="2:5" ht="12.75">
      <c r="B1183" s="330"/>
      <c r="C1183" s="327"/>
      <c r="D1183" s="330"/>
      <c r="E1183" s="330"/>
    </row>
    <row r="1184" spans="2:5" ht="12.75">
      <c r="B1184" s="330"/>
      <c r="C1184" s="327"/>
      <c r="D1184" s="330"/>
      <c r="E1184" s="330"/>
    </row>
    <row r="1185" spans="2:5" ht="12.75">
      <c r="B1185" s="330"/>
      <c r="C1185" s="327"/>
      <c r="D1185" s="330"/>
      <c r="E1185" s="330"/>
    </row>
    <row r="1186" spans="2:5" ht="12.75">
      <c r="B1186" s="330"/>
      <c r="C1186" s="327"/>
      <c r="D1186" s="330"/>
      <c r="E1186" s="330"/>
    </row>
    <row r="1187" spans="2:5" ht="12.75">
      <c r="B1187" s="330"/>
      <c r="C1187" s="327"/>
      <c r="D1187" s="330"/>
      <c r="E1187" s="330"/>
    </row>
    <row r="1188" spans="2:5" ht="12.75">
      <c r="B1188" s="330"/>
      <c r="C1188" s="327"/>
      <c r="D1188" s="330"/>
      <c r="E1188" s="330"/>
    </row>
    <row r="1189" spans="2:5" ht="12.75">
      <c r="B1189" s="330"/>
      <c r="C1189" s="327"/>
      <c r="D1189" s="330"/>
      <c r="E1189" s="330"/>
    </row>
    <row r="1190" spans="2:5" ht="12.75">
      <c r="B1190" s="330"/>
      <c r="C1190" s="327"/>
      <c r="D1190" s="330"/>
      <c r="E1190" s="330"/>
    </row>
    <row r="1191" spans="2:5" ht="12.75">
      <c r="B1191" s="330"/>
      <c r="C1191" s="327"/>
      <c r="D1191" s="330"/>
      <c r="E1191" s="330"/>
    </row>
    <row r="1192" spans="2:5" ht="12.75">
      <c r="B1192" s="330"/>
      <c r="C1192" s="327"/>
      <c r="D1192" s="330"/>
      <c r="E1192" s="330"/>
    </row>
    <row r="1193" spans="2:5" ht="12.75">
      <c r="B1193" s="330"/>
      <c r="C1193" s="327"/>
      <c r="D1193" s="330"/>
      <c r="E1193" s="330"/>
    </row>
    <row r="1194" spans="2:5" ht="12.75">
      <c r="B1194" s="330"/>
      <c r="C1194" s="327"/>
      <c r="D1194" s="330"/>
      <c r="E1194" s="330"/>
    </row>
    <row r="1195" spans="2:5" ht="12.75">
      <c r="B1195" s="330"/>
      <c r="C1195" s="327"/>
      <c r="D1195" s="330"/>
      <c r="E1195" s="330"/>
    </row>
    <row r="1196" spans="2:5" ht="12.75">
      <c r="B1196" s="330"/>
      <c r="C1196" s="327"/>
      <c r="D1196" s="330"/>
      <c r="E1196" s="330"/>
    </row>
    <row r="1197" spans="2:5" ht="12.75">
      <c r="B1197" s="330"/>
      <c r="C1197" s="327"/>
      <c r="D1197" s="330"/>
      <c r="E1197" s="330"/>
    </row>
    <row r="1198" spans="2:5" ht="12.75">
      <c r="B1198" s="330"/>
      <c r="C1198" s="327"/>
      <c r="D1198" s="330"/>
      <c r="E1198" s="330"/>
    </row>
    <row r="1199" spans="2:5" ht="12.75">
      <c r="B1199" s="330"/>
      <c r="C1199" s="327"/>
      <c r="D1199" s="330"/>
      <c r="E1199" s="330"/>
    </row>
    <row r="1200" spans="2:5" ht="12.75">
      <c r="B1200" s="330"/>
      <c r="C1200" s="327"/>
      <c r="D1200" s="330"/>
      <c r="E1200" s="330"/>
    </row>
    <row r="1201" spans="2:5" ht="12.75">
      <c r="B1201" s="330"/>
      <c r="C1201" s="327"/>
      <c r="D1201" s="330"/>
      <c r="E1201" s="330"/>
    </row>
    <row r="1202" spans="2:5" ht="12.75">
      <c r="B1202" s="330"/>
      <c r="C1202" s="327"/>
      <c r="D1202" s="330"/>
      <c r="E1202" s="330"/>
    </row>
    <row r="1203" spans="2:5" ht="12.75">
      <c r="B1203" s="330"/>
      <c r="C1203" s="327"/>
      <c r="D1203" s="330"/>
      <c r="E1203" s="330"/>
    </row>
    <row r="1204" spans="2:5" ht="12.75">
      <c r="B1204" s="330"/>
      <c r="C1204" s="327"/>
      <c r="D1204" s="330"/>
      <c r="E1204" s="330"/>
    </row>
    <row r="1205" spans="2:5" ht="12.75">
      <c r="B1205" s="330"/>
      <c r="C1205" s="327"/>
      <c r="D1205" s="330"/>
      <c r="E1205" s="330"/>
    </row>
    <row r="1206" spans="2:5" ht="12.75">
      <c r="B1206" s="330"/>
      <c r="C1206" s="327"/>
      <c r="D1206" s="330"/>
      <c r="E1206" s="330"/>
    </row>
    <row r="1207" spans="2:5" ht="12.75">
      <c r="B1207" s="330"/>
      <c r="C1207" s="327"/>
      <c r="D1207" s="330"/>
      <c r="E1207" s="330"/>
    </row>
    <row r="1208" spans="2:5" ht="12.75">
      <c r="B1208" s="330"/>
      <c r="C1208" s="327"/>
      <c r="D1208" s="330"/>
      <c r="E1208" s="330"/>
    </row>
    <row r="1209" spans="2:5" ht="12.75">
      <c r="B1209" s="330"/>
      <c r="C1209" s="327"/>
      <c r="D1209" s="330"/>
      <c r="E1209" s="330"/>
    </row>
    <row r="1210" spans="2:5" ht="12.75">
      <c r="B1210" s="330"/>
      <c r="C1210" s="327"/>
      <c r="D1210" s="330"/>
      <c r="E1210" s="330"/>
    </row>
    <row r="1211" spans="2:5" ht="12.75">
      <c r="B1211" s="330"/>
      <c r="C1211" s="327"/>
      <c r="D1211" s="330"/>
      <c r="E1211" s="330"/>
    </row>
    <row r="1212" spans="2:5" ht="12.75">
      <c r="B1212" s="330"/>
      <c r="C1212" s="327"/>
      <c r="D1212" s="330"/>
      <c r="E1212" s="330"/>
    </row>
    <row r="1213" spans="2:5" ht="12.75">
      <c r="B1213" s="330"/>
      <c r="C1213" s="327"/>
      <c r="D1213" s="330"/>
      <c r="E1213" s="330"/>
    </row>
    <row r="1214" spans="2:5" ht="12.75">
      <c r="B1214" s="330"/>
      <c r="C1214" s="327"/>
      <c r="D1214" s="330"/>
      <c r="E1214" s="330"/>
    </row>
    <row r="1215" spans="2:5" ht="12.75">
      <c r="B1215" s="330"/>
      <c r="C1215" s="327"/>
      <c r="D1215" s="330"/>
      <c r="E1215" s="330"/>
    </row>
    <row r="1216" spans="2:5" ht="12.75">
      <c r="B1216" s="330"/>
      <c r="C1216" s="327"/>
      <c r="D1216" s="330"/>
      <c r="E1216" s="330"/>
    </row>
    <row r="1217" spans="2:5" ht="12.75">
      <c r="B1217" s="330"/>
      <c r="C1217" s="327"/>
      <c r="D1217" s="330"/>
      <c r="E1217" s="330"/>
    </row>
    <row r="1218" spans="2:5" ht="12.75">
      <c r="B1218" s="330"/>
      <c r="C1218" s="327"/>
      <c r="D1218" s="330"/>
      <c r="E1218" s="330"/>
    </row>
    <row r="1219" spans="2:5" ht="12.75">
      <c r="B1219" s="330"/>
      <c r="C1219" s="327"/>
      <c r="D1219" s="330"/>
      <c r="E1219" s="330"/>
    </row>
    <row r="1220" spans="2:5" ht="12.75">
      <c r="B1220" s="330"/>
      <c r="C1220" s="327"/>
      <c r="D1220" s="330"/>
      <c r="E1220" s="330"/>
    </row>
    <row r="1221" spans="2:5" ht="12.75">
      <c r="B1221" s="330"/>
      <c r="C1221" s="327"/>
      <c r="D1221" s="330"/>
      <c r="E1221" s="330"/>
    </row>
    <row r="1222" spans="2:5" ht="12.75">
      <c r="B1222" s="330"/>
      <c r="C1222" s="327"/>
      <c r="D1222" s="330"/>
      <c r="E1222" s="330"/>
    </row>
    <row r="1223" spans="2:5" ht="12.75">
      <c r="B1223" s="330"/>
      <c r="C1223" s="327"/>
      <c r="D1223" s="330"/>
      <c r="E1223" s="330"/>
    </row>
    <row r="1224" spans="2:5" ht="12.75">
      <c r="B1224" s="330"/>
      <c r="C1224" s="327"/>
      <c r="D1224" s="330"/>
      <c r="E1224" s="330"/>
    </row>
    <row r="1225" spans="2:5" ht="12.75">
      <c r="B1225" s="330"/>
      <c r="C1225" s="327"/>
      <c r="D1225" s="330"/>
      <c r="E1225" s="330"/>
    </row>
    <row r="1226" spans="2:5" ht="12.75">
      <c r="B1226" s="330"/>
      <c r="C1226" s="327"/>
      <c r="D1226" s="330"/>
      <c r="E1226" s="330"/>
    </row>
    <row r="1227" spans="2:5" ht="12.75">
      <c r="B1227" s="330"/>
      <c r="C1227" s="327"/>
      <c r="D1227" s="330"/>
      <c r="E1227" s="330"/>
    </row>
    <row r="1228" spans="2:5" ht="12.75">
      <c r="B1228" s="330"/>
      <c r="C1228" s="327"/>
      <c r="D1228" s="330"/>
      <c r="E1228" s="330"/>
    </row>
    <row r="1229" spans="2:5" ht="12.75">
      <c r="B1229" s="330"/>
      <c r="C1229" s="327"/>
      <c r="D1229" s="330"/>
      <c r="E1229" s="330"/>
    </row>
    <row r="1230" spans="2:5" ht="12.75">
      <c r="B1230" s="330"/>
      <c r="C1230" s="327"/>
      <c r="D1230" s="330"/>
      <c r="E1230" s="330"/>
    </row>
    <row r="1231" spans="2:5" ht="12.75">
      <c r="B1231" s="330"/>
      <c r="C1231" s="327"/>
      <c r="D1231" s="330"/>
      <c r="E1231" s="330"/>
    </row>
    <row r="1232" spans="2:5" ht="12.75">
      <c r="B1232" s="330"/>
      <c r="C1232" s="327"/>
      <c r="D1232" s="330"/>
      <c r="E1232" s="330"/>
    </row>
    <row r="1233" spans="2:5" ht="12.75">
      <c r="B1233" s="330"/>
      <c r="C1233" s="327"/>
      <c r="D1233" s="330"/>
      <c r="E1233" s="330"/>
    </row>
    <row r="1234" spans="2:5" ht="12.75">
      <c r="B1234" s="330"/>
      <c r="C1234" s="327"/>
      <c r="D1234" s="330"/>
      <c r="E1234" s="330"/>
    </row>
    <row r="1235" spans="2:5" ht="12.75">
      <c r="B1235" s="330"/>
      <c r="C1235" s="327"/>
      <c r="D1235" s="330"/>
      <c r="E1235" s="330"/>
    </row>
    <row r="1236" spans="2:5" ht="12.75">
      <c r="B1236" s="330"/>
      <c r="C1236" s="327"/>
      <c r="D1236" s="330"/>
      <c r="E1236" s="330"/>
    </row>
    <row r="1237" spans="2:5" ht="12.75">
      <c r="B1237" s="330"/>
      <c r="C1237" s="327"/>
      <c r="D1237" s="330"/>
      <c r="E1237" s="330"/>
    </row>
    <row r="1238" spans="2:5" ht="12.75">
      <c r="B1238" s="330"/>
      <c r="C1238" s="327"/>
      <c r="D1238" s="330"/>
      <c r="E1238" s="330"/>
    </row>
    <row r="1239" spans="2:5" ht="12.75">
      <c r="B1239" s="330"/>
      <c r="C1239" s="327"/>
      <c r="D1239" s="330"/>
      <c r="E1239" s="330"/>
    </row>
    <row r="1240" spans="2:5" ht="12.75">
      <c r="B1240" s="330"/>
      <c r="C1240" s="327"/>
      <c r="D1240" s="330"/>
      <c r="E1240" s="330"/>
    </row>
    <row r="1241" spans="2:5" ht="12.75">
      <c r="B1241" s="330"/>
      <c r="C1241" s="327"/>
      <c r="D1241" s="330"/>
      <c r="E1241" s="330"/>
    </row>
    <row r="1242" spans="2:5" ht="12.75">
      <c r="B1242" s="330"/>
      <c r="C1242" s="327"/>
      <c r="D1242" s="330"/>
      <c r="E1242" s="330"/>
    </row>
    <row r="1243" spans="2:5" ht="12.75">
      <c r="B1243" s="330"/>
      <c r="C1243" s="327"/>
      <c r="D1243" s="330"/>
      <c r="E1243" s="330"/>
    </row>
    <row r="1244" spans="2:5" ht="12.75">
      <c r="B1244" s="330"/>
      <c r="C1244" s="327"/>
      <c r="D1244" s="330"/>
      <c r="E1244" s="330"/>
    </row>
    <row r="1245" spans="2:5" ht="12.75">
      <c r="B1245" s="330"/>
      <c r="C1245" s="327"/>
      <c r="D1245" s="330"/>
      <c r="E1245" s="330"/>
    </row>
    <row r="1246" spans="2:5" ht="12.75">
      <c r="B1246" s="330"/>
      <c r="C1246" s="327"/>
      <c r="D1246" s="330"/>
      <c r="E1246" s="330"/>
    </row>
    <row r="1247" spans="2:5" ht="12.75">
      <c r="B1247" s="330"/>
      <c r="C1247" s="327"/>
      <c r="D1247" s="330"/>
      <c r="E1247" s="330"/>
    </row>
    <row r="1248" spans="2:5" ht="12.75">
      <c r="B1248" s="330"/>
      <c r="C1248" s="327"/>
      <c r="D1248" s="330"/>
      <c r="E1248" s="330"/>
    </row>
    <row r="1249" spans="2:5" ht="12.75">
      <c r="B1249" s="330"/>
      <c r="C1249" s="327"/>
      <c r="D1249" s="330"/>
      <c r="E1249" s="330"/>
    </row>
    <row r="1250" spans="2:5" ht="12.75">
      <c r="B1250" s="330"/>
      <c r="C1250" s="327"/>
      <c r="D1250" s="330"/>
      <c r="E1250" s="330"/>
    </row>
    <row r="1251" spans="2:5" ht="12.75">
      <c r="B1251" s="330"/>
      <c r="C1251" s="327"/>
      <c r="D1251" s="330"/>
      <c r="E1251" s="330"/>
    </row>
    <row r="1252" spans="2:5" ht="12.75">
      <c r="B1252" s="330"/>
      <c r="C1252" s="327"/>
      <c r="D1252" s="330"/>
      <c r="E1252" s="330"/>
    </row>
    <row r="1253" spans="2:5" ht="12.75">
      <c r="B1253" s="330"/>
      <c r="C1253" s="327"/>
      <c r="D1253" s="330"/>
      <c r="E1253" s="330"/>
    </row>
    <row r="1254" spans="2:5" ht="12.75">
      <c r="B1254" s="330"/>
      <c r="C1254" s="327"/>
      <c r="D1254" s="330"/>
      <c r="E1254" s="330"/>
    </row>
    <row r="1255" spans="2:5" ht="12.75">
      <c r="B1255" s="330"/>
      <c r="C1255" s="327"/>
      <c r="D1255" s="330"/>
      <c r="E1255" s="330"/>
    </row>
    <row r="1256" spans="2:5" ht="12.75">
      <c r="B1256" s="330"/>
      <c r="C1256" s="327"/>
      <c r="D1256" s="330"/>
      <c r="E1256" s="330"/>
    </row>
    <row r="1257" spans="2:5" ht="12.75">
      <c r="B1257" s="330"/>
      <c r="C1257" s="327"/>
      <c r="D1257" s="330"/>
      <c r="E1257" s="330"/>
    </row>
    <row r="1258" spans="2:5" ht="12.75">
      <c r="B1258" s="330"/>
      <c r="C1258" s="327"/>
      <c r="D1258" s="330"/>
      <c r="E1258" s="330"/>
    </row>
    <row r="1259" spans="2:5" ht="12.75">
      <c r="B1259" s="330"/>
      <c r="C1259" s="327"/>
      <c r="D1259" s="330"/>
      <c r="E1259" s="330"/>
    </row>
    <row r="1260" spans="2:5" ht="12.75">
      <c r="B1260" s="330"/>
      <c r="C1260" s="327"/>
      <c r="D1260" s="330"/>
      <c r="E1260" s="330"/>
    </row>
    <row r="1261" spans="2:5" ht="12.75">
      <c r="B1261" s="330"/>
      <c r="C1261" s="327"/>
      <c r="D1261" s="330"/>
      <c r="E1261" s="330"/>
    </row>
    <row r="1262" spans="2:5" ht="12.75">
      <c r="B1262" s="330"/>
      <c r="C1262" s="327"/>
      <c r="D1262" s="330"/>
      <c r="E1262" s="330"/>
    </row>
    <row r="1263" spans="2:5" ht="12.75">
      <c r="B1263" s="330"/>
      <c r="C1263" s="327"/>
      <c r="D1263" s="330"/>
      <c r="E1263" s="330"/>
    </row>
    <row r="1264" spans="2:5" ht="12.75">
      <c r="B1264" s="330"/>
      <c r="C1264" s="327"/>
      <c r="D1264" s="330"/>
      <c r="E1264" s="330"/>
    </row>
    <row r="1265" spans="2:5" ht="12.75">
      <c r="B1265" s="330"/>
      <c r="C1265" s="327"/>
      <c r="D1265" s="330"/>
      <c r="E1265" s="330"/>
    </row>
    <row r="1266" spans="2:5" ht="12.75">
      <c r="B1266" s="330"/>
      <c r="C1266" s="327"/>
      <c r="D1266" s="330"/>
      <c r="E1266" s="330"/>
    </row>
    <row r="1267" spans="2:5" ht="12.75">
      <c r="B1267" s="330"/>
      <c r="C1267" s="327"/>
      <c r="D1267" s="330"/>
      <c r="E1267" s="330"/>
    </row>
    <row r="1268" spans="2:5" ht="12.75">
      <c r="B1268" s="330"/>
      <c r="C1268" s="327"/>
      <c r="D1268" s="330"/>
      <c r="E1268" s="330"/>
    </row>
    <row r="1269" spans="2:5" ht="12.75">
      <c r="B1269" s="330"/>
      <c r="C1269" s="327"/>
      <c r="D1269" s="330"/>
      <c r="E1269" s="330"/>
    </row>
    <row r="1270" spans="2:5" ht="12.75">
      <c r="B1270" s="330"/>
      <c r="C1270" s="327"/>
      <c r="D1270" s="330"/>
      <c r="E1270" s="330"/>
    </row>
    <row r="1271" spans="2:5" ht="12.75">
      <c r="B1271" s="330"/>
      <c r="C1271" s="327"/>
      <c r="D1271" s="330"/>
      <c r="E1271" s="330"/>
    </row>
    <row r="1272" spans="2:5" ht="12.75">
      <c r="B1272" s="330"/>
      <c r="C1272" s="327"/>
      <c r="D1272" s="330"/>
      <c r="E1272" s="330"/>
    </row>
    <row r="1273" spans="2:5" ht="12.75">
      <c r="B1273" s="330"/>
      <c r="C1273" s="327"/>
      <c r="D1273" s="330"/>
      <c r="E1273" s="330"/>
    </row>
    <row r="1274" spans="2:5" ht="12.75">
      <c r="B1274" s="330"/>
      <c r="C1274" s="327"/>
      <c r="D1274" s="330"/>
      <c r="E1274" s="330"/>
    </row>
    <row r="1275" spans="2:5" ht="12.75">
      <c r="B1275" s="330"/>
      <c r="C1275" s="327"/>
      <c r="D1275" s="330"/>
      <c r="E1275" s="330"/>
    </row>
    <row r="1276" spans="2:5" ht="12.75">
      <c r="B1276" s="330"/>
      <c r="C1276" s="327"/>
      <c r="D1276" s="330"/>
      <c r="E1276" s="330"/>
    </row>
    <row r="1277" spans="2:5" ht="12.75">
      <c r="B1277" s="330"/>
      <c r="C1277" s="327"/>
      <c r="D1277" s="330"/>
      <c r="E1277" s="330"/>
    </row>
    <row r="1278" spans="2:5" ht="12.75">
      <c r="B1278" s="330"/>
      <c r="C1278" s="327"/>
      <c r="D1278" s="330"/>
      <c r="E1278" s="330"/>
    </row>
    <row r="1279" spans="2:5" ht="12.75">
      <c r="B1279" s="330"/>
      <c r="C1279" s="327"/>
      <c r="D1279" s="330"/>
      <c r="E1279" s="330"/>
    </row>
    <row r="1280" spans="2:5" ht="12.75">
      <c r="B1280" s="330"/>
      <c r="C1280" s="327"/>
      <c r="D1280" s="330"/>
      <c r="E1280" s="330"/>
    </row>
    <row r="1281" spans="2:5" ht="12.75">
      <c r="B1281" s="330"/>
      <c r="C1281" s="327"/>
      <c r="D1281" s="330"/>
      <c r="E1281" s="330"/>
    </row>
    <row r="1282" spans="2:5" ht="12.75">
      <c r="B1282" s="330"/>
      <c r="C1282" s="327"/>
      <c r="D1282" s="330"/>
      <c r="E1282" s="330"/>
    </row>
    <row r="1283" spans="2:5" ht="12.75">
      <c r="B1283" s="330"/>
      <c r="C1283" s="327"/>
      <c r="D1283" s="330"/>
      <c r="E1283" s="330"/>
    </row>
    <row r="1284" spans="2:5" ht="12.75">
      <c r="B1284" s="330"/>
      <c r="C1284" s="327"/>
      <c r="D1284" s="330"/>
      <c r="E1284" s="330"/>
    </row>
    <row r="1285" spans="2:5" ht="12.75">
      <c r="B1285" s="330"/>
      <c r="C1285" s="327"/>
      <c r="D1285" s="330"/>
      <c r="E1285" s="330"/>
    </row>
    <row r="1286" spans="2:5" ht="12.75">
      <c r="B1286" s="330"/>
      <c r="C1286" s="327"/>
      <c r="D1286" s="330"/>
      <c r="E1286" s="330"/>
    </row>
    <row r="1287" spans="2:5" ht="12.75">
      <c r="B1287" s="330"/>
      <c r="C1287" s="327"/>
      <c r="D1287" s="330"/>
      <c r="E1287" s="330"/>
    </row>
    <row r="1288" spans="2:5" ht="12.75">
      <c r="B1288" s="330"/>
      <c r="C1288" s="327"/>
      <c r="D1288" s="330"/>
      <c r="E1288" s="330"/>
    </row>
    <row r="1289" spans="2:5" ht="12.75">
      <c r="B1289" s="330"/>
      <c r="C1289" s="327"/>
      <c r="D1289" s="330"/>
      <c r="E1289" s="330"/>
    </row>
    <row r="1290" spans="2:5" ht="12.75">
      <c r="B1290" s="330"/>
      <c r="C1290" s="327"/>
      <c r="D1290" s="330"/>
      <c r="E1290" s="330"/>
    </row>
    <row r="1291" spans="2:5" ht="12.75">
      <c r="B1291" s="330"/>
      <c r="C1291" s="327"/>
      <c r="D1291" s="330"/>
      <c r="E1291" s="330"/>
    </row>
    <row r="1292" spans="2:5" ht="12.75">
      <c r="B1292" s="330"/>
      <c r="C1292" s="327"/>
      <c r="D1292" s="330"/>
      <c r="E1292" s="330"/>
    </row>
    <row r="1293" spans="2:5" ht="12.75">
      <c r="B1293" s="330"/>
      <c r="C1293" s="327"/>
      <c r="D1293" s="330"/>
      <c r="E1293" s="330"/>
    </row>
    <row r="1294" spans="2:5" ht="12.75">
      <c r="B1294" s="330"/>
      <c r="C1294" s="327"/>
      <c r="D1294" s="330"/>
      <c r="E1294" s="330"/>
    </row>
    <row r="1295" spans="2:5" ht="12.75">
      <c r="B1295" s="330"/>
      <c r="C1295" s="327"/>
      <c r="D1295" s="330"/>
      <c r="E1295" s="330"/>
    </row>
    <row r="1296" spans="2:5" ht="12.75">
      <c r="B1296" s="330"/>
      <c r="C1296" s="327"/>
      <c r="D1296" s="330"/>
      <c r="E1296" s="330"/>
    </row>
    <row r="1297" spans="2:5" ht="12.75">
      <c r="B1297" s="330"/>
      <c r="C1297" s="327"/>
      <c r="D1297" s="330"/>
      <c r="E1297" s="330"/>
    </row>
    <row r="1298" spans="2:5" ht="12.75">
      <c r="B1298" s="330"/>
      <c r="C1298" s="327"/>
      <c r="D1298" s="330"/>
      <c r="E1298" s="330"/>
    </row>
    <row r="1299" spans="2:5" ht="12.75">
      <c r="B1299" s="330"/>
      <c r="C1299" s="327"/>
      <c r="D1299" s="330"/>
      <c r="E1299" s="330"/>
    </row>
    <row r="1300" spans="2:5" ht="12.75">
      <c r="B1300" s="330"/>
      <c r="C1300" s="327"/>
      <c r="D1300" s="330"/>
      <c r="E1300" s="330"/>
    </row>
    <row r="1301" spans="2:5" ht="12.75">
      <c r="B1301" s="330"/>
      <c r="C1301" s="327"/>
      <c r="D1301" s="330"/>
      <c r="E1301" s="330"/>
    </row>
    <row r="1302" spans="2:5" ht="12.75">
      <c r="B1302" s="330"/>
      <c r="C1302" s="327"/>
      <c r="D1302" s="330"/>
      <c r="E1302" s="330"/>
    </row>
    <row r="1303" spans="2:5" ht="12.75">
      <c r="B1303" s="330"/>
      <c r="C1303" s="327"/>
      <c r="D1303" s="330"/>
      <c r="E1303" s="330"/>
    </row>
    <row r="1304" spans="2:5" ht="12.75">
      <c r="B1304" s="330"/>
      <c r="C1304" s="327"/>
      <c r="D1304" s="330"/>
      <c r="E1304" s="330"/>
    </row>
    <row r="1305" spans="2:5" ht="12.75">
      <c r="B1305" s="330"/>
      <c r="C1305" s="327"/>
      <c r="D1305" s="330"/>
      <c r="E1305" s="330"/>
    </row>
    <row r="1306" spans="2:5" ht="12.75">
      <c r="B1306" s="330"/>
      <c r="C1306" s="327"/>
      <c r="D1306" s="330"/>
      <c r="E1306" s="330"/>
    </row>
    <row r="1307" spans="2:5" ht="12.75">
      <c r="B1307" s="330"/>
      <c r="C1307" s="327"/>
      <c r="D1307" s="330"/>
      <c r="E1307" s="330"/>
    </row>
    <row r="1308" spans="2:5" ht="12.75">
      <c r="B1308" s="330"/>
      <c r="C1308" s="327"/>
      <c r="D1308" s="330"/>
      <c r="E1308" s="330"/>
    </row>
    <row r="1309" spans="2:5" ht="12.75">
      <c r="B1309" s="330"/>
      <c r="C1309" s="327"/>
      <c r="D1309" s="330"/>
      <c r="E1309" s="330"/>
    </row>
    <row r="1310" spans="2:5" ht="12.75">
      <c r="B1310" s="330"/>
      <c r="C1310" s="327"/>
      <c r="D1310" s="330"/>
      <c r="E1310" s="330"/>
    </row>
    <row r="1311" spans="2:5" ht="12.75">
      <c r="B1311" s="330"/>
      <c r="C1311" s="327"/>
      <c r="D1311" s="330"/>
      <c r="E1311" s="330"/>
    </row>
    <row r="1312" spans="2:5" ht="12.75">
      <c r="B1312" s="330"/>
      <c r="C1312" s="327"/>
      <c r="D1312" s="330"/>
      <c r="E1312" s="330"/>
    </row>
    <row r="1313" spans="2:5" ht="12.75">
      <c r="B1313" s="330"/>
      <c r="C1313" s="327"/>
      <c r="D1313" s="330"/>
      <c r="E1313" s="330"/>
    </row>
    <row r="1314" spans="2:5" ht="12.75">
      <c r="B1314" s="330"/>
      <c r="C1314" s="327"/>
      <c r="D1314" s="330"/>
      <c r="E1314" s="330"/>
    </row>
    <row r="1315" spans="2:5" ht="12.75">
      <c r="B1315" s="330"/>
      <c r="C1315" s="327"/>
      <c r="D1315" s="330"/>
      <c r="E1315" s="330"/>
    </row>
    <row r="1316" spans="2:5" ht="12.75">
      <c r="B1316" s="330"/>
      <c r="C1316" s="327"/>
      <c r="D1316" s="330"/>
      <c r="E1316" s="330"/>
    </row>
    <row r="1317" spans="2:5" ht="12.75">
      <c r="B1317" s="330"/>
      <c r="C1317" s="327"/>
      <c r="D1317" s="330"/>
      <c r="E1317" s="330"/>
    </row>
    <row r="1318" spans="2:5" ht="12.75">
      <c r="B1318" s="330"/>
      <c r="C1318" s="327"/>
      <c r="D1318" s="330"/>
      <c r="E1318" s="330"/>
    </row>
    <row r="1319" spans="2:5" ht="12.75">
      <c r="B1319" s="330"/>
      <c r="C1319" s="327"/>
      <c r="D1319" s="330"/>
      <c r="E1319" s="330"/>
    </row>
    <row r="1320" spans="2:5" ht="12.75">
      <c r="B1320" s="330"/>
      <c r="C1320" s="327"/>
      <c r="D1320" s="330"/>
      <c r="E1320" s="330"/>
    </row>
    <row r="1321" spans="2:5" ht="12.75">
      <c r="B1321" s="330"/>
      <c r="C1321" s="327"/>
      <c r="D1321" s="330"/>
      <c r="E1321" s="330"/>
    </row>
    <row r="1322" spans="2:5" ht="12.75">
      <c r="B1322" s="330"/>
      <c r="C1322" s="327"/>
      <c r="D1322" s="330"/>
      <c r="E1322" s="330"/>
    </row>
    <row r="1323" spans="2:5" ht="12.75">
      <c r="B1323" s="330"/>
      <c r="C1323" s="327"/>
      <c r="D1323" s="330"/>
      <c r="E1323" s="330"/>
    </row>
    <row r="1324" spans="2:5" ht="12.75">
      <c r="B1324" s="330"/>
      <c r="C1324" s="327"/>
      <c r="D1324" s="330"/>
      <c r="E1324" s="330"/>
    </row>
    <row r="1325" spans="2:5" ht="12.75">
      <c r="B1325" s="330"/>
      <c r="C1325" s="327"/>
      <c r="D1325" s="330"/>
      <c r="E1325" s="330"/>
    </row>
    <row r="1326" spans="2:5" ht="12.75">
      <c r="B1326" s="330"/>
      <c r="C1326" s="327"/>
      <c r="D1326" s="330"/>
      <c r="E1326" s="330"/>
    </row>
    <row r="1327" spans="2:5" ht="12.75">
      <c r="B1327" s="330"/>
      <c r="C1327" s="327"/>
      <c r="D1327" s="330"/>
      <c r="E1327" s="330"/>
    </row>
    <row r="1328" spans="2:5" ht="12.75">
      <c r="B1328" s="330"/>
      <c r="C1328" s="327"/>
      <c r="D1328" s="330"/>
      <c r="E1328" s="330"/>
    </row>
    <row r="1329" spans="2:5" ht="12.75">
      <c r="B1329" s="330"/>
      <c r="C1329" s="327"/>
      <c r="D1329" s="330"/>
      <c r="E1329" s="330"/>
    </row>
    <row r="1330" spans="2:5" ht="12.75">
      <c r="B1330" s="330"/>
      <c r="C1330" s="327"/>
      <c r="D1330" s="330"/>
      <c r="E1330" s="330"/>
    </row>
    <row r="1331" spans="2:5" ht="12.75">
      <c r="B1331" s="330"/>
      <c r="C1331" s="327"/>
      <c r="D1331" s="330"/>
      <c r="E1331" s="330"/>
    </row>
    <row r="1332" spans="2:5" ht="12.75">
      <c r="B1332" s="330"/>
      <c r="C1332" s="327"/>
      <c r="D1332" s="330"/>
      <c r="E1332" s="330"/>
    </row>
    <row r="1333" spans="2:5" ht="12.75">
      <c r="B1333" s="330"/>
      <c r="C1333" s="327"/>
      <c r="D1333" s="330"/>
      <c r="E1333" s="330"/>
    </row>
    <row r="1334" spans="2:5" ht="12.75">
      <c r="B1334" s="330"/>
      <c r="C1334" s="327"/>
      <c r="D1334" s="330"/>
      <c r="E1334" s="330"/>
    </row>
    <row r="1335" spans="2:5" ht="12.75">
      <c r="B1335" s="330"/>
      <c r="C1335" s="327"/>
      <c r="D1335" s="330"/>
      <c r="E1335" s="330"/>
    </row>
    <row r="1336" spans="2:5" ht="12.75">
      <c r="B1336" s="330"/>
      <c r="C1336" s="327"/>
      <c r="D1336" s="330"/>
      <c r="E1336" s="330"/>
    </row>
    <row r="1337" spans="2:5" ht="12.75">
      <c r="B1337" s="330"/>
      <c r="C1337" s="327"/>
      <c r="D1337" s="330"/>
      <c r="E1337" s="330"/>
    </row>
    <row r="1338" spans="2:5" ht="12.75">
      <c r="B1338" s="330"/>
      <c r="C1338" s="327"/>
      <c r="D1338" s="330"/>
      <c r="E1338" s="330"/>
    </row>
    <row r="1339" spans="2:5" ht="12.75">
      <c r="B1339" s="330"/>
      <c r="C1339" s="327"/>
      <c r="D1339" s="330"/>
      <c r="E1339" s="330"/>
    </row>
    <row r="1340" spans="2:5" ht="12.75">
      <c r="B1340" s="330"/>
      <c r="C1340" s="327"/>
      <c r="D1340" s="330"/>
      <c r="E1340" s="330"/>
    </row>
    <row r="1341" spans="2:5" ht="12.75">
      <c r="B1341" s="330"/>
      <c r="C1341" s="327"/>
      <c r="D1341" s="330"/>
      <c r="E1341" s="330"/>
    </row>
    <row r="1342" spans="2:5" ht="12.75">
      <c r="B1342" s="330"/>
      <c r="C1342" s="327"/>
      <c r="D1342" s="330"/>
      <c r="E1342" s="330"/>
    </row>
    <row r="1343" spans="2:5" ht="12.75">
      <c r="B1343" s="330"/>
      <c r="C1343" s="327"/>
      <c r="D1343" s="330"/>
      <c r="E1343" s="330"/>
    </row>
    <row r="1344" spans="2:5" ht="12.75">
      <c r="B1344" s="330"/>
      <c r="C1344" s="327"/>
      <c r="D1344" s="330"/>
      <c r="E1344" s="330"/>
    </row>
    <row r="1345" spans="2:5" ht="12.75">
      <c r="B1345" s="330"/>
      <c r="C1345" s="327"/>
      <c r="D1345" s="330"/>
      <c r="E1345" s="330"/>
    </row>
    <row r="1346" spans="2:5" ht="12.75">
      <c r="B1346" s="330"/>
      <c r="C1346" s="327"/>
      <c r="D1346" s="330"/>
      <c r="E1346" s="330"/>
    </row>
  </sheetData>
  <mergeCells count="10">
    <mergeCell ref="A218:D218"/>
    <mergeCell ref="A8:A10"/>
    <mergeCell ref="B8:B10"/>
    <mergeCell ref="C8:C10"/>
    <mergeCell ref="D8:D10"/>
    <mergeCell ref="F8:F10"/>
    <mergeCell ref="G8:G10"/>
    <mergeCell ref="A6:G6"/>
    <mergeCell ref="E8:E10"/>
    <mergeCell ref="A7:G7"/>
  </mergeCells>
  <printOptions horizontalCentered="1"/>
  <pageMargins left="0.2362204724409449" right="0.2362204724409449" top="0.2362204724409449" bottom="0.31496062992125984" header="0.2362204724409449" footer="0.2755905511811024"/>
  <pageSetup fitToHeight="0" fitToWidth="4" horizontalDpi="600" verticalDpi="600" orientation="portrait" paperSize="9" r:id="rId1"/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8"/>
  <sheetViews>
    <sheetView zoomScaleSheetLayoutView="75" workbookViewId="0" topLeftCell="A1">
      <selection activeCell="G5" sqref="G5"/>
    </sheetView>
  </sheetViews>
  <sheetFormatPr defaultColWidth="9.00390625" defaultRowHeight="12.75"/>
  <cols>
    <col min="1" max="1" width="4.125" style="185" customWidth="1"/>
    <col min="2" max="2" width="6.00390625" style="185" customWidth="1"/>
    <col min="3" max="3" width="5.00390625" style="185" customWidth="1"/>
    <col min="4" max="4" width="44.875" style="185" customWidth="1"/>
    <col min="5" max="5" width="10.75390625" style="185" customWidth="1"/>
    <col min="6" max="6" width="12.375" style="185" customWidth="1"/>
    <col min="7" max="7" width="12.625" style="435" customWidth="1"/>
    <col min="8" max="8" width="7.875" style="433" customWidth="1"/>
    <col min="9" max="9" width="12.00390625" style="433" customWidth="1"/>
    <col min="10" max="10" width="6.00390625" style="185" customWidth="1"/>
    <col min="11" max="16384" width="9.125" style="185" customWidth="1"/>
  </cols>
  <sheetData>
    <row r="1" ht="12.75">
      <c r="F1" s="242" t="s">
        <v>318</v>
      </c>
    </row>
    <row r="2" spans="6:7" ht="12.75">
      <c r="F2" s="242" t="s">
        <v>92</v>
      </c>
      <c r="G2" s="852" t="s">
        <v>639</v>
      </c>
    </row>
    <row r="3" spans="2:6" ht="12.75">
      <c r="B3" s="309"/>
      <c r="C3" s="309"/>
      <c r="D3" s="309"/>
      <c r="F3" s="242" t="s">
        <v>93</v>
      </c>
    </row>
    <row r="4" ht="12.75">
      <c r="F4" s="655" t="s">
        <v>642</v>
      </c>
    </row>
    <row r="7" spans="1:7" ht="12.75">
      <c r="A7" s="797" t="s">
        <v>443</v>
      </c>
      <c r="B7" s="797"/>
      <c r="C7" s="797"/>
      <c r="D7" s="797"/>
      <c r="E7" s="797"/>
      <c r="F7" s="797"/>
      <c r="G7" s="797"/>
    </row>
    <row r="8" spans="3:4" ht="10.5" customHeight="1">
      <c r="C8" s="309"/>
      <c r="D8" s="468"/>
    </row>
    <row r="9" spans="1:7" ht="12" customHeight="1" thickBot="1">
      <c r="A9" s="796" t="s">
        <v>86</v>
      </c>
      <c r="B9" s="796"/>
      <c r="C9" s="796"/>
      <c r="D9" s="796"/>
      <c r="E9" s="796"/>
      <c r="F9" s="796"/>
      <c r="G9" s="796"/>
    </row>
    <row r="10" spans="1:7" ht="12.75" customHeight="1">
      <c r="A10" s="810" t="s">
        <v>55</v>
      </c>
      <c r="B10" s="813" t="s">
        <v>40</v>
      </c>
      <c r="C10" s="813" t="s">
        <v>0</v>
      </c>
      <c r="D10" s="813" t="s">
        <v>56</v>
      </c>
      <c r="E10" s="804" t="s">
        <v>401</v>
      </c>
      <c r="F10" s="807" t="s">
        <v>490</v>
      </c>
      <c r="G10" s="801" t="s">
        <v>491</v>
      </c>
    </row>
    <row r="11" spans="1:7" ht="12.75">
      <c r="A11" s="811"/>
      <c r="B11" s="814"/>
      <c r="C11" s="814"/>
      <c r="D11" s="814"/>
      <c r="E11" s="805"/>
      <c r="F11" s="808"/>
      <c r="G11" s="802"/>
    </row>
    <row r="12" spans="1:7" ht="12" customHeight="1" thickBot="1">
      <c r="A12" s="812"/>
      <c r="B12" s="815"/>
      <c r="C12" s="815"/>
      <c r="D12" s="815"/>
      <c r="E12" s="806"/>
      <c r="F12" s="809"/>
      <c r="G12" s="803"/>
    </row>
    <row r="13" spans="1:9" s="349" customFormat="1" ht="9.75" customHeight="1" thickBot="1">
      <c r="A13" s="346">
        <v>1</v>
      </c>
      <c r="B13" s="212">
        <v>2</v>
      </c>
      <c r="C13" s="347">
        <v>3</v>
      </c>
      <c r="D13" s="347">
        <v>4</v>
      </c>
      <c r="E13" s="348">
        <v>5</v>
      </c>
      <c r="F13" s="212">
        <v>6</v>
      </c>
      <c r="G13" s="583">
        <v>7</v>
      </c>
      <c r="H13" s="469"/>
      <c r="I13" s="469"/>
    </row>
    <row r="14" spans="1:7" ht="12.75">
      <c r="A14" s="470"/>
      <c r="B14" s="471"/>
      <c r="C14" s="471"/>
      <c r="D14" s="461"/>
      <c r="E14" s="615"/>
      <c r="F14" s="616"/>
      <c r="G14" s="472"/>
    </row>
    <row r="15" spans="1:7" ht="13.5" thickBot="1">
      <c r="A15" s="392" t="s">
        <v>1</v>
      </c>
      <c r="B15" s="393"/>
      <c r="C15" s="393"/>
      <c r="D15" s="658" t="s">
        <v>2</v>
      </c>
      <c r="E15" s="618">
        <f>E16</f>
        <v>44000</v>
      </c>
      <c r="F15" s="636">
        <f>F16</f>
        <v>0</v>
      </c>
      <c r="G15" s="447">
        <f aca="true" t="shared" si="0" ref="G15:G20">E15+F15</f>
        <v>44000</v>
      </c>
    </row>
    <row r="16" spans="1:7" ht="12.75">
      <c r="A16" s="396"/>
      <c r="B16" s="657" t="s">
        <v>3</v>
      </c>
      <c r="C16" s="458"/>
      <c r="D16" s="659" t="s">
        <v>60</v>
      </c>
      <c r="E16" s="550">
        <f>E17</f>
        <v>44000</v>
      </c>
      <c r="F16" s="572">
        <f>F17</f>
        <v>0</v>
      </c>
      <c r="G16" s="455">
        <f t="shared" si="0"/>
        <v>44000</v>
      </c>
    </row>
    <row r="17" spans="1:7" ht="12.75">
      <c r="A17" s="396"/>
      <c r="B17" s="268"/>
      <c r="C17" s="400" t="s">
        <v>94</v>
      </c>
      <c r="D17" s="242" t="s">
        <v>95</v>
      </c>
      <c r="E17" s="295">
        <v>44000</v>
      </c>
      <c r="F17" s="293"/>
      <c r="G17" s="450">
        <f t="shared" si="0"/>
        <v>44000</v>
      </c>
    </row>
    <row r="18" spans="1:7" ht="12.75">
      <c r="A18" s="396"/>
      <c r="B18" s="421"/>
      <c r="C18" s="400"/>
      <c r="D18" s="242"/>
      <c r="E18" s="295"/>
      <c r="F18" s="293"/>
      <c r="G18" s="450"/>
    </row>
    <row r="19" spans="1:10" ht="13.5" thickBot="1">
      <c r="A19" s="392" t="s">
        <v>15</v>
      </c>
      <c r="B19" s="393"/>
      <c r="C19" s="393"/>
      <c r="D19" s="652" t="s">
        <v>16</v>
      </c>
      <c r="E19" s="618">
        <f>E23+E20</f>
        <v>193335</v>
      </c>
      <c r="F19" s="636">
        <f>F23+F20</f>
        <v>0</v>
      </c>
      <c r="G19" s="447">
        <f t="shared" si="0"/>
        <v>193335</v>
      </c>
      <c r="I19" s="473"/>
      <c r="J19" s="329"/>
    </row>
    <row r="20" spans="1:10" ht="12.75">
      <c r="A20" s="660"/>
      <c r="B20" s="657" t="s">
        <v>37</v>
      </c>
      <c r="C20" s="458"/>
      <c r="D20" s="654" t="s">
        <v>61</v>
      </c>
      <c r="E20" s="550">
        <f>SUM(E21)</f>
        <v>188635</v>
      </c>
      <c r="F20" s="572">
        <f>SUM(F21)</f>
        <v>0</v>
      </c>
      <c r="G20" s="455">
        <f t="shared" si="0"/>
        <v>188635</v>
      </c>
      <c r="I20" s="51"/>
      <c r="J20" s="329"/>
    </row>
    <row r="21" spans="1:7" ht="12.75">
      <c r="A21" s="660"/>
      <c r="B21" s="661"/>
      <c r="C21" s="662">
        <v>3030</v>
      </c>
      <c r="D21" s="663" t="s">
        <v>96</v>
      </c>
      <c r="E21" s="295">
        <v>188635</v>
      </c>
      <c r="F21" s="293"/>
      <c r="G21" s="450">
        <f aca="true" t="shared" si="1" ref="G21:G28">E21+F21</f>
        <v>188635</v>
      </c>
    </row>
    <row r="22" spans="1:7" ht="12.75">
      <c r="A22" s="660"/>
      <c r="B22" s="664"/>
      <c r="C22" s="664"/>
      <c r="D22" s="620"/>
      <c r="E22" s="295"/>
      <c r="F22" s="293"/>
      <c r="G22" s="450"/>
    </row>
    <row r="23" spans="1:7" ht="12.75">
      <c r="A23" s="414"/>
      <c r="B23" s="657" t="s">
        <v>17</v>
      </c>
      <c r="C23" s="665"/>
      <c r="D23" s="654" t="s">
        <v>61</v>
      </c>
      <c r="E23" s="550">
        <f>E24</f>
        <v>4700</v>
      </c>
      <c r="F23" s="572">
        <f>F24</f>
        <v>0</v>
      </c>
      <c r="G23" s="455">
        <f t="shared" si="1"/>
        <v>4700</v>
      </c>
    </row>
    <row r="24" spans="1:7" ht="12.75">
      <c r="A24" s="414"/>
      <c r="B24" s="404"/>
      <c r="C24" s="400" t="s">
        <v>94</v>
      </c>
      <c r="D24" s="242" t="s">
        <v>95</v>
      </c>
      <c r="E24" s="295">
        <v>4700</v>
      </c>
      <c r="F24" s="293"/>
      <c r="G24" s="450">
        <f t="shared" si="1"/>
        <v>4700</v>
      </c>
    </row>
    <row r="25" spans="1:7" ht="12.75">
      <c r="A25" s="414"/>
      <c r="B25" s="404"/>
      <c r="C25" s="400"/>
      <c r="D25" s="242"/>
      <c r="E25" s="295"/>
      <c r="F25" s="293"/>
      <c r="G25" s="450"/>
    </row>
    <row r="26" spans="1:7" ht="13.5" thickBot="1">
      <c r="A26" s="412">
        <v>600</v>
      </c>
      <c r="B26" s="393"/>
      <c r="C26" s="393"/>
      <c r="D26" s="652" t="s">
        <v>26</v>
      </c>
      <c r="E26" s="618">
        <f>E27</f>
        <v>3643420</v>
      </c>
      <c r="F26" s="636">
        <f>F27</f>
        <v>150000</v>
      </c>
      <c r="G26" s="447">
        <f t="shared" si="1"/>
        <v>3793420</v>
      </c>
    </row>
    <row r="27" spans="1:7" ht="12.75">
      <c r="A27" s="414"/>
      <c r="B27" s="453">
        <v>60014</v>
      </c>
      <c r="C27" s="458"/>
      <c r="D27" s="651" t="s">
        <v>27</v>
      </c>
      <c r="E27" s="550">
        <f>SUM(E28:E47)</f>
        <v>3643420</v>
      </c>
      <c r="F27" s="572">
        <f>SUM(F28:F47)</f>
        <v>150000</v>
      </c>
      <c r="G27" s="455">
        <f t="shared" si="1"/>
        <v>3793420</v>
      </c>
    </row>
    <row r="28" spans="1:7" ht="12.75">
      <c r="A28" s="414"/>
      <c r="B28" s="268"/>
      <c r="C28" s="268">
        <v>2310</v>
      </c>
      <c r="D28" s="620" t="s">
        <v>335</v>
      </c>
      <c r="E28" s="295">
        <v>8423</v>
      </c>
      <c r="F28" s="293"/>
      <c r="G28" s="450">
        <f t="shared" si="1"/>
        <v>8423</v>
      </c>
    </row>
    <row r="29" spans="1:9" ht="12.75">
      <c r="A29" s="414"/>
      <c r="B29" s="268"/>
      <c r="C29" s="268">
        <v>3020</v>
      </c>
      <c r="D29" s="242" t="s">
        <v>98</v>
      </c>
      <c r="E29" s="295">
        <v>15500</v>
      </c>
      <c r="F29" s="293"/>
      <c r="G29" s="450">
        <f>E29+F29</f>
        <v>15500</v>
      </c>
      <c r="I29" s="435"/>
    </row>
    <row r="30" spans="1:7" ht="12.75">
      <c r="A30" s="414"/>
      <c r="B30" s="268"/>
      <c r="C30" s="268">
        <v>4010</v>
      </c>
      <c r="D30" s="242" t="s">
        <v>99</v>
      </c>
      <c r="E30" s="295">
        <v>753580</v>
      </c>
      <c r="F30" s="293"/>
      <c r="G30" s="450">
        <f aca="true" t="shared" si="2" ref="G30:G93">E30+F30</f>
        <v>753580</v>
      </c>
    </row>
    <row r="31" spans="1:9" ht="12.75">
      <c r="A31" s="414"/>
      <c r="B31" s="268"/>
      <c r="C31" s="268">
        <v>4040</v>
      </c>
      <c r="D31" s="242" t="s">
        <v>100</v>
      </c>
      <c r="E31" s="295">
        <v>66155</v>
      </c>
      <c r="F31" s="293"/>
      <c r="G31" s="450">
        <f t="shared" si="2"/>
        <v>66155</v>
      </c>
      <c r="I31" s="435"/>
    </row>
    <row r="32" spans="1:7" ht="12.75">
      <c r="A32" s="414"/>
      <c r="B32" s="268"/>
      <c r="C32" s="268">
        <v>4110</v>
      </c>
      <c r="D32" s="242" t="s">
        <v>101</v>
      </c>
      <c r="E32" s="295">
        <v>138135</v>
      </c>
      <c r="F32" s="293"/>
      <c r="G32" s="450">
        <f t="shared" si="2"/>
        <v>138135</v>
      </c>
    </row>
    <row r="33" spans="1:7" ht="12.75">
      <c r="A33" s="414"/>
      <c r="B33" s="268"/>
      <c r="C33" s="268">
        <v>4120</v>
      </c>
      <c r="D33" s="242" t="s">
        <v>102</v>
      </c>
      <c r="E33" s="295">
        <v>19147</v>
      </c>
      <c r="F33" s="293"/>
      <c r="G33" s="450">
        <f t="shared" si="2"/>
        <v>19147</v>
      </c>
    </row>
    <row r="34" spans="1:11" ht="12.75">
      <c r="A34" s="414"/>
      <c r="B34" s="268"/>
      <c r="C34" s="268">
        <v>4210</v>
      </c>
      <c r="D34" s="242" t="s">
        <v>103</v>
      </c>
      <c r="E34" s="295">
        <v>755315</v>
      </c>
      <c r="F34" s="293">
        <v>148522</v>
      </c>
      <c r="G34" s="450">
        <f t="shared" si="2"/>
        <v>903837</v>
      </c>
      <c r="I34" s="435"/>
      <c r="K34" s="190"/>
    </row>
    <row r="35" spans="1:7" ht="12.75">
      <c r="A35" s="414"/>
      <c r="B35" s="268"/>
      <c r="C35" s="268">
        <v>4260</v>
      </c>
      <c r="D35" s="242" t="s">
        <v>104</v>
      </c>
      <c r="E35" s="295">
        <v>50000</v>
      </c>
      <c r="F35" s="293"/>
      <c r="G35" s="450">
        <f t="shared" si="2"/>
        <v>50000</v>
      </c>
    </row>
    <row r="36" spans="1:7" ht="12.75">
      <c r="A36" s="414"/>
      <c r="B36" s="268"/>
      <c r="C36" s="268">
        <v>4270</v>
      </c>
      <c r="D36" s="242" t="s">
        <v>105</v>
      </c>
      <c r="E36" s="295">
        <v>459073</v>
      </c>
      <c r="F36" s="293">
        <f>517673+150000</f>
        <v>667673</v>
      </c>
      <c r="G36" s="450">
        <f t="shared" si="2"/>
        <v>1126746</v>
      </c>
    </row>
    <row r="37" spans="1:9" ht="12.75">
      <c r="A37" s="414"/>
      <c r="B37" s="268"/>
      <c r="C37" s="268">
        <v>4280</v>
      </c>
      <c r="D37" s="242" t="s">
        <v>106</v>
      </c>
      <c r="E37" s="295">
        <v>2000</v>
      </c>
      <c r="F37" s="293"/>
      <c r="G37" s="450">
        <f t="shared" si="2"/>
        <v>2000</v>
      </c>
      <c r="I37" s="435"/>
    </row>
    <row r="38" spans="1:7" ht="12.75">
      <c r="A38" s="414"/>
      <c r="B38" s="268"/>
      <c r="C38" s="268">
        <v>4300</v>
      </c>
      <c r="D38" s="242" t="s">
        <v>95</v>
      </c>
      <c r="E38" s="295">
        <v>72100</v>
      </c>
      <c r="F38" s="293"/>
      <c r="G38" s="450">
        <f t="shared" si="2"/>
        <v>72100</v>
      </c>
    </row>
    <row r="39" spans="1:7" ht="12.75">
      <c r="A39" s="414"/>
      <c r="B39" s="268"/>
      <c r="C39" s="268">
        <v>4410</v>
      </c>
      <c r="D39" s="242" t="s">
        <v>107</v>
      </c>
      <c r="E39" s="295">
        <v>6000</v>
      </c>
      <c r="F39" s="293"/>
      <c r="G39" s="450">
        <f t="shared" si="2"/>
        <v>6000</v>
      </c>
    </row>
    <row r="40" spans="1:7" ht="12.75">
      <c r="A40" s="414"/>
      <c r="B40" s="268"/>
      <c r="C40" s="268">
        <v>4430</v>
      </c>
      <c r="D40" s="242" t="s">
        <v>108</v>
      </c>
      <c r="E40" s="295">
        <v>39600</v>
      </c>
      <c r="F40" s="293"/>
      <c r="G40" s="450">
        <f t="shared" si="2"/>
        <v>39600</v>
      </c>
    </row>
    <row r="41" spans="1:9" ht="12.75">
      <c r="A41" s="414"/>
      <c r="B41" s="268"/>
      <c r="C41" s="268">
        <v>4440</v>
      </c>
      <c r="D41" s="242" t="s">
        <v>109</v>
      </c>
      <c r="E41" s="295">
        <v>32507</v>
      </c>
      <c r="F41" s="293"/>
      <c r="G41" s="450">
        <f t="shared" si="2"/>
        <v>32507</v>
      </c>
      <c r="I41" s="435"/>
    </row>
    <row r="42" spans="1:9" ht="12.75">
      <c r="A42" s="414"/>
      <c r="B42" s="268"/>
      <c r="C42" s="268">
        <v>4480</v>
      </c>
      <c r="D42" s="242" t="s">
        <v>110</v>
      </c>
      <c r="E42" s="295">
        <v>25506</v>
      </c>
      <c r="F42" s="293"/>
      <c r="G42" s="450">
        <f t="shared" si="2"/>
        <v>25506</v>
      </c>
      <c r="I42" s="435"/>
    </row>
    <row r="43" spans="1:7" ht="12.75">
      <c r="A43" s="414"/>
      <c r="B43" s="268"/>
      <c r="C43" s="268">
        <v>4510</v>
      </c>
      <c r="D43" s="242" t="s">
        <v>111</v>
      </c>
      <c r="E43" s="295">
        <v>2829</v>
      </c>
      <c r="F43" s="293"/>
      <c r="G43" s="450">
        <f t="shared" si="2"/>
        <v>2829</v>
      </c>
    </row>
    <row r="44" spans="1:7" ht="12.75">
      <c r="A44" s="414"/>
      <c r="B44" s="268"/>
      <c r="C44" s="268">
        <v>4520</v>
      </c>
      <c r="D44" s="242" t="s">
        <v>317</v>
      </c>
      <c r="E44" s="295">
        <v>1650</v>
      </c>
      <c r="F44" s="293"/>
      <c r="G44" s="450">
        <f t="shared" si="2"/>
        <v>1650</v>
      </c>
    </row>
    <row r="45" spans="1:7" ht="12.75">
      <c r="A45" s="414"/>
      <c r="B45" s="268"/>
      <c r="C45" s="268">
        <v>4580</v>
      </c>
      <c r="D45" s="242" t="s">
        <v>67</v>
      </c>
      <c r="E45" s="295">
        <v>2000</v>
      </c>
      <c r="F45" s="293"/>
      <c r="G45" s="450">
        <f t="shared" si="2"/>
        <v>2000</v>
      </c>
    </row>
    <row r="46" spans="1:7" ht="12.75">
      <c r="A46" s="414"/>
      <c r="B46" s="268"/>
      <c r="C46" s="268">
        <v>6050</v>
      </c>
      <c r="D46" s="242" t="s">
        <v>112</v>
      </c>
      <c r="E46" s="295">
        <v>1159900</v>
      </c>
      <c r="F46" s="293">
        <f>20000-36195-650000</f>
        <v>-666195</v>
      </c>
      <c r="G46" s="450">
        <f t="shared" si="2"/>
        <v>493705</v>
      </c>
    </row>
    <row r="47" spans="1:7" ht="12.75">
      <c r="A47" s="414"/>
      <c r="B47" s="268"/>
      <c r="C47" s="268">
        <v>6060</v>
      </c>
      <c r="D47" s="242" t="s">
        <v>346</v>
      </c>
      <c r="E47" s="295">
        <v>34000</v>
      </c>
      <c r="F47" s="293">
        <v>0</v>
      </c>
      <c r="G47" s="450">
        <f t="shared" si="2"/>
        <v>34000</v>
      </c>
    </row>
    <row r="48" spans="1:7" ht="12.75">
      <c r="A48" s="414"/>
      <c r="B48" s="268"/>
      <c r="C48" s="268"/>
      <c r="D48" s="242"/>
      <c r="E48" s="295"/>
      <c r="F48" s="293"/>
      <c r="G48" s="450"/>
    </row>
    <row r="49" spans="1:7" ht="13.5" thickBot="1">
      <c r="A49" s="412">
        <v>630</v>
      </c>
      <c r="B49" s="393"/>
      <c r="C49" s="413"/>
      <c r="D49" s="652" t="s">
        <v>113</v>
      </c>
      <c r="E49" s="618">
        <f>E50</f>
        <v>2000</v>
      </c>
      <c r="F49" s="636">
        <f>F50</f>
        <v>0</v>
      </c>
      <c r="G49" s="447">
        <f t="shared" si="2"/>
        <v>2000</v>
      </c>
    </row>
    <row r="50" spans="1:7" ht="12.75">
      <c r="A50" s="414"/>
      <c r="B50" s="453">
        <v>63003</v>
      </c>
      <c r="C50" s="666"/>
      <c r="D50" s="654" t="s">
        <v>114</v>
      </c>
      <c r="E50" s="550">
        <f>SUM(E51:E54)</f>
        <v>2000</v>
      </c>
      <c r="F50" s="572">
        <f>SUM(F51:F54)</f>
        <v>0</v>
      </c>
      <c r="G50" s="455">
        <f t="shared" si="2"/>
        <v>2000</v>
      </c>
    </row>
    <row r="51" spans="1:8" ht="12.75">
      <c r="A51" s="414"/>
      <c r="B51" s="404"/>
      <c r="C51" s="400" t="s">
        <v>336</v>
      </c>
      <c r="D51" s="242" t="s">
        <v>337</v>
      </c>
      <c r="E51" s="295">
        <v>1000</v>
      </c>
      <c r="F51" s="293"/>
      <c r="G51" s="450">
        <f t="shared" si="2"/>
        <v>1000</v>
      </c>
      <c r="H51" s="435"/>
    </row>
    <row r="52" spans="1:8" ht="12.75">
      <c r="A52" s="414"/>
      <c r="B52" s="404"/>
      <c r="C52" s="400"/>
      <c r="D52" s="242" t="s">
        <v>338</v>
      </c>
      <c r="E52" s="295"/>
      <c r="F52" s="293"/>
      <c r="G52" s="450"/>
      <c r="H52" s="435"/>
    </row>
    <row r="53" spans="1:7" ht="12.75">
      <c r="A53" s="414"/>
      <c r="B53" s="404"/>
      <c r="C53" s="400" t="s">
        <v>115</v>
      </c>
      <c r="D53" s="242" t="s">
        <v>103</v>
      </c>
      <c r="E53" s="295">
        <v>500</v>
      </c>
      <c r="F53" s="293"/>
      <c r="G53" s="450">
        <f t="shared" si="2"/>
        <v>500</v>
      </c>
    </row>
    <row r="54" spans="1:7" ht="12.75">
      <c r="A54" s="414"/>
      <c r="B54" s="404"/>
      <c r="C54" s="400" t="s">
        <v>94</v>
      </c>
      <c r="D54" s="242" t="s">
        <v>95</v>
      </c>
      <c r="E54" s="295">
        <v>500</v>
      </c>
      <c r="F54" s="293"/>
      <c r="G54" s="450">
        <f t="shared" si="2"/>
        <v>500</v>
      </c>
    </row>
    <row r="55" spans="1:7" ht="12.75">
      <c r="A55" s="414"/>
      <c r="B55" s="404"/>
      <c r="C55" s="400"/>
      <c r="D55" s="242"/>
      <c r="E55" s="295"/>
      <c r="F55" s="293"/>
      <c r="G55" s="450"/>
    </row>
    <row r="56" spans="1:7" ht="13.5" thickBot="1">
      <c r="A56" s="412">
        <v>700</v>
      </c>
      <c r="B56" s="393"/>
      <c r="C56" s="393"/>
      <c r="D56" s="652" t="s">
        <v>4</v>
      </c>
      <c r="E56" s="618">
        <f>E57</f>
        <v>91316</v>
      </c>
      <c r="F56" s="636">
        <f>F57</f>
        <v>5488</v>
      </c>
      <c r="G56" s="447">
        <f t="shared" si="2"/>
        <v>96804</v>
      </c>
    </row>
    <row r="57" spans="1:7" ht="12.75">
      <c r="A57" s="414"/>
      <c r="B57" s="453">
        <v>70005</v>
      </c>
      <c r="C57" s="458"/>
      <c r="D57" s="654" t="s">
        <v>5</v>
      </c>
      <c r="E57" s="550">
        <f>SUM(E58:E63)</f>
        <v>91316</v>
      </c>
      <c r="F57" s="672">
        <f>SUM(F58:F63)</f>
        <v>5488</v>
      </c>
      <c r="G57" s="455">
        <f t="shared" si="2"/>
        <v>96804</v>
      </c>
    </row>
    <row r="58" spans="1:7" ht="12.75">
      <c r="A58" s="414"/>
      <c r="B58" s="268"/>
      <c r="C58" s="268">
        <v>4260</v>
      </c>
      <c r="D58" s="242" t="s">
        <v>104</v>
      </c>
      <c r="E58" s="295">
        <v>10000</v>
      </c>
      <c r="F58" s="293"/>
      <c r="G58" s="450">
        <f t="shared" si="2"/>
        <v>10000</v>
      </c>
    </row>
    <row r="59" spans="1:7" ht="12.75">
      <c r="A59" s="414"/>
      <c r="B59" s="268"/>
      <c r="C59" s="268">
        <v>4270</v>
      </c>
      <c r="D59" s="242" t="s">
        <v>105</v>
      </c>
      <c r="E59" s="295">
        <f>20000</f>
        <v>20000</v>
      </c>
      <c r="F59" s="293"/>
      <c r="G59" s="450">
        <f t="shared" si="2"/>
        <v>20000</v>
      </c>
    </row>
    <row r="60" spans="1:7" ht="12.75">
      <c r="A60" s="414"/>
      <c r="B60" s="268"/>
      <c r="C60" s="400" t="s">
        <v>94</v>
      </c>
      <c r="D60" s="242" t="s">
        <v>95</v>
      </c>
      <c r="E60" s="295">
        <f>16500+29500</f>
        <v>46000</v>
      </c>
      <c r="F60" s="293">
        <v>5488</v>
      </c>
      <c r="G60" s="450">
        <f t="shared" si="2"/>
        <v>51488</v>
      </c>
    </row>
    <row r="61" spans="1:7" ht="12.75">
      <c r="A61" s="414"/>
      <c r="B61" s="268"/>
      <c r="C61" s="400" t="s">
        <v>116</v>
      </c>
      <c r="D61" s="242" t="s">
        <v>110</v>
      </c>
      <c r="E61" s="295">
        <f>4500+7000</f>
        <v>11500</v>
      </c>
      <c r="F61" s="293"/>
      <c r="G61" s="450">
        <f t="shared" si="2"/>
        <v>11500</v>
      </c>
    </row>
    <row r="62" spans="1:7" ht="12.75">
      <c r="A62" s="414"/>
      <c r="B62" s="268"/>
      <c r="C62" s="400" t="s">
        <v>117</v>
      </c>
      <c r="D62" s="242" t="s">
        <v>118</v>
      </c>
      <c r="E62" s="295">
        <v>0</v>
      </c>
      <c r="F62" s="293"/>
      <c r="G62" s="450">
        <f t="shared" si="2"/>
        <v>0</v>
      </c>
    </row>
    <row r="63" spans="1:7" ht="12.75">
      <c r="A63" s="414"/>
      <c r="B63" s="268"/>
      <c r="C63" s="400" t="s">
        <v>597</v>
      </c>
      <c r="D63" s="242" t="s">
        <v>29</v>
      </c>
      <c r="E63" s="295">
        <v>3816</v>
      </c>
      <c r="F63" s="293"/>
      <c r="G63" s="450">
        <f t="shared" si="2"/>
        <v>3816</v>
      </c>
    </row>
    <row r="64" spans="1:7" ht="14.25" customHeight="1">
      <c r="A64" s="414"/>
      <c r="B64" s="268"/>
      <c r="C64" s="268"/>
      <c r="D64" s="242"/>
      <c r="E64" s="295"/>
      <c r="F64" s="640"/>
      <c r="G64" s="450"/>
    </row>
    <row r="65" spans="1:7" ht="13.5" thickBot="1">
      <c r="A65" s="412">
        <v>710</v>
      </c>
      <c r="B65" s="393"/>
      <c r="C65" s="413"/>
      <c r="D65" s="652" t="s">
        <v>6</v>
      </c>
      <c r="E65" s="618">
        <f>E66+E69+E72</f>
        <v>249822</v>
      </c>
      <c r="F65" s="636">
        <f>F66+F69+F72</f>
        <v>0</v>
      </c>
      <c r="G65" s="447">
        <f t="shared" si="2"/>
        <v>249822</v>
      </c>
    </row>
    <row r="66" spans="1:7" ht="12.75">
      <c r="A66" s="414"/>
      <c r="B66" s="453">
        <v>71013</v>
      </c>
      <c r="C66" s="666"/>
      <c r="D66" s="654" t="s">
        <v>119</v>
      </c>
      <c r="E66" s="550">
        <f>E67</f>
        <v>40000</v>
      </c>
      <c r="F66" s="572">
        <f>F67</f>
        <v>0</v>
      </c>
      <c r="G66" s="455">
        <f t="shared" si="2"/>
        <v>40000</v>
      </c>
    </row>
    <row r="67" spans="1:7" ht="12.75">
      <c r="A67" s="414"/>
      <c r="B67" s="268"/>
      <c r="C67" s="400" t="s">
        <v>94</v>
      </c>
      <c r="D67" s="242" t="s">
        <v>95</v>
      </c>
      <c r="E67" s="295">
        <v>40000</v>
      </c>
      <c r="F67" s="293"/>
      <c r="G67" s="450">
        <f t="shared" si="2"/>
        <v>40000</v>
      </c>
    </row>
    <row r="68" spans="1:7" ht="12.75">
      <c r="A68" s="414"/>
      <c r="B68" s="268"/>
      <c r="C68" s="400"/>
      <c r="D68" s="242"/>
      <c r="E68" s="295"/>
      <c r="F68" s="293"/>
      <c r="G68" s="450"/>
    </row>
    <row r="69" spans="1:7" ht="12.75">
      <c r="A69" s="414"/>
      <c r="B69" s="453">
        <v>71014</v>
      </c>
      <c r="C69" s="666"/>
      <c r="D69" s="654" t="s">
        <v>7</v>
      </c>
      <c r="E69" s="550">
        <f>E70</f>
        <v>22000</v>
      </c>
      <c r="F69" s="572">
        <f>F70</f>
        <v>0</v>
      </c>
      <c r="G69" s="455">
        <f t="shared" si="2"/>
        <v>22000</v>
      </c>
    </row>
    <row r="70" spans="1:7" ht="12.75">
      <c r="A70" s="414"/>
      <c r="B70" s="268"/>
      <c r="C70" s="400" t="s">
        <v>94</v>
      </c>
      <c r="D70" s="242" t="s">
        <v>95</v>
      </c>
      <c r="E70" s="295">
        <v>22000</v>
      </c>
      <c r="F70" s="293"/>
      <c r="G70" s="450">
        <f t="shared" si="2"/>
        <v>22000</v>
      </c>
    </row>
    <row r="71" spans="1:7" ht="12.75">
      <c r="A71" s="414"/>
      <c r="B71" s="268"/>
      <c r="C71" s="400"/>
      <c r="D71" s="242"/>
      <c r="E71" s="295"/>
      <c r="F71" s="293"/>
      <c r="G71" s="450"/>
    </row>
    <row r="72" spans="1:7" ht="12.75">
      <c r="A72" s="414"/>
      <c r="B72" s="453">
        <v>71015</v>
      </c>
      <c r="C72" s="458"/>
      <c r="D72" s="654" t="s">
        <v>8</v>
      </c>
      <c r="E72" s="550">
        <f>SUM(E73:E82)</f>
        <v>187822</v>
      </c>
      <c r="F72" s="572">
        <f>SUM(F73:F82)</f>
        <v>0</v>
      </c>
      <c r="G72" s="455">
        <f t="shared" si="2"/>
        <v>187822</v>
      </c>
    </row>
    <row r="73" spans="1:9" ht="12.75">
      <c r="A73" s="414"/>
      <c r="B73" s="268"/>
      <c r="C73" s="268">
        <v>4010</v>
      </c>
      <c r="D73" s="242" t="s">
        <v>99</v>
      </c>
      <c r="E73" s="295">
        <v>126650</v>
      </c>
      <c r="F73" s="293"/>
      <c r="G73" s="450">
        <f t="shared" si="2"/>
        <v>126650</v>
      </c>
      <c r="I73" s="435"/>
    </row>
    <row r="74" spans="1:8" ht="12.75">
      <c r="A74" s="414"/>
      <c r="B74" s="268"/>
      <c r="C74" s="268">
        <v>4040</v>
      </c>
      <c r="D74" s="242" t="s">
        <v>100</v>
      </c>
      <c r="E74" s="295">
        <v>8287</v>
      </c>
      <c r="F74" s="293"/>
      <c r="G74" s="450">
        <f t="shared" si="2"/>
        <v>8287</v>
      </c>
      <c r="H74" s="435"/>
    </row>
    <row r="75" spans="1:9" ht="12.75">
      <c r="A75" s="414"/>
      <c r="B75" s="268"/>
      <c r="C75" s="268">
        <v>4110</v>
      </c>
      <c r="D75" s="242" t="s">
        <v>101</v>
      </c>
      <c r="E75" s="295">
        <v>23366</v>
      </c>
      <c r="F75" s="293"/>
      <c r="G75" s="450">
        <f t="shared" si="2"/>
        <v>23366</v>
      </c>
      <c r="I75" s="435"/>
    </row>
    <row r="76" spans="1:7" ht="12.75">
      <c r="A76" s="414"/>
      <c r="B76" s="268"/>
      <c r="C76" s="268">
        <v>4120</v>
      </c>
      <c r="D76" s="242" t="s">
        <v>102</v>
      </c>
      <c r="E76" s="295">
        <v>3148</v>
      </c>
      <c r="F76" s="293"/>
      <c r="G76" s="450">
        <f t="shared" si="2"/>
        <v>3148</v>
      </c>
    </row>
    <row r="77" spans="1:7" ht="12.75">
      <c r="A77" s="414"/>
      <c r="B77" s="268"/>
      <c r="C77" s="268">
        <v>4170</v>
      </c>
      <c r="D77" s="242" t="s">
        <v>365</v>
      </c>
      <c r="E77" s="295">
        <v>1500</v>
      </c>
      <c r="F77" s="293"/>
      <c r="G77" s="450">
        <f t="shared" si="2"/>
        <v>1500</v>
      </c>
    </row>
    <row r="78" spans="1:9" ht="12.75">
      <c r="A78" s="414"/>
      <c r="B78" s="268"/>
      <c r="C78" s="268">
        <v>4210</v>
      </c>
      <c r="D78" s="242" t="s">
        <v>103</v>
      </c>
      <c r="E78" s="295">
        <v>6800</v>
      </c>
      <c r="F78" s="293"/>
      <c r="G78" s="450">
        <f t="shared" si="2"/>
        <v>6800</v>
      </c>
      <c r="I78" s="435"/>
    </row>
    <row r="79" spans="1:9" ht="12.75">
      <c r="A79" s="414"/>
      <c r="B79" s="268"/>
      <c r="C79" s="268">
        <v>4300</v>
      </c>
      <c r="D79" s="242" t="s">
        <v>95</v>
      </c>
      <c r="E79" s="295">
        <v>12671</v>
      </c>
      <c r="F79" s="293"/>
      <c r="G79" s="450">
        <f t="shared" si="2"/>
        <v>12671</v>
      </c>
      <c r="I79" s="435"/>
    </row>
    <row r="80" spans="1:7" ht="12.75">
      <c r="A80" s="414"/>
      <c r="B80" s="268"/>
      <c r="C80" s="268">
        <v>4430</v>
      </c>
      <c r="D80" s="242" t="s">
        <v>108</v>
      </c>
      <c r="E80" s="295">
        <v>2100</v>
      </c>
      <c r="F80" s="293"/>
      <c r="G80" s="450">
        <f t="shared" si="2"/>
        <v>2100</v>
      </c>
    </row>
    <row r="81" spans="1:7" ht="12.75">
      <c r="A81" s="414"/>
      <c r="B81" s="268"/>
      <c r="C81" s="268">
        <v>4440</v>
      </c>
      <c r="D81" s="242" t="s">
        <v>109</v>
      </c>
      <c r="E81" s="295">
        <v>3300</v>
      </c>
      <c r="F81" s="293"/>
      <c r="G81" s="450">
        <f t="shared" si="2"/>
        <v>3300</v>
      </c>
    </row>
    <row r="82" spans="1:9" ht="12.75">
      <c r="A82" s="414"/>
      <c r="B82" s="268"/>
      <c r="C82" s="268">
        <v>6060</v>
      </c>
      <c r="D82" s="242" t="s">
        <v>157</v>
      </c>
      <c r="E82" s="295">
        <v>0</v>
      </c>
      <c r="F82" s="293"/>
      <c r="G82" s="450">
        <f t="shared" si="2"/>
        <v>0</v>
      </c>
      <c r="I82" s="435"/>
    </row>
    <row r="83" spans="1:7" ht="12" customHeight="1">
      <c r="A83" s="414"/>
      <c r="B83" s="268"/>
      <c r="C83" s="268"/>
      <c r="D83" s="242"/>
      <c r="E83" s="295"/>
      <c r="F83" s="293"/>
      <c r="G83" s="450"/>
    </row>
    <row r="84" spans="1:7" ht="13.5" thickBot="1">
      <c r="A84" s="412">
        <v>750</v>
      </c>
      <c r="B84" s="393"/>
      <c r="C84" s="393"/>
      <c r="D84" s="652" t="s">
        <v>9</v>
      </c>
      <c r="E84" s="618">
        <f>E85+E101+E109+E129+E138</f>
        <v>3973492</v>
      </c>
      <c r="F84" s="636">
        <f>F85+F101+F109+F129+F138</f>
        <v>31650</v>
      </c>
      <c r="G84" s="447">
        <f t="shared" si="2"/>
        <v>4005142</v>
      </c>
    </row>
    <row r="85" spans="1:7" ht="12.75">
      <c r="A85" s="414"/>
      <c r="B85" s="453">
        <v>75011</v>
      </c>
      <c r="C85" s="458"/>
      <c r="D85" s="654" t="s">
        <v>10</v>
      </c>
      <c r="E85" s="550">
        <f>SUM(E86:E99)</f>
        <v>208847</v>
      </c>
      <c r="F85" s="572">
        <f>SUM(F86:F99)</f>
        <v>0</v>
      </c>
      <c r="G85" s="455">
        <f t="shared" si="2"/>
        <v>208847</v>
      </c>
    </row>
    <row r="86" spans="1:7" ht="12.75">
      <c r="A86" s="414"/>
      <c r="B86" s="268"/>
      <c r="C86" s="268">
        <v>3020</v>
      </c>
      <c r="D86" s="242" t="s">
        <v>98</v>
      </c>
      <c r="E86" s="295">
        <v>915</v>
      </c>
      <c r="F86" s="293"/>
      <c r="G86" s="450">
        <f t="shared" si="2"/>
        <v>915</v>
      </c>
    </row>
    <row r="87" spans="1:7" ht="12.75">
      <c r="A87" s="414"/>
      <c r="B87" s="268"/>
      <c r="C87" s="268">
        <v>4010</v>
      </c>
      <c r="D87" s="242" t="s">
        <v>99</v>
      </c>
      <c r="E87" s="295">
        <v>108846</v>
      </c>
      <c r="F87" s="293">
        <v>0</v>
      </c>
      <c r="G87" s="450">
        <f t="shared" si="2"/>
        <v>108846</v>
      </c>
    </row>
    <row r="88" spans="1:9" ht="12.75">
      <c r="A88" s="414"/>
      <c r="B88" s="268"/>
      <c r="C88" s="268">
        <v>4040</v>
      </c>
      <c r="D88" s="242" t="s">
        <v>100</v>
      </c>
      <c r="E88" s="295">
        <v>11314</v>
      </c>
      <c r="F88" s="293">
        <v>0</v>
      </c>
      <c r="G88" s="450">
        <f t="shared" si="2"/>
        <v>11314</v>
      </c>
      <c r="I88" s="435"/>
    </row>
    <row r="89" spans="1:7" ht="12.75">
      <c r="A89" s="414"/>
      <c r="B89" s="268"/>
      <c r="C89" s="268">
        <v>4110</v>
      </c>
      <c r="D89" s="242" t="s">
        <v>101</v>
      </c>
      <c r="E89" s="295">
        <v>19047</v>
      </c>
      <c r="F89" s="293">
        <v>0</v>
      </c>
      <c r="G89" s="450">
        <f t="shared" si="2"/>
        <v>19047</v>
      </c>
    </row>
    <row r="90" spans="1:9" ht="12.75">
      <c r="A90" s="414"/>
      <c r="B90" s="268"/>
      <c r="C90" s="268">
        <v>4120</v>
      </c>
      <c r="D90" s="242" t="s">
        <v>102</v>
      </c>
      <c r="E90" s="295">
        <v>2889</v>
      </c>
      <c r="F90" s="293">
        <v>0</v>
      </c>
      <c r="G90" s="450">
        <f t="shared" si="2"/>
        <v>2889</v>
      </c>
      <c r="I90" s="435"/>
    </row>
    <row r="91" spans="1:7" ht="12.75">
      <c r="A91" s="414"/>
      <c r="B91" s="268"/>
      <c r="C91" s="268">
        <v>4170</v>
      </c>
      <c r="D91" s="242" t="s">
        <v>365</v>
      </c>
      <c r="E91" s="295">
        <v>5640</v>
      </c>
      <c r="F91" s="293">
        <v>0</v>
      </c>
      <c r="G91" s="450">
        <f>F91+E91</f>
        <v>5640</v>
      </c>
    </row>
    <row r="92" spans="1:7" ht="12.75">
      <c r="A92" s="414"/>
      <c r="B92" s="268"/>
      <c r="C92" s="268">
        <v>4210</v>
      </c>
      <c r="D92" s="242" t="s">
        <v>103</v>
      </c>
      <c r="E92" s="295">
        <v>9581</v>
      </c>
      <c r="F92" s="293">
        <v>0</v>
      </c>
      <c r="G92" s="450">
        <f t="shared" si="2"/>
        <v>9581</v>
      </c>
    </row>
    <row r="93" spans="1:7" ht="12.75">
      <c r="A93" s="414"/>
      <c r="B93" s="268"/>
      <c r="C93" s="268">
        <v>4260</v>
      </c>
      <c r="D93" s="242" t="s">
        <v>104</v>
      </c>
      <c r="E93" s="295">
        <v>7425</v>
      </c>
      <c r="F93" s="293">
        <v>0</v>
      </c>
      <c r="G93" s="450">
        <f t="shared" si="2"/>
        <v>7425</v>
      </c>
    </row>
    <row r="94" spans="1:9" ht="12.75">
      <c r="A94" s="414"/>
      <c r="B94" s="268"/>
      <c r="C94" s="268">
        <v>4270</v>
      </c>
      <c r="D94" s="242" t="s">
        <v>105</v>
      </c>
      <c r="E94" s="295">
        <v>2600</v>
      </c>
      <c r="F94" s="293">
        <v>0</v>
      </c>
      <c r="G94" s="450">
        <f aca="true" t="shared" si="3" ref="G94:G167">E94+F94</f>
        <v>2600</v>
      </c>
      <c r="I94" s="435"/>
    </row>
    <row r="95" spans="1:7" ht="12.75">
      <c r="A95" s="414"/>
      <c r="B95" s="268"/>
      <c r="C95" s="268">
        <v>4280</v>
      </c>
      <c r="D95" s="242" t="s">
        <v>106</v>
      </c>
      <c r="E95" s="295">
        <v>245</v>
      </c>
      <c r="F95" s="293">
        <v>0</v>
      </c>
      <c r="G95" s="450">
        <f t="shared" si="3"/>
        <v>245</v>
      </c>
    </row>
    <row r="96" spans="1:9" ht="12.75">
      <c r="A96" s="414"/>
      <c r="B96" s="268"/>
      <c r="C96" s="268">
        <v>4300</v>
      </c>
      <c r="D96" s="242" t="s">
        <v>95</v>
      </c>
      <c r="E96" s="295">
        <v>29789</v>
      </c>
      <c r="F96" s="293"/>
      <c r="G96" s="450">
        <f t="shared" si="3"/>
        <v>29789</v>
      </c>
      <c r="I96" s="435"/>
    </row>
    <row r="97" spans="1:9" ht="12.75">
      <c r="A97" s="414"/>
      <c r="B97" s="268"/>
      <c r="C97" s="268">
        <v>4350</v>
      </c>
      <c r="D97" s="242" t="s">
        <v>366</v>
      </c>
      <c r="E97" s="295">
        <v>2828</v>
      </c>
      <c r="F97" s="293"/>
      <c r="G97" s="450">
        <f>F97+E97</f>
        <v>2828</v>
      </c>
      <c r="I97" s="435"/>
    </row>
    <row r="98" spans="1:7" ht="12.75">
      <c r="A98" s="414"/>
      <c r="B98" s="268"/>
      <c r="C98" s="268">
        <v>4410</v>
      </c>
      <c r="D98" s="242" t="s">
        <v>107</v>
      </c>
      <c r="E98" s="295">
        <v>2779</v>
      </c>
      <c r="F98" s="293">
        <v>0</v>
      </c>
      <c r="G98" s="450">
        <f t="shared" si="3"/>
        <v>2779</v>
      </c>
    </row>
    <row r="99" spans="1:7" ht="12.75">
      <c r="A99" s="414"/>
      <c r="B99" s="268"/>
      <c r="C99" s="268">
        <v>4440</v>
      </c>
      <c r="D99" s="242" t="s">
        <v>109</v>
      </c>
      <c r="E99" s="295">
        <f>1466+3483</f>
        <v>4949</v>
      </c>
      <c r="F99" s="293"/>
      <c r="G99" s="450">
        <f t="shared" si="3"/>
        <v>4949</v>
      </c>
    </row>
    <row r="100" spans="1:7" ht="12.75">
      <c r="A100" s="414"/>
      <c r="B100" s="268"/>
      <c r="C100" s="268"/>
      <c r="D100" s="242"/>
      <c r="E100" s="295"/>
      <c r="F100" s="293"/>
      <c r="G100" s="450"/>
    </row>
    <row r="101" spans="1:7" ht="12.75">
      <c r="A101" s="414"/>
      <c r="B101" s="453">
        <v>75019</v>
      </c>
      <c r="C101" s="666"/>
      <c r="D101" s="654" t="s">
        <v>120</v>
      </c>
      <c r="E101" s="550">
        <f>SUM(E102:E107)</f>
        <v>240000</v>
      </c>
      <c r="F101" s="572">
        <f>SUM(F102:F107)</f>
        <v>0</v>
      </c>
      <c r="G101" s="455">
        <f t="shared" si="3"/>
        <v>240000</v>
      </c>
    </row>
    <row r="102" spans="1:7" ht="12.75">
      <c r="A102" s="414"/>
      <c r="B102" s="268"/>
      <c r="C102" s="268">
        <v>3030</v>
      </c>
      <c r="D102" s="242" t="s">
        <v>121</v>
      </c>
      <c r="E102" s="295">
        <v>225600</v>
      </c>
      <c r="F102" s="293"/>
      <c r="G102" s="450">
        <f t="shared" si="3"/>
        <v>225600</v>
      </c>
    </row>
    <row r="103" spans="1:7" ht="12.75">
      <c r="A103" s="414"/>
      <c r="B103" s="268"/>
      <c r="C103" s="268">
        <v>4210</v>
      </c>
      <c r="D103" s="242" t="s">
        <v>103</v>
      </c>
      <c r="E103" s="295">
        <v>4000</v>
      </c>
      <c r="F103" s="293"/>
      <c r="G103" s="450">
        <f t="shared" si="3"/>
        <v>4000</v>
      </c>
    </row>
    <row r="104" spans="1:7" ht="12.75">
      <c r="A104" s="414"/>
      <c r="B104" s="268"/>
      <c r="C104" s="268">
        <v>4300</v>
      </c>
      <c r="D104" s="242" t="s">
        <v>95</v>
      </c>
      <c r="E104" s="295">
        <v>8000</v>
      </c>
      <c r="F104" s="293"/>
      <c r="G104" s="450">
        <f t="shared" si="3"/>
        <v>8000</v>
      </c>
    </row>
    <row r="105" spans="1:7" ht="12.75">
      <c r="A105" s="414"/>
      <c r="B105" s="268"/>
      <c r="C105" s="268">
        <v>4410</v>
      </c>
      <c r="D105" s="242" t="s">
        <v>107</v>
      </c>
      <c r="E105" s="295">
        <v>1400</v>
      </c>
      <c r="F105" s="293"/>
      <c r="G105" s="450">
        <f t="shared" si="3"/>
        <v>1400</v>
      </c>
    </row>
    <row r="106" spans="1:7" ht="12.75">
      <c r="A106" s="414"/>
      <c r="B106" s="268"/>
      <c r="C106" s="268">
        <v>4420</v>
      </c>
      <c r="D106" s="242" t="s">
        <v>122</v>
      </c>
      <c r="E106" s="295">
        <v>988</v>
      </c>
      <c r="F106" s="293">
        <v>0</v>
      </c>
      <c r="G106" s="450">
        <f t="shared" si="3"/>
        <v>988</v>
      </c>
    </row>
    <row r="107" spans="1:7" ht="12.75">
      <c r="A107" s="414"/>
      <c r="B107" s="268"/>
      <c r="C107" s="268">
        <v>4580</v>
      </c>
      <c r="D107" s="242" t="s">
        <v>67</v>
      </c>
      <c r="E107" s="295">
        <v>12</v>
      </c>
      <c r="F107" s="293">
        <v>0</v>
      </c>
      <c r="G107" s="450">
        <f t="shared" si="3"/>
        <v>12</v>
      </c>
    </row>
    <row r="108" spans="1:7" ht="12.75">
      <c r="A108" s="414"/>
      <c r="B108" s="268"/>
      <c r="C108" s="268"/>
      <c r="D108" s="242"/>
      <c r="E108" s="295"/>
      <c r="F108" s="293"/>
      <c r="G108" s="450"/>
    </row>
    <row r="109" spans="1:7" ht="12.75">
      <c r="A109" s="414"/>
      <c r="B109" s="453">
        <v>75020</v>
      </c>
      <c r="C109" s="458"/>
      <c r="D109" s="654" t="s">
        <v>25</v>
      </c>
      <c r="E109" s="550">
        <f>SUM(E110:E127)</f>
        <v>3494645</v>
      </c>
      <c r="F109" s="572">
        <f>SUM(F110:F127)</f>
        <v>31650</v>
      </c>
      <c r="G109" s="455">
        <f t="shared" si="3"/>
        <v>3526295</v>
      </c>
    </row>
    <row r="110" spans="1:7" ht="12.75">
      <c r="A110" s="414"/>
      <c r="B110" s="268"/>
      <c r="C110" s="268">
        <v>3020</v>
      </c>
      <c r="D110" s="242" t="s">
        <v>98</v>
      </c>
      <c r="E110" s="295">
        <v>3274</v>
      </c>
      <c r="F110" s="293"/>
      <c r="G110" s="450">
        <f t="shared" si="3"/>
        <v>3274</v>
      </c>
    </row>
    <row r="111" spans="1:9" ht="12.75">
      <c r="A111" s="414"/>
      <c r="B111" s="667"/>
      <c r="C111" s="268">
        <v>4010</v>
      </c>
      <c r="D111" s="242" t="s">
        <v>99</v>
      </c>
      <c r="E111" s="295">
        <v>1827664</v>
      </c>
      <c r="F111" s="293"/>
      <c r="G111" s="450">
        <f t="shared" si="3"/>
        <v>1827664</v>
      </c>
      <c r="I111" s="435"/>
    </row>
    <row r="112" spans="1:7" ht="12.75">
      <c r="A112" s="414"/>
      <c r="B112" s="667"/>
      <c r="C112" s="268">
        <v>4040</v>
      </c>
      <c r="D112" s="242" t="s">
        <v>100</v>
      </c>
      <c r="E112" s="295">
        <v>117072</v>
      </c>
      <c r="F112" s="293">
        <v>31650</v>
      </c>
      <c r="G112" s="450">
        <f t="shared" si="3"/>
        <v>148722</v>
      </c>
    </row>
    <row r="113" spans="1:9" ht="12.75">
      <c r="A113" s="414"/>
      <c r="B113" s="268"/>
      <c r="C113" s="268">
        <v>4110</v>
      </c>
      <c r="D113" s="242" t="s">
        <v>101</v>
      </c>
      <c r="E113" s="295">
        <v>314600</v>
      </c>
      <c r="F113" s="293"/>
      <c r="G113" s="450">
        <f t="shared" si="3"/>
        <v>314600</v>
      </c>
      <c r="I113" s="435"/>
    </row>
    <row r="114" spans="1:7" ht="12.75">
      <c r="A114" s="414"/>
      <c r="B114" s="268"/>
      <c r="C114" s="268">
        <v>4120</v>
      </c>
      <c r="D114" s="242" t="s">
        <v>102</v>
      </c>
      <c r="E114" s="295">
        <v>44744</v>
      </c>
      <c r="F114" s="293"/>
      <c r="G114" s="450">
        <f t="shared" si="3"/>
        <v>44744</v>
      </c>
    </row>
    <row r="115" spans="1:7" ht="12.75">
      <c r="A115" s="414"/>
      <c r="B115" s="268"/>
      <c r="C115" s="268">
        <v>4170</v>
      </c>
      <c r="D115" s="242" t="s">
        <v>365</v>
      </c>
      <c r="E115" s="295">
        <v>43620</v>
      </c>
      <c r="F115" s="293"/>
      <c r="G115" s="450">
        <f t="shared" si="3"/>
        <v>43620</v>
      </c>
    </row>
    <row r="116" spans="1:7" ht="12.75">
      <c r="A116" s="414"/>
      <c r="B116" s="268"/>
      <c r="C116" s="268">
        <v>4210</v>
      </c>
      <c r="D116" s="242" t="s">
        <v>103</v>
      </c>
      <c r="E116" s="295">
        <v>158481</v>
      </c>
      <c r="F116" s="293"/>
      <c r="G116" s="450">
        <f t="shared" si="3"/>
        <v>158481</v>
      </c>
    </row>
    <row r="117" spans="1:7" ht="12.75">
      <c r="A117" s="414"/>
      <c r="B117" s="268"/>
      <c r="C117" s="268">
        <v>4260</v>
      </c>
      <c r="D117" s="242" t="s">
        <v>104</v>
      </c>
      <c r="E117" s="295">
        <v>57507</v>
      </c>
      <c r="F117" s="293"/>
      <c r="G117" s="450">
        <f t="shared" si="3"/>
        <v>57507</v>
      </c>
    </row>
    <row r="118" spans="1:7" ht="12.75">
      <c r="A118" s="414"/>
      <c r="B118" s="268"/>
      <c r="C118" s="268">
        <v>4270</v>
      </c>
      <c r="D118" s="242" t="s">
        <v>105</v>
      </c>
      <c r="E118" s="295">
        <v>109108</v>
      </c>
      <c r="F118" s="293">
        <v>-74465</v>
      </c>
      <c r="G118" s="450">
        <f t="shared" si="3"/>
        <v>34643</v>
      </c>
    </row>
    <row r="119" spans="1:7" ht="12.75">
      <c r="A119" s="414"/>
      <c r="B119" s="268"/>
      <c r="C119" s="268">
        <v>4280</v>
      </c>
      <c r="D119" s="242" t="s">
        <v>106</v>
      </c>
      <c r="E119" s="295">
        <v>3696</v>
      </c>
      <c r="F119" s="293"/>
      <c r="G119" s="450">
        <f t="shared" si="3"/>
        <v>3696</v>
      </c>
    </row>
    <row r="120" spans="1:7" ht="12.75">
      <c r="A120" s="414"/>
      <c r="B120" s="268"/>
      <c r="C120" s="268">
        <v>4300</v>
      </c>
      <c r="D120" s="242" t="s">
        <v>95</v>
      </c>
      <c r="E120" s="295">
        <v>665777</v>
      </c>
      <c r="F120" s="293"/>
      <c r="G120" s="450">
        <f t="shared" si="3"/>
        <v>665777</v>
      </c>
    </row>
    <row r="121" spans="1:7" ht="12.75">
      <c r="A121" s="414"/>
      <c r="B121" s="268"/>
      <c r="C121" s="268">
        <v>4350</v>
      </c>
      <c r="D121" s="242" t="s">
        <v>366</v>
      </c>
      <c r="E121" s="295">
        <v>9029</v>
      </c>
      <c r="F121" s="293"/>
      <c r="G121" s="450">
        <f t="shared" si="3"/>
        <v>9029</v>
      </c>
    </row>
    <row r="122" spans="1:7" ht="12.75">
      <c r="A122" s="414"/>
      <c r="B122" s="268"/>
      <c r="C122" s="268">
        <v>4410</v>
      </c>
      <c r="D122" s="242" t="s">
        <v>107</v>
      </c>
      <c r="E122" s="295">
        <v>9672</v>
      </c>
      <c r="F122" s="293"/>
      <c r="G122" s="450">
        <f t="shared" si="3"/>
        <v>9672</v>
      </c>
    </row>
    <row r="123" spans="1:7" ht="12.75">
      <c r="A123" s="414"/>
      <c r="B123" s="268"/>
      <c r="C123" s="268">
        <v>4420</v>
      </c>
      <c r="D123" s="242" t="s">
        <v>122</v>
      </c>
      <c r="E123" s="295">
        <v>1000</v>
      </c>
      <c r="F123" s="293"/>
      <c r="G123" s="450">
        <f t="shared" si="3"/>
        <v>1000</v>
      </c>
    </row>
    <row r="124" spans="1:7" ht="12.75">
      <c r="A124" s="414"/>
      <c r="B124" s="268"/>
      <c r="C124" s="268">
        <v>4430</v>
      </c>
      <c r="D124" s="242" t="s">
        <v>108</v>
      </c>
      <c r="E124" s="295">
        <v>5251</v>
      </c>
      <c r="F124" s="293"/>
      <c r="G124" s="450">
        <f t="shared" si="3"/>
        <v>5251</v>
      </c>
    </row>
    <row r="125" spans="1:7" ht="12.75">
      <c r="A125" s="414"/>
      <c r="B125" s="268"/>
      <c r="C125" s="268">
        <v>4440</v>
      </c>
      <c r="D125" s="242" t="s">
        <v>109</v>
      </c>
      <c r="E125" s="295">
        <v>54150</v>
      </c>
      <c r="F125" s="293"/>
      <c r="G125" s="450">
        <f t="shared" si="3"/>
        <v>54150</v>
      </c>
    </row>
    <row r="126" spans="1:7" ht="12.75">
      <c r="A126" s="414"/>
      <c r="B126" s="268"/>
      <c r="C126" s="268">
        <v>6050</v>
      </c>
      <c r="D126" s="242" t="s">
        <v>112</v>
      </c>
      <c r="E126" s="295">
        <v>0</v>
      </c>
      <c r="F126" s="293">
        <v>74465</v>
      </c>
      <c r="G126" s="450">
        <f t="shared" si="3"/>
        <v>74465</v>
      </c>
    </row>
    <row r="127" spans="1:7" ht="12.75">
      <c r="A127" s="414"/>
      <c r="B127" s="268"/>
      <c r="C127" s="268">
        <v>6060</v>
      </c>
      <c r="D127" s="242" t="s">
        <v>392</v>
      </c>
      <c r="E127" s="295">
        <v>70000</v>
      </c>
      <c r="F127" s="293"/>
      <c r="G127" s="450">
        <f>F127+E127</f>
        <v>70000</v>
      </c>
    </row>
    <row r="128" spans="1:7" ht="12.75">
      <c r="A128" s="414"/>
      <c r="B128" s="268"/>
      <c r="C128" s="268"/>
      <c r="D128" s="242"/>
      <c r="E128" s="295"/>
      <c r="F128" s="293"/>
      <c r="G128" s="450"/>
    </row>
    <row r="129" spans="1:7" ht="12.75">
      <c r="A129" s="414"/>
      <c r="B129" s="453">
        <v>75045</v>
      </c>
      <c r="C129" s="458"/>
      <c r="D129" s="654" t="s">
        <v>11</v>
      </c>
      <c r="E129" s="550">
        <f>SUM(E130:E136)</f>
        <v>16000</v>
      </c>
      <c r="F129" s="572">
        <f>SUM(F130:F136)</f>
        <v>0</v>
      </c>
      <c r="G129" s="455">
        <f t="shared" si="3"/>
        <v>16000</v>
      </c>
    </row>
    <row r="130" spans="1:7" ht="12.75">
      <c r="A130" s="414"/>
      <c r="B130" s="268"/>
      <c r="C130" s="268">
        <v>3030</v>
      </c>
      <c r="D130" s="242" t="s">
        <v>121</v>
      </c>
      <c r="E130" s="295">
        <v>1300</v>
      </c>
      <c r="F130" s="293">
        <v>30</v>
      </c>
      <c r="G130" s="450">
        <f t="shared" si="3"/>
        <v>1330</v>
      </c>
    </row>
    <row r="131" spans="1:9" ht="12.75">
      <c r="A131" s="414"/>
      <c r="B131" s="268"/>
      <c r="C131" s="268">
        <v>4110</v>
      </c>
      <c r="D131" s="242" t="s">
        <v>101</v>
      </c>
      <c r="E131" s="295">
        <v>1100</v>
      </c>
      <c r="F131" s="293">
        <v>-215</v>
      </c>
      <c r="G131" s="450">
        <f t="shared" si="3"/>
        <v>885</v>
      </c>
      <c r="I131" s="435"/>
    </row>
    <row r="132" spans="1:7" ht="12.75">
      <c r="A132" s="414"/>
      <c r="B132" s="268"/>
      <c r="C132" s="268">
        <v>4120</v>
      </c>
      <c r="D132" s="242" t="s">
        <v>102</v>
      </c>
      <c r="E132" s="295">
        <v>150</v>
      </c>
      <c r="F132" s="293">
        <v>-24</v>
      </c>
      <c r="G132" s="450">
        <f t="shared" si="3"/>
        <v>126</v>
      </c>
    </row>
    <row r="133" spans="1:7" ht="12.75">
      <c r="A133" s="414"/>
      <c r="B133" s="268"/>
      <c r="C133" s="268">
        <v>4170</v>
      </c>
      <c r="D133" s="242" t="s">
        <v>365</v>
      </c>
      <c r="E133" s="295">
        <v>8400</v>
      </c>
      <c r="F133" s="293">
        <v>-1600</v>
      </c>
      <c r="G133" s="450">
        <f t="shared" si="3"/>
        <v>6800</v>
      </c>
    </row>
    <row r="134" spans="1:7" ht="12.75">
      <c r="A134" s="414"/>
      <c r="B134" s="268"/>
      <c r="C134" s="268">
        <v>4210</v>
      </c>
      <c r="D134" s="242" t="s">
        <v>103</v>
      </c>
      <c r="E134" s="295">
        <v>1400</v>
      </c>
      <c r="F134" s="293">
        <v>2941</v>
      </c>
      <c r="G134" s="450">
        <f t="shared" si="3"/>
        <v>4341</v>
      </c>
    </row>
    <row r="135" spans="1:7" ht="12.75">
      <c r="A135" s="414"/>
      <c r="B135" s="268"/>
      <c r="C135" s="268">
        <v>4300</v>
      </c>
      <c r="D135" s="242" t="s">
        <v>95</v>
      </c>
      <c r="E135" s="295">
        <v>3400</v>
      </c>
      <c r="F135" s="293">
        <v>-882</v>
      </c>
      <c r="G135" s="450">
        <f t="shared" si="3"/>
        <v>2518</v>
      </c>
    </row>
    <row r="136" spans="1:7" ht="12.75">
      <c r="A136" s="414"/>
      <c r="B136" s="268"/>
      <c r="C136" s="268">
        <v>4410</v>
      </c>
      <c r="D136" s="242" t="s">
        <v>107</v>
      </c>
      <c r="E136" s="295">
        <v>250</v>
      </c>
      <c r="F136" s="293">
        <v>-250</v>
      </c>
      <c r="G136" s="450">
        <f t="shared" si="3"/>
        <v>0</v>
      </c>
    </row>
    <row r="137" spans="1:7" ht="12.75">
      <c r="A137" s="414"/>
      <c r="B137" s="268"/>
      <c r="C137" s="268"/>
      <c r="D137" s="242"/>
      <c r="E137" s="295"/>
      <c r="F137" s="293"/>
      <c r="G137" s="450"/>
    </row>
    <row r="138" spans="1:7" ht="12.75">
      <c r="A138" s="414"/>
      <c r="B138" s="453">
        <v>75095</v>
      </c>
      <c r="C138" s="458"/>
      <c r="D138" s="654" t="s">
        <v>19</v>
      </c>
      <c r="E138" s="550">
        <f>SUM(E139:E141)</f>
        <v>14000</v>
      </c>
      <c r="F138" s="572">
        <f>SUM(F139:F141)</f>
        <v>0</v>
      </c>
      <c r="G138" s="455">
        <f t="shared" si="3"/>
        <v>14000</v>
      </c>
    </row>
    <row r="139" spans="1:7" ht="12.75">
      <c r="A139" s="414"/>
      <c r="B139" s="268"/>
      <c r="C139" s="268">
        <v>4170</v>
      </c>
      <c r="D139" s="242" t="s">
        <v>365</v>
      </c>
      <c r="E139" s="295">
        <v>12000</v>
      </c>
      <c r="F139" s="293">
        <v>0</v>
      </c>
      <c r="G139" s="450">
        <f t="shared" si="3"/>
        <v>12000</v>
      </c>
    </row>
    <row r="140" spans="1:7" ht="12.75">
      <c r="A140" s="414"/>
      <c r="B140" s="268"/>
      <c r="C140" s="268">
        <v>4430</v>
      </c>
      <c r="D140" s="242" t="s">
        <v>108</v>
      </c>
      <c r="E140" s="295">
        <v>2000</v>
      </c>
      <c r="F140" s="293"/>
      <c r="G140" s="450">
        <f t="shared" si="3"/>
        <v>2000</v>
      </c>
    </row>
    <row r="141" spans="1:7" ht="12.75">
      <c r="A141" s="414"/>
      <c r="B141" s="268"/>
      <c r="C141" s="268">
        <v>6050</v>
      </c>
      <c r="D141" s="242" t="s">
        <v>112</v>
      </c>
      <c r="E141" s="295">
        <v>0</v>
      </c>
      <c r="F141" s="293">
        <v>0</v>
      </c>
      <c r="G141" s="450">
        <f t="shared" si="3"/>
        <v>0</v>
      </c>
    </row>
    <row r="142" spans="1:7" ht="12.75">
      <c r="A142" s="414"/>
      <c r="B142" s="268"/>
      <c r="C142" s="268"/>
      <c r="D142" s="242"/>
      <c r="E142" s="295"/>
      <c r="F142" s="293"/>
      <c r="G142" s="450"/>
    </row>
    <row r="143" spans="1:7" ht="13.5" thickBot="1">
      <c r="A143" s="412">
        <v>754</v>
      </c>
      <c r="B143" s="393"/>
      <c r="C143" s="393"/>
      <c r="D143" s="652" t="s">
        <v>123</v>
      </c>
      <c r="E143" s="618">
        <f>E147+E145</f>
        <v>15300</v>
      </c>
      <c r="F143" s="618">
        <f>F147+F145</f>
        <v>0</v>
      </c>
      <c r="G143" s="697">
        <f>G147+G145</f>
        <v>15300</v>
      </c>
    </row>
    <row r="144" spans="1:7" ht="12.75">
      <c r="A144" s="396"/>
      <c r="B144" s="448">
        <v>75406</v>
      </c>
      <c r="C144" s="694"/>
      <c r="D144" s="695" t="s">
        <v>604</v>
      </c>
      <c r="E144" s="671">
        <f>E145</f>
        <v>5000</v>
      </c>
      <c r="F144" s="671">
        <f>F145</f>
        <v>0</v>
      </c>
      <c r="G144" s="696">
        <f>G145</f>
        <v>5000</v>
      </c>
    </row>
    <row r="145" spans="1:7" ht="12.75">
      <c r="A145" s="396"/>
      <c r="B145" s="268"/>
      <c r="C145" s="268">
        <v>6610</v>
      </c>
      <c r="D145" s="242" t="s">
        <v>602</v>
      </c>
      <c r="E145" s="295">
        <v>5000</v>
      </c>
      <c r="F145" s="293"/>
      <c r="G145" s="450">
        <f>F145+E145</f>
        <v>5000</v>
      </c>
    </row>
    <row r="146" spans="1:7" ht="12.75">
      <c r="A146" s="396"/>
      <c r="B146" s="404"/>
      <c r="C146" s="404"/>
      <c r="D146" s="242" t="s">
        <v>603</v>
      </c>
      <c r="E146" s="623"/>
      <c r="F146" s="640"/>
      <c r="G146" s="464"/>
    </row>
    <row r="147" spans="1:7" ht="12.75">
      <c r="A147" s="414"/>
      <c r="B147" s="453">
        <v>75495</v>
      </c>
      <c r="C147" s="458"/>
      <c r="D147" s="654" t="s">
        <v>19</v>
      </c>
      <c r="E147" s="550">
        <f>SUM(E148:E149)</f>
        <v>10300</v>
      </c>
      <c r="F147" s="572">
        <f>SUM(F148:F149)</f>
        <v>0</v>
      </c>
      <c r="G147" s="455">
        <f t="shared" si="3"/>
        <v>10300</v>
      </c>
    </row>
    <row r="148" spans="1:7" ht="12.75">
      <c r="A148" s="414"/>
      <c r="B148" s="268"/>
      <c r="C148" s="268">
        <v>4300</v>
      </c>
      <c r="D148" s="242" t="s">
        <v>95</v>
      </c>
      <c r="E148" s="295">
        <v>10000</v>
      </c>
      <c r="F148" s="293"/>
      <c r="G148" s="450">
        <f>F148+E148</f>
        <v>10000</v>
      </c>
    </row>
    <row r="149" spans="1:7" ht="12.75">
      <c r="A149" s="414"/>
      <c r="B149" s="268"/>
      <c r="C149" s="268">
        <v>4410</v>
      </c>
      <c r="D149" s="242" t="s">
        <v>107</v>
      </c>
      <c r="E149" s="295">
        <v>300</v>
      </c>
      <c r="F149" s="293"/>
      <c r="G149" s="450">
        <f t="shared" si="3"/>
        <v>300</v>
      </c>
    </row>
    <row r="150" spans="1:7" ht="12.75">
      <c r="A150" s="414"/>
      <c r="B150" s="268"/>
      <c r="C150" s="268"/>
      <c r="D150" s="242"/>
      <c r="E150" s="295"/>
      <c r="F150" s="293"/>
      <c r="G150" s="450"/>
    </row>
    <row r="151" spans="1:7" ht="13.5" thickBot="1">
      <c r="A151" s="412">
        <v>757</v>
      </c>
      <c r="B151" s="393"/>
      <c r="C151" s="393"/>
      <c r="D151" s="652" t="s">
        <v>124</v>
      </c>
      <c r="E151" s="618">
        <f>E152+E157</f>
        <v>774444</v>
      </c>
      <c r="F151" s="636">
        <f>F152+F157</f>
        <v>0</v>
      </c>
      <c r="G151" s="447">
        <f t="shared" si="3"/>
        <v>774444</v>
      </c>
    </row>
    <row r="152" spans="1:7" ht="12.75">
      <c r="A152" s="414"/>
      <c r="B152" s="453">
        <v>75702</v>
      </c>
      <c r="C152" s="458"/>
      <c r="D152" s="651" t="s">
        <v>89</v>
      </c>
      <c r="E152" s="550">
        <f>SUM(E153:E154)</f>
        <v>630000</v>
      </c>
      <c r="F152" s="572">
        <f>SUM(F153:F154)</f>
        <v>0</v>
      </c>
      <c r="G152" s="455">
        <f t="shared" si="3"/>
        <v>630000</v>
      </c>
    </row>
    <row r="153" spans="1:7" ht="12.75">
      <c r="A153" s="414"/>
      <c r="B153" s="268"/>
      <c r="C153" s="268">
        <v>8010</v>
      </c>
      <c r="D153" s="620" t="s">
        <v>339</v>
      </c>
      <c r="E153" s="295">
        <v>0</v>
      </c>
      <c r="F153" s="293"/>
      <c r="G153" s="450">
        <f t="shared" si="3"/>
        <v>0</v>
      </c>
    </row>
    <row r="154" spans="1:7" ht="12.75">
      <c r="A154" s="414"/>
      <c r="B154" s="268"/>
      <c r="C154" s="268">
        <v>8070</v>
      </c>
      <c r="D154" s="242" t="s">
        <v>125</v>
      </c>
      <c r="E154" s="295">
        <v>630000</v>
      </c>
      <c r="F154" s="293"/>
      <c r="G154" s="450">
        <f t="shared" si="3"/>
        <v>630000</v>
      </c>
    </row>
    <row r="155" spans="1:7" ht="12.75">
      <c r="A155" s="414"/>
      <c r="B155" s="268"/>
      <c r="C155" s="268"/>
      <c r="D155" s="242"/>
      <c r="E155" s="295"/>
      <c r="F155" s="293"/>
      <c r="G155" s="450"/>
    </row>
    <row r="156" spans="1:7" ht="12.75">
      <c r="A156" s="414"/>
      <c r="B156" s="268">
        <v>75704</v>
      </c>
      <c r="C156" s="268"/>
      <c r="D156" s="242" t="s">
        <v>375</v>
      </c>
      <c r="E156" s="295"/>
      <c r="F156" s="293"/>
      <c r="G156" s="450"/>
    </row>
    <row r="157" spans="1:7" ht="12.75">
      <c r="A157" s="414"/>
      <c r="B157" s="453"/>
      <c r="C157" s="458"/>
      <c r="D157" s="654" t="s">
        <v>376</v>
      </c>
      <c r="E157" s="550">
        <f>E158</f>
        <v>144444</v>
      </c>
      <c r="F157" s="572">
        <f>F158</f>
        <v>0</v>
      </c>
      <c r="G157" s="455">
        <f>F157+E157</f>
        <v>144444</v>
      </c>
    </row>
    <row r="158" spans="1:7" ht="12.75">
      <c r="A158" s="414"/>
      <c r="B158" s="268"/>
      <c r="C158" s="268">
        <v>8020</v>
      </c>
      <c r="D158" s="242" t="s">
        <v>556</v>
      </c>
      <c r="E158" s="295">
        <v>144444</v>
      </c>
      <c r="F158" s="293"/>
      <c r="G158" s="450">
        <f>F158+E158</f>
        <v>144444</v>
      </c>
    </row>
    <row r="159" spans="1:7" ht="12.75">
      <c r="A159" s="414"/>
      <c r="B159" s="268"/>
      <c r="C159" s="268"/>
      <c r="D159" s="242"/>
      <c r="E159" s="295"/>
      <c r="F159" s="293"/>
      <c r="G159" s="450"/>
    </row>
    <row r="160" spans="1:7" ht="13.5" thickBot="1">
      <c r="A160" s="412">
        <v>758</v>
      </c>
      <c r="B160" s="393"/>
      <c r="C160" s="393"/>
      <c r="D160" s="652" t="s">
        <v>28</v>
      </c>
      <c r="E160" s="618">
        <f>E161</f>
        <v>1641600</v>
      </c>
      <c r="F160" s="636">
        <f>F161</f>
        <v>0</v>
      </c>
      <c r="G160" s="447">
        <f t="shared" si="3"/>
        <v>1641600</v>
      </c>
    </row>
    <row r="161" spans="1:7" ht="12.75">
      <c r="A161" s="414"/>
      <c r="B161" s="453">
        <v>75818</v>
      </c>
      <c r="C161" s="458"/>
      <c r="D161" s="654" t="s">
        <v>126</v>
      </c>
      <c r="E161" s="550">
        <f>E162</f>
        <v>1641600</v>
      </c>
      <c r="F161" s="572">
        <f>F162</f>
        <v>0</v>
      </c>
      <c r="G161" s="455">
        <f t="shared" si="3"/>
        <v>1641600</v>
      </c>
    </row>
    <row r="162" spans="1:7" ht="12.75">
      <c r="A162" s="414"/>
      <c r="B162" s="268"/>
      <c r="C162" s="268">
        <v>4810</v>
      </c>
      <c r="D162" s="242" t="s">
        <v>127</v>
      </c>
      <c r="E162" s="295">
        <v>1641600</v>
      </c>
      <c r="F162" s="668"/>
      <c r="G162" s="450">
        <f t="shared" si="3"/>
        <v>1641600</v>
      </c>
    </row>
    <row r="163" spans="1:7" ht="12.75">
      <c r="A163" s="414"/>
      <c r="B163" s="268"/>
      <c r="C163" s="268"/>
      <c r="D163" s="242"/>
      <c r="E163" s="295"/>
      <c r="F163" s="293"/>
      <c r="G163" s="450"/>
    </row>
    <row r="164" spans="1:7" ht="13.5" thickBot="1">
      <c r="A164" s="412">
        <v>801</v>
      </c>
      <c r="B164" s="393"/>
      <c r="C164" s="393"/>
      <c r="D164" s="652" t="s">
        <v>18</v>
      </c>
      <c r="E164" s="618">
        <f>E165+E179+E193+E212+E232+E237+E248</f>
        <v>8753113</v>
      </c>
      <c r="F164" s="636">
        <f>F165+F179+F193+F212+F232+F237+F248</f>
        <v>15720</v>
      </c>
      <c r="G164" s="447">
        <f t="shared" si="3"/>
        <v>8768833</v>
      </c>
    </row>
    <row r="165" spans="1:7" ht="12.75">
      <c r="A165" s="414"/>
      <c r="B165" s="453">
        <v>80101</v>
      </c>
      <c r="C165" s="458"/>
      <c r="D165" s="654" t="s">
        <v>128</v>
      </c>
      <c r="E165" s="550">
        <f>SUM(E166:E177)</f>
        <v>68845</v>
      </c>
      <c r="F165" s="572">
        <f>SUM(F166:F177)</f>
        <v>0</v>
      </c>
      <c r="G165" s="449">
        <f t="shared" si="3"/>
        <v>68845</v>
      </c>
    </row>
    <row r="166" spans="1:7" ht="12.75">
      <c r="A166" s="414"/>
      <c r="B166" s="268"/>
      <c r="C166" s="268">
        <v>3020</v>
      </c>
      <c r="D166" s="242" t="s">
        <v>98</v>
      </c>
      <c r="E166" s="295">
        <v>3294</v>
      </c>
      <c r="F166" s="293"/>
      <c r="G166" s="450">
        <f t="shared" si="3"/>
        <v>3294</v>
      </c>
    </row>
    <row r="167" spans="1:9" ht="12.75">
      <c r="A167" s="414"/>
      <c r="B167" s="268"/>
      <c r="C167" s="268">
        <v>4010</v>
      </c>
      <c r="D167" s="242" t="s">
        <v>99</v>
      </c>
      <c r="E167" s="295">
        <v>43746</v>
      </c>
      <c r="F167" s="293"/>
      <c r="G167" s="450">
        <f t="shared" si="3"/>
        <v>43746</v>
      </c>
      <c r="I167" s="435"/>
    </row>
    <row r="168" spans="1:7" ht="12.75">
      <c r="A168" s="414"/>
      <c r="B168" s="268"/>
      <c r="C168" s="268">
        <v>4040</v>
      </c>
      <c r="D168" s="242" t="s">
        <v>100</v>
      </c>
      <c r="E168" s="295">
        <v>3779</v>
      </c>
      <c r="F168" s="293"/>
      <c r="G168" s="450">
        <f aca="true" t="shared" si="4" ref="G168:G226">E168+F168</f>
        <v>3779</v>
      </c>
    </row>
    <row r="169" spans="1:7" ht="12.75">
      <c r="A169" s="414"/>
      <c r="B169" s="268"/>
      <c r="C169" s="268">
        <v>4110</v>
      </c>
      <c r="D169" s="242" t="s">
        <v>101</v>
      </c>
      <c r="E169" s="295">
        <v>8676</v>
      </c>
      <c r="F169" s="293"/>
      <c r="G169" s="450">
        <f t="shared" si="4"/>
        <v>8676</v>
      </c>
    </row>
    <row r="170" spans="1:7" ht="12.75">
      <c r="A170" s="414"/>
      <c r="B170" s="268"/>
      <c r="C170" s="268">
        <v>4120</v>
      </c>
      <c r="D170" s="242" t="s">
        <v>102</v>
      </c>
      <c r="E170" s="295">
        <v>1199</v>
      </c>
      <c r="F170" s="293"/>
      <c r="G170" s="450">
        <f t="shared" si="4"/>
        <v>1199</v>
      </c>
    </row>
    <row r="171" spans="1:7" ht="12.75">
      <c r="A171" s="414"/>
      <c r="B171" s="268"/>
      <c r="C171" s="268">
        <v>4210</v>
      </c>
      <c r="D171" s="242" t="s">
        <v>103</v>
      </c>
      <c r="E171" s="295">
        <v>1000</v>
      </c>
      <c r="F171" s="293"/>
      <c r="G171" s="450">
        <f t="shared" si="4"/>
        <v>1000</v>
      </c>
    </row>
    <row r="172" spans="1:7" ht="12.75">
      <c r="A172" s="414"/>
      <c r="B172" s="268"/>
      <c r="C172" s="268">
        <v>4240</v>
      </c>
      <c r="D172" s="242" t="s">
        <v>129</v>
      </c>
      <c r="E172" s="295">
        <v>500</v>
      </c>
      <c r="F172" s="293"/>
      <c r="G172" s="450">
        <f t="shared" si="4"/>
        <v>500</v>
      </c>
    </row>
    <row r="173" spans="1:7" ht="12.75">
      <c r="A173" s="414"/>
      <c r="B173" s="268"/>
      <c r="C173" s="268">
        <v>4260</v>
      </c>
      <c r="D173" s="242" t="s">
        <v>104</v>
      </c>
      <c r="E173" s="295">
        <v>1000</v>
      </c>
      <c r="F173" s="293"/>
      <c r="G173" s="450">
        <f t="shared" si="4"/>
        <v>1000</v>
      </c>
    </row>
    <row r="174" spans="1:7" ht="12.75">
      <c r="A174" s="414"/>
      <c r="B174" s="268"/>
      <c r="C174" s="268">
        <v>4270</v>
      </c>
      <c r="D174" s="242" t="s">
        <v>105</v>
      </c>
      <c r="E174" s="295">
        <v>1000</v>
      </c>
      <c r="F174" s="293"/>
      <c r="G174" s="450">
        <f t="shared" si="4"/>
        <v>1000</v>
      </c>
    </row>
    <row r="175" spans="1:7" ht="12.75">
      <c r="A175" s="414"/>
      <c r="B175" s="268"/>
      <c r="C175" s="268">
        <v>4300</v>
      </c>
      <c r="D175" s="242" t="s">
        <v>95</v>
      </c>
      <c r="E175" s="295">
        <v>559</v>
      </c>
      <c r="F175" s="293"/>
      <c r="G175" s="450">
        <f t="shared" si="4"/>
        <v>559</v>
      </c>
    </row>
    <row r="176" spans="1:7" ht="12.75">
      <c r="A176" s="414"/>
      <c r="B176" s="268"/>
      <c r="C176" s="268">
        <v>4410</v>
      </c>
      <c r="D176" s="242" t="s">
        <v>107</v>
      </c>
      <c r="E176" s="295">
        <v>200</v>
      </c>
      <c r="F176" s="293"/>
      <c r="G176" s="450">
        <f t="shared" si="4"/>
        <v>200</v>
      </c>
    </row>
    <row r="177" spans="1:7" ht="12.75">
      <c r="A177" s="414"/>
      <c r="B177" s="268"/>
      <c r="C177" s="268">
        <v>4440</v>
      </c>
      <c r="D177" s="242" t="s">
        <v>109</v>
      </c>
      <c r="E177" s="295">
        <v>3892</v>
      </c>
      <c r="F177" s="293"/>
      <c r="G177" s="450">
        <f t="shared" si="4"/>
        <v>3892</v>
      </c>
    </row>
    <row r="178" spans="1:7" ht="12.75">
      <c r="A178" s="414"/>
      <c r="B178" s="268"/>
      <c r="C178" s="268"/>
      <c r="D178" s="242"/>
      <c r="E178" s="295"/>
      <c r="F178" s="293"/>
      <c r="G178" s="450"/>
    </row>
    <row r="179" spans="1:7" ht="12.75">
      <c r="A179" s="456"/>
      <c r="B179" s="453">
        <v>80110</v>
      </c>
      <c r="C179" s="458"/>
      <c r="D179" s="654" t="s">
        <v>130</v>
      </c>
      <c r="E179" s="550">
        <f>SUM(E180:E191)</f>
        <v>294400</v>
      </c>
      <c r="F179" s="572">
        <f>SUM(F180:F191)</f>
        <v>0</v>
      </c>
      <c r="G179" s="455">
        <f t="shared" si="4"/>
        <v>294400</v>
      </c>
    </row>
    <row r="180" spans="1:7" ht="12.75">
      <c r="A180" s="456"/>
      <c r="B180" s="268"/>
      <c r="C180" s="268">
        <v>3020</v>
      </c>
      <c r="D180" s="242" t="s">
        <v>98</v>
      </c>
      <c r="E180" s="295">
        <v>10462</v>
      </c>
      <c r="F180" s="293"/>
      <c r="G180" s="450">
        <f t="shared" si="4"/>
        <v>10462</v>
      </c>
    </row>
    <row r="181" spans="1:9" ht="12.75">
      <c r="A181" s="456"/>
      <c r="B181" s="268"/>
      <c r="C181" s="268">
        <v>4010</v>
      </c>
      <c r="D181" s="242" t="s">
        <v>99</v>
      </c>
      <c r="E181" s="295">
        <v>193053</v>
      </c>
      <c r="F181" s="293"/>
      <c r="G181" s="450">
        <f t="shared" si="4"/>
        <v>193053</v>
      </c>
      <c r="I181" s="435"/>
    </row>
    <row r="182" spans="1:7" ht="12.75">
      <c r="A182" s="456"/>
      <c r="B182" s="268"/>
      <c r="C182" s="268">
        <v>4040</v>
      </c>
      <c r="D182" s="242" t="s">
        <v>100</v>
      </c>
      <c r="E182" s="295">
        <v>15381</v>
      </c>
      <c r="F182" s="293"/>
      <c r="G182" s="450">
        <f t="shared" si="4"/>
        <v>15381</v>
      </c>
    </row>
    <row r="183" spans="1:7" ht="12.75">
      <c r="A183" s="456"/>
      <c r="B183" s="268"/>
      <c r="C183" s="268">
        <v>4110</v>
      </c>
      <c r="D183" s="242" t="s">
        <v>101</v>
      </c>
      <c r="E183" s="295">
        <v>38174</v>
      </c>
      <c r="F183" s="293"/>
      <c r="G183" s="450">
        <f t="shared" si="4"/>
        <v>38174</v>
      </c>
    </row>
    <row r="184" spans="1:7" ht="12.75">
      <c r="A184" s="456"/>
      <c r="B184" s="268"/>
      <c r="C184" s="268">
        <v>4120</v>
      </c>
      <c r="D184" s="242" t="s">
        <v>102</v>
      </c>
      <c r="E184" s="295">
        <v>5392</v>
      </c>
      <c r="F184" s="293"/>
      <c r="G184" s="450">
        <f t="shared" si="4"/>
        <v>5392</v>
      </c>
    </row>
    <row r="185" spans="1:7" ht="12.75">
      <c r="A185" s="456"/>
      <c r="B185" s="268"/>
      <c r="C185" s="268">
        <v>4210</v>
      </c>
      <c r="D185" s="242" t="s">
        <v>103</v>
      </c>
      <c r="E185" s="295">
        <v>1000</v>
      </c>
      <c r="F185" s="293"/>
      <c r="G185" s="450">
        <f t="shared" si="4"/>
        <v>1000</v>
      </c>
    </row>
    <row r="186" spans="1:7" ht="12.75">
      <c r="A186" s="456"/>
      <c r="B186" s="268"/>
      <c r="C186" s="268">
        <v>4240</v>
      </c>
      <c r="D186" s="242" t="s">
        <v>131</v>
      </c>
      <c r="E186" s="295">
        <v>1000</v>
      </c>
      <c r="F186" s="293"/>
      <c r="G186" s="450">
        <f t="shared" si="4"/>
        <v>1000</v>
      </c>
    </row>
    <row r="187" spans="1:7" ht="12.75">
      <c r="A187" s="456"/>
      <c r="B187" s="268"/>
      <c r="C187" s="268">
        <v>4260</v>
      </c>
      <c r="D187" s="242" t="s">
        <v>104</v>
      </c>
      <c r="E187" s="295">
        <v>1000</v>
      </c>
      <c r="F187" s="293"/>
      <c r="G187" s="450">
        <f t="shared" si="4"/>
        <v>1000</v>
      </c>
    </row>
    <row r="188" spans="1:7" ht="12.75">
      <c r="A188" s="456"/>
      <c r="B188" s="268"/>
      <c r="C188" s="268">
        <v>4270</v>
      </c>
      <c r="D188" s="242" t="s">
        <v>105</v>
      </c>
      <c r="E188" s="295">
        <v>1620</v>
      </c>
      <c r="F188" s="293"/>
      <c r="G188" s="450">
        <f t="shared" si="4"/>
        <v>1620</v>
      </c>
    </row>
    <row r="189" spans="1:7" ht="12.75">
      <c r="A189" s="456"/>
      <c r="B189" s="268"/>
      <c r="C189" s="268">
        <v>4300</v>
      </c>
      <c r="D189" s="242" t="s">
        <v>95</v>
      </c>
      <c r="E189" s="295">
        <v>1730</v>
      </c>
      <c r="F189" s="293"/>
      <c r="G189" s="450">
        <f t="shared" si="4"/>
        <v>1730</v>
      </c>
    </row>
    <row r="190" spans="1:7" ht="12.75">
      <c r="A190" s="456"/>
      <c r="B190" s="268"/>
      <c r="C190" s="268">
        <v>4410</v>
      </c>
      <c r="D190" s="242" t="s">
        <v>107</v>
      </c>
      <c r="E190" s="295">
        <v>100</v>
      </c>
      <c r="F190" s="293"/>
      <c r="G190" s="450">
        <f t="shared" si="4"/>
        <v>100</v>
      </c>
    </row>
    <row r="191" spans="1:7" ht="12.75">
      <c r="A191" s="456"/>
      <c r="B191" s="268"/>
      <c r="C191" s="268">
        <v>4440</v>
      </c>
      <c r="D191" s="242" t="s">
        <v>109</v>
      </c>
      <c r="E191" s="295">
        <v>25488</v>
      </c>
      <c r="F191" s="293"/>
      <c r="G191" s="450">
        <f t="shared" si="4"/>
        <v>25488</v>
      </c>
    </row>
    <row r="192" spans="1:7" ht="12.75">
      <c r="A192" s="456"/>
      <c r="B192" s="268"/>
      <c r="C192" s="268"/>
      <c r="D192" s="242"/>
      <c r="E192" s="295"/>
      <c r="F192" s="293"/>
      <c r="G192" s="450"/>
    </row>
    <row r="193" spans="1:7" ht="12.75">
      <c r="A193" s="456"/>
      <c r="B193" s="453">
        <v>80120</v>
      </c>
      <c r="C193" s="458"/>
      <c r="D193" s="654" t="s">
        <v>30</v>
      </c>
      <c r="E193" s="550">
        <f>SUM(E194:E210)</f>
        <v>4076327</v>
      </c>
      <c r="F193" s="572">
        <f>SUM(F194:F210)</f>
        <v>2900</v>
      </c>
      <c r="G193" s="455">
        <f t="shared" si="4"/>
        <v>4079227</v>
      </c>
    </row>
    <row r="194" spans="1:7" ht="12.75">
      <c r="A194" s="456"/>
      <c r="B194" s="268"/>
      <c r="C194" s="268">
        <v>3020</v>
      </c>
      <c r="D194" s="242" t="s">
        <v>98</v>
      </c>
      <c r="E194" s="295">
        <v>5835</v>
      </c>
      <c r="F194" s="293"/>
      <c r="G194" s="450">
        <f t="shared" si="4"/>
        <v>5835</v>
      </c>
    </row>
    <row r="195" spans="1:9" ht="12.75">
      <c r="A195" s="456"/>
      <c r="B195" s="268"/>
      <c r="C195" s="268">
        <v>4010</v>
      </c>
      <c r="D195" s="242" t="s">
        <v>99</v>
      </c>
      <c r="E195" s="295">
        <v>1267323</v>
      </c>
      <c r="F195" s="293"/>
      <c r="G195" s="450">
        <f t="shared" si="4"/>
        <v>1267323</v>
      </c>
      <c r="I195" s="435"/>
    </row>
    <row r="196" spans="1:7" ht="12.75">
      <c r="A196" s="456"/>
      <c r="B196" s="268"/>
      <c r="C196" s="268">
        <v>4040</v>
      </c>
      <c r="D196" s="242" t="s">
        <v>100</v>
      </c>
      <c r="E196" s="295">
        <v>109324</v>
      </c>
      <c r="F196" s="293"/>
      <c r="G196" s="450">
        <f t="shared" si="4"/>
        <v>109324</v>
      </c>
    </row>
    <row r="197" spans="1:7" ht="12.75">
      <c r="A197" s="456"/>
      <c r="B197" s="268"/>
      <c r="C197" s="268">
        <v>4110</v>
      </c>
      <c r="D197" s="242" t="s">
        <v>101</v>
      </c>
      <c r="E197" s="295">
        <v>233773</v>
      </c>
      <c r="F197" s="293"/>
      <c r="G197" s="450">
        <f t="shared" si="4"/>
        <v>233773</v>
      </c>
    </row>
    <row r="198" spans="1:7" ht="12.75">
      <c r="A198" s="456"/>
      <c r="B198" s="268"/>
      <c r="C198" s="268">
        <v>4120</v>
      </c>
      <c r="D198" s="242" t="s">
        <v>102</v>
      </c>
      <c r="E198" s="295">
        <v>34599</v>
      </c>
      <c r="F198" s="293"/>
      <c r="G198" s="450">
        <f t="shared" si="4"/>
        <v>34599</v>
      </c>
    </row>
    <row r="199" spans="1:7" ht="12.75">
      <c r="A199" s="456"/>
      <c r="B199" s="268"/>
      <c r="C199" s="268">
        <v>4170</v>
      </c>
      <c r="D199" s="242" t="s">
        <v>365</v>
      </c>
      <c r="E199" s="295">
        <v>3000</v>
      </c>
      <c r="F199" s="293"/>
      <c r="G199" s="450">
        <f t="shared" si="4"/>
        <v>3000</v>
      </c>
    </row>
    <row r="200" spans="1:7" ht="12.75">
      <c r="A200" s="456"/>
      <c r="B200" s="268"/>
      <c r="C200" s="268">
        <v>4210</v>
      </c>
      <c r="D200" s="242" t="s">
        <v>103</v>
      </c>
      <c r="E200" s="295">
        <v>18160</v>
      </c>
      <c r="F200" s="293">
        <v>1900</v>
      </c>
      <c r="G200" s="450">
        <f t="shared" si="4"/>
        <v>20060</v>
      </c>
    </row>
    <row r="201" spans="1:7" ht="12.75">
      <c r="A201" s="456"/>
      <c r="B201" s="268"/>
      <c r="C201" s="268">
        <v>4240</v>
      </c>
      <c r="D201" s="242" t="s">
        <v>131</v>
      </c>
      <c r="E201" s="295">
        <v>2537</v>
      </c>
      <c r="F201" s="293"/>
      <c r="G201" s="450">
        <f t="shared" si="4"/>
        <v>2537</v>
      </c>
    </row>
    <row r="202" spans="1:7" ht="12.75">
      <c r="A202" s="456"/>
      <c r="B202" s="268"/>
      <c r="C202" s="268">
        <v>4260</v>
      </c>
      <c r="D202" s="242" t="s">
        <v>104</v>
      </c>
      <c r="E202" s="625">
        <v>68704</v>
      </c>
      <c r="F202" s="293"/>
      <c r="G202" s="450">
        <f t="shared" si="4"/>
        <v>68704</v>
      </c>
    </row>
    <row r="203" spans="1:9" ht="12.75">
      <c r="A203" s="456"/>
      <c r="B203" s="268"/>
      <c r="C203" s="268">
        <v>4270</v>
      </c>
      <c r="D203" s="242" t="s">
        <v>105</v>
      </c>
      <c r="E203" s="295">
        <v>85000</v>
      </c>
      <c r="F203" s="293"/>
      <c r="G203" s="450">
        <f t="shared" si="4"/>
        <v>85000</v>
      </c>
      <c r="I203" s="435"/>
    </row>
    <row r="204" spans="1:7" ht="12.75">
      <c r="A204" s="456"/>
      <c r="B204" s="268"/>
      <c r="C204" s="268">
        <v>4280</v>
      </c>
      <c r="D204" s="242" t="s">
        <v>106</v>
      </c>
      <c r="E204" s="295">
        <v>800</v>
      </c>
      <c r="F204" s="293"/>
      <c r="G204" s="450">
        <f t="shared" si="4"/>
        <v>800</v>
      </c>
    </row>
    <row r="205" spans="1:7" ht="12.75">
      <c r="A205" s="456"/>
      <c r="B205" s="305"/>
      <c r="C205" s="268">
        <v>4300</v>
      </c>
      <c r="D205" s="242" t="s">
        <v>95</v>
      </c>
      <c r="E205" s="295">
        <v>20160</v>
      </c>
      <c r="F205" s="293"/>
      <c r="G205" s="450">
        <f t="shared" si="4"/>
        <v>20160</v>
      </c>
    </row>
    <row r="206" spans="1:7" ht="12.75">
      <c r="A206" s="456"/>
      <c r="B206" s="305"/>
      <c r="C206" s="268">
        <v>4350</v>
      </c>
      <c r="D206" s="242" t="s">
        <v>366</v>
      </c>
      <c r="E206" s="295">
        <v>600</v>
      </c>
      <c r="F206" s="293"/>
      <c r="G206" s="450">
        <f t="shared" si="4"/>
        <v>600</v>
      </c>
    </row>
    <row r="207" spans="1:7" ht="12.75">
      <c r="A207" s="456"/>
      <c r="B207" s="305"/>
      <c r="C207" s="268">
        <v>4410</v>
      </c>
      <c r="D207" s="242" t="s">
        <v>107</v>
      </c>
      <c r="E207" s="295">
        <v>4000</v>
      </c>
      <c r="F207" s="293"/>
      <c r="G207" s="450">
        <f t="shared" si="4"/>
        <v>4000</v>
      </c>
    </row>
    <row r="208" spans="1:7" ht="12.75">
      <c r="A208" s="456"/>
      <c r="B208" s="305"/>
      <c r="C208" s="268">
        <v>4430</v>
      </c>
      <c r="D208" s="242" t="s">
        <v>108</v>
      </c>
      <c r="E208" s="295">
        <v>6761</v>
      </c>
      <c r="F208" s="293">
        <v>1000</v>
      </c>
      <c r="G208" s="450">
        <f t="shared" si="4"/>
        <v>7761</v>
      </c>
    </row>
    <row r="209" spans="1:7" ht="12.75">
      <c r="A209" s="456"/>
      <c r="B209" s="305"/>
      <c r="C209" s="268">
        <v>4440</v>
      </c>
      <c r="D209" s="242" t="s">
        <v>109</v>
      </c>
      <c r="E209" s="295">
        <v>90751</v>
      </c>
      <c r="F209" s="293"/>
      <c r="G209" s="450">
        <f t="shared" si="4"/>
        <v>90751</v>
      </c>
    </row>
    <row r="210" spans="1:7" ht="12.75">
      <c r="A210" s="456"/>
      <c r="B210" s="305"/>
      <c r="C210" s="268">
        <v>6050</v>
      </c>
      <c r="D210" s="242" t="s">
        <v>112</v>
      </c>
      <c r="E210" s="295">
        <v>2125000</v>
      </c>
      <c r="F210" s="293"/>
      <c r="G210" s="450">
        <f t="shared" si="4"/>
        <v>2125000</v>
      </c>
    </row>
    <row r="211" spans="1:7" ht="12.75">
      <c r="A211" s="456"/>
      <c r="B211" s="305"/>
      <c r="C211" s="268"/>
      <c r="D211" s="242"/>
      <c r="E211" s="295"/>
      <c r="F211" s="293"/>
      <c r="G211" s="450"/>
    </row>
    <row r="212" spans="1:7" ht="12.75">
      <c r="A212" s="456"/>
      <c r="B212" s="453">
        <v>80130</v>
      </c>
      <c r="C212" s="458"/>
      <c r="D212" s="654" t="s">
        <v>31</v>
      </c>
      <c r="E212" s="550">
        <f>SUM(E213:E230)</f>
        <v>4112033</v>
      </c>
      <c r="F212" s="572">
        <f>SUM(F213:F230)</f>
        <v>9250</v>
      </c>
      <c r="G212" s="455">
        <f t="shared" si="4"/>
        <v>4121283</v>
      </c>
    </row>
    <row r="213" spans="1:7" ht="12.75">
      <c r="A213" s="456"/>
      <c r="B213" s="305"/>
      <c r="C213" s="268">
        <v>3020</v>
      </c>
      <c r="D213" s="242" t="s">
        <v>98</v>
      </c>
      <c r="E213" s="295">
        <v>37955</v>
      </c>
      <c r="F213" s="293"/>
      <c r="G213" s="450">
        <f t="shared" si="4"/>
        <v>37955</v>
      </c>
    </row>
    <row r="214" spans="1:9" ht="12.75">
      <c r="A214" s="456"/>
      <c r="B214" s="305"/>
      <c r="C214" s="268">
        <v>4010</v>
      </c>
      <c r="D214" s="242" t="s">
        <v>99</v>
      </c>
      <c r="E214" s="295">
        <v>2444682</v>
      </c>
      <c r="F214" s="293"/>
      <c r="G214" s="450">
        <f t="shared" si="4"/>
        <v>2444682</v>
      </c>
      <c r="I214" s="435"/>
    </row>
    <row r="215" spans="1:7" ht="12.75">
      <c r="A215" s="456"/>
      <c r="B215" s="305"/>
      <c r="C215" s="268">
        <v>4040</v>
      </c>
      <c r="D215" s="242" t="s">
        <v>100</v>
      </c>
      <c r="E215" s="295">
        <v>194085</v>
      </c>
      <c r="F215" s="293"/>
      <c r="G215" s="450">
        <f t="shared" si="4"/>
        <v>194085</v>
      </c>
    </row>
    <row r="216" spans="1:7" ht="12.75">
      <c r="A216" s="456"/>
      <c r="B216" s="305"/>
      <c r="C216" s="268">
        <v>4110</v>
      </c>
      <c r="D216" s="242" t="s">
        <v>101</v>
      </c>
      <c r="E216" s="295">
        <v>476647</v>
      </c>
      <c r="F216" s="293"/>
      <c r="G216" s="450">
        <f t="shared" si="4"/>
        <v>476647</v>
      </c>
    </row>
    <row r="217" spans="1:7" ht="12.75">
      <c r="A217" s="456"/>
      <c r="B217" s="305"/>
      <c r="C217" s="268">
        <v>4120</v>
      </c>
      <c r="D217" s="242" t="s">
        <v>102</v>
      </c>
      <c r="E217" s="295">
        <v>64489</v>
      </c>
      <c r="F217" s="293"/>
      <c r="G217" s="450">
        <f t="shared" si="4"/>
        <v>64489</v>
      </c>
    </row>
    <row r="218" spans="1:7" ht="12.75">
      <c r="A218" s="456"/>
      <c r="B218" s="305"/>
      <c r="C218" s="268">
        <v>4170</v>
      </c>
      <c r="D218" s="242" t="s">
        <v>365</v>
      </c>
      <c r="E218" s="295">
        <v>4600</v>
      </c>
      <c r="F218" s="293"/>
      <c r="G218" s="450">
        <f t="shared" si="4"/>
        <v>4600</v>
      </c>
    </row>
    <row r="219" spans="1:7" ht="12.75">
      <c r="A219" s="456"/>
      <c r="B219" s="305"/>
      <c r="C219" s="268">
        <v>4210</v>
      </c>
      <c r="D219" s="242" t="s">
        <v>103</v>
      </c>
      <c r="E219" s="295">
        <v>308679</v>
      </c>
      <c r="F219" s="293">
        <v>9250</v>
      </c>
      <c r="G219" s="450">
        <f t="shared" si="4"/>
        <v>317929</v>
      </c>
    </row>
    <row r="220" spans="1:7" ht="12.75">
      <c r="A220" s="456"/>
      <c r="B220" s="305"/>
      <c r="C220" s="268">
        <v>4240</v>
      </c>
      <c r="D220" s="242" t="s">
        <v>131</v>
      </c>
      <c r="E220" s="295">
        <v>38000</v>
      </c>
      <c r="F220" s="293"/>
      <c r="G220" s="450">
        <f t="shared" si="4"/>
        <v>38000</v>
      </c>
    </row>
    <row r="221" spans="1:9" ht="12.75">
      <c r="A221" s="456"/>
      <c r="B221" s="305"/>
      <c r="C221" s="268">
        <v>4260</v>
      </c>
      <c r="D221" s="242" t="s">
        <v>104</v>
      </c>
      <c r="E221" s="295">
        <v>119204</v>
      </c>
      <c r="F221" s="293"/>
      <c r="G221" s="450">
        <f t="shared" si="4"/>
        <v>119204</v>
      </c>
      <c r="I221" s="435"/>
    </row>
    <row r="222" spans="1:7" ht="12.75">
      <c r="A222" s="456"/>
      <c r="B222" s="305"/>
      <c r="C222" s="268">
        <v>4270</v>
      </c>
      <c r="D222" s="242" t="s">
        <v>105</v>
      </c>
      <c r="E222" s="295">
        <v>95000</v>
      </c>
      <c r="F222" s="293"/>
      <c r="G222" s="450">
        <f t="shared" si="4"/>
        <v>95000</v>
      </c>
    </row>
    <row r="223" spans="1:7" ht="12.75">
      <c r="A223" s="456"/>
      <c r="B223" s="305"/>
      <c r="C223" s="268">
        <v>4280</v>
      </c>
      <c r="D223" s="242" t="s">
        <v>106</v>
      </c>
      <c r="E223" s="295">
        <v>1900</v>
      </c>
      <c r="F223" s="293"/>
      <c r="G223" s="450">
        <f t="shared" si="4"/>
        <v>1900</v>
      </c>
    </row>
    <row r="224" spans="1:7" ht="12.75">
      <c r="A224" s="456"/>
      <c r="B224" s="305"/>
      <c r="C224" s="268">
        <v>4300</v>
      </c>
      <c r="D224" s="242" t="s">
        <v>95</v>
      </c>
      <c r="E224" s="295">
        <v>134434</v>
      </c>
      <c r="F224" s="293"/>
      <c r="G224" s="450">
        <f t="shared" si="4"/>
        <v>134434</v>
      </c>
    </row>
    <row r="225" spans="1:7" ht="12.75">
      <c r="A225" s="456"/>
      <c r="B225" s="305"/>
      <c r="C225" s="268">
        <v>4350</v>
      </c>
      <c r="D225" s="242" t="s">
        <v>366</v>
      </c>
      <c r="E225" s="295">
        <v>4970</v>
      </c>
      <c r="F225" s="293"/>
      <c r="G225" s="450">
        <f t="shared" si="4"/>
        <v>4970</v>
      </c>
    </row>
    <row r="226" spans="1:7" ht="12.75">
      <c r="A226" s="456"/>
      <c r="B226" s="305"/>
      <c r="C226" s="268">
        <v>4410</v>
      </c>
      <c r="D226" s="204" t="s">
        <v>107</v>
      </c>
      <c r="E226" s="625">
        <v>3800</v>
      </c>
      <c r="F226" s="293"/>
      <c r="G226" s="450">
        <f t="shared" si="4"/>
        <v>3800</v>
      </c>
    </row>
    <row r="227" spans="1:7" ht="12.75">
      <c r="A227" s="456"/>
      <c r="B227" s="305"/>
      <c r="C227" s="268">
        <v>4430</v>
      </c>
      <c r="D227" s="242" t="s">
        <v>108</v>
      </c>
      <c r="E227" s="295">
        <v>16920</v>
      </c>
      <c r="F227" s="293"/>
      <c r="G227" s="450">
        <f aca="true" t="shared" si="5" ref="G227:G321">E227+F227</f>
        <v>16920</v>
      </c>
    </row>
    <row r="228" spans="1:7" ht="12.75">
      <c r="A228" s="456"/>
      <c r="B228" s="305"/>
      <c r="C228" s="268">
        <v>4440</v>
      </c>
      <c r="D228" s="242" t="s">
        <v>109</v>
      </c>
      <c r="E228" s="295">
        <v>155668</v>
      </c>
      <c r="F228" s="293"/>
      <c r="G228" s="450">
        <f t="shared" si="5"/>
        <v>155668</v>
      </c>
    </row>
    <row r="229" spans="1:7" ht="12.75">
      <c r="A229" s="456"/>
      <c r="B229" s="305"/>
      <c r="C229" s="268">
        <v>4530</v>
      </c>
      <c r="D229" s="242" t="s">
        <v>132</v>
      </c>
      <c r="E229" s="295">
        <v>1000</v>
      </c>
      <c r="F229" s="293"/>
      <c r="G229" s="450">
        <f t="shared" si="5"/>
        <v>1000</v>
      </c>
    </row>
    <row r="230" spans="1:7" ht="12.75">
      <c r="A230" s="456"/>
      <c r="B230" s="305"/>
      <c r="C230" s="268">
        <v>6060</v>
      </c>
      <c r="D230" s="242" t="s">
        <v>346</v>
      </c>
      <c r="E230" s="295">
        <v>10000</v>
      </c>
      <c r="F230" s="293"/>
      <c r="G230" s="450">
        <f t="shared" si="5"/>
        <v>10000</v>
      </c>
    </row>
    <row r="231" spans="1:7" ht="12.75">
      <c r="A231" s="456"/>
      <c r="B231" s="305"/>
      <c r="C231" s="268"/>
      <c r="D231" s="242"/>
      <c r="E231" s="295"/>
      <c r="F231" s="293"/>
      <c r="G231" s="450"/>
    </row>
    <row r="232" spans="1:7" ht="12.75">
      <c r="A232" s="456"/>
      <c r="B232" s="453">
        <v>80146</v>
      </c>
      <c r="C232" s="458"/>
      <c r="D232" s="654" t="s">
        <v>90</v>
      </c>
      <c r="E232" s="550">
        <f>SUM(E233:E235)</f>
        <v>48000</v>
      </c>
      <c r="F232" s="572">
        <f>SUM(F233:F235)</f>
        <v>-4580</v>
      </c>
      <c r="G232" s="455">
        <f t="shared" si="5"/>
        <v>43420</v>
      </c>
    </row>
    <row r="233" spans="1:7" ht="12.75">
      <c r="A233" s="456"/>
      <c r="B233" s="268"/>
      <c r="C233" s="268">
        <v>4170</v>
      </c>
      <c r="D233" s="242" t="s">
        <v>365</v>
      </c>
      <c r="E233" s="295">
        <v>0</v>
      </c>
      <c r="F233" s="293">
        <v>500</v>
      </c>
      <c r="G233" s="450">
        <f t="shared" si="5"/>
        <v>500</v>
      </c>
    </row>
    <row r="234" spans="1:7" ht="12.75">
      <c r="A234" s="456"/>
      <c r="B234" s="268"/>
      <c r="C234" s="268">
        <v>4300</v>
      </c>
      <c r="D234" s="242" t="s">
        <v>95</v>
      </c>
      <c r="E234" s="295">
        <v>46841</v>
      </c>
      <c r="F234" s="293">
        <f>-3830-750-500</f>
        <v>-5080</v>
      </c>
      <c r="G234" s="450">
        <f t="shared" si="5"/>
        <v>41761</v>
      </c>
    </row>
    <row r="235" spans="1:7" ht="12.75">
      <c r="A235" s="456"/>
      <c r="B235" s="268"/>
      <c r="C235" s="268">
        <v>4410</v>
      </c>
      <c r="D235" s="204" t="s">
        <v>107</v>
      </c>
      <c r="E235" s="295">
        <v>1159</v>
      </c>
      <c r="F235" s="293"/>
      <c r="G235" s="450">
        <f t="shared" si="5"/>
        <v>1159</v>
      </c>
    </row>
    <row r="236" spans="1:7" ht="12.75">
      <c r="A236" s="456"/>
      <c r="B236" s="268"/>
      <c r="C236" s="268"/>
      <c r="D236" s="242"/>
      <c r="E236" s="295"/>
      <c r="F236" s="293"/>
      <c r="G236" s="450"/>
    </row>
    <row r="237" spans="1:7" ht="12.75">
      <c r="A237" s="456"/>
      <c r="B237" s="453">
        <v>80195</v>
      </c>
      <c r="C237" s="458"/>
      <c r="D237" s="654" t="s">
        <v>19</v>
      </c>
      <c r="E237" s="550">
        <f>SUM(E238:E246)</f>
        <v>123468</v>
      </c>
      <c r="F237" s="572">
        <f>SUM(F238:F246)</f>
        <v>8150</v>
      </c>
      <c r="G237" s="455">
        <f t="shared" si="5"/>
        <v>131618</v>
      </c>
    </row>
    <row r="238" spans="1:7" ht="12.75">
      <c r="A238" s="456"/>
      <c r="B238" s="268"/>
      <c r="C238" s="268">
        <v>2820</v>
      </c>
      <c r="D238" s="242" t="s">
        <v>341</v>
      </c>
      <c r="E238" s="295">
        <v>10000</v>
      </c>
      <c r="F238" s="293"/>
      <c r="G238" s="450">
        <f t="shared" si="5"/>
        <v>10000</v>
      </c>
    </row>
    <row r="239" spans="1:7" ht="12.75">
      <c r="A239" s="456"/>
      <c r="B239" s="268"/>
      <c r="C239" s="268"/>
      <c r="D239" s="242" t="s">
        <v>342</v>
      </c>
      <c r="E239" s="295"/>
      <c r="F239" s="293"/>
      <c r="G239" s="450"/>
    </row>
    <row r="240" spans="1:7" ht="12.75">
      <c r="A240" s="456"/>
      <c r="B240" s="268"/>
      <c r="C240" s="268">
        <v>3030</v>
      </c>
      <c r="D240" s="242" t="s">
        <v>121</v>
      </c>
      <c r="E240" s="295">
        <v>24</v>
      </c>
      <c r="F240" s="293">
        <v>0</v>
      </c>
      <c r="G240" s="450">
        <f>F240+E240</f>
        <v>24</v>
      </c>
    </row>
    <row r="241" spans="1:7" ht="12.75">
      <c r="A241" s="456"/>
      <c r="B241" s="268"/>
      <c r="C241" s="268">
        <v>4010</v>
      </c>
      <c r="D241" s="242" t="s">
        <v>99</v>
      </c>
      <c r="E241" s="295">
        <v>20081</v>
      </c>
      <c r="F241" s="293"/>
      <c r="G241" s="450">
        <f>F241+E241</f>
        <v>20081</v>
      </c>
    </row>
    <row r="242" spans="1:9" ht="12.75">
      <c r="A242" s="456"/>
      <c r="B242" s="268"/>
      <c r="C242" s="268">
        <v>4110</v>
      </c>
      <c r="D242" s="242" t="s">
        <v>101</v>
      </c>
      <c r="E242" s="295">
        <v>4307</v>
      </c>
      <c r="F242" s="293"/>
      <c r="G242" s="450">
        <f>F242+E242</f>
        <v>4307</v>
      </c>
      <c r="I242" s="435"/>
    </row>
    <row r="243" spans="1:7" ht="12.75">
      <c r="A243" s="456"/>
      <c r="B243" s="268"/>
      <c r="C243" s="268">
        <v>4120</v>
      </c>
      <c r="D243" s="242" t="s">
        <v>102</v>
      </c>
      <c r="E243" s="295">
        <v>612</v>
      </c>
      <c r="F243" s="293"/>
      <c r="G243" s="450">
        <f>F243+E243</f>
        <v>612</v>
      </c>
    </row>
    <row r="244" spans="1:7" ht="12.75">
      <c r="A244" s="456"/>
      <c r="B244" s="268"/>
      <c r="C244" s="268">
        <v>4210</v>
      </c>
      <c r="D244" s="242" t="s">
        <v>103</v>
      </c>
      <c r="E244" s="295">
        <v>0</v>
      </c>
      <c r="F244" s="293">
        <f>5350+2800</f>
        <v>8150</v>
      </c>
      <c r="G244" s="450">
        <f>F244+E244</f>
        <v>8150</v>
      </c>
    </row>
    <row r="245" spans="1:7" ht="12.75">
      <c r="A245" s="456"/>
      <c r="B245" s="268"/>
      <c r="C245" s="268">
        <v>4300</v>
      </c>
      <c r="D245" s="242" t="s">
        <v>95</v>
      </c>
      <c r="E245" s="295">
        <v>37580</v>
      </c>
      <c r="F245" s="293"/>
      <c r="G245" s="450">
        <f t="shared" si="5"/>
        <v>37580</v>
      </c>
    </row>
    <row r="246" spans="1:7" ht="12.75">
      <c r="A246" s="456"/>
      <c r="B246" s="268"/>
      <c r="C246" s="268">
        <v>4440</v>
      </c>
      <c r="D246" s="242" t="s">
        <v>109</v>
      </c>
      <c r="E246" s="295">
        <v>50864</v>
      </c>
      <c r="F246" s="293"/>
      <c r="G246" s="450">
        <f>F246+E246</f>
        <v>50864</v>
      </c>
    </row>
    <row r="247" spans="1:7" ht="12.75">
      <c r="A247" s="456"/>
      <c r="B247" s="268"/>
      <c r="C247" s="268"/>
      <c r="D247" s="242"/>
      <c r="E247" s="295"/>
      <c r="F247" s="293"/>
      <c r="G247" s="450"/>
    </row>
    <row r="248" spans="1:7" ht="12.75">
      <c r="A248" s="456"/>
      <c r="B248" s="453">
        <v>80197</v>
      </c>
      <c r="C248" s="458"/>
      <c r="D248" s="654" t="s">
        <v>32</v>
      </c>
      <c r="E248" s="550">
        <f>E249</f>
        <v>30040</v>
      </c>
      <c r="F248" s="572">
        <f>F249</f>
        <v>0</v>
      </c>
      <c r="G248" s="455">
        <f>F248+E248</f>
        <v>30040</v>
      </c>
    </row>
    <row r="249" spans="1:7" ht="12.75">
      <c r="A249" s="456"/>
      <c r="B249" s="268"/>
      <c r="C249" s="268">
        <v>4110</v>
      </c>
      <c r="D249" s="242" t="s">
        <v>101</v>
      </c>
      <c r="E249" s="295">
        <v>30040</v>
      </c>
      <c r="F249" s="293">
        <v>0</v>
      </c>
      <c r="G249" s="450">
        <f>F249+E249</f>
        <v>30040</v>
      </c>
    </row>
    <row r="250" spans="1:7" ht="12.75">
      <c r="A250" s="456"/>
      <c r="B250" s="268"/>
      <c r="C250" s="268"/>
      <c r="D250" s="242"/>
      <c r="E250" s="295"/>
      <c r="F250" s="293"/>
      <c r="G250" s="450"/>
    </row>
    <row r="251" spans="1:7" ht="13.5" thickBot="1">
      <c r="A251" s="669">
        <v>803</v>
      </c>
      <c r="B251" s="393"/>
      <c r="C251" s="393"/>
      <c r="D251" s="652" t="s">
        <v>378</v>
      </c>
      <c r="E251" s="618">
        <f>E252</f>
        <v>131142</v>
      </c>
      <c r="F251" s="636">
        <f>F252</f>
        <v>0</v>
      </c>
      <c r="G251" s="447">
        <f aca="true" t="shared" si="6" ref="G251:G260">F251+E251</f>
        <v>131142</v>
      </c>
    </row>
    <row r="252" spans="1:7" ht="12.75">
      <c r="A252" s="456"/>
      <c r="B252" s="453">
        <v>80309</v>
      </c>
      <c r="C252" s="458"/>
      <c r="D252" s="654" t="s">
        <v>379</v>
      </c>
      <c r="E252" s="550">
        <f>SUM(E253:E260)</f>
        <v>131142</v>
      </c>
      <c r="F252" s="572">
        <f>SUM(F253:F255)</f>
        <v>0</v>
      </c>
      <c r="G252" s="455">
        <f t="shared" si="6"/>
        <v>131142</v>
      </c>
    </row>
    <row r="253" spans="1:7" ht="12.75">
      <c r="A253" s="456"/>
      <c r="B253" s="268"/>
      <c r="C253" s="268">
        <v>3210</v>
      </c>
      <c r="D253" s="242" t="s">
        <v>380</v>
      </c>
      <c r="E253" s="295">
        <v>19116</v>
      </c>
      <c r="F253" s="293">
        <v>0</v>
      </c>
      <c r="G253" s="450">
        <f>F253+E253</f>
        <v>19116</v>
      </c>
    </row>
    <row r="254" spans="1:7" ht="12.75">
      <c r="A254" s="456"/>
      <c r="B254" s="268"/>
      <c r="C254" s="268">
        <v>3218</v>
      </c>
      <c r="D254" s="242" t="s">
        <v>380</v>
      </c>
      <c r="E254" s="295">
        <v>77700</v>
      </c>
      <c r="F254" s="293"/>
      <c r="G254" s="450">
        <f t="shared" si="6"/>
        <v>77700</v>
      </c>
    </row>
    <row r="255" spans="1:7" ht="12.75">
      <c r="A255" s="456"/>
      <c r="B255" s="268"/>
      <c r="C255" s="268">
        <v>3219</v>
      </c>
      <c r="D255" s="242" t="s">
        <v>380</v>
      </c>
      <c r="E255" s="295">
        <v>25900</v>
      </c>
      <c r="F255" s="293"/>
      <c r="G255" s="450">
        <f t="shared" si="6"/>
        <v>25900</v>
      </c>
    </row>
    <row r="256" spans="1:7" ht="12.75">
      <c r="A256" s="456"/>
      <c r="B256" s="268"/>
      <c r="C256" s="268">
        <v>4218</v>
      </c>
      <c r="D256" s="242" t="s">
        <v>103</v>
      </c>
      <c r="E256" s="295">
        <v>675</v>
      </c>
      <c r="F256" s="293"/>
      <c r="G256" s="450">
        <f t="shared" si="6"/>
        <v>675</v>
      </c>
    </row>
    <row r="257" spans="1:7" ht="12.75">
      <c r="A257" s="456"/>
      <c r="B257" s="268"/>
      <c r="C257" s="268">
        <v>4219</v>
      </c>
      <c r="D257" s="242" t="s">
        <v>103</v>
      </c>
      <c r="E257" s="295">
        <v>225</v>
      </c>
      <c r="F257" s="293"/>
      <c r="G257" s="450">
        <f t="shared" si="6"/>
        <v>225</v>
      </c>
    </row>
    <row r="258" spans="1:7" ht="12.75">
      <c r="A258" s="456"/>
      <c r="B258" s="268"/>
      <c r="C258" s="268">
        <v>4300</v>
      </c>
      <c r="D258" s="242" t="s">
        <v>95</v>
      </c>
      <c r="E258" s="295">
        <v>5000</v>
      </c>
      <c r="F258" s="293"/>
      <c r="G258" s="450">
        <f t="shared" si="6"/>
        <v>5000</v>
      </c>
    </row>
    <row r="259" spans="1:7" ht="12.75">
      <c r="A259" s="456"/>
      <c r="B259" s="268"/>
      <c r="C259" s="268">
        <v>4308</v>
      </c>
      <c r="D259" s="242" t="s">
        <v>95</v>
      </c>
      <c r="E259" s="295">
        <v>1895</v>
      </c>
      <c r="F259" s="293"/>
      <c r="G259" s="450">
        <f t="shared" si="6"/>
        <v>1895</v>
      </c>
    </row>
    <row r="260" spans="1:7" ht="12.75">
      <c r="A260" s="456"/>
      <c r="B260" s="268"/>
      <c r="C260" s="268">
        <v>4309</v>
      </c>
      <c r="D260" s="242" t="s">
        <v>95</v>
      </c>
      <c r="E260" s="295">
        <v>631</v>
      </c>
      <c r="F260" s="293"/>
      <c r="G260" s="450">
        <f t="shared" si="6"/>
        <v>631</v>
      </c>
    </row>
    <row r="261" spans="1:7" ht="12.75">
      <c r="A261" s="456"/>
      <c r="B261" s="268"/>
      <c r="C261" s="268"/>
      <c r="D261" s="242"/>
      <c r="E261" s="295"/>
      <c r="F261" s="293"/>
      <c r="G261" s="450"/>
    </row>
    <row r="262" spans="1:7" ht="13.5" thickBot="1">
      <c r="A262" s="427">
        <v>851</v>
      </c>
      <c r="B262" s="419"/>
      <c r="C262" s="670"/>
      <c r="D262" s="420" t="s">
        <v>12</v>
      </c>
      <c r="E262" s="618">
        <f>E274+E278+E271+E263+E267</f>
        <v>3165725</v>
      </c>
      <c r="F262" s="636">
        <f>F274+F278+F271+F263+F267</f>
        <v>10500</v>
      </c>
      <c r="G262" s="447">
        <f t="shared" si="5"/>
        <v>3176225</v>
      </c>
    </row>
    <row r="263" spans="1:7" ht="12.75">
      <c r="A263" s="428"/>
      <c r="B263" s="448">
        <v>85111</v>
      </c>
      <c r="C263" s="645"/>
      <c r="D263" s="452" t="s">
        <v>399</v>
      </c>
      <c r="E263" s="671">
        <f>SUM(E264:E264)</f>
        <v>593800</v>
      </c>
      <c r="F263" s="672">
        <f>SUM(F264:F264)</f>
        <v>0</v>
      </c>
      <c r="G263" s="449">
        <f>F263+E263</f>
        <v>593800</v>
      </c>
    </row>
    <row r="264" spans="1:7" ht="12.75">
      <c r="A264" s="428"/>
      <c r="B264" s="421"/>
      <c r="C264" s="656">
        <v>6220</v>
      </c>
      <c r="D264" s="204" t="s">
        <v>564</v>
      </c>
      <c r="E264" s="295">
        <v>593800</v>
      </c>
      <c r="F264" s="293"/>
      <c r="G264" s="450">
        <f>F264+E264</f>
        <v>593800</v>
      </c>
    </row>
    <row r="265" spans="1:7" ht="12.75">
      <c r="A265" s="428"/>
      <c r="B265" s="421"/>
      <c r="C265" s="656"/>
      <c r="D265" s="204" t="s">
        <v>565</v>
      </c>
      <c r="E265" s="295"/>
      <c r="F265" s="293"/>
      <c r="G265" s="450"/>
    </row>
    <row r="266" spans="1:7" ht="12.75">
      <c r="A266" s="428"/>
      <c r="B266" s="421"/>
      <c r="C266" s="656"/>
      <c r="D266" s="204"/>
      <c r="E266" s="295"/>
      <c r="F266" s="293"/>
      <c r="G266" s="450"/>
    </row>
    <row r="267" spans="1:7" ht="12.75">
      <c r="A267" s="428"/>
      <c r="B267" s="453">
        <v>85141</v>
      </c>
      <c r="C267" s="673"/>
      <c r="D267" s="650" t="s">
        <v>409</v>
      </c>
      <c r="E267" s="550">
        <f>SUM(E268:E268)</f>
        <v>35000</v>
      </c>
      <c r="F267" s="572">
        <f>SUM(F268:F268)</f>
        <v>0</v>
      </c>
      <c r="G267" s="455">
        <f>F267+E267</f>
        <v>35000</v>
      </c>
    </row>
    <row r="268" spans="1:7" ht="12.75">
      <c r="A268" s="428"/>
      <c r="B268" s="421"/>
      <c r="C268" s="656">
        <v>6620</v>
      </c>
      <c r="D268" s="204" t="s">
        <v>566</v>
      </c>
      <c r="E268" s="295">
        <v>35000</v>
      </c>
      <c r="F268" s="293">
        <v>0</v>
      </c>
      <c r="G268" s="450">
        <f>F268+E268</f>
        <v>35000</v>
      </c>
    </row>
    <row r="269" spans="1:7" ht="12.75">
      <c r="A269" s="428"/>
      <c r="B269" s="421"/>
      <c r="C269" s="656"/>
      <c r="D269" s="204" t="s">
        <v>567</v>
      </c>
      <c r="E269" s="295"/>
      <c r="F269" s="293"/>
      <c r="G269" s="450"/>
    </row>
    <row r="270" spans="1:7" ht="12.75">
      <c r="A270" s="428"/>
      <c r="B270" s="411"/>
      <c r="C270" s="674"/>
      <c r="D270" s="423"/>
      <c r="E270" s="623"/>
      <c r="F270" s="640"/>
      <c r="G270" s="464"/>
    </row>
    <row r="271" spans="1:7" ht="12.75">
      <c r="A271" s="428"/>
      <c r="B271" s="453">
        <v>85149</v>
      </c>
      <c r="C271" s="453"/>
      <c r="D271" s="650" t="s">
        <v>319</v>
      </c>
      <c r="E271" s="550">
        <f>SUM(E272:E272)</f>
        <v>3000</v>
      </c>
      <c r="F271" s="572">
        <f>SUM(F272:F272)</f>
        <v>0</v>
      </c>
      <c r="G271" s="455">
        <f t="shared" si="5"/>
        <v>3000</v>
      </c>
    </row>
    <row r="272" spans="1:7" ht="12.75">
      <c r="A272" s="428"/>
      <c r="B272" s="411"/>
      <c r="C272" s="421">
        <v>4300</v>
      </c>
      <c r="D272" s="204" t="s">
        <v>95</v>
      </c>
      <c r="E272" s="295">
        <v>3000</v>
      </c>
      <c r="F272" s="293"/>
      <c r="G272" s="450">
        <f t="shared" si="5"/>
        <v>3000</v>
      </c>
    </row>
    <row r="273" spans="1:7" ht="12.75">
      <c r="A273" s="428"/>
      <c r="B273" s="411"/>
      <c r="C273" s="674"/>
      <c r="D273" s="423"/>
      <c r="E273" s="295"/>
      <c r="F273" s="293"/>
      <c r="G273" s="450"/>
    </row>
    <row r="274" spans="1:7" ht="12.75">
      <c r="A274" s="428"/>
      <c r="B274" s="453">
        <v>85154</v>
      </c>
      <c r="C274" s="673"/>
      <c r="D274" s="650" t="s">
        <v>33</v>
      </c>
      <c r="E274" s="550">
        <f>SUM(E275:E276)</f>
        <v>4925</v>
      </c>
      <c r="F274" s="572">
        <f>SUM(F275:F276)</f>
        <v>10500</v>
      </c>
      <c r="G274" s="455">
        <f t="shared" si="5"/>
        <v>15425</v>
      </c>
    </row>
    <row r="275" spans="1:7" ht="12.75">
      <c r="A275" s="428"/>
      <c r="B275" s="421"/>
      <c r="C275" s="656">
        <v>4110</v>
      </c>
      <c r="D275" s="204" t="s">
        <v>621</v>
      </c>
      <c r="E275" s="295">
        <v>0</v>
      </c>
      <c r="F275" s="293">
        <v>592</v>
      </c>
      <c r="G275" s="450">
        <f t="shared" si="5"/>
        <v>592</v>
      </c>
    </row>
    <row r="276" spans="1:7" ht="12.75">
      <c r="A276" s="428"/>
      <c r="B276" s="421"/>
      <c r="C276" s="656">
        <v>4300</v>
      </c>
      <c r="D276" s="204" t="s">
        <v>95</v>
      </c>
      <c r="E276" s="295">
        <v>4925</v>
      </c>
      <c r="F276" s="293">
        <v>9908</v>
      </c>
      <c r="G276" s="450">
        <f t="shared" si="5"/>
        <v>14833</v>
      </c>
    </row>
    <row r="277" spans="1:7" ht="12.75">
      <c r="A277" s="428"/>
      <c r="B277" s="421"/>
      <c r="C277" s="656"/>
      <c r="D277" s="620"/>
      <c r="E277" s="295"/>
      <c r="F277" s="293"/>
      <c r="G277" s="450"/>
    </row>
    <row r="278" spans="1:7" ht="12.75">
      <c r="A278" s="456"/>
      <c r="B278" s="453">
        <v>85156</v>
      </c>
      <c r="C278" s="458"/>
      <c r="D278" s="654" t="s">
        <v>343</v>
      </c>
      <c r="E278" s="550">
        <f>SUM(E279:E279)</f>
        <v>2529000</v>
      </c>
      <c r="F278" s="572">
        <f>SUM(F279:F279)</f>
        <v>0</v>
      </c>
      <c r="G278" s="455">
        <f t="shared" si="5"/>
        <v>2529000</v>
      </c>
    </row>
    <row r="279" spans="1:7" ht="12.75">
      <c r="A279" s="456"/>
      <c r="B279" s="305"/>
      <c r="C279" s="400" t="s">
        <v>133</v>
      </c>
      <c r="D279" s="242" t="s">
        <v>134</v>
      </c>
      <c r="E279" s="295">
        <v>2529000</v>
      </c>
      <c r="F279" s="293"/>
      <c r="G279" s="450">
        <f t="shared" si="5"/>
        <v>2529000</v>
      </c>
    </row>
    <row r="280" spans="1:7" ht="12.75">
      <c r="A280" s="456"/>
      <c r="B280" s="417"/>
      <c r="C280" s="675"/>
      <c r="D280" s="653"/>
      <c r="E280" s="295"/>
      <c r="F280" s="293"/>
      <c r="G280" s="450"/>
    </row>
    <row r="281" spans="1:7" ht="13.5" thickBot="1">
      <c r="A281" s="412">
        <v>852</v>
      </c>
      <c r="B281" s="405"/>
      <c r="C281" s="413"/>
      <c r="D281" s="652" t="s">
        <v>158</v>
      </c>
      <c r="E281" s="618">
        <f>E282+E305+E343+E350+E365+E326+E377+E373</f>
        <v>7883455</v>
      </c>
      <c r="F281" s="636">
        <f>F282+F305+F343+F350+F365+F326+F377+F373</f>
        <v>7404</v>
      </c>
      <c r="G281" s="447">
        <f t="shared" si="5"/>
        <v>7890859</v>
      </c>
    </row>
    <row r="282" spans="1:7" ht="12.75">
      <c r="A282" s="456"/>
      <c r="B282" s="453">
        <v>85201</v>
      </c>
      <c r="C282" s="458"/>
      <c r="D282" s="654" t="s">
        <v>20</v>
      </c>
      <c r="E282" s="550">
        <f>SUM(E283:E303)</f>
        <v>2024841</v>
      </c>
      <c r="F282" s="572">
        <f>SUM(F283:F303)</f>
        <v>-17860</v>
      </c>
      <c r="G282" s="449">
        <f t="shared" si="5"/>
        <v>2006981</v>
      </c>
    </row>
    <row r="283" spans="1:7" ht="12.75">
      <c r="A283" s="456"/>
      <c r="B283" s="268"/>
      <c r="C283" s="268">
        <v>2310</v>
      </c>
      <c r="D283" s="620" t="s">
        <v>97</v>
      </c>
      <c r="E283" s="295">
        <f>545307+9693+84500</f>
        <v>639500</v>
      </c>
      <c r="F283" s="293"/>
      <c r="G283" s="450">
        <f t="shared" si="5"/>
        <v>639500</v>
      </c>
    </row>
    <row r="284" spans="1:7" ht="12.75">
      <c r="A284" s="456"/>
      <c r="B284" s="305"/>
      <c r="C284" s="268">
        <v>3020</v>
      </c>
      <c r="D284" s="242" t="s">
        <v>98</v>
      </c>
      <c r="E284" s="295">
        <v>20140</v>
      </c>
      <c r="F284" s="293"/>
      <c r="G284" s="450">
        <f t="shared" si="5"/>
        <v>20140</v>
      </c>
    </row>
    <row r="285" spans="1:9" ht="12.75">
      <c r="A285" s="456"/>
      <c r="B285" s="305"/>
      <c r="C285" s="268">
        <v>3110</v>
      </c>
      <c r="D285" s="242" t="s">
        <v>135</v>
      </c>
      <c r="E285" s="295">
        <f>112093-9693</f>
        <v>102400</v>
      </c>
      <c r="F285" s="293"/>
      <c r="G285" s="450">
        <f t="shared" si="5"/>
        <v>102400</v>
      </c>
      <c r="I285" s="435"/>
    </row>
    <row r="286" spans="1:7" ht="12.75">
      <c r="A286" s="456"/>
      <c r="B286" s="305"/>
      <c r="C286" s="268">
        <v>4010</v>
      </c>
      <c r="D286" s="242" t="s">
        <v>99</v>
      </c>
      <c r="E286" s="295">
        <v>637168</v>
      </c>
      <c r="F286" s="293"/>
      <c r="G286" s="450">
        <f t="shared" si="5"/>
        <v>637168</v>
      </c>
    </row>
    <row r="287" spans="1:7" ht="12.75">
      <c r="A287" s="456"/>
      <c r="B287" s="305"/>
      <c r="C287" s="268">
        <v>4040</v>
      </c>
      <c r="D287" s="242" t="s">
        <v>100</v>
      </c>
      <c r="E287" s="295">
        <v>52754</v>
      </c>
      <c r="F287" s="293"/>
      <c r="G287" s="450">
        <f t="shared" si="5"/>
        <v>52754</v>
      </c>
    </row>
    <row r="288" spans="1:9" ht="12.75">
      <c r="A288" s="456"/>
      <c r="B288" s="305"/>
      <c r="C288" s="268">
        <v>4110</v>
      </c>
      <c r="D288" s="242" t="s">
        <v>101</v>
      </c>
      <c r="E288" s="295">
        <v>119392</v>
      </c>
      <c r="F288" s="293"/>
      <c r="G288" s="450">
        <f t="shared" si="5"/>
        <v>119392</v>
      </c>
      <c r="I288" s="435"/>
    </row>
    <row r="289" spans="1:7" ht="12.75">
      <c r="A289" s="456"/>
      <c r="B289" s="305"/>
      <c r="C289" s="268">
        <v>4120</v>
      </c>
      <c r="D289" s="242" t="s">
        <v>102</v>
      </c>
      <c r="E289" s="295">
        <v>16497</v>
      </c>
      <c r="F289" s="293"/>
      <c r="G289" s="450">
        <f t="shared" si="5"/>
        <v>16497</v>
      </c>
    </row>
    <row r="290" spans="1:7" ht="12.75">
      <c r="A290" s="456"/>
      <c r="B290" s="305"/>
      <c r="C290" s="268">
        <v>4170</v>
      </c>
      <c r="D290" s="242" t="s">
        <v>365</v>
      </c>
      <c r="E290" s="295">
        <v>3000</v>
      </c>
      <c r="F290" s="293">
        <v>0</v>
      </c>
      <c r="G290" s="450">
        <f t="shared" si="5"/>
        <v>3000</v>
      </c>
    </row>
    <row r="291" spans="1:7" ht="12.75">
      <c r="A291" s="456"/>
      <c r="B291" s="305"/>
      <c r="C291" s="268">
        <v>4210</v>
      </c>
      <c r="D291" s="242" t="s">
        <v>103</v>
      </c>
      <c r="E291" s="295">
        <v>109224</v>
      </c>
      <c r="F291" s="293">
        <v>-20000</v>
      </c>
      <c r="G291" s="450">
        <f t="shared" si="5"/>
        <v>89224</v>
      </c>
    </row>
    <row r="292" spans="1:7" ht="12.75">
      <c r="A292" s="456"/>
      <c r="B292" s="305"/>
      <c r="C292" s="268">
        <v>4220</v>
      </c>
      <c r="D292" s="242" t="s">
        <v>136</v>
      </c>
      <c r="E292" s="295">
        <v>85180</v>
      </c>
      <c r="F292" s="293"/>
      <c r="G292" s="450">
        <f t="shared" si="5"/>
        <v>85180</v>
      </c>
    </row>
    <row r="293" spans="1:7" ht="12.75">
      <c r="A293" s="456"/>
      <c r="B293" s="305"/>
      <c r="C293" s="268">
        <v>4240</v>
      </c>
      <c r="D293" s="242" t="s">
        <v>131</v>
      </c>
      <c r="E293" s="295">
        <v>8600</v>
      </c>
      <c r="F293" s="293"/>
      <c r="G293" s="450">
        <f t="shared" si="5"/>
        <v>8600</v>
      </c>
    </row>
    <row r="294" spans="1:7" ht="12.75">
      <c r="A294" s="456"/>
      <c r="B294" s="305"/>
      <c r="C294" s="268">
        <v>4260</v>
      </c>
      <c r="D294" s="242" t="s">
        <v>104</v>
      </c>
      <c r="E294" s="295">
        <v>34700</v>
      </c>
      <c r="F294" s="293">
        <v>2140</v>
      </c>
      <c r="G294" s="450">
        <f t="shared" si="5"/>
        <v>36840</v>
      </c>
    </row>
    <row r="295" spans="1:7" ht="12.75">
      <c r="A295" s="456"/>
      <c r="B295" s="305"/>
      <c r="C295" s="268">
        <v>4270</v>
      </c>
      <c r="D295" s="242" t="s">
        <v>105</v>
      </c>
      <c r="E295" s="295">
        <v>7200</v>
      </c>
      <c r="F295" s="293"/>
      <c r="G295" s="450">
        <f t="shared" si="5"/>
        <v>7200</v>
      </c>
    </row>
    <row r="296" spans="1:7" ht="12.75">
      <c r="A296" s="456"/>
      <c r="B296" s="305"/>
      <c r="C296" s="268">
        <v>4280</v>
      </c>
      <c r="D296" s="242" t="s">
        <v>106</v>
      </c>
      <c r="E296" s="295">
        <v>600</v>
      </c>
      <c r="F296" s="293"/>
      <c r="G296" s="450">
        <f t="shared" si="5"/>
        <v>600</v>
      </c>
    </row>
    <row r="297" spans="1:7" ht="12.75">
      <c r="A297" s="456"/>
      <c r="B297" s="305"/>
      <c r="C297" s="268">
        <v>4300</v>
      </c>
      <c r="D297" s="242" t="s">
        <v>95</v>
      </c>
      <c r="E297" s="295">
        <v>97800</v>
      </c>
      <c r="F297" s="293">
        <v>0</v>
      </c>
      <c r="G297" s="450">
        <f t="shared" si="5"/>
        <v>97800</v>
      </c>
    </row>
    <row r="298" spans="1:7" ht="12.75">
      <c r="A298" s="456"/>
      <c r="B298" s="305"/>
      <c r="C298" s="268">
        <v>4410</v>
      </c>
      <c r="D298" s="242" t="s">
        <v>107</v>
      </c>
      <c r="E298" s="295">
        <v>6000</v>
      </c>
      <c r="F298" s="293"/>
      <c r="G298" s="450">
        <f t="shared" si="5"/>
        <v>6000</v>
      </c>
    </row>
    <row r="299" spans="1:7" ht="12.75">
      <c r="A299" s="456"/>
      <c r="B299" s="305"/>
      <c r="C299" s="268">
        <v>4430</v>
      </c>
      <c r="D299" s="242" t="s">
        <v>108</v>
      </c>
      <c r="E299" s="295">
        <v>6000</v>
      </c>
      <c r="F299" s="293"/>
      <c r="G299" s="450">
        <f t="shared" si="5"/>
        <v>6000</v>
      </c>
    </row>
    <row r="300" spans="1:7" ht="12.75">
      <c r="A300" s="456"/>
      <c r="B300" s="305"/>
      <c r="C300" s="268">
        <v>4440</v>
      </c>
      <c r="D300" s="242" t="s">
        <v>109</v>
      </c>
      <c r="E300" s="295">
        <v>33901</v>
      </c>
      <c r="F300" s="293"/>
      <c r="G300" s="450">
        <f t="shared" si="5"/>
        <v>33901</v>
      </c>
    </row>
    <row r="301" spans="1:7" ht="12.75">
      <c r="A301" s="456"/>
      <c r="B301" s="305"/>
      <c r="C301" s="268">
        <v>4480</v>
      </c>
      <c r="D301" s="242" t="s">
        <v>110</v>
      </c>
      <c r="E301" s="295">
        <v>2785</v>
      </c>
      <c r="F301" s="293"/>
      <c r="G301" s="450">
        <f t="shared" si="5"/>
        <v>2785</v>
      </c>
    </row>
    <row r="302" spans="1:7" ht="12.75">
      <c r="A302" s="456"/>
      <c r="B302" s="305"/>
      <c r="C302" s="268">
        <v>6050</v>
      </c>
      <c r="D302" s="242" t="s">
        <v>112</v>
      </c>
      <c r="E302" s="295">
        <v>42000</v>
      </c>
      <c r="F302" s="293"/>
      <c r="G302" s="450">
        <f t="shared" si="5"/>
        <v>42000</v>
      </c>
    </row>
    <row r="303" spans="1:7" ht="12.75">
      <c r="A303" s="456"/>
      <c r="B303" s="305"/>
      <c r="C303" s="268">
        <v>6060</v>
      </c>
      <c r="D303" s="242" t="s">
        <v>340</v>
      </c>
      <c r="E303" s="295">
        <v>0</v>
      </c>
      <c r="F303" s="293"/>
      <c r="G303" s="450">
        <f t="shared" si="5"/>
        <v>0</v>
      </c>
    </row>
    <row r="304" spans="1:7" ht="12.75">
      <c r="A304" s="456"/>
      <c r="B304" s="305"/>
      <c r="C304" s="268"/>
      <c r="D304" s="242"/>
      <c r="E304" s="295"/>
      <c r="F304" s="293"/>
      <c r="G304" s="450"/>
    </row>
    <row r="305" spans="1:7" ht="12.75">
      <c r="A305" s="456"/>
      <c r="B305" s="453">
        <v>85202</v>
      </c>
      <c r="C305" s="458"/>
      <c r="D305" s="654" t="s">
        <v>21</v>
      </c>
      <c r="E305" s="550">
        <f>SUM(E306:E324)</f>
        <v>3846384</v>
      </c>
      <c r="F305" s="572">
        <f>SUM(F306:F324)</f>
        <v>4514</v>
      </c>
      <c r="G305" s="455">
        <f t="shared" si="5"/>
        <v>3850898</v>
      </c>
    </row>
    <row r="306" spans="1:7" ht="12.75">
      <c r="A306" s="456"/>
      <c r="B306" s="268"/>
      <c r="C306" s="268">
        <v>3020</v>
      </c>
      <c r="D306" s="242" t="s">
        <v>98</v>
      </c>
      <c r="E306" s="295">
        <v>16250</v>
      </c>
      <c r="F306" s="293"/>
      <c r="G306" s="450">
        <f t="shared" si="5"/>
        <v>16250</v>
      </c>
    </row>
    <row r="307" spans="1:9" ht="12.75">
      <c r="A307" s="456"/>
      <c r="B307" s="268"/>
      <c r="C307" s="268">
        <v>4010</v>
      </c>
      <c r="D307" s="242" t="s">
        <v>99</v>
      </c>
      <c r="E307" s="295">
        <v>1880342</v>
      </c>
      <c r="F307" s="293">
        <v>3733</v>
      </c>
      <c r="G307" s="450">
        <f t="shared" si="5"/>
        <v>1884075</v>
      </c>
      <c r="I307" s="435"/>
    </row>
    <row r="308" spans="1:7" ht="12.75">
      <c r="A308" s="456"/>
      <c r="B308" s="268"/>
      <c r="C308" s="268">
        <v>4040</v>
      </c>
      <c r="D308" s="242" t="s">
        <v>100</v>
      </c>
      <c r="E308" s="295">
        <v>150552</v>
      </c>
      <c r="F308" s="293">
        <v>-1198</v>
      </c>
      <c r="G308" s="450">
        <f t="shared" si="5"/>
        <v>149354</v>
      </c>
    </row>
    <row r="309" spans="1:7" ht="12.75">
      <c r="A309" s="456"/>
      <c r="B309" s="268"/>
      <c r="C309" s="268">
        <v>4110</v>
      </c>
      <c r="D309" s="242" t="s">
        <v>101</v>
      </c>
      <c r="E309" s="295">
        <v>345589</v>
      </c>
      <c r="F309" s="293">
        <f>781-2970</f>
        <v>-2189</v>
      </c>
      <c r="G309" s="450">
        <f t="shared" si="5"/>
        <v>343400</v>
      </c>
    </row>
    <row r="310" spans="1:7" ht="12.75">
      <c r="A310" s="456"/>
      <c r="B310" s="268"/>
      <c r="C310" s="268">
        <v>4120</v>
      </c>
      <c r="D310" s="242" t="s">
        <v>102</v>
      </c>
      <c r="E310" s="295">
        <v>46885</v>
      </c>
      <c r="F310" s="293"/>
      <c r="G310" s="450">
        <f t="shared" si="5"/>
        <v>46885</v>
      </c>
    </row>
    <row r="311" spans="1:7" ht="12.75">
      <c r="A311" s="456"/>
      <c r="B311" s="268"/>
      <c r="C311" s="268">
        <v>4210</v>
      </c>
      <c r="D311" s="242" t="s">
        <v>103</v>
      </c>
      <c r="E311" s="295">
        <v>434221</v>
      </c>
      <c r="F311" s="293"/>
      <c r="G311" s="450">
        <f t="shared" si="5"/>
        <v>434221</v>
      </c>
    </row>
    <row r="312" spans="1:7" ht="12.75">
      <c r="A312" s="456"/>
      <c r="B312" s="268"/>
      <c r="C312" s="268">
        <v>4220</v>
      </c>
      <c r="D312" s="242" t="s">
        <v>136</v>
      </c>
      <c r="E312" s="295">
        <v>408870</v>
      </c>
      <c r="F312" s="293">
        <v>4168</v>
      </c>
      <c r="G312" s="450">
        <f t="shared" si="5"/>
        <v>413038</v>
      </c>
    </row>
    <row r="313" spans="1:7" ht="12.75">
      <c r="A313" s="456"/>
      <c r="B313" s="268"/>
      <c r="C313" s="268">
        <v>4230</v>
      </c>
      <c r="D313" s="242" t="s">
        <v>137</v>
      </c>
      <c r="E313" s="295">
        <v>33696</v>
      </c>
      <c r="F313" s="293"/>
      <c r="G313" s="450">
        <f t="shared" si="5"/>
        <v>33696</v>
      </c>
    </row>
    <row r="314" spans="1:7" ht="12.75">
      <c r="A314" s="456"/>
      <c r="B314" s="268"/>
      <c r="C314" s="268">
        <v>4260</v>
      </c>
      <c r="D314" s="242" t="s">
        <v>104</v>
      </c>
      <c r="E314" s="295">
        <v>123121</v>
      </c>
      <c r="F314" s="293"/>
      <c r="G314" s="450">
        <f t="shared" si="5"/>
        <v>123121</v>
      </c>
    </row>
    <row r="315" spans="1:7" ht="12.75">
      <c r="A315" s="456"/>
      <c r="B315" s="268"/>
      <c r="C315" s="268">
        <v>4270</v>
      </c>
      <c r="D315" s="242" t="s">
        <v>105</v>
      </c>
      <c r="E315" s="295">
        <v>178002</v>
      </c>
      <c r="F315" s="293"/>
      <c r="G315" s="450">
        <f t="shared" si="5"/>
        <v>178002</v>
      </c>
    </row>
    <row r="316" spans="1:7" ht="12.75">
      <c r="A316" s="456"/>
      <c r="B316" s="268"/>
      <c r="C316" s="268">
        <v>4280</v>
      </c>
      <c r="D316" s="242" t="s">
        <v>106</v>
      </c>
      <c r="E316" s="295">
        <v>1550</v>
      </c>
      <c r="F316" s="293"/>
      <c r="G316" s="450">
        <f t="shared" si="5"/>
        <v>1550</v>
      </c>
    </row>
    <row r="317" spans="1:7" ht="12.75">
      <c r="A317" s="456"/>
      <c r="B317" s="268"/>
      <c r="C317" s="268">
        <v>4300</v>
      </c>
      <c r="D317" s="242" t="s">
        <v>95</v>
      </c>
      <c r="E317" s="295">
        <v>99982</v>
      </c>
      <c r="F317" s="293"/>
      <c r="G317" s="450">
        <f t="shared" si="5"/>
        <v>99982</v>
      </c>
    </row>
    <row r="318" spans="1:7" ht="12.75">
      <c r="A318" s="456"/>
      <c r="B318" s="268"/>
      <c r="C318" s="268">
        <v>4410</v>
      </c>
      <c r="D318" s="242" t="s">
        <v>107</v>
      </c>
      <c r="E318" s="295">
        <v>9500</v>
      </c>
      <c r="F318" s="293"/>
      <c r="G318" s="450">
        <f t="shared" si="5"/>
        <v>9500</v>
      </c>
    </row>
    <row r="319" spans="1:7" ht="12.75">
      <c r="A319" s="456"/>
      <c r="B319" s="268"/>
      <c r="C319" s="268">
        <v>4420</v>
      </c>
      <c r="D319" s="242" t="s">
        <v>122</v>
      </c>
      <c r="E319" s="295">
        <v>0</v>
      </c>
      <c r="F319" s="293"/>
      <c r="G319" s="450">
        <f t="shared" si="5"/>
        <v>0</v>
      </c>
    </row>
    <row r="320" spans="1:7" ht="12.75">
      <c r="A320" s="456"/>
      <c r="B320" s="268"/>
      <c r="C320" s="268">
        <v>4430</v>
      </c>
      <c r="D320" s="242" t="s">
        <v>108</v>
      </c>
      <c r="E320" s="295">
        <v>16870</v>
      </c>
      <c r="F320" s="293"/>
      <c r="G320" s="450">
        <f t="shared" si="5"/>
        <v>16870</v>
      </c>
    </row>
    <row r="321" spans="1:7" ht="12.75">
      <c r="A321" s="456"/>
      <c r="B321" s="268"/>
      <c r="C321" s="268">
        <v>4440</v>
      </c>
      <c r="D321" s="242" t="s">
        <v>109</v>
      </c>
      <c r="E321" s="295">
        <v>79190</v>
      </c>
      <c r="F321" s="293"/>
      <c r="G321" s="450">
        <f t="shared" si="5"/>
        <v>79190</v>
      </c>
    </row>
    <row r="322" spans="1:7" ht="12.75">
      <c r="A322" s="456"/>
      <c r="B322" s="268"/>
      <c r="C322" s="268">
        <v>4480</v>
      </c>
      <c r="D322" s="242" t="s">
        <v>110</v>
      </c>
      <c r="E322" s="295">
        <v>17324</v>
      </c>
      <c r="F322" s="293"/>
      <c r="G322" s="450">
        <f aca="true" t="shared" si="7" ref="G322:G401">E322+F322</f>
        <v>17324</v>
      </c>
    </row>
    <row r="323" spans="1:7" ht="12.75">
      <c r="A323" s="456"/>
      <c r="B323" s="268"/>
      <c r="C323" s="268">
        <v>4520</v>
      </c>
      <c r="D323" s="242" t="s">
        <v>138</v>
      </c>
      <c r="E323" s="295">
        <v>50</v>
      </c>
      <c r="F323" s="293"/>
      <c r="G323" s="450">
        <f t="shared" si="7"/>
        <v>50</v>
      </c>
    </row>
    <row r="324" spans="1:9" ht="12.75">
      <c r="A324" s="456"/>
      <c r="B324" s="268"/>
      <c r="C324" s="268">
        <v>6060</v>
      </c>
      <c r="D324" s="242" t="s">
        <v>346</v>
      </c>
      <c r="E324" s="295">
        <v>4390</v>
      </c>
      <c r="F324" s="293"/>
      <c r="G324" s="450">
        <f t="shared" si="7"/>
        <v>4390</v>
      </c>
      <c r="I324" s="435"/>
    </row>
    <row r="325" spans="1:9" ht="12.75">
      <c r="A325" s="456"/>
      <c r="B325" s="268"/>
      <c r="C325" s="268"/>
      <c r="D325" s="242"/>
      <c r="E325" s="295"/>
      <c r="F325" s="293"/>
      <c r="G325" s="450"/>
      <c r="I325" s="435"/>
    </row>
    <row r="326" spans="1:9" ht="12.75">
      <c r="A326" s="456"/>
      <c r="B326" s="453">
        <v>85203</v>
      </c>
      <c r="C326" s="458"/>
      <c r="D326" s="654" t="s">
        <v>331</v>
      </c>
      <c r="E326" s="550">
        <f>SUM(E327:E341)</f>
        <v>260664</v>
      </c>
      <c r="F326" s="572">
        <f>SUM(F327:F341)</f>
        <v>0</v>
      </c>
      <c r="G326" s="455">
        <f t="shared" si="7"/>
        <v>260664</v>
      </c>
      <c r="I326" s="435"/>
    </row>
    <row r="327" spans="1:9" ht="12.75">
      <c r="A327" s="456"/>
      <c r="B327" s="268"/>
      <c r="C327" s="268">
        <v>4010</v>
      </c>
      <c r="D327" s="242" t="s">
        <v>99</v>
      </c>
      <c r="E327" s="295">
        <v>96776</v>
      </c>
      <c r="F327" s="293"/>
      <c r="G327" s="450">
        <f t="shared" si="7"/>
        <v>96776</v>
      </c>
      <c r="I327" s="435"/>
    </row>
    <row r="328" spans="1:9" ht="12.75">
      <c r="A328" s="456"/>
      <c r="B328" s="268"/>
      <c r="C328" s="268">
        <v>4040</v>
      </c>
      <c r="D328" s="242" t="s">
        <v>100</v>
      </c>
      <c r="E328" s="295">
        <v>6738</v>
      </c>
      <c r="F328" s="293"/>
      <c r="G328" s="450">
        <f t="shared" si="7"/>
        <v>6738</v>
      </c>
      <c r="I328" s="435"/>
    </row>
    <row r="329" spans="1:9" ht="12.75">
      <c r="A329" s="456"/>
      <c r="B329" s="268"/>
      <c r="C329" s="268">
        <v>4110</v>
      </c>
      <c r="D329" s="242" t="s">
        <v>101</v>
      </c>
      <c r="E329" s="295">
        <v>20343</v>
      </c>
      <c r="F329" s="293"/>
      <c r="G329" s="450">
        <f t="shared" si="7"/>
        <v>20343</v>
      </c>
      <c r="I329" s="435"/>
    </row>
    <row r="330" spans="1:9" ht="12.75">
      <c r="A330" s="456"/>
      <c r="B330" s="268"/>
      <c r="C330" s="268">
        <v>4120</v>
      </c>
      <c r="D330" s="242" t="s">
        <v>102</v>
      </c>
      <c r="E330" s="295">
        <v>2811</v>
      </c>
      <c r="F330" s="293"/>
      <c r="G330" s="450">
        <f t="shared" si="7"/>
        <v>2811</v>
      </c>
      <c r="I330" s="435"/>
    </row>
    <row r="331" spans="1:9" ht="12.75">
      <c r="A331" s="456"/>
      <c r="B331" s="268"/>
      <c r="C331" s="268">
        <v>4210</v>
      </c>
      <c r="D331" s="242" t="s">
        <v>103</v>
      </c>
      <c r="E331" s="295">
        <v>73079</v>
      </c>
      <c r="F331" s="293"/>
      <c r="G331" s="450">
        <f t="shared" si="7"/>
        <v>73079</v>
      </c>
      <c r="I331" s="435"/>
    </row>
    <row r="332" spans="1:9" ht="12.75">
      <c r="A332" s="456"/>
      <c r="B332" s="268"/>
      <c r="C332" s="268">
        <v>4220</v>
      </c>
      <c r="D332" s="242" t="s">
        <v>136</v>
      </c>
      <c r="E332" s="295">
        <v>20760</v>
      </c>
      <c r="F332" s="293"/>
      <c r="G332" s="450">
        <f t="shared" si="7"/>
        <v>20760</v>
      </c>
      <c r="I332" s="435"/>
    </row>
    <row r="333" spans="1:9" ht="12.75">
      <c r="A333" s="456"/>
      <c r="B333" s="268"/>
      <c r="C333" s="268">
        <v>4230</v>
      </c>
      <c r="D333" s="242" t="s">
        <v>427</v>
      </c>
      <c r="E333" s="295">
        <v>224</v>
      </c>
      <c r="F333" s="293"/>
      <c r="G333" s="450">
        <f t="shared" si="7"/>
        <v>224</v>
      </c>
      <c r="I333" s="435"/>
    </row>
    <row r="334" spans="1:9" ht="12.75">
      <c r="A334" s="456"/>
      <c r="B334" s="268"/>
      <c r="C334" s="268">
        <v>4260</v>
      </c>
      <c r="D334" s="242" t="s">
        <v>104</v>
      </c>
      <c r="E334" s="295">
        <v>8000</v>
      </c>
      <c r="F334" s="293"/>
      <c r="G334" s="450">
        <f>F334+E334</f>
        <v>8000</v>
      </c>
      <c r="I334" s="435"/>
    </row>
    <row r="335" spans="1:9" ht="12.75">
      <c r="A335" s="456"/>
      <c r="B335" s="268"/>
      <c r="C335" s="268">
        <v>4270</v>
      </c>
      <c r="D335" s="242" t="s">
        <v>105</v>
      </c>
      <c r="E335" s="295">
        <v>12000</v>
      </c>
      <c r="F335" s="293"/>
      <c r="G335" s="450">
        <f>F335+E335</f>
        <v>12000</v>
      </c>
      <c r="I335" s="435"/>
    </row>
    <row r="336" spans="1:9" ht="12.75">
      <c r="A336" s="456"/>
      <c r="B336" s="268"/>
      <c r="C336" s="268">
        <v>4280</v>
      </c>
      <c r="D336" s="242" t="s">
        <v>106</v>
      </c>
      <c r="E336" s="295">
        <v>400</v>
      </c>
      <c r="F336" s="293"/>
      <c r="G336" s="450">
        <f t="shared" si="7"/>
        <v>400</v>
      </c>
      <c r="I336" s="435"/>
    </row>
    <row r="337" spans="1:9" ht="12.75">
      <c r="A337" s="456"/>
      <c r="B337" s="268"/>
      <c r="C337" s="268">
        <v>4300</v>
      </c>
      <c r="D337" s="242" t="s">
        <v>95</v>
      </c>
      <c r="E337" s="295">
        <v>9700</v>
      </c>
      <c r="F337" s="293"/>
      <c r="G337" s="450">
        <f t="shared" si="7"/>
        <v>9700</v>
      </c>
      <c r="I337" s="435"/>
    </row>
    <row r="338" spans="1:9" ht="12.75">
      <c r="A338" s="456"/>
      <c r="B338" s="268"/>
      <c r="C338" s="268">
        <v>4410</v>
      </c>
      <c r="D338" s="242" t="s">
        <v>107</v>
      </c>
      <c r="E338" s="295">
        <v>1500</v>
      </c>
      <c r="F338" s="293"/>
      <c r="G338" s="450">
        <f t="shared" si="7"/>
        <v>1500</v>
      </c>
      <c r="I338" s="435"/>
    </row>
    <row r="339" spans="1:9" ht="12.75">
      <c r="A339" s="456"/>
      <c r="B339" s="268"/>
      <c r="C339" s="268">
        <v>4430</v>
      </c>
      <c r="D339" s="242" t="s">
        <v>108</v>
      </c>
      <c r="E339" s="295">
        <v>3200</v>
      </c>
      <c r="F339" s="293"/>
      <c r="G339" s="450">
        <f t="shared" si="7"/>
        <v>3200</v>
      </c>
      <c r="I339" s="435"/>
    </row>
    <row r="340" spans="1:9" ht="12.75">
      <c r="A340" s="456"/>
      <c r="B340" s="268"/>
      <c r="C340" s="268">
        <v>4440</v>
      </c>
      <c r="D340" s="242" t="s">
        <v>109</v>
      </c>
      <c r="E340" s="295">
        <v>5133</v>
      </c>
      <c r="F340" s="293"/>
      <c r="G340" s="450">
        <f t="shared" si="7"/>
        <v>5133</v>
      </c>
      <c r="I340" s="435"/>
    </row>
    <row r="341" spans="1:9" ht="12.75">
      <c r="A341" s="456"/>
      <c r="B341" s="268"/>
      <c r="C341" s="268">
        <v>6050</v>
      </c>
      <c r="D341" s="242" t="s">
        <v>112</v>
      </c>
      <c r="E341" s="295">
        <v>0</v>
      </c>
      <c r="F341" s="293"/>
      <c r="G341" s="450">
        <f t="shared" si="7"/>
        <v>0</v>
      </c>
      <c r="I341" s="435"/>
    </row>
    <row r="342" spans="1:7" ht="12.75">
      <c r="A342" s="456"/>
      <c r="B342" s="268"/>
      <c r="C342" s="268"/>
      <c r="D342" s="242"/>
      <c r="E342" s="295"/>
      <c r="F342" s="293"/>
      <c r="G342" s="450"/>
    </row>
    <row r="343" spans="1:7" ht="12.75">
      <c r="A343" s="456"/>
      <c r="B343" s="453">
        <v>85204</v>
      </c>
      <c r="C343" s="458"/>
      <c r="D343" s="654" t="s">
        <v>22</v>
      </c>
      <c r="E343" s="550">
        <f>SUM(E344:E348)</f>
        <v>1186800</v>
      </c>
      <c r="F343" s="572">
        <f>SUM(F344:F348)</f>
        <v>0</v>
      </c>
      <c r="G343" s="455">
        <f t="shared" si="7"/>
        <v>1186800</v>
      </c>
    </row>
    <row r="344" spans="1:7" ht="12.75">
      <c r="A344" s="456"/>
      <c r="B344" s="268"/>
      <c r="C344" s="268">
        <v>2310</v>
      </c>
      <c r="D344" s="620" t="s">
        <v>97</v>
      </c>
      <c r="E344" s="295">
        <v>120000</v>
      </c>
      <c r="F344" s="293"/>
      <c r="G344" s="450">
        <f t="shared" si="7"/>
        <v>120000</v>
      </c>
    </row>
    <row r="345" spans="1:7" ht="12.75">
      <c r="A345" s="456"/>
      <c r="B345" s="268"/>
      <c r="C345" s="268">
        <v>3110</v>
      </c>
      <c r="D345" s="242" t="s">
        <v>135</v>
      </c>
      <c r="E345" s="295">
        <v>1016058</v>
      </c>
      <c r="F345" s="293"/>
      <c r="G345" s="450">
        <f t="shared" si="7"/>
        <v>1016058</v>
      </c>
    </row>
    <row r="346" spans="1:7" ht="12.75">
      <c r="A346" s="456"/>
      <c r="B346" s="268"/>
      <c r="C346" s="268">
        <v>4110</v>
      </c>
      <c r="D346" s="242" t="s">
        <v>101</v>
      </c>
      <c r="E346" s="295">
        <v>3716</v>
      </c>
      <c r="F346" s="293"/>
      <c r="G346" s="450">
        <f t="shared" si="7"/>
        <v>3716</v>
      </c>
    </row>
    <row r="347" spans="1:7" ht="12.75">
      <c r="A347" s="456"/>
      <c r="B347" s="268"/>
      <c r="C347" s="268">
        <v>4120</v>
      </c>
      <c r="D347" s="242" t="s">
        <v>102</v>
      </c>
      <c r="E347" s="295">
        <v>561</v>
      </c>
      <c r="F347" s="293"/>
      <c r="G347" s="450">
        <f t="shared" si="7"/>
        <v>561</v>
      </c>
    </row>
    <row r="348" spans="1:7" ht="12.75">
      <c r="A348" s="456"/>
      <c r="B348" s="268"/>
      <c r="C348" s="268">
        <v>4300</v>
      </c>
      <c r="D348" s="242" t="s">
        <v>95</v>
      </c>
      <c r="E348" s="295">
        <v>46465</v>
      </c>
      <c r="F348" s="293"/>
      <c r="G348" s="450">
        <f t="shared" si="7"/>
        <v>46465</v>
      </c>
    </row>
    <row r="349" spans="1:7" ht="12.75">
      <c r="A349" s="456"/>
      <c r="B349" s="268"/>
      <c r="C349" s="268"/>
      <c r="D349" s="242"/>
      <c r="E349" s="295"/>
      <c r="F349" s="293"/>
      <c r="G349" s="450"/>
    </row>
    <row r="350" spans="1:7" ht="12.75">
      <c r="A350" s="456"/>
      <c r="B350" s="453">
        <v>85218</v>
      </c>
      <c r="C350" s="458"/>
      <c r="D350" s="654" t="s">
        <v>13</v>
      </c>
      <c r="E350" s="550">
        <f>SUM(E351:E363)</f>
        <v>528950</v>
      </c>
      <c r="F350" s="572">
        <f>SUM(F351:F363)</f>
        <v>0</v>
      </c>
      <c r="G350" s="455">
        <f t="shared" si="7"/>
        <v>528950</v>
      </c>
    </row>
    <row r="351" spans="1:9" ht="12.75">
      <c r="A351" s="456"/>
      <c r="B351" s="268"/>
      <c r="C351" s="268">
        <v>4010</v>
      </c>
      <c r="D351" s="242" t="s">
        <v>99</v>
      </c>
      <c r="E351" s="295">
        <v>302701</v>
      </c>
      <c r="F351" s="293"/>
      <c r="G351" s="450">
        <f t="shared" si="7"/>
        <v>302701</v>
      </c>
      <c r="I351" s="435"/>
    </row>
    <row r="352" spans="1:7" ht="12.75">
      <c r="A352" s="456"/>
      <c r="B352" s="268"/>
      <c r="C352" s="268">
        <v>4040</v>
      </c>
      <c r="D352" s="242" t="s">
        <v>100</v>
      </c>
      <c r="E352" s="295">
        <v>23898</v>
      </c>
      <c r="F352" s="293"/>
      <c r="G352" s="450">
        <f t="shared" si="7"/>
        <v>23898</v>
      </c>
    </row>
    <row r="353" spans="1:7" ht="12.75">
      <c r="A353" s="456"/>
      <c r="B353" s="268"/>
      <c r="C353" s="268">
        <v>4110</v>
      </c>
      <c r="D353" s="242" t="s">
        <v>101</v>
      </c>
      <c r="E353" s="295">
        <v>62672</v>
      </c>
      <c r="F353" s="293"/>
      <c r="G353" s="450">
        <f t="shared" si="7"/>
        <v>62672</v>
      </c>
    </row>
    <row r="354" spans="1:7" ht="12.75">
      <c r="A354" s="456"/>
      <c r="B354" s="268"/>
      <c r="C354" s="268">
        <v>4120</v>
      </c>
      <c r="D354" s="242" t="s">
        <v>102</v>
      </c>
      <c r="E354" s="295">
        <v>8578</v>
      </c>
      <c r="F354" s="293"/>
      <c r="G354" s="450">
        <f t="shared" si="7"/>
        <v>8578</v>
      </c>
    </row>
    <row r="355" spans="1:7" ht="12.75">
      <c r="A355" s="456"/>
      <c r="B355" s="268"/>
      <c r="C355" s="268">
        <v>4210</v>
      </c>
      <c r="D355" s="242" t="s">
        <v>103</v>
      </c>
      <c r="E355" s="295">
        <v>24900</v>
      </c>
      <c r="F355" s="293"/>
      <c r="G355" s="450">
        <f t="shared" si="7"/>
        <v>24900</v>
      </c>
    </row>
    <row r="356" spans="1:7" ht="12.75">
      <c r="A356" s="456"/>
      <c r="B356" s="268"/>
      <c r="C356" s="268">
        <v>4260</v>
      </c>
      <c r="D356" s="242" t="s">
        <v>104</v>
      </c>
      <c r="E356" s="295">
        <v>27120</v>
      </c>
      <c r="F356" s="293"/>
      <c r="G356" s="450">
        <f t="shared" si="7"/>
        <v>27120</v>
      </c>
    </row>
    <row r="357" spans="1:7" ht="12.75">
      <c r="A357" s="456"/>
      <c r="B357" s="268"/>
      <c r="C357" s="268">
        <v>4270</v>
      </c>
      <c r="D357" s="242" t="s">
        <v>105</v>
      </c>
      <c r="E357" s="295">
        <v>2431</v>
      </c>
      <c r="F357" s="293"/>
      <c r="G357" s="450">
        <f t="shared" si="7"/>
        <v>2431</v>
      </c>
    </row>
    <row r="358" spans="1:7" ht="12.75">
      <c r="A358" s="456"/>
      <c r="B358" s="268"/>
      <c r="C358" s="268">
        <v>4280</v>
      </c>
      <c r="D358" s="242" t="s">
        <v>106</v>
      </c>
      <c r="E358" s="295">
        <v>210</v>
      </c>
      <c r="F358" s="293"/>
      <c r="G358" s="450">
        <f t="shared" si="7"/>
        <v>210</v>
      </c>
    </row>
    <row r="359" spans="1:7" ht="12.75">
      <c r="A359" s="456"/>
      <c r="B359" s="268"/>
      <c r="C359" s="268">
        <v>4300</v>
      </c>
      <c r="D359" s="242" t="s">
        <v>95</v>
      </c>
      <c r="E359" s="295">
        <v>60900</v>
      </c>
      <c r="F359" s="293"/>
      <c r="G359" s="450">
        <f t="shared" si="7"/>
        <v>60900</v>
      </c>
    </row>
    <row r="360" spans="1:7" ht="12.75">
      <c r="A360" s="456"/>
      <c r="B360" s="268"/>
      <c r="C360" s="268">
        <v>4410</v>
      </c>
      <c r="D360" s="242" t="s">
        <v>107</v>
      </c>
      <c r="E360" s="295">
        <v>3415</v>
      </c>
      <c r="F360" s="293"/>
      <c r="G360" s="450">
        <f t="shared" si="7"/>
        <v>3415</v>
      </c>
    </row>
    <row r="361" spans="1:7" ht="12.75">
      <c r="A361" s="456"/>
      <c r="B361" s="268"/>
      <c r="C361" s="268">
        <v>4430</v>
      </c>
      <c r="D361" s="242" t="s">
        <v>108</v>
      </c>
      <c r="E361" s="295">
        <v>4100</v>
      </c>
      <c r="F361" s="293"/>
      <c r="G361" s="450">
        <f t="shared" si="7"/>
        <v>4100</v>
      </c>
    </row>
    <row r="362" spans="1:7" ht="12.75">
      <c r="A362" s="456"/>
      <c r="B362" s="268"/>
      <c r="C362" s="268">
        <v>4440</v>
      </c>
      <c r="D362" s="242" t="s">
        <v>109</v>
      </c>
      <c r="E362" s="295">
        <v>8025</v>
      </c>
      <c r="F362" s="293"/>
      <c r="G362" s="450">
        <f t="shared" si="7"/>
        <v>8025</v>
      </c>
    </row>
    <row r="363" spans="1:7" ht="12.75">
      <c r="A363" s="456"/>
      <c r="B363" s="268"/>
      <c r="C363" s="268">
        <v>6060</v>
      </c>
      <c r="D363" s="242" t="s">
        <v>346</v>
      </c>
      <c r="E363" s="295">
        <v>0</v>
      </c>
      <c r="F363" s="293"/>
      <c r="G363" s="450">
        <f t="shared" si="7"/>
        <v>0</v>
      </c>
    </row>
    <row r="364" spans="1:7" ht="12.75">
      <c r="A364" s="456"/>
      <c r="B364" s="305"/>
      <c r="C364" s="400"/>
      <c r="D364" s="242"/>
      <c r="E364" s="295"/>
      <c r="F364" s="293"/>
      <c r="G364" s="450"/>
    </row>
    <row r="365" spans="1:7" ht="12.75">
      <c r="A365" s="456"/>
      <c r="B365" s="453">
        <v>85220</v>
      </c>
      <c r="C365" s="458"/>
      <c r="D365" s="651" t="s">
        <v>161</v>
      </c>
      <c r="E365" s="550">
        <f>SUM(E366:E371)</f>
        <v>34216</v>
      </c>
      <c r="F365" s="572">
        <f>SUM(F366:F371)</f>
        <v>0</v>
      </c>
      <c r="G365" s="455">
        <f t="shared" si="7"/>
        <v>34216</v>
      </c>
    </row>
    <row r="366" spans="1:7" ht="12.75">
      <c r="A366" s="456"/>
      <c r="B366" s="268"/>
      <c r="C366" s="268">
        <v>4210</v>
      </c>
      <c r="D366" s="242" t="s">
        <v>103</v>
      </c>
      <c r="E366" s="295">
        <v>8252</v>
      </c>
      <c r="F366" s="293"/>
      <c r="G366" s="450">
        <f t="shared" si="7"/>
        <v>8252</v>
      </c>
    </row>
    <row r="367" spans="1:7" ht="12.75">
      <c r="A367" s="456"/>
      <c r="B367" s="268"/>
      <c r="C367" s="268">
        <v>4220</v>
      </c>
      <c r="D367" s="242" t="s">
        <v>136</v>
      </c>
      <c r="E367" s="295">
        <v>9464</v>
      </c>
      <c r="F367" s="293"/>
      <c r="G367" s="450">
        <f t="shared" si="7"/>
        <v>9464</v>
      </c>
    </row>
    <row r="368" spans="1:7" ht="12.75">
      <c r="A368" s="456"/>
      <c r="B368" s="268"/>
      <c r="C368" s="268">
        <v>4230</v>
      </c>
      <c r="D368" s="242" t="s">
        <v>137</v>
      </c>
      <c r="E368" s="295">
        <v>1000</v>
      </c>
      <c r="F368" s="293"/>
      <c r="G368" s="450">
        <f t="shared" si="7"/>
        <v>1000</v>
      </c>
    </row>
    <row r="369" spans="1:7" ht="12.75">
      <c r="A369" s="456"/>
      <c r="B369" s="305"/>
      <c r="C369" s="400" t="s">
        <v>159</v>
      </c>
      <c r="D369" s="242" t="s">
        <v>104</v>
      </c>
      <c r="E369" s="295">
        <v>1500</v>
      </c>
      <c r="F369" s="293"/>
      <c r="G369" s="450">
        <f t="shared" si="7"/>
        <v>1500</v>
      </c>
    </row>
    <row r="370" spans="1:7" ht="12.75">
      <c r="A370" s="456"/>
      <c r="B370" s="305"/>
      <c r="C370" s="400" t="s">
        <v>160</v>
      </c>
      <c r="D370" s="242" t="s">
        <v>105</v>
      </c>
      <c r="E370" s="295">
        <v>13000</v>
      </c>
      <c r="F370" s="293"/>
      <c r="G370" s="450">
        <f t="shared" si="7"/>
        <v>13000</v>
      </c>
    </row>
    <row r="371" spans="1:7" ht="12.75">
      <c r="A371" s="456"/>
      <c r="B371" s="305"/>
      <c r="C371" s="400" t="s">
        <v>94</v>
      </c>
      <c r="D371" s="242" t="s">
        <v>95</v>
      </c>
      <c r="E371" s="295">
        <v>1000</v>
      </c>
      <c r="F371" s="293"/>
      <c r="G371" s="450">
        <f t="shared" si="7"/>
        <v>1000</v>
      </c>
    </row>
    <row r="372" spans="1:7" ht="12.75">
      <c r="A372" s="456"/>
      <c r="B372" s="305"/>
      <c r="C372" s="400"/>
      <c r="D372" s="242"/>
      <c r="E372" s="295"/>
      <c r="F372" s="293"/>
      <c r="G372" s="450"/>
    </row>
    <row r="373" spans="1:7" ht="12.75">
      <c r="A373" s="456"/>
      <c r="B373" s="650">
        <v>85233</v>
      </c>
      <c r="C373" s="666"/>
      <c r="D373" s="654" t="s">
        <v>90</v>
      </c>
      <c r="E373" s="550">
        <f>E374</f>
        <v>0</v>
      </c>
      <c r="F373" s="572">
        <f>F374</f>
        <v>750</v>
      </c>
      <c r="G373" s="455">
        <f>F373+E373</f>
        <v>750</v>
      </c>
    </row>
    <row r="374" spans="1:7" ht="12.75">
      <c r="A374" s="456"/>
      <c r="B374" s="305"/>
      <c r="C374" s="400" t="s">
        <v>94</v>
      </c>
      <c r="D374" s="242" t="s">
        <v>95</v>
      </c>
      <c r="E374" s="295">
        <v>0</v>
      </c>
      <c r="F374" s="293">
        <v>750</v>
      </c>
      <c r="G374" s="450">
        <f>F374+E374</f>
        <v>750</v>
      </c>
    </row>
    <row r="375" spans="1:7" ht="12.75">
      <c r="A375" s="456"/>
      <c r="B375" s="305"/>
      <c r="C375" s="400"/>
      <c r="D375" s="242"/>
      <c r="E375" s="295"/>
      <c r="F375" s="293"/>
      <c r="G375" s="450"/>
    </row>
    <row r="376" spans="1:7" ht="12.75">
      <c r="A376" s="456"/>
      <c r="B376" s="305"/>
      <c r="C376" s="400"/>
      <c r="D376" s="242"/>
      <c r="E376" s="295"/>
      <c r="F376" s="293"/>
      <c r="G376" s="450"/>
    </row>
    <row r="377" spans="1:7" ht="12.75">
      <c r="A377" s="456"/>
      <c r="B377" s="650">
        <v>85295</v>
      </c>
      <c r="C377" s="666"/>
      <c r="D377" s="654" t="s">
        <v>19</v>
      </c>
      <c r="E377" s="550">
        <f>SUM(E378:E381)</f>
        <v>1600</v>
      </c>
      <c r="F377" s="572">
        <f>SUM(F378:F381)</f>
        <v>20000</v>
      </c>
      <c r="G377" s="455">
        <f>F377+E377</f>
        <v>21600</v>
      </c>
    </row>
    <row r="378" spans="1:7" ht="12.75">
      <c r="A378" s="456"/>
      <c r="B378" s="305"/>
      <c r="C378" s="400" t="s">
        <v>336</v>
      </c>
      <c r="D378" s="242" t="s">
        <v>337</v>
      </c>
      <c r="E378" s="295">
        <v>1600</v>
      </c>
      <c r="F378" s="293">
        <v>0</v>
      </c>
      <c r="G378" s="450">
        <f>F378+E378</f>
        <v>1600</v>
      </c>
    </row>
    <row r="379" spans="1:7" ht="12.75">
      <c r="A379" s="456"/>
      <c r="B379" s="305"/>
      <c r="C379" s="400"/>
      <c r="D379" s="242" t="s">
        <v>338</v>
      </c>
      <c r="E379" s="295"/>
      <c r="F379" s="293"/>
      <c r="G379" s="450"/>
    </row>
    <row r="380" spans="1:7" ht="12.75">
      <c r="A380" s="456"/>
      <c r="B380" s="305"/>
      <c r="C380" s="400" t="s">
        <v>115</v>
      </c>
      <c r="D380" s="242" t="s">
        <v>103</v>
      </c>
      <c r="E380" s="295">
        <v>0</v>
      </c>
      <c r="F380" s="293">
        <v>1424</v>
      </c>
      <c r="G380" s="450">
        <f>E380+F380</f>
        <v>1424</v>
      </c>
    </row>
    <row r="381" spans="1:7" ht="12.75">
      <c r="A381" s="456"/>
      <c r="B381" s="305"/>
      <c r="C381" s="400" t="s">
        <v>160</v>
      </c>
      <c r="D381" s="242" t="s">
        <v>105</v>
      </c>
      <c r="E381" s="295">
        <v>0</v>
      </c>
      <c r="F381" s="293">
        <v>18576</v>
      </c>
      <c r="G381" s="450">
        <f>E381+F381</f>
        <v>18576</v>
      </c>
    </row>
    <row r="382" spans="1:7" ht="12.75">
      <c r="A382" s="456"/>
      <c r="B382" s="305"/>
      <c r="C382" s="400"/>
      <c r="D382" s="242"/>
      <c r="E382" s="295"/>
      <c r="F382" s="293"/>
      <c r="G382" s="450"/>
    </row>
    <row r="383" spans="1:7" ht="13.5" thickBot="1">
      <c r="A383" s="412">
        <v>853</v>
      </c>
      <c r="B383" s="393"/>
      <c r="C383" s="393"/>
      <c r="D383" s="652" t="s">
        <v>154</v>
      </c>
      <c r="E383" s="618">
        <f>E384+E398+E424+E420</f>
        <v>2756369</v>
      </c>
      <c r="F383" s="636">
        <f>F384+F398+F424+F420</f>
        <v>5745</v>
      </c>
      <c r="G383" s="447">
        <f t="shared" si="7"/>
        <v>2762114</v>
      </c>
    </row>
    <row r="384" spans="1:7" ht="12.75">
      <c r="A384" s="396"/>
      <c r="B384" s="453">
        <v>85321</v>
      </c>
      <c r="C384" s="458"/>
      <c r="D384" s="654" t="s">
        <v>373</v>
      </c>
      <c r="E384" s="550">
        <f>SUM(E385:E396)</f>
        <v>291000</v>
      </c>
      <c r="F384" s="572">
        <f>SUM(F385:F396)</f>
        <v>0</v>
      </c>
      <c r="G384" s="455">
        <f t="shared" si="7"/>
        <v>291000</v>
      </c>
    </row>
    <row r="385" spans="1:9" ht="12.75">
      <c r="A385" s="396"/>
      <c r="B385" s="268"/>
      <c r="C385" s="268">
        <v>4010</v>
      </c>
      <c r="D385" s="242" t="s">
        <v>99</v>
      </c>
      <c r="E385" s="295">
        <v>66887</v>
      </c>
      <c r="F385" s="293"/>
      <c r="G385" s="450">
        <f t="shared" si="7"/>
        <v>66887</v>
      </c>
      <c r="I385" s="435"/>
    </row>
    <row r="386" spans="1:7" ht="12.75">
      <c r="A386" s="396"/>
      <c r="B386" s="268"/>
      <c r="C386" s="268">
        <v>4040</v>
      </c>
      <c r="D386" s="242" t="s">
        <v>100</v>
      </c>
      <c r="E386" s="295">
        <v>4431</v>
      </c>
      <c r="F386" s="293"/>
      <c r="G386" s="450">
        <f t="shared" si="7"/>
        <v>4431</v>
      </c>
    </row>
    <row r="387" spans="1:7" ht="12.75">
      <c r="A387" s="396"/>
      <c r="B387" s="268"/>
      <c r="C387" s="268">
        <v>4110</v>
      </c>
      <c r="D387" s="242" t="s">
        <v>101</v>
      </c>
      <c r="E387" s="295">
        <v>13860</v>
      </c>
      <c r="F387" s="293"/>
      <c r="G387" s="450">
        <f t="shared" si="7"/>
        <v>13860</v>
      </c>
    </row>
    <row r="388" spans="1:7" ht="12.75">
      <c r="A388" s="396"/>
      <c r="B388" s="268"/>
      <c r="C388" s="268">
        <v>4120</v>
      </c>
      <c r="D388" s="242" t="s">
        <v>102</v>
      </c>
      <c r="E388" s="295">
        <v>2094</v>
      </c>
      <c r="F388" s="293"/>
      <c r="G388" s="450">
        <f t="shared" si="7"/>
        <v>2094</v>
      </c>
    </row>
    <row r="389" spans="1:7" ht="12.75">
      <c r="A389" s="396"/>
      <c r="B389" s="268"/>
      <c r="C389" s="268">
        <v>4210</v>
      </c>
      <c r="D389" s="242" t="s">
        <v>103</v>
      </c>
      <c r="E389" s="295">
        <v>34620</v>
      </c>
      <c r="F389" s="293"/>
      <c r="G389" s="450">
        <f t="shared" si="7"/>
        <v>34620</v>
      </c>
    </row>
    <row r="390" spans="1:7" ht="12.75">
      <c r="A390" s="396"/>
      <c r="B390" s="268"/>
      <c r="C390" s="268">
        <v>4260</v>
      </c>
      <c r="D390" s="242" t="s">
        <v>104</v>
      </c>
      <c r="E390" s="295">
        <v>11520</v>
      </c>
      <c r="F390" s="293"/>
      <c r="G390" s="450">
        <f t="shared" si="7"/>
        <v>11520</v>
      </c>
    </row>
    <row r="391" spans="1:7" ht="12.75">
      <c r="A391" s="396"/>
      <c r="B391" s="268"/>
      <c r="C391" s="268">
        <v>4270</v>
      </c>
      <c r="D391" s="242" t="s">
        <v>105</v>
      </c>
      <c r="E391" s="295">
        <v>5600</v>
      </c>
      <c r="F391" s="293"/>
      <c r="G391" s="450">
        <f t="shared" si="7"/>
        <v>5600</v>
      </c>
    </row>
    <row r="392" spans="1:7" ht="12.75">
      <c r="A392" s="396"/>
      <c r="B392" s="268"/>
      <c r="C392" s="268">
        <v>4280</v>
      </c>
      <c r="D392" s="242" t="s">
        <v>106</v>
      </c>
      <c r="E392" s="295">
        <v>100</v>
      </c>
      <c r="F392" s="293"/>
      <c r="G392" s="450">
        <f t="shared" si="7"/>
        <v>100</v>
      </c>
    </row>
    <row r="393" spans="1:7" ht="12.75">
      <c r="A393" s="396"/>
      <c r="B393" s="268"/>
      <c r="C393" s="268">
        <v>4300</v>
      </c>
      <c r="D393" s="242" t="s">
        <v>95</v>
      </c>
      <c r="E393" s="295">
        <v>144929</v>
      </c>
      <c r="F393" s="293"/>
      <c r="G393" s="450">
        <f t="shared" si="7"/>
        <v>144929</v>
      </c>
    </row>
    <row r="394" spans="1:7" ht="12.75">
      <c r="A394" s="396"/>
      <c r="B394" s="268"/>
      <c r="C394" s="268">
        <v>4410</v>
      </c>
      <c r="D394" s="242" t="s">
        <v>107</v>
      </c>
      <c r="E394" s="295">
        <v>4000</v>
      </c>
      <c r="F394" s="293"/>
      <c r="G394" s="450">
        <f t="shared" si="7"/>
        <v>4000</v>
      </c>
    </row>
    <row r="395" spans="1:7" ht="12.75">
      <c r="A395" s="396"/>
      <c r="B395" s="268"/>
      <c r="C395" s="268">
        <v>4430</v>
      </c>
      <c r="D395" s="242" t="s">
        <v>108</v>
      </c>
      <c r="E395" s="295">
        <v>972</v>
      </c>
      <c r="F395" s="293"/>
      <c r="G395" s="450">
        <f t="shared" si="7"/>
        <v>972</v>
      </c>
    </row>
    <row r="396" spans="1:7" ht="12.75">
      <c r="A396" s="396"/>
      <c r="B396" s="268"/>
      <c r="C396" s="268">
        <v>4440</v>
      </c>
      <c r="D396" s="242" t="s">
        <v>109</v>
      </c>
      <c r="E396" s="295">
        <v>1987</v>
      </c>
      <c r="F396" s="293"/>
      <c r="G396" s="450">
        <f t="shared" si="7"/>
        <v>1987</v>
      </c>
    </row>
    <row r="397" spans="1:7" ht="12.75">
      <c r="A397" s="396"/>
      <c r="B397" s="268"/>
      <c r="C397" s="268"/>
      <c r="D397" s="242"/>
      <c r="E397" s="295"/>
      <c r="F397" s="293"/>
      <c r="G397" s="450"/>
    </row>
    <row r="398" spans="1:7" ht="12.75">
      <c r="A398" s="414"/>
      <c r="B398" s="453">
        <v>85333</v>
      </c>
      <c r="C398" s="458"/>
      <c r="D398" s="654" t="s">
        <v>14</v>
      </c>
      <c r="E398" s="550">
        <f>SUM(E399:E417)</f>
        <v>2444964</v>
      </c>
      <c r="F398" s="572">
        <f>SUM(F399:F417)</f>
        <v>0</v>
      </c>
      <c r="G398" s="455">
        <f t="shared" si="7"/>
        <v>2444964</v>
      </c>
    </row>
    <row r="399" spans="1:9" ht="12.75">
      <c r="A399" s="414"/>
      <c r="B399" s="268"/>
      <c r="C399" s="268">
        <v>4010</v>
      </c>
      <c r="D399" s="242" t="s">
        <v>99</v>
      </c>
      <c r="E399" s="295">
        <v>1613454</v>
      </c>
      <c r="F399" s="293"/>
      <c r="G399" s="450">
        <f t="shared" si="7"/>
        <v>1613454</v>
      </c>
      <c r="I399" s="435"/>
    </row>
    <row r="400" spans="1:7" ht="12.75">
      <c r="A400" s="414"/>
      <c r="B400" s="268"/>
      <c r="C400" s="268">
        <v>4040</v>
      </c>
      <c r="D400" s="242" t="s">
        <v>100</v>
      </c>
      <c r="E400" s="295">
        <v>138802</v>
      </c>
      <c r="F400" s="293"/>
      <c r="G400" s="450">
        <f t="shared" si="7"/>
        <v>138802</v>
      </c>
    </row>
    <row r="401" spans="1:7" ht="12.75">
      <c r="A401" s="414"/>
      <c r="B401" s="268"/>
      <c r="C401" s="268">
        <v>4110</v>
      </c>
      <c r="D401" s="242" t="s">
        <v>101</v>
      </c>
      <c r="E401" s="295">
        <v>297872</v>
      </c>
      <c r="F401" s="293"/>
      <c r="G401" s="450">
        <f t="shared" si="7"/>
        <v>297872</v>
      </c>
    </row>
    <row r="402" spans="1:7" ht="12.75">
      <c r="A402" s="414"/>
      <c r="B402" s="268"/>
      <c r="C402" s="268">
        <v>4120</v>
      </c>
      <c r="D402" s="242" t="s">
        <v>102</v>
      </c>
      <c r="E402" s="295">
        <v>42355</v>
      </c>
      <c r="F402" s="293"/>
      <c r="G402" s="450">
        <f aca="true" t="shared" si="8" ref="G402:G486">E402+F402</f>
        <v>42355</v>
      </c>
    </row>
    <row r="403" spans="1:7" ht="12.75">
      <c r="A403" s="414"/>
      <c r="B403" s="268"/>
      <c r="C403" s="268">
        <v>4140</v>
      </c>
      <c r="D403" s="242" t="s">
        <v>613</v>
      </c>
      <c r="E403" s="295">
        <v>8000</v>
      </c>
      <c r="F403" s="293"/>
      <c r="G403" s="450">
        <f t="shared" si="8"/>
        <v>8000</v>
      </c>
    </row>
    <row r="404" spans="1:7" ht="12.75">
      <c r="A404" s="414"/>
      <c r="B404" s="268"/>
      <c r="C404" s="268">
        <v>4170</v>
      </c>
      <c r="D404" s="242" t="s">
        <v>369</v>
      </c>
      <c r="E404" s="295">
        <v>23070</v>
      </c>
      <c r="F404" s="293"/>
      <c r="G404" s="450">
        <f t="shared" si="8"/>
        <v>23070</v>
      </c>
    </row>
    <row r="405" spans="1:7" ht="12.75">
      <c r="A405" s="414"/>
      <c r="B405" s="268"/>
      <c r="C405" s="268">
        <v>4210</v>
      </c>
      <c r="D405" s="242" t="s">
        <v>103</v>
      </c>
      <c r="E405" s="295">
        <v>67941</v>
      </c>
      <c r="F405" s="293"/>
      <c r="G405" s="450">
        <f t="shared" si="8"/>
        <v>67941</v>
      </c>
    </row>
    <row r="406" spans="1:7" ht="12.75">
      <c r="A406" s="414"/>
      <c r="B406" s="268"/>
      <c r="C406" s="268">
        <v>4260</v>
      </c>
      <c r="D406" s="242" t="s">
        <v>104</v>
      </c>
      <c r="E406" s="295">
        <v>71908</v>
      </c>
      <c r="F406" s="293"/>
      <c r="G406" s="450">
        <f t="shared" si="8"/>
        <v>71908</v>
      </c>
    </row>
    <row r="407" spans="1:7" ht="12.75">
      <c r="A407" s="414"/>
      <c r="B407" s="268"/>
      <c r="C407" s="268">
        <v>4270</v>
      </c>
      <c r="D407" s="242" t="s">
        <v>105</v>
      </c>
      <c r="E407" s="295">
        <v>10000</v>
      </c>
      <c r="F407" s="293"/>
      <c r="G407" s="450">
        <f t="shared" si="8"/>
        <v>10000</v>
      </c>
    </row>
    <row r="408" spans="1:7" ht="12.75">
      <c r="A408" s="414"/>
      <c r="B408" s="268"/>
      <c r="C408" s="268">
        <v>4280</v>
      </c>
      <c r="D408" s="242" t="s">
        <v>106</v>
      </c>
      <c r="E408" s="295">
        <v>1700</v>
      </c>
      <c r="F408" s="293"/>
      <c r="G408" s="450">
        <f t="shared" si="8"/>
        <v>1700</v>
      </c>
    </row>
    <row r="409" spans="1:7" ht="12.75">
      <c r="A409" s="414"/>
      <c r="B409" s="268"/>
      <c r="C409" s="268">
        <v>4300</v>
      </c>
      <c r="D409" s="242" t="s">
        <v>95</v>
      </c>
      <c r="E409" s="295">
        <v>92747</v>
      </c>
      <c r="F409" s="293"/>
      <c r="G409" s="450">
        <f t="shared" si="8"/>
        <v>92747</v>
      </c>
    </row>
    <row r="410" spans="1:7" ht="12.75">
      <c r="A410" s="414"/>
      <c r="B410" s="268"/>
      <c r="C410" s="268">
        <v>4350</v>
      </c>
      <c r="D410" s="242" t="s">
        <v>366</v>
      </c>
      <c r="E410" s="295">
        <v>3000</v>
      </c>
      <c r="F410" s="293"/>
      <c r="G410" s="450">
        <f t="shared" si="8"/>
        <v>3000</v>
      </c>
    </row>
    <row r="411" spans="1:7" ht="12.75">
      <c r="A411" s="414"/>
      <c r="B411" s="268"/>
      <c r="C411" s="268">
        <v>4410</v>
      </c>
      <c r="D411" s="242" t="s">
        <v>107</v>
      </c>
      <c r="E411" s="295">
        <v>500</v>
      </c>
      <c r="F411" s="293"/>
      <c r="G411" s="450">
        <f t="shared" si="8"/>
        <v>500</v>
      </c>
    </row>
    <row r="412" spans="1:7" ht="12.75">
      <c r="A412" s="414"/>
      <c r="B412" s="268"/>
      <c r="C412" s="268">
        <v>4430</v>
      </c>
      <c r="D412" s="242" t="s">
        <v>108</v>
      </c>
      <c r="E412" s="295">
        <v>5740</v>
      </c>
      <c r="F412" s="293"/>
      <c r="G412" s="450">
        <f>F412+E412</f>
        <v>5740</v>
      </c>
    </row>
    <row r="413" spans="1:7" ht="12.75">
      <c r="A413" s="414"/>
      <c r="B413" s="268"/>
      <c r="C413" s="268">
        <v>4440</v>
      </c>
      <c r="D413" s="242" t="s">
        <v>109</v>
      </c>
      <c r="E413" s="295">
        <v>55642</v>
      </c>
      <c r="F413" s="293"/>
      <c r="G413" s="450">
        <f t="shared" si="8"/>
        <v>55642</v>
      </c>
    </row>
    <row r="414" spans="1:7" ht="12.75" customHeight="1">
      <c r="A414" s="414"/>
      <c r="B414" s="268"/>
      <c r="C414" s="268">
        <v>4480</v>
      </c>
      <c r="D414" s="242" t="s">
        <v>110</v>
      </c>
      <c r="E414" s="295">
        <v>10658</v>
      </c>
      <c r="F414" s="293"/>
      <c r="G414" s="450">
        <f t="shared" si="8"/>
        <v>10658</v>
      </c>
    </row>
    <row r="415" spans="1:7" ht="12.75" customHeight="1">
      <c r="A415" s="414"/>
      <c r="B415" s="268"/>
      <c r="C415" s="268">
        <v>4510</v>
      </c>
      <c r="D415" s="242" t="s">
        <v>111</v>
      </c>
      <c r="E415" s="295">
        <v>75</v>
      </c>
      <c r="F415" s="293"/>
      <c r="G415" s="450">
        <f t="shared" si="8"/>
        <v>75</v>
      </c>
    </row>
    <row r="416" spans="1:7" ht="12.75" customHeight="1">
      <c r="A416" s="414"/>
      <c r="B416" s="268"/>
      <c r="C416" s="268">
        <v>4580</v>
      </c>
      <c r="D416" s="242" t="s">
        <v>67</v>
      </c>
      <c r="E416" s="295">
        <v>1000</v>
      </c>
      <c r="F416" s="293"/>
      <c r="G416" s="450">
        <f t="shared" si="8"/>
        <v>1000</v>
      </c>
    </row>
    <row r="417" spans="1:7" ht="12.75" customHeight="1">
      <c r="A417" s="414"/>
      <c r="B417" s="268"/>
      <c r="C417" s="268">
        <v>4600</v>
      </c>
      <c r="D417" s="242" t="s">
        <v>614</v>
      </c>
      <c r="E417" s="295">
        <v>500</v>
      </c>
      <c r="F417" s="293"/>
      <c r="G417" s="450">
        <f t="shared" si="8"/>
        <v>500</v>
      </c>
    </row>
    <row r="418" spans="1:7" ht="12.75" customHeight="1">
      <c r="A418" s="414"/>
      <c r="B418" s="268"/>
      <c r="C418" s="268"/>
      <c r="D418" s="242" t="s">
        <v>615</v>
      </c>
      <c r="E418" s="295"/>
      <c r="F418" s="293"/>
      <c r="G418" s="450"/>
    </row>
    <row r="419" spans="1:7" ht="12.75" customHeight="1">
      <c r="A419" s="414"/>
      <c r="B419" s="268"/>
      <c r="C419" s="268"/>
      <c r="D419" s="242"/>
      <c r="E419" s="295"/>
      <c r="F419" s="293"/>
      <c r="G419" s="450"/>
    </row>
    <row r="420" spans="1:7" ht="12.75" customHeight="1">
      <c r="A420" s="414"/>
      <c r="B420" s="453">
        <v>85334</v>
      </c>
      <c r="C420" s="458"/>
      <c r="D420" s="654" t="s">
        <v>623</v>
      </c>
      <c r="E420" s="550">
        <f>E421</f>
        <v>0</v>
      </c>
      <c r="F420" s="550">
        <f>F421</f>
        <v>5745</v>
      </c>
      <c r="G420" s="575">
        <f>G421</f>
        <v>5745</v>
      </c>
    </row>
    <row r="421" spans="1:7" ht="12.75" customHeight="1">
      <c r="A421" s="414"/>
      <c r="B421" s="268"/>
      <c r="C421" s="268">
        <v>3110</v>
      </c>
      <c r="D421" s="242" t="s">
        <v>135</v>
      </c>
      <c r="E421" s="295">
        <v>0</v>
      </c>
      <c r="F421" s="293">
        <v>5745</v>
      </c>
      <c r="G421" s="450">
        <f>E421+F421</f>
        <v>5745</v>
      </c>
    </row>
    <row r="422" spans="1:7" ht="12.75" customHeight="1">
      <c r="A422" s="414"/>
      <c r="B422" s="268"/>
      <c r="C422" s="268"/>
      <c r="D422" s="242"/>
      <c r="E422" s="295"/>
      <c r="F422" s="293"/>
      <c r="G422" s="450"/>
    </row>
    <row r="423" spans="1:7" ht="12.75">
      <c r="A423" s="414"/>
      <c r="B423" s="268"/>
      <c r="C423" s="268"/>
      <c r="D423" s="242"/>
      <c r="E423" s="295"/>
      <c r="F423" s="293"/>
      <c r="G423" s="450"/>
    </row>
    <row r="424" spans="1:7" ht="12.75">
      <c r="A424" s="414"/>
      <c r="B424" s="453">
        <v>85395</v>
      </c>
      <c r="C424" s="458"/>
      <c r="D424" s="654" t="s">
        <v>19</v>
      </c>
      <c r="E424" s="550">
        <f>SUM(E425:E429)</f>
        <v>20405</v>
      </c>
      <c r="F424" s="572">
        <f>SUM(F425:F429)</f>
        <v>0</v>
      </c>
      <c r="G424" s="455">
        <f t="shared" si="8"/>
        <v>20405</v>
      </c>
    </row>
    <row r="425" spans="1:7" ht="12.75">
      <c r="A425" s="414"/>
      <c r="B425" s="268"/>
      <c r="C425" s="268">
        <v>4010</v>
      </c>
      <c r="D425" s="242" t="s">
        <v>99</v>
      </c>
      <c r="E425" s="295">
        <v>0</v>
      </c>
      <c r="F425" s="293"/>
      <c r="G425" s="450">
        <f>F425+E425</f>
        <v>0</v>
      </c>
    </row>
    <row r="426" spans="1:7" ht="12.75">
      <c r="A426" s="414"/>
      <c r="B426" s="268"/>
      <c r="C426" s="268">
        <v>4110</v>
      </c>
      <c r="D426" s="242" t="s">
        <v>101</v>
      </c>
      <c r="E426" s="295">
        <v>755</v>
      </c>
      <c r="F426" s="293"/>
      <c r="G426" s="450">
        <f>F426+E426</f>
        <v>755</v>
      </c>
    </row>
    <row r="427" spans="1:7" ht="12.75">
      <c r="A427" s="414"/>
      <c r="B427" s="268"/>
      <c r="C427" s="268">
        <v>4120</v>
      </c>
      <c r="D427" s="242" t="s">
        <v>102</v>
      </c>
      <c r="E427" s="295">
        <v>1102</v>
      </c>
      <c r="F427" s="293">
        <v>0</v>
      </c>
      <c r="G427" s="450">
        <f>F427+E427</f>
        <v>1102</v>
      </c>
    </row>
    <row r="428" spans="1:7" ht="12.75">
      <c r="A428" s="414"/>
      <c r="B428" s="268"/>
      <c r="C428" s="268">
        <v>4210</v>
      </c>
      <c r="D428" s="242" t="s">
        <v>103</v>
      </c>
      <c r="E428" s="295">
        <v>13663</v>
      </c>
      <c r="F428" s="293">
        <v>0</v>
      </c>
      <c r="G428" s="450">
        <f>SUM(E428:F428)</f>
        <v>13663</v>
      </c>
    </row>
    <row r="429" spans="1:7" ht="12.75">
      <c r="A429" s="414"/>
      <c r="B429" s="268"/>
      <c r="C429" s="268">
        <v>4270</v>
      </c>
      <c r="D429" s="242" t="s">
        <v>105</v>
      </c>
      <c r="E429" s="295">
        <v>4885</v>
      </c>
      <c r="F429" s="293">
        <v>0</v>
      </c>
      <c r="G429" s="450">
        <f t="shared" si="8"/>
        <v>4885</v>
      </c>
    </row>
    <row r="430" spans="1:7" ht="12.75">
      <c r="A430" s="456"/>
      <c r="B430" s="268"/>
      <c r="C430" s="268"/>
      <c r="D430" s="242"/>
      <c r="E430" s="295"/>
      <c r="F430" s="293"/>
      <c r="G430" s="450"/>
    </row>
    <row r="431" spans="1:7" ht="13.5" thickBot="1">
      <c r="A431" s="412">
        <v>854</v>
      </c>
      <c r="B431" s="393"/>
      <c r="C431" s="393"/>
      <c r="D431" s="652" t="s">
        <v>23</v>
      </c>
      <c r="E431" s="618">
        <f>E432+E441+E461+E477+E511+E488+E507</f>
        <v>2840930</v>
      </c>
      <c r="F431" s="636">
        <f>F432+F441+F461+F477+F511+F488+F507</f>
        <v>-4204</v>
      </c>
      <c r="G431" s="447">
        <f t="shared" si="8"/>
        <v>2836726</v>
      </c>
    </row>
    <row r="432" spans="1:7" ht="12.75">
      <c r="A432" s="414"/>
      <c r="B432" s="453">
        <v>85401</v>
      </c>
      <c r="C432" s="458"/>
      <c r="D432" s="654" t="s">
        <v>139</v>
      </c>
      <c r="E432" s="550">
        <f>SUM(E433:E439)</f>
        <v>40975</v>
      </c>
      <c r="F432" s="572">
        <f>SUM(F433:F439)</f>
        <v>0</v>
      </c>
      <c r="G432" s="455">
        <f t="shared" si="8"/>
        <v>40975</v>
      </c>
    </row>
    <row r="433" spans="1:7" ht="12.75">
      <c r="A433" s="414"/>
      <c r="B433" s="268"/>
      <c r="C433" s="268">
        <v>3020</v>
      </c>
      <c r="D433" s="242" t="s">
        <v>98</v>
      </c>
      <c r="E433" s="295">
        <v>0</v>
      </c>
      <c r="F433" s="293"/>
      <c r="G433" s="450">
        <f t="shared" si="8"/>
        <v>0</v>
      </c>
    </row>
    <row r="434" spans="1:9" ht="12.75">
      <c r="A434" s="414"/>
      <c r="B434" s="268"/>
      <c r="C434" s="268">
        <v>4010</v>
      </c>
      <c r="D434" s="242" t="s">
        <v>99</v>
      </c>
      <c r="E434" s="295">
        <v>29219</v>
      </c>
      <c r="F434" s="293"/>
      <c r="G434" s="450">
        <f t="shared" si="8"/>
        <v>29219</v>
      </c>
      <c r="I434" s="435"/>
    </row>
    <row r="435" spans="1:7" ht="12.75">
      <c r="A435" s="414"/>
      <c r="B435" s="268"/>
      <c r="C435" s="268">
        <v>4040</v>
      </c>
      <c r="D435" s="242" t="s">
        <v>100</v>
      </c>
      <c r="E435" s="295">
        <v>2410</v>
      </c>
      <c r="F435" s="293"/>
      <c r="G435" s="450">
        <f t="shared" si="8"/>
        <v>2410</v>
      </c>
    </row>
    <row r="436" spans="1:7" ht="12.75">
      <c r="A436" s="414"/>
      <c r="B436" s="268"/>
      <c r="C436" s="268">
        <v>4110</v>
      </c>
      <c r="D436" s="242" t="s">
        <v>101</v>
      </c>
      <c r="E436" s="295">
        <v>4715</v>
      </c>
      <c r="F436" s="293"/>
      <c r="G436" s="450">
        <f t="shared" si="8"/>
        <v>4715</v>
      </c>
    </row>
    <row r="437" spans="1:7" ht="12.75">
      <c r="A437" s="414"/>
      <c r="B437" s="268"/>
      <c r="C437" s="268">
        <v>4120</v>
      </c>
      <c r="D437" s="242" t="s">
        <v>102</v>
      </c>
      <c r="E437" s="295">
        <v>785</v>
      </c>
      <c r="F437" s="293"/>
      <c r="G437" s="450">
        <f t="shared" si="8"/>
        <v>785</v>
      </c>
    </row>
    <row r="438" spans="1:7" ht="12.75">
      <c r="A438" s="414"/>
      <c r="B438" s="268"/>
      <c r="C438" s="268">
        <v>4210</v>
      </c>
      <c r="D438" s="242" t="s">
        <v>103</v>
      </c>
      <c r="E438" s="295">
        <v>0</v>
      </c>
      <c r="F438" s="293"/>
      <c r="G438" s="450">
        <f t="shared" si="8"/>
        <v>0</v>
      </c>
    </row>
    <row r="439" spans="1:7" ht="12.75">
      <c r="A439" s="414"/>
      <c r="B439" s="268"/>
      <c r="C439" s="268">
        <v>4440</v>
      </c>
      <c r="D439" s="242" t="s">
        <v>109</v>
      </c>
      <c r="E439" s="295">
        <v>3846</v>
      </c>
      <c r="F439" s="293"/>
      <c r="G439" s="450">
        <f t="shared" si="8"/>
        <v>3846</v>
      </c>
    </row>
    <row r="440" spans="1:7" ht="14.25" customHeight="1">
      <c r="A440" s="414"/>
      <c r="B440" s="268"/>
      <c r="C440" s="268"/>
      <c r="D440" s="242"/>
      <c r="E440" s="295"/>
      <c r="F440" s="293"/>
      <c r="G440" s="450"/>
    </row>
    <row r="441" spans="1:7" ht="12.75">
      <c r="A441" s="414"/>
      <c r="B441" s="453">
        <v>85406</v>
      </c>
      <c r="C441" s="458"/>
      <c r="D441" s="654" t="s">
        <v>590</v>
      </c>
      <c r="E441" s="550">
        <f>SUM(E442:E459)</f>
        <v>567450</v>
      </c>
      <c r="F441" s="572">
        <f>SUM(F442:F459)</f>
        <v>116</v>
      </c>
      <c r="G441" s="455">
        <f t="shared" si="8"/>
        <v>567566</v>
      </c>
    </row>
    <row r="442" spans="1:8" ht="12.75">
      <c r="A442" s="414"/>
      <c r="B442" s="268"/>
      <c r="C442" s="656">
        <v>2310</v>
      </c>
      <c r="D442" s="620" t="s">
        <v>97</v>
      </c>
      <c r="E442" s="295">
        <v>120000</v>
      </c>
      <c r="F442" s="293"/>
      <c r="G442" s="450">
        <f t="shared" si="8"/>
        <v>120000</v>
      </c>
      <c r="H442" s="435"/>
    </row>
    <row r="443" spans="1:7" ht="12.75">
      <c r="A443" s="414"/>
      <c r="B443" s="268"/>
      <c r="C443" s="268">
        <v>3020</v>
      </c>
      <c r="D443" s="242" t="s">
        <v>98</v>
      </c>
      <c r="E443" s="295">
        <v>919</v>
      </c>
      <c r="F443" s="293"/>
      <c r="G443" s="450">
        <f t="shared" si="8"/>
        <v>919</v>
      </c>
    </row>
    <row r="444" spans="1:9" ht="12.75">
      <c r="A444" s="414"/>
      <c r="B444" s="268"/>
      <c r="C444" s="268">
        <v>4010</v>
      </c>
      <c r="D444" s="242" t="s">
        <v>99</v>
      </c>
      <c r="E444" s="295">
        <v>303739</v>
      </c>
      <c r="F444" s="293"/>
      <c r="G444" s="450">
        <f t="shared" si="8"/>
        <v>303739</v>
      </c>
      <c r="I444" s="435"/>
    </row>
    <row r="445" spans="1:7" ht="12.75">
      <c r="A445" s="414"/>
      <c r="B445" s="268"/>
      <c r="C445" s="268">
        <v>4040</v>
      </c>
      <c r="D445" s="242" t="s">
        <v>100</v>
      </c>
      <c r="E445" s="295">
        <v>24151</v>
      </c>
      <c r="F445" s="293"/>
      <c r="G445" s="450">
        <f t="shared" si="8"/>
        <v>24151</v>
      </c>
    </row>
    <row r="446" spans="1:7" ht="12.75">
      <c r="A446" s="414"/>
      <c r="B446" s="268"/>
      <c r="C446" s="268">
        <v>4110</v>
      </c>
      <c r="D446" s="242" t="s">
        <v>101</v>
      </c>
      <c r="E446" s="295">
        <v>58135</v>
      </c>
      <c r="F446" s="293"/>
      <c r="G446" s="450">
        <f t="shared" si="8"/>
        <v>58135</v>
      </c>
    </row>
    <row r="447" spans="1:7" ht="12.75">
      <c r="A447" s="414"/>
      <c r="B447" s="268"/>
      <c r="C447" s="268">
        <v>4120</v>
      </c>
      <c r="D447" s="242" t="s">
        <v>102</v>
      </c>
      <c r="E447" s="295">
        <v>8035</v>
      </c>
      <c r="F447" s="293"/>
      <c r="G447" s="450">
        <f t="shared" si="8"/>
        <v>8035</v>
      </c>
    </row>
    <row r="448" spans="1:7" ht="12.75">
      <c r="A448" s="414"/>
      <c r="B448" s="268"/>
      <c r="C448" s="268">
        <v>4170</v>
      </c>
      <c r="D448" s="242" t="s">
        <v>365</v>
      </c>
      <c r="E448" s="295">
        <v>0</v>
      </c>
      <c r="F448" s="293"/>
      <c r="G448" s="450">
        <f t="shared" si="8"/>
        <v>0</v>
      </c>
    </row>
    <row r="449" spans="1:7" ht="12.75">
      <c r="A449" s="414"/>
      <c r="B449" s="268"/>
      <c r="C449" s="268">
        <v>4210</v>
      </c>
      <c r="D449" s="242" t="s">
        <v>103</v>
      </c>
      <c r="E449" s="295">
        <v>7495</v>
      </c>
      <c r="F449" s="293"/>
      <c r="G449" s="450">
        <f t="shared" si="8"/>
        <v>7495</v>
      </c>
    </row>
    <row r="450" spans="1:7" ht="12.75">
      <c r="A450" s="414"/>
      <c r="B450" s="268"/>
      <c r="C450" s="268">
        <v>4240</v>
      </c>
      <c r="D450" s="242" t="s">
        <v>131</v>
      </c>
      <c r="E450" s="295">
        <v>1800</v>
      </c>
      <c r="F450" s="293">
        <v>116</v>
      </c>
      <c r="G450" s="450">
        <f t="shared" si="8"/>
        <v>1916</v>
      </c>
    </row>
    <row r="451" spans="1:7" ht="12.75">
      <c r="A451" s="414"/>
      <c r="B451" s="268"/>
      <c r="C451" s="268">
        <v>4260</v>
      </c>
      <c r="D451" s="242" t="s">
        <v>104</v>
      </c>
      <c r="E451" s="295">
        <v>8198</v>
      </c>
      <c r="F451" s="293"/>
      <c r="G451" s="450">
        <f t="shared" si="8"/>
        <v>8198</v>
      </c>
    </row>
    <row r="452" spans="1:7" ht="12.75">
      <c r="A452" s="414"/>
      <c r="B452" s="268"/>
      <c r="C452" s="268">
        <v>4270</v>
      </c>
      <c r="D452" s="242" t="s">
        <v>105</v>
      </c>
      <c r="E452" s="295">
        <v>2980</v>
      </c>
      <c r="F452" s="293"/>
      <c r="G452" s="450">
        <f t="shared" si="8"/>
        <v>2980</v>
      </c>
    </row>
    <row r="453" spans="1:7" ht="12.75">
      <c r="A453" s="414"/>
      <c r="B453" s="305"/>
      <c r="C453" s="268">
        <v>4280</v>
      </c>
      <c r="D453" s="242" t="s">
        <v>106</v>
      </c>
      <c r="E453" s="295">
        <v>40</v>
      </c>
      <c r="F453" s="293"/>
      <c r="G453" s="450">
        <f t="shared" si="8"/>
        <v>40</v>
      </c>
    </row>
    <row r="454" spans="1:7" ht="12.75">
      <c r="A454" s="414"/>
      <c r="B454" s="305"/>
      <c r="C454" s="268">
        <v>4300</v>
      </c>
      <c r="D454" s="242" t="s">
        <v>95</v>
      </c>
      <c r="E454" s="295">
        <v>9565</v>
      </c>
      <c r="F454" s="293"/>
      <c r="G454" s="450">
        <f t="shared" si="8"/>
        <v>9565</v>
      </c>
    </row>
    <row r="455" spans="1:7" ht="12.75">
      <c r="A455" s="414"/>
      <c r="B455" s="305"/>
      <c r="C455" s="268">
        <v>4350</v>
      </c>
      <c r="D455" s="242" t="s">
        <v>366</v>
      </c>
      <c r="E455" s="295">
        <v>68</v>
      </c>
      <c r="F455" s="293"/>
      <c r="G455" s="450">
        <f>F455+E455</f>
        <v>68</v>
      </c>
    </row>
    <row r="456" spans="1:7" ht="12.75">
      <c r="A456" s="414"/>
      <c r="B456" s="305"/>
      <c r="C456" s="268">
        <v>4410</v>
      </c>
      <c r="D456" s="242" t="s">
        <v>107</v>
      </c>
      <c r="E456" s="295">
        <v>1100</v>
      </c>
      <c r="F456" s="293"/>
      <c r="G456" s="450">
        <f t="shared" si="8"/>
        <v>1100</v>
      </c>
    </row>
    <row r="457" spans="1:7" ht="12.75">
      <c r="A457" s="414"/>
      <c r="B457" s="305"/>
      <c r="C457" s="268">
        <v>4430</v>
      </c>
      <c r="D457" s="242" t="s">
        <v>108</v>
      </c>
      <c r="E457" s="295">
        <v>412</v>
      </c>
      <c r="F457" s="293"/>
      <c r="G457" s="450">
        <f t="shared" si="8"/>
        <v>412</v>
      </c>
    </row>
    <row r="458" spans="1:7" ht="12.75">
      <c r="A458" s="414"/>
      <c r="B458" s="305"/>
      <c r="C458" s="268">
        <v>4440</v>
      </c>
      <c r="D458" s="242" t="s">
        <v>109</v>
      </c>
      <c r="E458" s="295">
        <v>20813</v>
      </c>
      <c r="F458" s="293"/>
      <c r="G458" s="450">
        <f t="shared" si="8"/>
        <v>20813</v>
      </c>
    </row>
    <row r="459" spans="1:7" ht="12.75">
      <c r="A459" s="414"/>
      <c r="B459" s="305"/>
      <c r="C459" s="421">
        <v>6050</v>
      </c>
      <c r="D459" s="242" t="s">
        <v>112</v>
      </c>
      <c r="E459" s="295">
        <v>0</v>
      </c>
      <c r="F459" s="293"/>
      <c r="G459" s="450">
        <f t="shared" si="8"/>
        <v>0</v>
      </c>
    </row>
    <row r="460" spans="1:7" ht="12.75">
      <c r="A460" s="414"/>
      <c r="B460" s="305"/>
      <c r="C460" s="656"/>
      <c r="D460" s="204"/>
      <c r="E460" s="295"/>
      <c r="F460" s="293"/>
      <c r="G460" s="450"/>
    </row>
    <row r="461" spans="1:7" ht="12.75">
      <c r="A461" s="456"/>
      <c r="B461" s="453">
        <v>85410</v>
      </c>
      <c r="C461" s="673"/>
      <c r="D461" s="651" t="s">
        <v>70</v>
      </c>
      <c r="E461" s="550">
        <f>SUM(E462:E474)</f>
        <v>219776</v>
      </c>
      <c r="F461" s="572">
        <f>SUM(F462:F475)</f>
        <v>0</v>
      </c>
      <c r="G461" s="455">
        <f t="shared" si="8"/>
        <v>219776</v>
      </c>
    </row>
    <row r="462" spans="1:7" ht="12.75">
      <c r="A462" s="456"/>
      <c r="B462" s="305"/>
      <c r="C462" s="268">
        <v>3020</v>
      </c>
      <c r="D462" s="242" t="s">
        <v>98</v>
      </c>
      <c r="E462" s="295">
        <v>136</v>
      </c>
      <c r="F462" s="293"/>
      <c r="G462" s="450">
        <f t="shared" si="8"/>
        <v>136</v>
      </c>
    </row>
    <row r="463" spans="1:9" ht="12.75">
      <c r="A463" s="456"/>
      <c r="B463" s="305"/>
      <c r="C463" s="268">
        <v>4010</v>
      </c>
      <c r="D463" s="242" t="s">
        <v>99</v>
      </c>
      <c r="E463" s="295">
        <v>72338</v>
      </c>
      <c r="F463" s="293"/>
      <c r="G463" s="450">
        <f t="shared" si="8"/>
        <v>72338</v>
      </c>
      <c r="I463" s="435"/>
    </row>
    <row r="464" spans="1:7" ht="12.75">
      <c r="A464" s="456"/>
      <c r="B464" s="305"/>
      <c r="C464" s="268">
        <v>4040</v>
      </c>
      <c r="D464" s="242" t="s">
        <v>100</v>
      </c>
      <c r="E464" s="295">
        <v>5128</v>
      </c>
      <c r="F464" s="293"/>
      <c r="G464" s="450">
        <f t="shared" si="8"/>
        <v>5128</v>
      </c>
    </row>
    <row r="465" spans="1:7" ht="12.75">
      <c r="A465" s="456"/>
      <c r="B465" s="305"/>
      <c r="C465" s="268">
        <v>4110</v>
      </c>
      <c r="D465" s="242" t="s">
        <v>101</v>
      </c>
      <c r="E465" s="295">
        <v>13896</v>
      </c>
      <c r="F465" s="293"/>
      <c r="G465" s="450">
        <f t="shared" si="8"/>
        <v>13896</v>
      </c>
    </row>
    <row r="466" spans="1:7" ht="12.75">
      <c r="A466" s="456"/>
      <c r="B466" s="305"/>
      <c r="C466" s="268">
        <v>4120</v>
      </c>
      <c r="D466" s="242" t="s">
        <v>102</v>
      </c>
      <c r="E466" s="295">
        <v>1858</v>
      </c>
      <c r="F466" s="293"/>
      <c r="G466" s="450">
        <f t="shared" si="8"/>
        <v>1858</v>
      </c>
    </row>
    <row r="467" spans="1:7" ht="12.75">
      <c r="A467" s="456"/>
      <c r="B467" s="305"/>
      <c r="C467" s="268">
        <v>4210</v>
      </c>
      <c r="D467" s="242" t="s">
        <v>103</v>
      </c>
      <c r="E467" s="295">
        <v>37960</v>
      </c>
      <c r="F467" s="293"/>
      <c r="G467" s="450">
        <f t="shared" si="8"/>
        <v>37960</v>
      </c>
    </row>
    <row r="468" spans="1:7" ht="12.75">
      <c r="A468" s="456"/>
      <c r="B468" s="305"/>
      <c r="C468" s="268">
        <v>4220</v>
      </c>
      <c r="D468" s="242" t="s">
        <v>136</v>
      </c>
      <c r="E468" s="295">
        <v>62348</v>
      </c>
      <c r="F468" s="293"/>
      <c r="G468" s="450">
        <f t="shared" si="8"/>
        <v>62348</v>
      </c>
    </row>
    <row r="469" spans="1:7" ht="12.75">
      <c r="A469" s="456"/>
      <c r="B469" s="305"/>
      <c r="C469" s="268">
        <v>4260</v>
      </c>
      <c r="D469" s="242" t="s">
        <v>104</v>
      </c>
      <c r="E469" s="295">
        <v>10000</v>
      </c>
      <c r="F469" s="293"/>
      <c r="G469" s="450">
        <f t="shared" si="8"/>
        <v>10000</v>
      </c>
    </row>
    <row r="470" spans="1:7" ht="12.75">
      <c r="A470" s="456"/>
      <c r="B470" s="305"/>
      <c r="C470" s="268">
        <v>4270</v>
      </c>
      <c r="D470" s="242" t="s">
        <v>105</v>
      </c>
      <c r="E470" s="295">
        <v>2000</v>
      </c>
      <c r="F470" s="293"/>
      <c r="G470" s="450">
        <f t="shared" si="8"/>
        <v>2000</v>
      </c>
    </row>
    <row r="471" spans="1:7" ht="12.75">
      <c r="A471" s="456"/>
      <c r="B471" s="305"/>
      <c r="C471" s="268">
        <v>4280</v>
      </c>
      <c r="D471" s="242" t="s">
        <v>106</v>
      </c>
      <c r="E471" s="295">
        <v>150</v>
      </c>
      <c r="F471" s="293"/>
      <c r="G471" s="450">
        <f t="shared" si="8"/>
        <v>150</v>
      </c>
    </row>
    <row r="472" spans="1:7" ht="12.75">
      <c r="A472" s="456"/>
      <c r="B472" s="305"/>
      <c r="C472" s="268">
        <v>4300</v>
      </c>
      <c r="D472" s="242" t="s">
        <v>95</v>
      </c>
      <c r="E472" s="295">
        <v>2940</v>
      </c>
      <c r="F472" s="293"/>
      <c r="G472" s="450">
        <f t="shared" si="8"/>
        <v>2940</v>
      </c>
    </row>
    <row r="473" spans="1:7" ht="12.75">
      <c r="A473" s="456"/>
      <c r="B473" s="305"/>
      <c r="C473" s="268">
        <v>4440</v>
      </c>
      <c r="D473" s="242" t="s">
        <v>109</v>
      </c>
      <c r="E473" s="295">
        <v>5358</v>
      </c>
      <c r="F473" s="293"/>
      <c r="G473" s="450">
        <f t="shared" si="8"/>
        <v>5358</v>
      </c>
    </row>
    <row r="474" spans="1:7" ht="12.75">
      <c r="A474" s="456"/>
      <c r="B474" s="305"/>
      <c r="C474" s="268">
        <v>4530</v>
      </c>
      <c r="D474" s="242" t="s">
        <v>344</v>
      </c>
      <c r="E474" s="295">
        <v>5664</v>
      </c>
      <c r="F474" s="293"/>
      <c r="G474" s="450">
        <f t="shared" si="8"/>
        <v>5664</v>
      </c>
    </row>
    <row r="475" spans="1:7" ht="12.75">
      <c r="A475" s="456"/>
      <c r="B475" s="305"/>
      <c r="C475" s="421">
        <v>6050</v>
      </c>
      <c r="D475" s="242" t="s">
        <v>112</v>
      </c>
      <c r="E475" s="295">
        <v>0</v>
      </c>
      <c r="F475" s="293"/>
      <c r="G475" s="450">
        <f t="shared" si="8"/>
        <v>0</v>
      </c>
    </row>
    <row r="476" spans="1:7" ht="12.75">
      <c r="A476" s="456"/>
      <c r="B476" s="305"/>
      <c r="C476" s="268"/>
      <c r="D476" s="242"/>
      <c r="E476" s="295"/>
      <c r="F476" s="293"/>
      <c r="G476" s="450"/>
    </row>
    <row r="477" spans="1:7" ht="12.75">
      <c r="A477" s="456"/>
      <c r="B477" s="650">
        <v>85415</v>
      </c>
      <c r="C477" s="458"/>
      <c r="D477" s="654" t="s">
        <v>36</v>
      </c>
      <c r="E477" s="550">
        <f>SUM(E478:E486)</f>
        <v>446043</v>
      </c>
      <c r="F477" s="572">
        <f>SUM(F478:F486)</f>
        <v>-8150</v>
      </c>
      <c r="G477" s="455">
        <f t="shared" si="8"/>
        <v>437893</v>
      </c>
    </row>
    <row r="478" spans="1:7" ht="12.75">
      <c r="A478" s="456"/>
      <c r="B478" s="305"/>
      <c r="C478" s="268">
        <v>3240</v>
      </c>
      <c r="D478" s="242" t="s">
        <v>140</v>
      </c>
      <c r="E478" s="295">
        <v>50000</v>
      </c>
      <c r="F478" s="293">
        <f>-5350-2800</f>
        <v>-8150</v>
      </c>
      <c r="G478" s="450">
        <f t="shared" si="8"/>
        <v>41850</v>
      </c>
    </row>
    <row r="479" spans="1:7" ht="12.75">
      <c r="A479" s="456"/>
      <c r="B479" s="305"/>
      <c r="C479" s="268">
        <v>3248</v>
      </c>
      <c r="D479" s="242" t="s">
        <v>381</v>
      </c>
      <c r="E479" s="295">
        <v>267100</v>
      </c>
      <c r="F479" s="293"/>
      <c r="G479" s="450">
        <f>F479+E479</f>
        <v>267100</v>
      </c>
    </row>
    <row r="480" spans="1:7" ht="12.75">
      <c r="A480" s="456"/>
      <c r="B480" s="305"/>
      <c r="C480" s="268">
        <v>3249</v>
      </c>
      <c r="D480" s="242" t="s">
        <v>381</v>
      </c>
      <c r="E480" s="295">
        <v>125687</v>
      </c>
      <c r="F480" s="293"/>
      <c r="G480" s="450">
        <f>F480+E480</f>
        <v>125687</v>
      </c>
    </row>
    <row r="481" spans="1:7" ht="12.75">
      <c r="A481" s="456"/>
      <c r="B481" s="305"/>
      <c r="C481" s="268">
        <v>4110</v>
      </c>
      <c r="D481" s="242" t="s">
        <v>101</v>
      </c>
      <c r="E481" s="295">
        <v>225</v>
      </c>
      <c r="F481" s="293"/>
      <c r="G481" s="450">
        <f>F481+E481</f>
        <v>225</v>
      </c>
    </row>
    <row r="482" spans="1:7" ht="12.75">
      <c r="A482" s="456"/>
      <c r="B482" s="305"/>
      <c r="C482" s="268">
        <v>4120</v>
      </c>
      <c r="D482" s="242" t="s">
        <v>102</v>
      </c>
      <c r="E482" s="295">
        <v>31</v>
      </c>
      <c r="F482" s="293"/>
      <c r="G482" s="450">
        <f>F482+E482</f>
        <v>31</v>
      </c>
    </row>
    <row r="483" spans="1:7" ht="12.75">
      <c r="A483" s="456"/>
      <c r="B483" s="305"/>
      <c r="C483" s="268">
        <v>4170</v>
      </c>
      <c r="D483" s="242" t="s">
        <v>365</v>
      </c>
      <c r="E483" s="295"/>
      <c r="F483" s="293"/>
      <c r="G483" s="450">
        <f>E483+F483</f>
        <v>0</v>
      </c>
    </row>
    <row r="484" spans="1:7" ht="12.75">
      <c r="A484" s="456"/>
      <c r="B484" s="305"/>
      <c r="C484" s="268">
        <v>4178</v>
      </c>
      <c r="D484" s="242" t="s">
        <v>365</v>
      </c>
      <c r="E484" s="295">
        <v>2040</v>
      </c>
      <c r="F484" s="293"/>
      <c r="G484" s="450">
        <f>E484+F484</f>
        <v>2040</v>
      </c>
    </row>
    <row r="485" spans="1:7" ht="12.75">
      <c r="A485" s="456"/>
      <c r="B485" s="305"/>
      <c r="C485" s="268">
        <v>4179</v>
      </c>
      <c r="D485" s="242" t="s">
        <v>365</v>
      </c>
      <c r="E485" s="295">
        <v>960</v>
      </c>
      <c r="F485" s="293"/>
      <c r="G485" s="450">
        <f>E485+F485</f>
        <v>960</v>
      </c>
    </row>
    <row r="486" spans="1:7" ht="12.75">
      <c r="A486" s="456"/>
      <c r="B486" s="305"/>
      <c r="C486" s="268">
        <v>4300</v>
      </c>
      <c r="D486" s="242" t="s">
        <v>95</v>
      </c>
      <c r="E486" s="295">
        <v>0</v>
      </c>
      <c r="F486" s="293"/>
      <c r="G486" s="450">
        <f t="shared" si="8"/>
        <v>0</v>
      </c>
    </row>
    <row r="487" spans="1:7" ht="12.75">
      <c r="A487" s="456"/>
      <c r="B487" s="305"/>
      <c r="C487" s="268"/>
      <c r="D487" s="242"/>
      <c r="E487" s="295"/>
      <c r="F487" s="293"/>
      <c r="G487" s="450"/>
    </row>
    <row r="488" spans="1:7" ht="12.75">
      <c r="A488" s="456"/>
      <c r="B488" s="650">
        <v>85420</v>
      </c>
      <c r="C488" s="458"/>
      <c r="D488" s="654" t="s">
        <v>324</v>
      </c>
      <c r="E488" s="550">
        <f>SUM(E489:E505)</f>
        <v>1560067</v>
      </c>
      <c r="F488" s="572">
        <f>SUM(F489:F505)</f>
        <v>0</v>
      </c>
      <c r="G488" s="455">
        <f aca="true" t="shared" si="9" ref="G488:G531">E488+F488</f>
        <v>1560067</v>
      </c>
    </row>
    <row r="489" spans="1:7" ht="12.75">
      <c r="A489" s="456"/>
      <c r="B489" s="305"/>
      <c r="C489" s="268">
        <v>3020</v>
      </c>
      <c r="D489" s="242" t="s">
        <v>98</v>
      </c>
      <c r="E489" s="295">
        <v>44246</v>
      </c>
      <c r="F489" s="293"/>
      <c r="G489" s="450">
        <f t="shared" si="9"/>
        <v>44246</v>
      </c>
    </row>
    <row r="490" spans="1:7" ht="12.75">
      <c r="A490" s="456"/>
      <c r="B490" s="305"/>
      <c r="C490" s="268">
        <v>3110</v>
      </c>
      <c r="D490" s="242" t="s">
        <v>135</v>
      </c>
      <c r="E490" s="295">
        <v>4000</v>
      </c>
      <c r="F490" s="293"/>
      <c r="G490" s="450">
        <f t="shared" si="9"/>
        <v>4000</v>
      </c>
    </row>
    <row r="491" spans="1:9" ht="12.75">
      <c r="A491" s="456"/>
      <c r="B491" s="305"/>
      <c r="C491" s="268">
        <v>4010</v>
      </c>
      <c r="D491" s="242" t="s">
        <v>99</v>
      </c>
      <c r="E491" s="295">
        <f>782165-3000</f>
        <v>779165</v>
      </c>
      <c r="F491" s="293"/>
      <c r="G491" s="450">
        <f t="shared" si="9"/>
        <v>779165</v>
      </c>
      <c r="I491" s="435"/>
    </row>
    <row r="492" spans="1:7" ht="12.75">
      <c r="A492" s="456"/>
      <c r="B492" s="305"/>
      <c r="C492" s="268">
        <v>4040</v>
      </c>
      <c r="D492" s="242" t="s">
        <v>100</v>
      </c>
      <c r="E492" s="295">
        <v>67815</v>
      </c>
      <c r="F492" s="293"/>
      <c r="G492" s="450">
        <f t="shared" si="9"/>
        <v>67815</v>
      </c>
    </row>
    <row r="493" spans="1:7" ht="12.75">
      <c r="A493" s="456"/>
      <c r="B493" s="305"/>
      <c r="C493" s="268">
        <v>4110</v>
      </c>
      <c r="D493" s="242" t="s">
        <v>101</v>
      </c>
      <c r="E493" s="295">
        <v>151228</v>
      </c>
      <c r="F493" s="293"/>
      <c r="G493" s="450">
        <f t="shared" si="9"/>
        <v>151228</v>
      </c>
    </row>
    <row r="494" spans="1:7" ht="12.75">
      <c r="A494" s="456"/>
      <c r="B494" s="305"/>
      <c r="C494" s="268">
        <v>4120</v>
      </c>
      <c r="D494" s="242" t="s">
        <v>102</v>
      </c>
      <c r="E494" s="295">
        <v>20102</v>
      </c>
      <c r="F494" s="293"/>
      <c r="G494" s="450">
        <f t="shared" si="9"/>
        <v>20102</v>
      </c>
    </row>
    <row r="495" spans="1:7" ht="12.75">
      <c r="A495" s="456"/>
      <c r="B495" s="305"/>
      <c r="C495" s="268">
        <v>4170</v>
      </c>
      <c r="D495" s="242" t="s">
        <v>365</v>
      </c>
      <c r="E495" s="295">
        <v>3000</v>
      </c>
      <c r="F495" s="293"/>
      <c r="G495" s="450">
        <f t="shared" si="9"/>
        <v>3000</v>
      </c>
    </row>
    <row r="496" spans="1:7" ht="12.75">
      <c r="A496" s="456"/>
      <c r="B496" s="305"/>
      <c r="C496" s="268">
        <v>4210</v>
      </c>
      <c r="D496" s="242" t="s">
        <v>103</v>
      </c>
      <c r="E496" s="295">
        <v>196254</v>
      </c>
      <c r="F496" s="293"/>
      <c r="G496" s="450">
        <f t="shared" si="9"/>
        <v>196254</v>
      </c>
    </row>
    <row r="497" spans="1:7" ht="12.75">
      <c r="A497" s="456"/>
      <c r="B497" s="305"/>
      <c r="C497" s="268">
        <v>4220</v>
      </c>
      <c r="D497" s="242" t="s">
        <v>136</v>
      </c>
      <c r="E497" s="295">
        <v>5000</v>
      </c>
      <c r="F497" s="293"/>
      <c r="G497" s="450">
        <f t="shared" si="9"/>
        <v>5000</v>
      </c>
    </row>
    <row r="498" spans="1:7" ht="12.75">
      <c r="A498" s="456"/>
      <c r="B498" s="305"/>
      <c r="C498" s="268">
        <v>4260</v>
      </c>
      <c r="D498" s="242" t="s">
        <v>104</v>
      </c>
      <c r="E498" s="295">
        <v>27631</v>
      </c>
      <c r="F498" s="293"/>
      <c r="G498" s="450">
        <f t="shared" si="9"/>
        <v>27631</v>
      </c>
    </row>
    <row r="499" spans="1:7" ht="12.75">
      <c r="A499" s="456"/>
      <c r="B499" s="305"/>
      <c r="C499" s="268">
        <v>4270</v>
      </c>
      <c r="D499" s="242" t="s">
        <v>105</v>
      </c>
      <c r="E499" s="295">
        <v>3000</v>
      </c>
      <c r="F499" s="293"/>
      <c r="G499" s="450">
        <f t="shared" si="9"/>
        <v>3000</v>
      </c>
    </row>
    <row r="500" spans="1:7" ht="12.75">
      <c r="A500" s="456"/>
      <c r="B500" s="305"/>
      <c r="C500" s="268">
        <v>4300</v>
      </c>
      <c r="D500" s="242" t="s">
        <v>95</v>
      </c>
      <c r="E500" s="295">
        <v>160500</v>
      </c>
      <c r="F500" s="293"/>
      <c r="G500" s="450">
        <f t="shared" si="9"/>
        <v>160500</v>
      </c>
    </row>
    <row r="501" spans="1:7" ht="12.75">
      <c r="A501" s="456"/>
      <c r="B501" s="305"/>
      <c r="C501" s="268">
        <v>4410</v>
      </c>
      <c r="D501" s="242" t="s">
        <v>107</v>
      </c>
      <c r="E501" s="295">
        <v>1150</v>
      </c>
      <c r="F501" s="293"/>
      <c r="G501" s="450">
        <f t="shared" si="9"/>
        <v>1150</v>
      </c>
    </row>
    <row r="502" spans="1:7" ht="12.75">
      <c r="A502" s="456"/>
      <c r="B502" s="305"/>
      <c r="C502" s="268">
        <v>4420</v>
      </c>
      <c r="D502" s="242" t="s">
        <v>122</v>
      </c>
      <c r="E502" s="295">
        <v>1850</v>
      </c>
      <c r="F502" s="293"/>
      <c r="G502" s="450">
        <f t="shared" si="9"/>
        <v>1850</v>
      </c>
    </row>
    <row r="503" spans="1:7" ht="12.75">
      <c r="A503" s="456"/>
      <c r="B503" s="305"/>
      <c r="C503" s="268">
        <v>4430</v>
      </c>
      <c r="D503" s="242" t="s">
        <v>108</v>
      </c>
      <c r="E503" s="295">
        <v>12634</v>
      </c>
      <c r="F503" s="293"/>
      <c r="G503" s="450">
        <f t="shared" si="9"/>
        <v>12634</v>
      </c>
    </row>
    <row r="504" spans="1:7" ht="12.75">
      <c r="A504" s="456"/>
      <c r="B504" s="305"/>
      <c r="C504" s="268">
        <v>4440</v>
      </c>
      <c r="D504" s="242" t="s">
        <v>109</v>
      </c>
      <c r="E504" s="295">
        <v>82492</v>
      </c>
      <c r="F504" s="293"/>
      <c r="G504" s="450">
        <f t="shared" si="9"/>
        <v>82492</v>
      </c>
    </row>
    <row r="505" spans="1:7" ht="12.75">
      <c r="A505" s="456"/>
      <c r="B505" s="305"/>
      <c r="C505" s="268">
        <v>6060</v>
      </c>
      <c r="D505" s="242" t="s">
        <v>157</v>
      </c>
      <c r="E505" s="295">
        <v>0</v>
      </c>
      <c r="F505" s="293"/>
      <c r="G505" s="450">
        <f t="shared" si="9"/>
        <v>0</v>
      </c>
    </row>
    <row r="506" spans="1:7" ht="12.75">
      <c r="A506" s="456"/>
      <c r="B506" s="305"/>
      <c r="C506" s="268"/>
      <c r="D506" s="242"/>
      <c r="E506" s="295"/>
      <c r="F506" s="293"/>
      <c r="G506" s="450"/>
    </row>
    <row r="507" spans="1:7" ht="12.75">
      <c r="A507" s="456"/>
      <c r="B507" s="650">
        <v>85446</v>
      </c>
      <c r="C507" s="458"/>
      <c r="D507" s="654" t="s">
        <v>90</v>
      </c>
      <c r="E507" s="550">
        <f>SUM(E508:E509)</f>
        <v>0</v>
      </c>
      <c r="F507" s="572">
        <f>SUM(F508:F509)</f>
        <v>3830</v>
      </c>
      <c r="G507" s="455">
        <f t="shared" si="9"/>
        <v>3830</v>
      </c>
    </row>
    <row r="508" spans="1:7" ht="12.75">
      <c r="A508" s="456"/>
      <c r="B508" s="305"/>
      <c r="C508" s="268">
        <v>4300</v>
      </c>
      <c r="D508" s="242" t="s">
        <v>95</v>
      </c>
      <c r="E508" s="295">
        <v>0</v>
      </c>
      <c r="F508" s="293">
        <v>3830</v>
      </c>
      <c r="G508" s="450">
        <f t="shared" si="9"/>
        <v>3830</v>
      </c>
    </row>
    <row r="509" spans="1:7" ht="12.75">
      <c r="A509" s="456"/>
      <c r="B509" s="305"/>
      <c r="C509" s="268">
        <v>4410</v>
      </c>
      <c r="D509" s="242" t="s">
        <v>107</v>
      </c>
      <c r="E509" s="295">
        <v>0</v>
      </c>
      <c r="F509" s="293"/>
      <c r="G509" s="450">
        <f t="shared" si="9"/>
        <v>0</v>
      </c>
    </row>
    <row r="510" spans="1:7" ht="12.75">
      <c r="A510" s="456"/>
      <c r="B510" s="305"/>
      <c r="C510" s="268"/>
      <c r="D510" s="242"/>
      <c r="E510" s="295"/>
      <c r="F510" s="293"/>
      <c r="G510" s="450"/>
    </row>
    <row r="511" spans="1:7" ht="12.75">
      <c r="A511" s="456"/>
      <c r="B511" s="650">
        <v>85495</v>
      </c>
      <c r="C511" s="458"/>
      <c r="D511" s="654" t="s">
        <v>19</v>
      </c>
      <c r="E511" s="550">
        <f>SUM(E512)</f>
        <v>6619</v>
      </c>
      <c r="F511" s="572">
        <f>SUM(F512)</f>
        <v>0</v>
      </c>
      <c r="G511" s="455">
        <f t="shared" si="9"/>
        <v>6619</v>
      </c>
    </row>
    <row r="512" spans="1:7" ht="12.75">
      <c r="A512" s="456"/>
      <c r="B512" s="305"/>
      <c r="C512" s="268">
        <v>4440</v>
      </c>
      <c r="D512" s="242" t="s">
        <v>109</v>
      </c>
      <c r="E512" s="295">
        <v>6619</v>
      </c>
      <c r="F512" s="293"/>
      <c r="G512" s="450">
        <f t="shared" si="9"/>
        <v>6619</v>
      </c>
    </row>
    <row r="513" spans="1:7" ht="12.75">
      <c r="A513" s="414"/>
      <c r="B513" s="268"/>
      <c r="C513" s="268"/>
      <c r="D513" s="242"/>
      <c r="E513" s="295"/>
      <c r="F513" s="293"/>
      <c r="G513" s="450"/>
    </row>
    <row r="514" spans="1:7" ht="13.5" thickBot="1">
      <c r="A514" s="412">
        <v>921</v>
      </c>
      <c r="B514" s="393"/>
      <c r="C514" s="393"/>
      <c r="D514" s="652" t="s">
        <v>39</v>
      </c>
      <c r="E514" s="618">
        <f>E515+E522</f>
        <v>55000</v>
      </c>
      <c r="F514" s="636">
        <f>F515+F522</f>
        <v>0</v>
      </c>
      <c r="G514" s="447">
        <f t="shared" si="9"/>
        <v>55000</v>
      </c>
    </row>
    <row r="515" spans="1:7" ht="12.75">
      <c r="A515" s="414"/>
      <c r="B515" s="453">
        <v>92105</v>
      </c>
      <c r="C515" s="458"/>
      <c r="D515" s="654" t="s">
        <v>141</v>
      </c>
      <c r="E515" s="550">
        <f>SUM(E516:E520)</f>
        <v>20000</v>
      </c>
      <c r="F515" s="572">
        <f>SUM(F516:F520)</f>
        <v>0</v>
      </c>
      <c r="G515" s="455">
        <f t="shared" si="9"/>
        <v>20000</v>
      </c>
    </row>
    <row r="516" spans="1:8" ht="12.75">
      <c r="A516" s="414"/>
      <c r="B516" s="268"/>
      <c r="C516" s="400" t="s">
        <v>336</v>
      </c>
      <c r="D516" s="242" t="s">
        <v>337</v>
      </c>
      <c r="E516" s="295">
        <v>4000</v>
      </c>
      <c r="F516" s="293"/>
      <c r="G516" s="450">
        <f t="shared" si="9"/>
        <v>4000</v>
      </c>
      <c r="H516" s="435"/>
    </row>
    <row r="517" spans="1:8" ht="12.75">
      <c r="A517" s="414"/>
      <c r="B517" s="268"/>
      <c r="C517" s="400"/>
      <c r="D517" s="242" t="s">
        <v>338</v>
      </c>
      <c r="E517" s="295"/>
      <c r="F517" s="293"/>
      <c r="G517" s="450"/>
      <c r="H517" s="435"/>
    </row>
    <row r="518" spans="1:7" ht="12.75">
      <c r="A518" s="414"/>
      <c r="B518" s="268"/>
      <c r="C518" s="268">
        <v>3020</v>
      </c>
      <c r="D518" s="242" t="s">
        <v>98</v>
      </c>
      <c r="E518" s="295">
        <v>5000</v>
      </c>
      <c r="F518" s="293"/>
      <c r="G518" s="450">
        <f t="shared" si="9"/>
        <v>5000</v>
      </c>
    </row>
    <row r="519" spans="1:7" ht="12.75">
      <c r="A519" s="414"/>
      <c r="B519" s="268"/>
      <c r="C519" s="268">
        <v>4210</v>
      </c>
      <c r="D519" s="242" t="s">
        <v>103</v>
      </c>
      <c r="E519" s="295">
        <v>3000</v>
      </c>
      <c r="F519" s="293"/>
      <c r="G519" s="450">
        <f t="shared" si="9"/>
        <v>3000</v>
      </c>
    </row>
    <row r="520" spans="1:7" ht="12.75">
      <c r="A520" s="414"/>
      <c r="B520" s="268"/>
      <c r="C520" s="268">
        <v>4300</v>
      </c>
      <c r="D520" s="242" t="s">
        <v>95</v>
      </c>
      <c r="E520" s="295">
        <v>8000</v>
      </c>
      <c r="F520" s="293"/>
      <c r="G520" s="450">
        <f t="shared" si="9"/>
        <v>8000</v>
      </c>
    </row>
    <row r="521" spans="1:7" ht="12.75">
      <c r="A521" s="414"/>
      <c r="B521" s="268"/>
      <c r="C521" s="268"/>
      <c r="D521" s="242"/>
      <c r="E521" s="295"/>
      <c r="F521" s="293"/>
      <c r="G521" s="450"/>
    </row>
    <row r="522" spans="1:7" ht="12.75">
      <c r="A522" s="414"/>
      <c r="B522" s="453">
        <v>92116</v>
      </c>
      <c r="C522" s="458"/>
      <c r="D522" s="651" t="s">
        <v>142</v>
      </c>
      <c r="E522" s="550">
        <f>E523</f>
        <v>35000</v>
      </c>
      <c r="F522" s="572">
        <f>F523</f>
        <v>0</v>
      </c>
      <c r="G522" s="455">
        <f t="shared" si="9"/>
        <v>35000</v>
      </c>
    </row>
    <row r="523" spans="1:8" ht="12.75">
      <c r="A523" s="414"/>
      <c r="B523" s="268"/>
      <c r="C523" s="656">
        <v>2310</v>
      </c>
      <c r="D523" s="620" t="s">
        <v>97</v>
      </c>
      <c r="E523" s="295">
        <v>35000</v>
      </c>
      <c r="F523" s="293"/>
      <c r="G523" s="450">
        <f t="shared" si="9"/>
        <v>35000</v>
      </c>
      <c r="H523" s="435"/>
    </row>
    <row r="524" spans="1:7" ht="12.75">
      <c r="A524" s="414"/>
      <c r="B524" s="268"/>
      <c r="C524" s="656"/>
      <c r="D524" s="204"/>
      <c r="E524" s="295"/>
      <c r="F524" s="293"/>
      <c r="G524" s="450"/>
    </row>
    <row r="525" spans="1:7" ht="13.5" thickBot="1">
      <c r="A525" s="412">
        <v>926</v>
      </c>
      <c r="B525" s="393"/>
      <c r="C525" s="393"/>
      <c r="D525" s="652" t="s">
        <v>143</v>
      </c>
      <c r="E525" s="618">
        <f>E526</f>
        <v>100000</v>
      </c>
      <c r="F525" s="636">
        <f>F526</f>
        <v>0</v>
      </c>
      <c r="G525" s="447">
        <f t="shared" si="9"/>
        <v>100000</v>
      </c>
    </row>
    <row r="526" spans="1:7" ht="12.75">
      <c r="A526" s="414"/>
      <c r="B526" s="453">
        <v>92605</v>
      </c>
      <c r="C526" s="458"/>
      <c r="D526" s="654" t="s">
        <v>144</v>
      </c>
      <c r="E526" s="550">
        <f>SUM(E527:E531)</f>
        <v>100000</v>
      </c>
      <c r="F526" s="572">
        <f>SUM(F527:F531)</f>
        <v>0</v>
      </c>
      <c r="G526" s="455">
        <f t="shared" si="9"/>
        <v>100000</v>
      </c>
    </row>
    <row r="527" spans="1:8" ht="12.75">
      <c r="A527" s="414"/>
      <c r="B527" s="268"/>
      <c r="C527" s="400" t="s">
        <v>336</v>
      </c>
      <c r="D527" s="242" t="s">
        <v>337</v>
      </c>
      <c r="E527" s="295">
        <v>70000</v>
      </c>
      <c r="F527" s="293"/>
      <c r="G527" s="450">
        <f t="shared" si="9"/>
        <v>70000</v>
      </c>
      <c r="H527" s="435"/>
    </row>
    <row r="528" spans="1:8" ht="12.75">
      <c r="A528" s="414"/>
      <c r="B528" s="268"/>
      <c r="C528" s="400"/>
      <c r="D528" s="242" t="s">
        <v>338</v>
      </c>
      <c r="E528" s="295"/>
      <c r="F528" s="293"/>
      <c r="G528" s="450"/>
      <c r="H528" s="435"/>
    </row>
    <row r="529" spans="1:7" ht="12.75">
      <c r="A529" s="414"/>
      <c r="B529" s="268"/>
      <c r="C529" s="268">
        <v>3020</v>
      </c>
      <c r="D529" s="242" t="s">
        <v>145</v>
      </c>
      <c r="E529" s="295">
        <v>10000</v>
      </c>
      <c r="F529" s="293"/>
      <c r="G529" s="450">
        <f t="shared" si="9"/>
        <v>10000</v>
      </c>
    </row>
    <row r="530" spans="1:7" ht="12.75">
      <c r="A530" s="414"/>
      <c r="B530" s="268"/>
      <c r="C530" s="268">
        <v>4210</v>
      </c>
      <c r="D530" s="242" t="s">
        <v>103</v>
      </c>
      <c r="E530" s="295">
        <v>5000</v>
      </c>
      <c r="F530" s="293">
        <v>0</v>
      </c>
      <c r="G530" s="450">
        <f t="shared" si="9"/>
        <v>5000</v>
      </c>
    </row>
    <row r="531" spans="1:7" ht="12.75">
      <c r="A531" s="414"/>
      <c r="B531" s="268"/>
      <c r="C531" s="268">
        <v>4300</v>
      </c>
      <c r="D531" s="242" t="s">
        <v>95</v>
      </c>
      <c r="E531" s="295">
        <v>15000</v>
      </c>
      <c r="F531" s="293">
        <v>0</v>
      </c>
      <c r="G531" s="450">
        <f t="shared" si="9"/>
        <v>15000</v>
      </c>
    </row>
    <row r="532" spans="1:7" ht="13.5" thickBot="1">
      <c r="A532" s="414"/>
      <c r="B532" s="268"/>
      <c r="C532" s="268"/>
      <c r="D532" s="242"/>
      <c r="E532" s="295"/>
      <c r="F532" s="293"/>
      <c r="G532" s="450"/>
    </row>
    <row r="533" spans="1:7" ht="17.25" customHeight="1" thickBot="1">
      <c r="A533" s="798" t="s">
        <v>400</v>
      </c>
      <c r="B533" s="799"/>
      <c r="C533" s="799"/>
      <c r="D533" s="800"/>
      <c r="E533" s="676">
        <f>E525+E514+E431+E383+E281+E262+E251+E164+E160+E151+E143+E84+E65+E56+E49+E26+E19+E15</f>
        <v>36314463</v>
      </c>
      <c r="F533" s="677">
        <f>F525+F514+F431+F383+F281+F262+F251+F164+F160+F151+F143+F84+F65+F56+F49+F26+F19+F15</f>
        <v>222303</v>
      </c>
      <c r="G533" s="678">
        <f>F533+E533</f>
        <v>36536766</v>
      </c>
    </row>
    <row r="534" ht="12.75">
      <c r="E534" s="190"/>
    </row>
    <row r="535" spans="5:11" ht="12.75">
      <c r="E535" s="190" t="s">
        <v>320</v>
      </c>
      <c r="H535" s="434"/>
      <c r="I535" s="434"/>
      <c r="J535" s="434"/>
      <c r="K535" s="434"/>
    </row>
    <row r="536" spans="5:11" ht="12.75">
      <c r="E536" s="190" t="s">
        <v>195</v>
      </c>
      <c r="G536" s="474"/>
      <c r="H536" s="435"/>
      <c r="J536" s="434"/>
      <c r="K536" s="434"/>
    </row>
    <row r="537" spans="5:11" ht="12.75">
      <c r="E537" s="190" t="s">
        <v>321</v>
      </c>
      <c r="G537" s="474"/>
      <c r="H537" s="474"/>
      <c r="I537" s="475"/>
      <c r="J537" s="434"/>
      <c r="K537" s="434"/>
    </row>
    <row r="538" spans="5:10" ht="12.75">
      <c r="E538" s="190" t="s">
        <v>322</v>
      </c>
      <c r="G538" s="474"/>
      <c r="H538" s="474"/>
      <c r="I538" s="475"/>
      <c r="J538" s="433"/>
    </row>
    <row r="539" spans="5:10" ht="12.75">
      <c r="E539" s="190" t="s">
        <v>323</v>
      </c>
      <c r="G539" s="474"/>
      <c r="H539" s="474"/>
      <c r="I539" s="475"/>
      <c r="J539" s="433"/>
    </row>
    <row r="540" spans="5:10" ht="12.75">
      <c r="E540" s="190"/>
      <c r="J540" s="433"/>
    </row>
    <row r="541" ht="12.75">
      <c r="E541" s="190"/>
    </row>
    <row r="542" ht="12.75">
      <c r="E542" s="190"/>
    </row>
    <row r="543" ht="12.75">
      <c r="E543" s="190"/>
    </row>
    <row r="544" ht="12.75">
      <c r="E544" s="190"/>
    </row>
    <row r="545" ht="12.75">
      <c r="E545" s="190"/>
    </row>
    <row r="546" ht="12.75">
      <c r="E546" s="190"/>
    </row>
    <row r="547" ht="12.75">
      <c r="E547" s="190"/>
    </row>
    <row r="548" ht="12.75">
      <c r="E548" s="190"/>
    </row>
    <row r="549" ht="12.75">
      <c r="E549" s="190"/>
    </row>
    <row r="550" ht="12.75">
      <c r="E550" s="190"/>
    </row>
    <row r="551" ht="12.75">
      <c r="E551" s="190"/>
    </row>
    <row r="552" ht="12.75">
      <c r="E552" s="190"/>
    </row>
    <row r="553" ht="12.75">
      <c r="E553" s="190"/>
    </row>
    <row r="554" ht="12.75">
      <c r="E554" s="190"/>
    </row>
    <row r="555" ht="12.75">
      <c r="E555" s="190"/>
    </row>
    <row r="556" ht="12.75">
      <c r="E556" s="190"/>
    </row>
    <row r="557" ht="12.75">
      <c r="E557" s="190"/>
    </row>
    <row r="558" ht="12.75">
      <c r="E558" s="190"/>
    </row>
    <row r="559" ht="12.75">
      <c r="E559" s="190"/>
    </row>
    <row r="560" ht="12.75">
      <c r="E560" s="190"/>
    </row>
    <row r="561" ht="12.75">
      <c r="E561" s="190"/>
    </row>
    <row r="562" ht="12.75">
      <c r="E562" s="190"/>
    </row>
    <row r="563" ht="12.75">
      <c r="E563" s="190"/>
    </row>
    <row r="564" ht="12.75">
      <c r="E564" s="190"/>
    </row>
    <row r="565" ht="12.75">
      <c r="E565" s="190"/>
    </row>
    <row r="566" ht="12.75">
      <c r="E566" s="190"/>
    </row>
    <row r="567" ht="12.75">
      <c r="E567" s="190"/>
    </row>
    <row r="568" ht="12.75">
      <c r="E568" s="190"/>
    </row>
    <row r="569" ht="12.75">
      <c r="E569" s="190"/>
    </row>
    <row r="570" ht="12.75">
      <c r="E570" s="190"/>
    </row>
    <row r="571" ht="12.75">
      <c r="E571" s="190"/>
    </row>
    <row r="572" ht="12.75">
      <c r="E572" s="190"/>
    </row>
    <row r="573" ht="12.75">
      <c r="E573" s="190"/>
    </row>
    <row r="574" ht="12.75">
      <c r="E574" s="190"/>
    </row>
    <row r="575" ht="12.75">
      <c r="E575" s="190"/>
    </row>
    <row r="576" ht="12.75">
      <c r="E576" s="190"/>
    </row>
    <row r="577" ht="12.75">
      <c r="E577" s="190"/>
    </row>
    <row r="578" ht="12.75">
      <c r="E578" s="190"/>
    </row>
    <row r="579" ht="12.75">
      <c r="E579" s="190"/>
    </row>
    <row r="580" ht="12.75">
      <c r="E580" s="190"/>
    </row>
    <row r="581" ht="12.75">
      <c r="E581" s="190"/>
    </row>
    <row r="582" ht="12.75">
      <c r="E582" s="190"/>
    </row>
    <row r="583" ht="12.75">
      <c r="E583" s="190"/>
    </row>
    <row r="584" ht="12.75">
      <c r="E584" s="190"/>
    </row>
    <row r="585" ht="12.75">
      <c r="E585" s="190"/>
    </row>
    <row r="586" ht="12.75">
      <c r="E586" s="190"/>
    </row>
    <row r="587" ht="12.75">
      <c r="E587" s="190"/>
    </row>
    <row r="588" ht="12.75">
      <c r="E588" s="190"/>
    </row>
    <row r="589" ht="12.75">
      <c r="E589" s="190"/>
    </row>
    <row r="590" ht="12.75">
      <c r="E590" s="190"/>
    </row>
    <row r="591" ht="12.75">
      <c r="E591" s="190"/>
    </row>
    <row r="592" ht="12.75">
      <c r="E592" s="190"/>
    </row>
    <row r="593" ht="12.75">
      <c r="E593" s="190"/>
    </row>
    <row r="594" ht="12.75">
      <c r="E594" s="190"/>
    </row>
    <row r="595" ht="12.75">
      <c r="E595" s="190"/>
    </row>
    <row r="596" ht="12.75">
      <c r="E596" s="190"/>
    </row>
    <row r="597" ht="12.75">
      <c r="E597" s="190"/>
    </row>
    <row r="598" ht="12.75">
      <c r="E598" s="190"/>
    </row>
    <row r="599" ht="12.75">
      <c r="E599" s="190"/>
    </row>
    <row r="600" ht="12.75">
      <c r="E600" s="190"/>
    </row>
    <row r="601" ht="12.75">
      <c r="E601" s="190"/>
    </row>
    <row r="602" ht="12.75">
      <c r="E602" s="190"/>
    </row>
    <row r="603" ht="12.75">
      <c r="E603" s="190"/>
    </row>
    <row r="604" ht="12.75">
      <c r="E604" s="190"/>
    </row>
    <row r="605" ht="12.75">
      <c r="E605" s="190"/>
    </row>
    <row r="606" ht="12.75">
      <c r="E606" s="190"/>
    </row>
    <row r="607" ht="12.75">
      <c r="E607" s="190"/>
    </row>
    <row r="608" ht="12.75">
      <c r="E608" s="190"/>
    </row>
    <row r="609" ht="12.75">
      <c r="E609" s="190"/>
    </row>
    <row r="610" ht="12.75">
      <c r="E610" s="190"/>
    </row>
    <row r="611" ht="12.75">
      <c r="E611" s="190"/>
    </row>
    <row r="612" ht="12.75">
      <c r="E612" s="190"/>
    </row>
    <row r="613" ht="12.75">
      <c r="E613" s="190"/>
    </row>
    <row r="614" ht="12.75">
      <c r="E614" s="190"/>
    </row>
    <row r="615" ht="12.75">
      <c r="E615" s="190"/>
    </row>
    <row r="616" ht="12.75">
      <c r="E616" s="190"/>
    </row>
    <row r="617" ht="12.75">
      <c r="E617" s="190"/>
    </row>
    <row r="618" ht="12.75">
      <c r="E618" s="190"/>
    </row>
    <row r="619" ht="12.75">
      <c r="E619" s="190"/>
    </row>
    <row r="620" ht="12.75">
      <c r="E620" s="190"/>
    </row>
    <row r="621" ht="12.75">
      <c r="E621" s="190"/>
    </row>
    <row r="622" ht="12.75">
      <c r="E622" s="190"/>
    </row>
    <row r="623" ht="12.75">
      <c r="E623" s="190"/>
    </row>
    <row r="624" ht="12.75">
      <c r="E624" s="190"/>
    </row>
    <row r="625" ht="12.75">
      <c r="E625" s="190"/>
    </row>
    <row r="626" ht="12.75">
      <c r="E626" s="190"/>
    </row>
    <row r="627" ht="12.75">
      <c r="E627" s="190"/>
    </row>
    <row r="628" ht="12.75">
      <c r="E628" s="190"/>
    </row>
    <row r="629" ht="12.75">
      <c r="E629" s="190"/>
    </row>
    <row r="630" ht="12.75">
      <c r="E630" s="190"/>
    </row>
    <row r="631" ht="12.75">
      <c r="E631" s="190"/>
    </row>
    <row r="632" ht="12.75">
      <c r="E632" s="190"/>
    </row>
    <row r="633" ht="12.75">
      <c r="E633" s="190"/>
    </row>
    <row r="634" ht="12.75">
      <c r="E634" s="190"/>
    </row>
    <row r="635" ht="12.75">
      <c r="E635" s="190"/>
    </row>
    <row r="636" ht="12.75">
      <c r="E636" s="190"/>
    </row>
    <row r="637" ht="12.75">
      <c r="E637" s="190"/>
    </row>
    <row r="638" ht="12.75">
      <c r="E638" s="190"/>
    </row>
    <row r="639" ht="12.75">
      <c r="E639" s="190"/>
    </row>
    <row r="640" ht="12.75">
      <c r="E640" s="190"/>
    </row>
    <row r="641" ht="12.75">
      <c r="E641" s="190"/>
    </row>
    <row r="642" ht="12.75">
      <c r="E642" s="190"/>
    </row>
    <row r="643" ht="12.75">
      <c r="E643" s="190"/>
    </row>
    <row r="644" ht="12.75">
      <c r="E644" s="190"/>
    </row>
    <row r="645" ht="12.75">
      <c r="E645" s="190"/>
    </row>
    <row r="646" ht="12.75">
      <c r="E646" s="190"/>
    </row>
    <row r="647" ht="12.75">
      <c r="E647" s="190"/>
    </row>
    <row r="648" ht="12.75">
      <c r="E648" s="190"/>
    </row>
    <row r="649" ht="12.75">
      <c r="E649" s="190"/>
    </row>
    <row r="650" ht="12.75">
      <c r="E650" s="190"/>
    </row>
    <row r="651" ht="12.75">
      <c r="E651" s="190"/>
    </row>
    <row r="652" ht="12.75">
      <c r="E652" s="190"/>
    </row>
    <row r="653" ht="12.75">
      <c r="E653" s="190"/>
    </row>
    <row r="654" ht="12.75">
      <c r="E654" s="190"/>
    </row>
    <row r="655" ht="12.75">
      <c r="E655" s="190"/>
    </row>
    <row r="656" ht="12.75">
      <c r="E656" s="190"/>
    </row>
    <row r="657" ht="12.75">
      <c r="E657" s="190"/>
    </row>
    <row r="658" ht="12.75">
      <c r="E658" s="190"/>
    </row>
    <row r="659" ht="12.75">
      <c r="E659" s="190"/>
    </row>
    <row r="660" ht="12.75">
      <c r="E660" s="190"/>
    </row>
    <row r="661" ht="12.75">
      <c r="E661" s="190"/>
    </row>
    <row r="662" ht="12.75">
      <c r="E662" s="190"/>
    </row>
    <row r="663" ht="12.75">
      <c r="E663" s="190"/>
    </row>
    <row r="664" ht="12.75">
      <c r="E664" s="190"/>
    </row>
    <row r="665" ht="12.75">
      <c r="E665" s="190"/>
    </row>
    <row r="666" ht="12.75">
      <c r="E666" s="190"/>
    </row>
    <row r="667" ht="12.75">
      <c r="E667" s="190"/>
    </row>
    <row r="668" ht="12.75">
      <c r="E668" s="190"/>
    </row>
    <row r="669" ht="12.75">
      <c r="E669" s="190"/>
    </row>
    <row r="670" ht="12.75">
      <c r="E670" s="190"/>
    </row>
    <row r="671" ht="12.75">
      <c r="E671" s="190"/>
    </row>
    <row r="672" ht="12.75">
      <c r="E672" s="190"/>
    </row>
    <row r="673" ht="12.75">
      <c r="E673" s="190"/>
    </row>
    <row r="674" ht="12.75">
      <c r="E674" s="190"/>
    </row>
    <row r="675" ht="12.75">
      <c r="E675" s="190"/>
    </row>
    <row r="676" ht="12.75">
      <c r="E676" s="190"/>
    </row>
    <row r="677" ht="12.75">
      <c r="E677" s="190"/>
    </row>
    <row r="678" ht="12.75">
      <c r="E678" s="190"/>
    </row>
    <row r="679" ht="12.75">
      <c r="E679" s="190"/>
    </row>
    <row r="680" ht="12.75">
      <c r="E680" s="190"/>
    </row>
    <row r="681" ht="12.75">
      <c r="E681" s="190"/>
    </row>
    <row r="682" ht="12.75">
      <c r="E682" s="190"/>
    </row>
    <row r="683" ht="12.75">
      <c r="E683" s="190"/>
    </row>
    <row r="684" ht="12.75">
      <c r="E684" s="190"/>
    </row>
    <row r="685" ht="12.75">
      <c r="E685" s="190"/>
    </row>
    <row r="686" ht="12.75">
      <c r="E686" s="190"/>
    </row>
    <row r="687" ht="12.75">
      <c r="E687" s="190"/>
    </row>
    <row r="688" ht="12.75">
      <c r="E688" s="190"/>
    </row>
    <row r="689" ht="12.75">
      <c r="E689" s="190"/>
    </row>
    <row r="690" ht="12.75">
      <c r="E690" s="190"/>
    </row>
    <row r="691" ht="12.75">
      <c r="E691" s="190"/>
    </row>
    <row r="692" ht="12.75">
      <c r="E692" s="190"/>
    </row>
    <row r="693" ht="12.75">
      <c r="E693" s="190"/>
    </row>
    <row r="694" ht="12.75">
      <c r="E694" s="190"/>
    </row>
    <row r="695" ht="12.75">
      <c r="E695" s="190"/>
    </row>
    <row r="696" ht="12.75">
      <c r="E696" s="190"/>
    </row>
    <row r="697" ht="12.75">
      <c r="E697" s="190"/>
    </row>
    <row r="698" ht="12.75">
      <c r="E698" s="190"/>
    </row>
    <row r="699" ht="12.75">
      <c r="E699" s="190"/>
    </row>
    <row r="700" ht="12.75">
      <c r="E700" s="190"/>
    </row>
    <row r="701" ht="12.75">
      <c r="E701" s="190"/>
    </row>
    <row r="702" ht="12.75">
      <c r="E702" s="190"/>
    </row>
    <row r="703" ht="12.75">
      <c r="E703" s="190"/>
    </row>
    <row r="704" ht="12.75">
      <c r="E704" s="190"/>
    </row>
    <row r="705" ht="12.75">
      <c r="E705" s="190"/>
    </row>
    <row r="706" ht="12.75">
      <c r="E706" s="190"/>
    </row>
    <row r="707" ht="12.75">
      <c r="E707" s="190"/>
    </row>
    <row r="708" ht="12.75">
      <c r="E708" s="190"/>
    </row>
    <row r="709" ht="12.75">
      <c r="E709" s="190"/>
    </row>
    <row r="710" ht="12.75">
      <c r="E710" s="190"/>
    </row>
    <row r="711" ht="12.75">
      <c r="E711" s="190"/>
    </row>
    <row r="712" ht="12.75">
      <c r="E712" s="190"/>
    </row>
    <row r="713" ht="12.75">
      <c r="E713" s="190"/>
    </row>
    <row r="714" ht="12.75">
      <c r="E714" s="190"/>
    </row>
    <row r="715" ht="12.75">
      <c r="E715" s="190"/>
    </row>
    <row r="716" ht="12.75">
      <c r="E716" s="190"/>
    </row>
    <row r="717" ht="12.75">
      <c r="E717" s="190"/>
    </row>
    <row r="718" ht="12.75">
      <c r="E718" s="190"/>
    </row>
    <row r="719" ht="12.75">
      <c r="E719" s="190"/>
    </row>
    <row r="720" ht="12.75">
      <c r="E720" s="190"/>
    </row>
    <row r="721" ht="12.75">
      <c r="E721" s="190"/>
    </row>
    <row r="722" ht="12.75">
      <c r="E722" s="190"/>
    </row>
    <row r="723" ht="12.75">
      <c r="E723" s="190"/>
    </row>
    <row r="724" ht="12.75">
      <c r="E724" s="190"/>
    </row>
    <row r="725" ht="12.75">
      <c r="E725" s="190"/>
    </row>
    <row r="726" ht="12.75">
      <c r="E726" s="190"/>
    </row>
    <row r="727" ht="12.75">
      <c r="E727" s="190"/>
    </row>
    <row r="728" ht="12.75">
      <c r="E728" s="190"/>
    </row>
    <row r="729" ht="12.75">
      <c r="E729" s="190"/>
    </row>
    <row r="730" ht="12.75">
      <c r="E730" s="190"/>
    </row>
    <row r="731" ht="12.75">
      <c r="E731" s="190"/>
    </row>
    <row r="732" ht="12.75">
      <c r="E732" s="190"/>
    </row>
    <row r="733" ht="12.75">
      <c r="E733" s="190"/>
    </row>
    <row r="734" ht="12.75">
      <c r="E734" s="190"/>
    </row>
    <row r="735" ht="12.75">
      <c r="E735" s="190"/>
    </row>
    <row r="736" ht="12.75">
      <c r="E736" s="190"/>
    </row>
    <row r="737" ht="12.75">
      <c r="E737" s="190"/>
    </row>
    <row r="738" ht="12.75">
      <c r="E738" s="190"/>
    </row>
    <row r="739" ht="12.75">
      <c r="E739" s="190"/>
    </row>
    <row r="740" ht="12.75">
      <c r="E740" s="190"/>
    </row>
    <row r="741" ht="12.75">
      <c r="E741" s="190"/>
    </row>
    <row r="742" ht="12.75">
      <c r="E742" s="190"/>
    </row>
    <row r="743" ht="12.75">
      <c r="E743" s="190"/>
    </row>
    <row r="744" ht="12.75">
      <c r="E744" s="190"/>
    </row>
    <row r="745" ht="12.75">
      <c r="E745" s="190"/>
    </row>
    <row r="746" ht="12.75">
      <c r="E746" s="190"/>
    </row>
    <row r="747" ht="12.75">
      <c r="E747" s="190"/>
    </row>
    <row r="748" ht="12.75">
      <c r="E748" s="190"/>
    </row>
    <row r="749" ht="12.75">
      <c r="E749" s="190"/>
    </row>
    <row r="750" ht="12.75">
      <c r="E750" s="190"/>
    </row>
    <row r="751" ht="12.75">
      <c r="E751" s="190"/>
    </row>
    <row r="752" ht="12.75">
      <c r="E752" s="190"/>
    </row>
    <row r="753" ht="12.75">
      <c r="E753" s="190"/>
    </row>
    <row r="754" ht="12.75">
      <c r="E754" s="190"/>
    </row>
    <row r="755" ht="12.75">
      <c r="E755" s="190"/>
    </row>
    <row r="756" ht="12.75">
      <c r="E756" s="190"/>
    </row>
    <row r="757" ht="12.75">
      <c r="E757" s="190"/>
    </row>
    <row r="758" ht="12.75">
      <c r="E758" s="190"/>
    </row>
    <row r="759" ht="12.75">
      <c r="E759" s="190"/>
    </row>
    <row r="760" ht="12.75">
      <c r="E760" s="190"/>
    </row>
    <row r="761" ht="12.75">
      <c r="E761" s="190"/>
    </row>
    <row r="762" ht="12.75">
      <c r="E762" s="190"/>
    </row>
    <row r="763" ht="12.75">
      <c r="E763" s="190"/>
    </row>
    <row r="764" ht="12.75">
      <c r="E764" s="190"/>
    </row>
    <row r="765" ht="12.75">
      <c r="E765" s="190"/>
    </row>
    <row r="766" ht="12.75">
      <c r="E766" s="190"/>
    </row>
    <row r="767" ht="12.75">
      <c r="E767" s="190"/>
    </row>
    <row r="768" ht="12.75">
      <c r="E768" s="190"/>
    </row>
    <row r="769" ht="12.75">
      <c r="E769" s="190"/>
    </row>
    <row r="770" ht="12.75">
      <c r="E770" s="190"/>
    </row>
    <row r="771" ht="12.75">
      <c r="E771" s="190"/>
    </row>
    <row r="772" ht="12.75">
      <c r="E772" s="190"/>
    </row>
    <row r="773" ht="12.75">
      <c r="E773" s="190"/>
    </row>
    <row r="774" ht="12.75">
      <c r="E774" s="190"/>
    </row>
    <row r="775" ht="12.75">
      <c r="E775" s="190"/>
    </row>
    <row r="776" ht="12.75">
      <c r="E776" s="190"/>
    </row>
    <row r="777" ht="12.75">
      <c r="E777" s="190"/>
    </row>
    <row r="778" ht="12.75">
      <c r="E778" s="190"/>
    </row>
    <row r="779" ht="12.75">
      <c r="E779" s="190"/>
    </row>
    <row r="780" ht="12.75">
      <c r="E780" s="190"/>
    </row>
    <row r="781" ht="12.75">
      <c r="E781" s="190"/>
    </row>
    <row r="782" ht="12.75">
      <c r="E782" s="190"/>
    </row>
    <row r="783" ht="12.75">
      <c r="E783" s="190"/>
    </row>
    <row r="784" ht="12.75">
      <c r="E784" s="190"/>
    </row>
    <row r="785" ht="12.75">
      <c r="E785" s="190"/>
    </row>
    <row r="786" ht="12.75">
      <c r="E786" s="190"/>
    </row>
    <row r="787" ht="12.75">
      <c r="E787" s="190"/>
    </row>
    <row r="788" ht="12.75">
      <c r="E788" s="190"/>
    </row>
    <row r="789" ht="12.75">
      <c r="E789" s="190"/>
    </row>
    <row r="790" ht="12.75">
      <c r="E790" s="190"/>
    </row>
    <row r="791" ht="12.75">
      <c r="E791" s="190"/>
    </row>
    <row r="792" ht="12.75">
      <c r="E792" s="190"/>
    </row>
    <row r="793" ht="12.75">
      <c r="E793" s="190"/>
    </row>
    <row r="794" ht="12.75">
      <c r="E794" s="190"/>
    </row>
    <row r="795" ht="12.75">
      <c r="E795" s="190"/>
    </row>
    <row r="796" ht="12.75">
      <c r="E796" s="190"/>
    </row>
    <row r="797" ht="12.75">
      <c r="E797" s="190"/>
    </row>
    <row r="798" ht="12.75">
      <c r="E798" s="190"/>
    </row>
    <row r="799" ht="12.75">
      <c r="E799" s="190"/>
    </row>
    <row r="800" ht="12.75">
      <c r="E800" s="190"/>
    </row>
    <row r="801" ht="12.75">
      <c r="E801" s="190"/>
    </row>
    <row r="802" ht="12.75">
      <c r="E802" s="190"/>
    </row>
    <row r="803" ht="12.75">
      <c r="E803" s="190"/>
    </row>
    <row r="804" ht="12.75">
      <c r="E804" s="190"/>
    </row>
    <row r="805" ht="12.75">
      <c r="E805" s="190"/>
    </row>
    <row r="806" ht="12.75">
      <c r="E806" s="190"/>
    </row>
    <row r="807" ht="12.75">
      <c r="E807" s="190"/>
    </row>
    <row r="808" ht="12.75">
      <c r="E808" s="190"/>
    </row>
    <row r="809" ht="12.75">
      <c r="E809" s="190"/>
    </row>
    <row r="810" ht="12.75">
      <c r="E810" s="190"/>
    </row>
    <row r="811" ht="12.75">
      <c r="E811" s="190"/>
    </row>
    <row r="812" ht="12.75">
      <c r="E812" s="190"/>
    </row>
    <row r="813" ht="12.75">
      <c r="E813" s="190"/>
    </row>
    <row r="814" ht="12.75">
      <c r="E814" s="190"/>
    </row>
    <row r="815" ht="12.75">
      <c r="E815" s="190"/>
    </row>
    <row r="816" ht="12.75">
      <c r="E816" s="190"/>
    </row>
    <row r="817" ht="12.75">
      <c r="E817" s="190"/>
    </row>
    <row r="818" ht="12.75">
      <c r="E818" s="190"/>
    </row>
    <row r="819" ht="12.75">
      <c r="E819" s="190"/>
    </row>
    <row r="820" ht="12.75">
      <c r="E820" s="190"/>
    </row>
    <row r="821" ht="12.75">
      <c r="E821" s="190"/>
    </row>
    <row r="822" ht="12.75">
      <c r="E822" s="190"/>
    </row>
    <row r="823" ht="12.75">
      <c r="E823" s="190"/>
    </row>
    <row r="824" ht="12.75">
      <c r="E824" s="190"/>
    </row>
    <row r="825" ht="12.75">
      <c r="E825" s="190"/>
    </row>
    <row r="826" ht="12.75">
      <c r="E826" s="190"/>
    </row>
    <row r="827" ht="12.75">
      <c r="E827" s="190"/>
    </row>
    <row r="828" ht="12.75">
      <c r="E828" s="190"/>
    </row>
    <row r="829" ht="12.75">
      <c r="E829" s="190"/>
    </row>
    <row r="830" ht="12.75">
      <c r="E830" s="190"/>
    </row>
    <row r="831" ht="12.75">
      <c r="E831" s="190"/>
    </row>
    <row r="832" ht="12.75">
      <c r="E832" s="190"/>
    </row>
    <row r="833" ht="12.75">
      <c r="E833" s="190"/>
    </row>
    <row r="834" ht="12.75">
      <c r="E834" s="190"/>
    </row>
    <row r="835" ht="12.75">
      <c r="E835" s="190"/>
    </row>
    <row r="836" ht="12.75">
      <c r="E836" s="190"/>
    </row>
    <row r="837" ht="12.75">
      <c r="E837" s="190"/>
    </row>
    <row r="838" ht="12.75">
      <c r="E838" s="190"/>
    </row>
    <row r="839" ht="12.75">
      <c r="E839" s="190"/>
    </row>
    <row r="840" ht="12.75">
      <c r="E840" s="190"/>
    </row>
    <row r="841" ht="12.75">
      <c r="E841" s="190"/>
    </row>
    <row r="842" ht="12.75">
      <c r="E842" s="190"/>
    </row>
    <row r="843" ht="12.75">
      <c r="E843" s="190"/>
    </row>
    <row r="844" ht="12.75">
      <c r="E844" s="190"/>
    </row>
    <row r="845" ht="12.75">
      <c r="E845" s="190"/>
    </row>
    <row r="846" ht="12.75">
      <c r="E846" s="190"/>
    </row>
    <row r="847" ht="12.75">
      <c r="E847" s="190"/>
    </row>
    <row r="848" ht="12.75">
      <c r="E848" s="190"/>
    </row>
    <row r="849" ht="12.75">
      <c r="E849" s="190"/>
    </row>
    <row r="850" ht="12.75">
      <c r="E850" s="190"/>
    </row>
    <row r="851" ht="12.75">
      <c r="E851" s="190"/>
    </row>
    <row r="852" ht="12.75">
      <c r="E852" s="190"/>
    </row>
    <row r="853" ht="12.75">
      <c r="E853" s="190"/>
    </row>
    <row r="854" ht="12.75">
      <c r="E854" s="190"/>
    </row>
    <row r="855" ht="12.75">
      <c r="E855" s="190"/>
    </row>
    <row r="856" ht="12.75">
      <c r="E856" s="190"/>
    </row>
    <row r="857" ht="12.75">
      <c r="E857" s="190"/>
    </row>
    <row r="858" ht="12.75">
      <c r="E858" s="190"/>
    </row>
    <row r="859" ht="12.75">
      <c r="E859" s="190"/>
    </row>
    <row r="860" ht="12.75">
      <c r="E860" s="190"/>
    </row>
    <row r="861" ht="12.75">
      <c r="E861" s="190"/>
    </row>
    <row r="862" ht="12.75">
      <c r="E862" s="190"/>
    </row>
    <row r="863" ht="12.75">
      <c r="E863" s="190"/>
    </row>
    <row r="864" ht="12.75">
      <c r="E864" s="190"/>
    </row>
    <row r="865" ht="12.75">
      <c r="E865" s="190"/>
    </row>
    <row r="866" ht="12.75">
      <c r="E866" s="190"/>
    </row>
    <row r="867" ht="12.75">
      <c r="E867" s="190"/>
    </row>
    <row r="868" ht="12.75">
      <c r="E868" s="190"/>
    </row>
  </sheetData>
  <mergeCells count="10">
    <mergeCell ref="A9:G9"/>
    <mergeCell ref="A7:G7"/>
    <mergeCell ref="A533:D533"/>
    <mergeCell ref="G10:G12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7" bottom="0.25" header="0.11811023622047245" footer="0.11811023622047245"/>
  <pageSetup fitToHeight="9" fitToWidth="9" horizontalDpi="600" verticalDpi="600" orientation="portrait" paperSize="9" r:id="rId1"/>
  <rowBreaks count="1" manualBreakCount="1">
    <brk id="6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F5" sqref="F5"/>
    </sheetView>
  </sheetViews>
  <sheetFormatPr defaultColWidth="9.00390625" defaultRowHeight="12.75"/>
  <cols>
    <col min="1" max="1" width="4.625" style="185" customWidth="1"/>
    <col min="2" max="2" width="6.125" style="185" customWidth="1"/>
    <col min="3" max="3" width="5.00390625" style="185" customWidth="1"/>
    <col min="4" max="4" width="45.00390625" style="185" customWidth="1"/>
    <col min="5" max="5" width="13.00390625" style="185" customWidth="1"/>
    <col min="6" max="6" width="11.00390625" style="185" customWidth="1"/>
    <col min="7" max="7" width="9.75390625" style="185" customWidth="1"/>
    <col min="8" max="16384" width="9.125" style="185" customWidth="1"/>
  </cols>
  <sheetData>
    <row r="1" spans="5:7" ht="12">
      <c r="E1" s="329"/>
      <c r="F1" s="242" t="s">
        <v>162</v>
      </c>
      <c r="G1" s="330"/>
    </row>
    <row r="2" spans="5:7" ht="12">
      <c r="E2" s="329"/>
      <c r="F2" s="242" t="s">
        <v>42</v>
      </c>
      <c r="G2" s="330" t="s">
        <v>639</v>
      </c>
    </row>
    <row r="3" spans="5:7" ht="12">
      <c r="E3" s="329"/>
      <c r="F3" s="242" t="s">
        <v>43</v>
      </c>
      <c r="G3" s="330"/>
    </row>
    <row r="4" spans="5:7" ht="12">
      <c r="E4" s="329"/>
      <c r="F4" s="655" t="s">
        <v>642</v>
      </c>
      <c r="G4" s="330"/>
    </row>
    <row r="9" spans="1:7" ht="12.75">
      <c r="A9" s="797" t="s">
        <v>444</v>
      </c>
      <c r="B9" s="797"/>
      <c r="C9" s="797"/>
      <c r="D9" s="797"/>
      <c r="E9" s="797"/>
      <c r="F9" s="797"/>
      <c r="G9" s="797"/>
    </row>
    <row r="10" spans="1:7" ht="12.75">
      <c r="A10" s="797" t="s">
        <v>445</v>
      </c>
      <c r="B10" s="797"/>
      <c r="C10" s="797"/>
      <c r="D10" s="797"/>
      <c r="E10" s="797"/>
      <c r="F10" s="797"/>
      <c r="G10" s="797"/>
    </row>
    <row r="11" spans="1:7" ht="12">
      <c r="A11" s="816"/>
      <c r="B11" s="816"/>
      <c r="C11" s="816"/>
      <c r="D11" s="816"/>
      <c r="E11" s="816"/>
      <c r="F11" s="816"/>
      <c r="G11" s="816"/>
    </row>
    <row r="12" spans="2:6" ht="9.75">
      <c r="B12" s="309"/>
      <c r="C12" s="309"/>
      <c r="D12" s="309"/>
      <c r="E12" s="309"/>
      <c r="F12" s="309"/>
    </row>
    <row r="13" spans="5:7" ht="10.5" thickBot="1">
      <c r="E13" s="331"/>
      <c r="F13" s="331"/>
      <c r="G13" s="331" t="s">
        <v>86</v>
      </c>
    </row>
    <row r="14" spans="1:7" ht="11.25">
      <c r="A14" s="332"/>
      <c r="B14" s="333"/>
      <c r="C14" s="333"/>
      <c r="D14" s="334"/>
      <c r="E14" s="335" t="s">
        <v>163</v>
      </c>
      <c r="F14" s="335"/>
      <c r="G14" s="336" t="s">
        <v>163</v>
      </c>
    </row>
    <row r="15" spans="1:7" ht="11.25">
      <c r="A15" s="337" t="s">
        <v>55</v>
      </c>
      <c r="B15" s="338" t="s">
        <v>40</v>
      </c>
      <c r="C15" s="338" t="s">
        <v>0</v>
      </c>
      <c r="D15" s="338" t="s">
        <v>164</v>
      </c>
      <c r="E15" s="339" t="s">
        <v>165</v>
      </c>
      <c r="F15" s="339" t="s">
        <v>166</v>
      </c>
      <c r="G15" s="71" t="s">
        <v>167</v>
      </c>
    </row>
    <row r="16" spans="1:7" ht="11.25">
      <c r="A16" s="337"/>
      <c r="B16" s="338"/>
      <c r="C16" s="338"/>
      <c r="D16" s="340"/>
      <c r="E16" s="339" t="s">
        <v>168</v>
      </c>
      <c r="F16" s="340"/>
      <c r="G16" s="71" t="s">
        <v>169</v>
      </c>
    </row>
    <row r="17" spans="1:7" ht="12" thickBot="1">
      <c r="A17" s="341"/>
      <c r="B17" s="342"/>
      <c r="C17" s="343"/>
      <c r="D17" s="344"/>
      <c r="E17" s="344" t="s">
        <v>170</v>
      </c>
      <c r="F17" s="344"/>
      <c r="G17" s="345" t="s">
        <v>171</v>
      </c>
    </row>
    <row r="18" spans="1:7" s="349" customFormat="1" ht="10.5" customHeight="1" thickBot="1">
      <c r="A18" s="346">
        <v>1</v>
      </c>
      <c r="B18" s="347">
        <v>2</v>
      </c>
      <c r="C18" s="347">
        <v>3</v>
      </c>
      <c r="D18" s="347">
        <v>4</v>
      </c>
      <c r="E18" s="212">
        <v>5</v>
      </c>
      <c r="F18" s="348">
        <v>6</v>
      </c>
      <c r="G18" s="217">
        <v>7</v>
      </c>
    </row>
    <row r="19" spans="1:7" ht="12.75">
      <c r="A19" s="350"/>
      <c r="B19" s="265"/>
      <c r="C19" s="265"/>
      <c r="D19" s="265"/>
      <c r="E19" s="265"/>
      <c r="F19" s="209"/>
      <c r="G19" s="351"/>
    </row>
    <row r="20" spans="1:7" ht="13.5" thickBot="1">
      <c r="A20" s="350"/>
      <c r="B20" s="265"/>
      <c r="C20" s="265"/>
      <c r="D20" s="352" t="s">
        <v>172</v>
      </c>
      <c r="E20" s="353">
        <f>E23+E29+E37+E56+E82+E105+E87</f>
        <v>3585988</v>
      </c>
      <c r="F20" s="353">
        <f>F23+F29+F37+F56+F82+F105+F87</f>
        <v>3585988</v>
      </c>
      <c r="G20" s="354">
        <f>G32+G23</f>
        <v>238617</v>
      </c>
    </row>
    <row r="21" spans="1:7" ht="12.75">
      <c r="A21" s="350"/>
      <c r="B21" s="265"/>
      <c r="C21" s="265"/>
      <c r="D21" s="355" t="s">
        <v>59</v>
      </c>
      <c r="E21" s="356"/>
      <c r="F21" s="357"/>
      <c r="G21" s="194"/>
    </row>
    <row r="22" spans="1:7" ht="12.75">
      <c r="A22" s="350"/>
      <c r="B22" s="265"/>
      <c r="C22" s="265"/>
      <c r="D22" s="355"/>
      <c r="E22" s="356"/>
      <c r="F22" s="357"/>
      <c r="G22" s="194"/>
    </row>
    <row r="23" spans="1:7" ht="13.5" thickBot="1">
      <c r="A23" s="358" t="s">
        <v>1</v>
      </c>
      <c r="B23" s="359"/>
      <c r="C23" s="359"/>
      <c r="D23" s="360" t="s">
        <v>2</v>
      </c>
      <c r="E23" s="353">
        <f>E24</f>
        <v>44000</v>
      </c>
      <c r="F23" s="353">
        <f>F24</f>
        <v>44000</v>
      </c>
      <c r="G23" s="193">
        <f>G24</f>
        <v>2617</v>
      </c>
    </row>
    <row r="24" spans="1:7" ht="12.75">
      <c r="A24" s="361"/>
      <c r="B24" s="362" t="s">
        <v>3</v>
      </c>
      <c r="C24" s="301"/>
      <c r="D24" s="363" t="s">
        <v>173</v>
      </c>
      <c r="E24" s="310">
        <f>E25</f>
        <v>44000</v>
      </c>
      <c r="F24" s="310">
        <f>SUM(F25:F27)</f>
        <v>44000</v>
      </c>
      <c r="G24" s="364">
        <f>G26</f>
        <v>2617</v>
      </c>
    </row>
    <row r="25" spans="1:7" ht="12.75">
      <c r="A25" s="361"/>
      <c r="B25" s="265"/>
      <c r="C25" s="187" t="s">
        <v>74</v>
      </c>
      <c r="D25" s="210" t="s">
        <v>174</v>
      </c>
      <c r="E25" s="356">
        <f>'Dochody-ukł.wykon.'!G14</f>
        <v>44000</v>
      </c>
      <c r="F25" s="357"/>
      <c r="G25" s="194"/>
    </row>
    <row r="26" spans="1:7" ht="12.75">
      <c r="A26" s="361"/>
      <c r="B26" s="265"/>
      <c r="C26" s="187" t="s">
        <v>312</v>
      </c>
      <c r="D26" s="210" t="s">
        <v>175</v>
      </c>
      <c r="E26" s="356"/>
      <c r="F26" s="357"/>
      <c r="G26" s="194">
        <v>2617</v>
      </c>
    </row>
    <row r="27" spans="1:7" ht="12.75">
      <c r="A27" s="361"/>
      <c r="B27" s="265"/>
      <c r="C27" s="187" t="s">
        <v>94</v>
      </c>
      <c r="D27" s="210" t="s">
        <v>95</v>
      </c>
      <c r="E27" s="356"/>
      <c r="F27" s="357">
        <f>'WYDATKI ukł.wyk.'!G17</f>
        <v>44000</v>
      </c>
      <c r="G27" s="194"/>
    </row>
    <row r="28" spans="1:7" ht="12.75">
      <c r="A28" s="350"/>
      <c r="B28" s="265"/>
      <c r="C28" s="265"/>
      <c r="D28" s="210"/>
      <c r="E28" s="356"/>
      <c r="F28" s="357"/>
      <c r="G28" s="194"/>
    </row>
    <row r="29" spans="1:7" ht="13.5" thickBot="1">
      <c r="A29" s="365">
        <v>700</v>
      </c>
      <c r="B29" s="359"/>
      <c r="C29" s="359"/>
      <c r="D29" s="211" t="s">
        <v>4</v>
      </c>
      <c r="E29" s="353">
        <f>E30</f>
        <v>41000</v>
      </c>
      <c r="F29" s="353">
        <f>F30</f>
        <v>41000</v>
      </c>
      <c r="G29" s="354">
        <f>G30</f>
        <v>236000</v>
      </c>
    </row>
    <row r="30" spans="1:7" ht="12.75">
      <c r="A30" s="350"/>
      <c r="B30" s="299">
        <v>70005</v>
      </c>
      <c r="C30" s="301"/>
      <c r="D30" s="61" t="s">
        <v>5</v>
      </c>
      <c r="E30" s="310">
        <f>E31</f>
        <v>41000</v>
      </c>
      <c r="F30" s="310">
        <f>SUM(F32:F35)</f>
        <v>41000</v>
      </c>
      <c r="G30" s="366">
        <f>G32</f>
        <v>236000</v>
      </c>
    </row>
    <row r="31" spans="1:7" ht="12.75">
      <c r="A31" s="350"/>
      <c r="B31" s="265"/>
      <c r="C31" s="187" t="s">
        <v>74</v>
      </c>
      <c r="D31" s="210" t="s">
        <v>174</v>
      </c>
      <c r="E31" s="356">
        <f>'Dochody-ukł.wykon.'!G39</f>
        <v>41000</v>
      </c>
      <c r="F31" s="357"/>
      <c r="G31" s="194"/>
    </row>
    <row r="32" spans="1:7" ht="12.75">
      <c r="A32" s="350"/>
      <c r="B32" s="265"/>
      <c r="C32" s="187" t="s">
        <v>312</v>
      </c>
      <c r="D32" s="210" t="s">
        <v>175</v>
      </c>
      <c r="E32" s="356"/>
      <c r="F32" s="357"/>
      <c r="G32" s="311">
        <v>236000</v>
      </c>
    </row>
    <row r="33" spans="1:7" ht="12.75">
      <c r="A33" s="350"/>
      <c r="B33" s="265"/>
      <c r="C33" s="187" t="s">
        <v>160</v>
      </c>
      <c r="D33" s="210" t="s">
        <v>105</v>
      </c>
      <c r="E33" s="356"/>
      <c r="F33" s="357">
        <v>20000</v>
      </c>
      <c r="G33" s="311"/>
    </row>
    <row r="34" spans="1:7" ht="12.75">
      <c r="A34" s="350"/>
      <c r="B34" s="265"/>
      <c r="C34" s="187" t="s">
        <v>94</v>
      </c>
      <c r="D34" s="210" t="s">
        <v>95</v>
      </c>
      <c r="E34" s="356"/>
      <c r="F34" s="357">
        <v>16500</v>
      </c>
      <c r="G34" s="311"/>
    </row>
    <row r="35" spans="1:7" ht="12.75">
      <c r="A35" s="350"/>
      <c r="B35" s="265"/>
      <c r="C35" s="187" t="s">
        <v>116</v>
      </c>
      <c r="D35" s="210" t="s">
        <v>110</v>
      </c>
      <c r="E35" s="356"/>
      <c r="F35" s="357">
        <v>4500</v>
      </c>
      <c r="G35" s="311"/>
    </row>
    <row r="36" spans="1:7" ht="12.75">
      <c r="A36" s="350"/>
      <c r="B36" s="265"/>
      <c r="C36" s="187"/>
      <c r="D36" s="210"/>
      <c r="E36" s="356"/>
      <c r="F36" s="357"/>
      <c r="G36" s="194"/>
    </row>
    <row r="37" spans="1:7" ht="13.5" thickBot="1">
      <c r="A37" s="365">
        <v>710</v>
      </c>
      <c r="B37" s="359"/>
      <c r="C37" s="367"/>
      <c r="D37" s="211" t="s">
        <v>6</v>
      </c>
      <c r="E37" s="353">
        <f>E38+E41+E44</f>
        <v>249822</v>
      </c>
      <c r="F37" s="353">
        <f>F38+F41+F44</f>
        <v>249822</v>
      </c>
      <c r="G37" s="351"/>
    </row>
    <row r="38" spans="1:7" ht="12.75">
      <c r="A38" s="350"/>
      <c r="B38" s="299">
        <v>71013</v>
      </c>
      <c r="C38" s="300"/>
      <c r="D38" s="61" t="s">
        <v>63</v>
      </c>
      <c r="E38" s="310">
        <f>E39</f>
        <v>40000</v>
      </c>
      <c r="F38" s="310">
        <f>SUM(F40)</f>
        <v>40000</v>
      </c>
      <c r="G38" s="351"/>
    </row>
    <row r="39" spans="1:7" ht="12.75">
      <c r="A39" s="350"/>
      <c r="B39" s="265"/>
      <c r="C39" s="187" t="s">
        <v>74</v>
      </c>
      <c r="D39" s="210" t="s">
        <v>174</v>
      </c>
      <c r="E39" s="356">
        <f>'Dochody-ukł.wykon.'!G51</f>
        <v>40000</v>
      </c>
      <c r="F39" s="357"/>
      <c r="G39" s="351"/>
    </row>
    <row r="40" spans="1:7" ht="12.75">
      <c r="A40" s="350"/>
      <c r="B40" s="265"/>
      <c r="C40" s="187" t="s">
        <v>94</v>
      </c>
      <c r="D40" s="210" t="s">
        <v>95</v>
      </c>
      <c r="E40" s="356"/>
      <c r="F40" s="357">
        <f>'WYDATKI ukł.wyk.'!G67</f>
        <v>40000</v>
      </c>
      <c r="G40" s="351"/>
    </row>
    <row r="41" spans="1:7" ht="12.75">
      <c r="A41" s="350"/>
      <c r="B41" s="299">
        <v>71014</v>
      </c>
      <c r="C41" s="300"/>
      <c r="D41" s="61" t="s">
        <v>7</v>
      </c>
      <c r="E41" s="310">
        <f>E42</f>
        <v>22000</v>
      </c>
      <c r="F41" s="310">
        <f>SUM(F43)</f>
        <v>22000</v>
      </c>
      <c r="G41" s="351"/>
    </row>
    <row r="42" spans="1:7" ht="12.75">
      <c r="A42" s="350"/>
      <c r="B42" s="265"/>
      <c r="C42" s="187" t="s">
        <v>74</v>
      </c>
      <c r="D42" s="210" t="s">
        <v>174</v>
      </c>
      <c r="E42" s="356">
        <f>'Dochody-ukł.wykon.'!G55</f>
        <v>22000</v>
      </c>
      <c r="F42" s="357"/>
      <c r="G42" s="351"/>
    </row>
    <row r="43" spans="1:7" ht="12.75">
      <c r="A43" s="350"/>
      <c r="B43" s="265"/>
      <c r="C43" s="187" t="s">
        <v>94</v>
      </c>
      <c r="D43" s="210" t="s">
        <v>95</v>
      </c>
      <c r="E43" s="356"/>
      <c r="F43" s="357">
        <f>'WYDATKI ukł.wyk.'!G70</f>
        <v>22000</v>
      </c>
      <c r="G43" s="351"/>
    </row>
    <row r="44" spans="1:7" ht="12.75">
      <c r="A44" s="350"/>
      <c r="B44" s="299">
        <v>71015</v>
      </c>
      <c r="C44" s="301"/>
      <c r="D44" s="61" t="s">
        <v>8</v>
      </c>
      <c r="E44" s="310">
        <f>SUM(E45:E45)</f>
        <v>187822</v>
      </c>
      <c r="F44" s="310">
        <f>SUM(F46:F54)</f>
        <v>187822</v>
      </c>
      <c r="G44" s="351"/>
    </row>
    <row r="45" spans="1:7" ht="12.75">
      <c r="A45" s="350"/>
      <c r="B45" s="265"/>
      <c r="C45" s="368">
        <v>2110</v>
      </c>
      <c r="D45" s="210" t="s">
        <v>174</v>
      </c>
      <c r="E45" s="356">
        <f>'Dochody-ukł.wykon.'!G59</f>
        <v>187822</v>
      </c>
      <c r="F45" s="357"/>
      <c r="G45" s="351"/>
    </row>
    <row r="46" spans="1:7" ht="12.75">
      <c r="A46" s="350"/>
      <c r="B46" s="265"/>
      <c r="C46" s="209">
        <v>4010</v>
      </c>
      <c r="D46" s="186" t="s">
        <v>99</v>
      </c>
      <c r="E46" s="356"/>
      <c r="F46" s="357">
        <f>'WYDATKI ukł.wyk.'!G73</f>
        <v>126650</v>
      </c>
      <c r="G46" s="351"/>
    </row>
    <row r="47" spans="1:7" ht="12.75">
      <c r="A47" s="350"/>
      <c r="B47" s="265"/>
      <c r="C47" s="209">
        <v>4040</v>
      </c>
      <c r="D47" s="186" t="s">
        <v>100</v>
      </c>
      <c r="E47" s="356"/>
      <c r="F47" s="357">
        <f>'WYDATKI ukł.wyk.'!G74</f>
        <v>8287</v>
      </c>
      <c r="G47" s="351"/>
    </row>
    <row r="48" spans="1:7" ht="12.75">
      <c r="A48" s="350"/>
      <c r="B48" s="265"/>
      <c r="C48" s="209">
        <v>4110</v>
      </c>
      <c r="D48" s="186" t="s">
        <v>101</v>
      </c>
      <c r="E48" s="356"/>
      <c r="F48" s="357">
        <f>'WYDATKI ukł.wyk.'!G75</f>
        <v>23366</v>
      </c>
      <c r="G48" s="351"/>
    </row>
    <row r="49" spans="1:7" ht="12.75">
      <c r="A49" s="350"/>
      <c r="B49" s="265"/>
      <c r="C49" s="209">
        <v>4120</v>
      </c>
      <c r="D49" s="186" t="s">
        <v>176</v>
      </c>
      <c r="E49" s="356"/>
      <c r="F49" s="357">
        <f>'WYDATKI ukł.wyk.'!G76</f>
        <v>3148</v>
      </c>
      <c r="G49" s="351"/>
    </row>
    <row r="50" spans="1:7" ht="12.75">
      <c r="A50" s="350"/>
      <c r="B50" s="265"/>
      <c r="C50" s="209">
        <v>4170</v>
      </c>
      <c r="D50" s="186" t="s">
        <v>365</v>
      </c>
      <c r="E50" s="356"/>
      <c r="F50" s="357">
        <f>'WYDATKI ukł.wyk.'!G77</f>
        <v>1500</v>
      </c>
      <c r="G50" s="351"/>
    </row>
    <row r="51" spans="1:7" ht="12.75">
      <c r="A51" s="350"/>
      <c r="B51" s="265"/>
      <c r="C51" s="209">
        <v>4210</v>
      </c>
      <c r="D51" s="186" t="s">
        <v>103</v>
      </c>
      <c r="E51" s="356"/>
      <c r="F51" s="357">
        <f>'WYDATKI ukł.wyk.'!G78</f>
        <v>6800</v>
      </c>
      <c r="G51" s="351"/>
    </row>
    <row r="52" spans="1:7" ht="12.75">
      <c r="A52" s="350"/>
      <c r="B52" s="265"/>
      <c r="C52" s="370" t="s">
        <v>94</v>
      </c>
      <c r="D52" s="186" t="s">
        <v>95</v>
      </c>
      <c r="E52" s="356"/>
      <c r="F52" s="357">
        <f>'WYDATKI ukł.wyk.'!G79</f>
        <v>12671</v>
      </c>
      <c r="G52" s="351"/>
    </row>
    <row r="53" spans="1:7" ht="12.75">
      <c r="A53" s="350"/>
      <c r="B53" s="265"/>
      <c r="C53" s="370" t="s">
        <v>372</v>
      </c>
      <c r="D53" s="186" t="s">
        <v>108</v>
      </c>
      <c r="E53" s="356"/>
      <c r="F53" s="357">
        <f>'WYDATKI ukł.wyk.'!G80</f>
        <v>2100</v>
      </c>
      <c r="G53" s="351"/>
    </row>
    <row r="54" spans="1:7" ht="12.75">
      <c r="A54" s="350"/>
      <c r="B54" s="265"/>
      <c r="C54" s="370" t="s">
        <v>178</v>
      </c>
      <c r="D54" s="186" t="s">
        <v>179</v>
      </c>
      <c r="E54" s="356"/>
      <c r="F54" s="357">
        <f>'WYDATKI ukł.wyk.'!G81</f>
        <v>3300</v>
      </c>
      <c r="G54" s="351"/>
    </row>
    <row r="55" spans="1:7" ht="12.75">
      <c r="A55" s="361"/>
      <c r="B55" s="372"/>
      <c r="C55" s="265"/>
      <c r="D55" s="210"/>
      <c r="E55" s="356"/>
      <c r="F55" s="357"/>
      <c r="G55" s="351"/>
    </row>
    <row r="56" spans="1:7" ht="13.5" thickBot="1">
      <c r="A56" s="365">
        <v>750</v>
      </c>
      <c r="B56" s="359"/>
      <c r="C56" s="359"/>
      <c r="D56" s="211" t="s">
        <v>9</v>
      </c>
      <c r="E56" s="353">
        <f>E57+E72</f>
        <v>170421</v>
      </c>
      <c r="F56" s="353">
        <f>F57+F72</f>
        <v>170421</v>
      </c>
      <c r="G56" s="351"/>
    </row>
    <row r="57" spans="1:7" ht="12.75">
      <c r="A57" s="350"/>
      <c r="B57" s="299">
        <v>75011</v>
      </c>
      <c r="C57" s="301"/>
      <c r="D57" s="61" t="s">
        <v>10</v>
      </c>
      <c r="E57" s="310">
        <f>E58</f>
        <v>154421</v>
      </c>
      <c r="F57" s="310">
        <f>SUM(F59:F71)</f>
        <v>154421</v>
      </c>
      <c r="G57" s="351"/>
    </row>
    <row r="58" spans="1:7" ht="12.75">
      <c r="A58" s="350"/>
      <c r="B58" s="265"/>
      <c r="C58" s="265">
        <v>2110</v>
      </c>
      <c r="D58" s="210" t="s">
        <v>174</v>
      </c>
      <c r="E58" s="356">
        <f>'Dochody-ukł.wykon.'!G64</f>
        <v>154421</v>
      </c>
      <c r="F58" s="357"/>
      <c r="G58" s="351"/>
    </row>
    <row r="59" spans="1:7" ht="12.75">
      <c r="A59" s="350"/>
      <c r="B59" s="265"/>
      <c r="C59" s="209">
        <v>3020</v>
      </c>
      <c r="D59" s="188" t="s">
        <v>145</v>
      </c>
      <c r="E59" s="373"/>
      <c r="F59" s="357">
        <f>295+120</f>
        <v>415</v>
      </c>
      <c r="G59" s="351"/>
    </row>
    <row r="60" spans="1:7" ht="12.75">
      <c r="A60" s="350"/>
      <c r="B60" s="265"/>
      <c r="C60" s="209">
        <v>4010</v>
      </c>
      <c r="D60" s="186" t="s">
        <v>99</v>
      </c>
      <c r="E60" s="356"/>
      <c r="F60" s="357">
        <f>99000-8998-2955</f>
        <v>87047</v>
      </c>
      <c r="G60" s="351"/>
    </row>
    <row r="61" spans="1:7" ht="12.75">
      <c r="A61" s="350"/>
      <c r="B61" s="265"/>
      <c r="C61" s="209">
        <v>4040</v>
      </c>
      <c r="D61" s="186" t="s">
        <v>100</v>
      </c>
      <c r="E61" s="356"/>
      <c r="F61" s="357">
        <f>9537-1178+2955</f>
        <v>11314</v>
      </c>
      <c r="G61" s="351"/>
    </row>
    <row r="62" spans="1:7" ht="12.75">
      <c r="A62" s="350"/>
      <c r="B62" s="265"/>
      <c r="C62" s="209">
        <v>4110</v>
      </c>
      <c r="D62" s="186" t="s">
        <v>101</v>
      </c>
      <c r="E62" s="356"/>
      <c r="F62" s="357">
        <f>18700-2841</f>
        <v>15859</v>
      </c>
      <c r="G62" s="351"/>
    </row>
    <row r="63" spans="1:7" ht="12.75">
      <c r="A63" s="350"/>
      <c r="B63" s="265"/>
      <c r="C63" s="209">
        <v>4120</v>
      </c>
      <c r="D63" s="186" t="s">
        <v>102</v>
      </c>
      <c r="E63" s="356"/>
      <c r="F63" s="357">
        <f>2660-224</f>
        <v>2436</v>
      </c>
      <c r="G63" s="351"/>
    </row>
    <row r="64" spans="1:7" ht="12.75">
      <c r="A64" s="350"/>
      <c r="B64" s="265"/>
      <c r="C64" s="209">
        <v>4170</v>
      </c>
      <c r="D64" s="186" t="s">
        <v>365</v>
      </c>
      <c r="E64" s="356"/>
      <c r="F64" s="357">
        <f>11000-11000</f>
        <v>0</v>
      </c>
      <c r="G64" s="351"/>
    </row>
    <row r="65" spans="1:7" ht="12.75">
      <c r="A65" s="350"/>
      <c r="B65" s="265"/>
      <c r="C65" s="209">
        <v>4210</v>
      </c>
      <c r="D65" s="186" t="s">
        <v>103</v>
      </c>
      <c r="E65" s="356"/>
      <c r="F65" s="357">
        <f>3755+2201</f>
        <v>5956</v>
      </c>
      <c r="G65" s="351"/>
    </row>
    <row r="66" spans="1:7" ht="12.75">
      <c r="A66" s="350"/>
      <c r="B66" s="265"/>
      <c r="C66" s="209">
        <v>4260</v>
      </c>
      <c r="D66" s="186" t="s">
        <v>104</v>
      </c>
      <c r="E66" s="356"/>
      <c r="F66" s="357">
        <v>6425</v>
      </c>
      <c r="G66" s="351"/>
    </row>
    <row r="67" spans="1:7" ht="12.75">
      <c r="A67" s="350"/>
      <c r="B67" s="265"/>
      <c r="C67" s="209">
        <v>4270</v>
      </c>
      <c r="D67" s="186" t="s">
        <v>105</v>
      </c>
      <c r="E67" s="356"/>
      <c r="F67" s="357">
        <f>850+150</f>
        <v>1000</v>
      </c>
      <c r="G67" s="351"/>
    </row>
    <row r="68" spans="1:7" ht="12.75">
      <c r="A68" s="350"/>
      <c r="B68" s="265"/>
      <c r="C68" s="209">
        <v>4280</v>
      </c>
      <c r="D68" s="186" t="s">
        <v>106</v>
      </c>
      <c r="E68" s="356"/>
      <c r="F68" s="357">
        <f>175-35</f>
        <v>140</v>
      </c>
      <c r="G68" s="351"/>
    </row>
    <row r="69" spans="1:7" ht="12.75">
      <c r="A69" s="350"/>
      <c r="B69" s="265"/>
      <c r="C69" s="370" t="s">
        <v>94</v>
      </c>
      <c r="D69" s="186" t="s">
        <v>95</v>
      </c>
      <c r="E69" s="356"/>
      <c r="F69" s="357">
        <f>3000+15000-120</f>
        <v>17880</v>
      </c>
      <c r="G69" s="351"/>
    </row>
    <row r="70" spans="1:7" ht="12.75">
      <c r="A70" s="350"/>
      <c r="B70" s="265"/>
      <c r="C70" s="370" t="s">
        <v>177</v>
      </c>
      <c r="D70" s="186" t="s">
        <v>107</v>
      </c>
      <c r="E70" s="356"/>
      <c r="F70" s="357">
        <f>500+500</f>
        <v>1000</v>
      </c>
      <c r="G70" s="351"/>
    </row>
    <row r="71" spans="1:7" ht="12.75">
      <c r="A71" s="350"/>
      <c r="B71" s="265"/>
      <c r="C71" s="370" t="s">
        <v>178</v>
      </c>
      <c r="D71" s="186" t="s">
        <v>179</v>
      </c>
      <c r="E71" s="356"/>
      <c r="F71" s="357">
        <v>4949</v>
      </c>
      <c r="G71" s="351"/>
    </row>
    <row r="72" spans="1:7" ht="12.75">
      <c r="A72" s="350"/>
      <c r="B72" s="299">
        <v>75045</v>
      </c>
      <c r="C72" s="301"/>
      <c r="D72" s="61" t="s">
        <v>11</v>
      </c>
      <c r="E72" s="310">
        <f>E73</f>
        <v>16000</v>
      </c>
      <c r="F72" s="310">
        <f>SUM(F74:F80)</f>
        <v>16000</v>
      </c>
      <c r="G72" s="351"/>
    </row>
    <row r="73" spans="1:7" ht="12.75">
      <c r="A73" s="350"/>
      <c r="B73" s="265"/>
      <c r="C73" s="265">
        <v>2110</v>
      </c>
      <c r="D73" s="210" t="s">
        <v>174</v>
      </c>
      <c r="E73" s="356">
        <f>'Dochody-ukł.wykon.'!G76</f>
        <v>16000</v>
      </c>
      <c r="F73" s="357"/>
      <c r="G73" s="351"/>
    </row>
    <row r="74" spans="1:7" ht="12.75">
      <c r="A74" s="350"/>
      <c r="B74" s="265"/>
      <c r="C74" s="370" t="s">
        <v>180</v>
      </c>
      <c r="D74" s="186" t="s">
        <v>121</v>
      </c>
      <c r="E74" s="356"/>
      <c r="F74" s="357">
        <f>'WYDATKI ukł.wyk.'!G130</f>
        <v>1330</v>
      </c>
      <c r="G74" s="351"/>
    </row>
    <row r="75" spans="1:7" ht="12.75">
      <c r="A75" s="350"/>
      <c r="B75" s="265"/>
      <c r="C75" s="209">
        <v>4110</v>
      </c>
      <c r="D75" s="186" t="s">
        <v>101</v>
      </c>
      <c r="E75" s="356"/>
      <c r="F75" s="357">
        <f>'WYDATKI ukł.wyk.'!G131</f>
        <v>885</v>
      </c>
      <c r="G75" s="351"/>
    </row>
    <row r="76" spans="1:7" ht="12.75">
      <c r="A76" s="350"/>
      <c r="B76" s="265"/>
      <c r="C76" s="209">
        <v>4120</v>
      </c>
      <c r="D76" s="186" t="s">
        <v>176</v>
      </c>
      <c r="E76" s="356"/>
      <c r="F76" s="357">
        <f>'WYDATKI ukł.wyk.'!G132</f>
        <v>126</v>
      </c>
      <c r="G76" s="351"/>
    </row>
    <row r="77" spans="1:7" ht="12.75">
      <c r="A77" s="350"/>
      <c r="B77" s="265"/>
      <c r="C77" s="209">
        <v>4170</v>
      </c>
      <c r="D77" s="186" t="s">
        <v>365</v>
      </c>
      <c r="E77" s="356"/>
      <c r="F77" s="357">
        <f>'WYDATKI ukł.wyk.'!G133</f>
        <v>6800</v>
      </c>
      <c r="G77" s="351"/>
    </row>
    <row r="78" spans="1:7" ht="12.75">
      <c r="A78" s="350"/>
      <c r="B78" s="265"/>
      <c r="C78" s="209">
        <v>4210</v>
      </c>
      <c r="D78" s="186" t="s">
        <v>103</v>
      </c>
      <c r="E78" s="356"/>
      <c r="F78" s="357">
        <f>'WYDATKI ukł.wyk.'!G134</f>
        <v>4341</v>
      </c>
      <c r="G78" s="351"/>
    </row>
    <row r="79" spans="1:7" ht="12.75">
      <c r="A79" s="350"/>
      <c r="B79" s="265"/>
      <c r="C79" s="371" t="s">
        <v>94</v>
      </c>
      <c r="D79" s="210" t="s">
        <v>95</v>
      </c>
      <c r="E79" s="356"/>
      <c r="F79" s="357">
        <f>'WYDATKI ukł.wyk.'!G135</f>
        <v>2518</v>
      </c>
      <c r="G79" s="351"/>
    </row>
    <row r="80" spans="1:7" ht="12.75">
      <c r="A80" s="350"/>
      <c r="B80" s="265"/>
      <c r="C80" s="371" t="s">
        <v>177</v>
      </c>
      <c r="D80" s="210" t="s">
        <v>107</v>
      </c>
      <c r="E80" s="356"/>
      <c r="F80" s="357">
        <f>'WYDATKI ukł.wyk.'!G136</f>
        <v>0</v>
      </c>
      <c r="G80" s="351"/>
    </row>
    <row r="81" spans="1:7" ht="12.75">
      <c r="A81" s="350"/>
      <c r="B81" s="265"/>
      <c r="C81" s="371"/>
      <c r="D81" s="210"/>
      <c r="E81" s="356"/>
      <c r="F81" s="357"/>
      <c r="G81" s="351"/>
    </row>
    <row r="82" spans="1:7" ht="13.5" thickBot="1">
      <c r="A82" s="365">
        <v>851</v>
      </c>
      <c r="B82" s="352"/>
      <c r="C82" s="359"/>
      <c r="D82" s="208" t="s">
        <v>12</v>
      </c>
      <c r="E82" s="353">
        <f>E83</f>
        <v>2529000</v>
      </c>
      <c r="F82" s="353">
        <f>F83</f>
        <v>2529000</v>
      </c>
      <c r="G82" s="351"/>
    </row>
    <row r="83" spans="1:7" ht="12.75">
      <c r="A83" s="350"/>
      <c r="B83" s="299">
        <v>85156</v>
      </c>
      <c r="C83" s="301"/>
      <c r="D83" s="49" t="s">
        <v>181</v>
      </c>
      <c r="E83" s="310">
        <f>E84</f>
        <v>2529000</v>
      </c>
      <c r="F83" s="310">
        <f>SUM(F85)</f>
        <v>2529000</v>
      </c>
      <c r="G83" s="351"/>
    </row>
    <row r="84" spans="1:7" ht="12.75">
      <c r="A84" s="350"/>
      <c r="B84" s="369"/>
      <c r="C84" s="265">
        <v>2110</v>
      </c>
      <c r="D84" s="210" t="s">
        <v>174</v>
      </c>
      <c r="E84" s="356">
        <f>'Dochody-ukł.wykon.'!G141</f>
        <v>2529000</v>
      </c>
      <c r="F84" s="357"/>
      <c r="G84" s="351"/>
    </row>
    <row r="85" spans="1:7" ht="12.75">
      <c r="A85" s="350"/>
      <c r="B85" s="265"/>
      <c r="C85" s="265">
        <v>4130</v>
      </c>
      <c r="D85" s="210" t="s">
        <v>134</v>
      </c>
      <c r="E85" s="356"/>
      <c r="F85" s="357">
        <f>'WYDATKI ukł.wyk.'!G279</f>
        <v>2529000</v>
      </c>
      <c r="G85" s="351"/>
    </row>
    <row r="86" spans="1:7" ht="12.75">
      <c r="A86" s="350"/>
      <c r="B86" s="265"/>
      <c r="C86" s="265"/>
      <c r="D86" s="210"/>
      <c r="E86" s="356"/>
      <c r="F86" s="357"/>
      <c r="G86" s="351"/>
    </row>
    <row r="87" spans="1:7" ht="13.5" thickBot="1">
      <c r="A87" s="365">
        <v>852</v>
      </c>
      <c r="B87" s="359"/>
      <c r="C87" s="359"/>
      <c r="D87" s="211" t="s">
        <v>158</v>
      </c>
      <c r="E87" s="374">
        <f>E88</f>
        <v>255000</v>
      </c>
      <c r="F87" s="374">
        <f>F88</f>
        <v>255000</v>
      </c>
      <c r="G87" s="351"/>
    </row>
    <row r="88" spans="1:7" ht="12.75">
      <c r="A88" s="350"/>
      <c r="B88" s="375">
        <v>85203</v>
      </c>
      <c r="C88" s="377"/>
      <c r="D88" s="378" t="s">
        <v>331</v>
      </c>
      <c r="E88" s="376">
        <f>E89</f>
        <v>255000</v>
      </c>
      <c r="F88" s="376">
        <f>SUM(F90:F103)</f>
        <v>255000</v>
      </c>
      <c r="G88" s="351"/>
    </row>
    <row r="89" spans="1:7" ht="12.75">
      <c r="A89" s="350"/>
      <c r="B89" s="265"/>
      <c r="C89" s="265">
        <v>2110</v>
      </c>
      <c r="D89" s="186" t="s">
        <v>174</v>
      </c>
      <c r="E89" s="356">
        <f>'Dochody-ukł.wykon.'!G160</f>
        <v>255000</v>
      </c>
      <c r="F89" s="357"/>
      <c r="G89" s="351"/>
    </row>
    <row r="90" spans="1:7" ht="12.75">
      <c r="A90" s="350"/>
      <c r="B90" s="265"/>
      <c r="C90" s="265">
        <v>4010</v>
      </c>
      <c r="D90" s="186" t="s">
        <v>99</v>
      </c>
      <c r="E90" s="356"/>
      <c r="F90" s="357">
        <v>96776</v>
      </c>
      <c r="G90" s="351"/>
    </row>
    <row r="91" spans="1:7" ht="12.75">
      <c r="A91" s="350"/>
      <c r="B91" s="265"/>
      <c r="C91" s="265">
        <v>4040</v>
      </c>
      <c r="D91" s="186" t="s">
        <v>424</v>
      </c>
      <c r="E91" s="356"/>
      <c r="F91" s="357">
        <v>6738</v>
      </c>
      <c r="G91" s="351"/>
    </row>
    <row r="92" spans="1:7" ht="12.75">
      <c r="A92" s="350"/>
      <c r="B92" s="265"/>
      <c r="C92" s="265">
        <v>4110</v>
      </c>
      <c r="D92" s="186" t="s">
        <v>101</v>
      </c>
      <c r="E92" s="356"/>
      <c r="F92" s="357">
        <v>20343</v>
      </c>
      <c r="G92" s="351"/>
    </row>
    <row r="93" spans="1:7" ht="12.75">
      <c r="A93" s="350"/>
      <c r="B93" s="265"/>
      <c r="C93" s="265">
        <v>4120</v>
      </c>
      <c r="D93" s="186" t="s">
        <v>102</v>
      </c>
      <c r="E93" s="356"/>
      <c r="F93" s="357">
        <v>2811</v>
      </c>
      <c r="G93" s="351"/>
    </row>
    <row r="94" spans="1:7" ht="12.75">
      <c r="A94" s="350"/>
      <c r="B94" s="265"/>
      <c r="C94" s="265">
        <v>4210</v>
      </c>
      <c r="D94" s="186" t="s">
        <v>103</v>
      </c>
      <c r="E94" s="356"/>
      <c r="F94" s="357">
        <v>73079</v>
      </c>
      <c r="G94" s="351"/>
    </row>
    <row r="95" spans="1:7" ht="12.75">
      <c r="A95" s="350"/>
      <c r="B95" s="265"/>
      <c r="C95" s="265">
        <v>4220</v>
      </c>
      <c r="D95" s="186" t="s">
        <v>136</v>
      </c>
      <c r="E95" s="356"/>
      <c r="F95" s="357">
        <f>23760-3000</f>
        <v>20760</v>
      </c>
      <c r="G95" s="351"/>
    </row>
    <row r="96" spans="1:7" ht="12.75">
      <c r="A96" s="350"/>
      <c r="B96" s="265"/>
      <c r="C96" s="265">
        <v>4230</v>
      </c>
      <c r="D96" s="186" t="s">
        <v>427</v>
      </c>
      <c r="E96" s="356"/>
      <c r="F96" s="357">
        <f>12224-12000</f>
        <v>224</v>
      </c>
      <c r="G96" s="351"/>
    </row>
    <row r="97" spans="1:7" ht="12.75">
      <c r="A97" s="350"/>
      <c r="B97" s="265"/>
      <c r="C97" s="265">
        <v>4260</v>
      </c>
      <c r="D97" s="186" t="s">
        <v>104</v>
      </c>
      <c r="E97" s="356"/>
      <c r="F97" s="357">
        <v>8000</v>
      </c>
      <c r="G97" s="351"/>
    </row>
    <row r="98" spans="1:7" ht="12.75">
      <c r="A98" s="350"/>
      <c r="B98" s="265"/>
      <c r="C98" s="265">
        <v>4270</v>
      </c>
      <c r="D98" s="186" t="s">
        <v>105</v>
      </c>
      <c r="E98" s="356"/>
      <c r="F98" s="357">
        <v>6336</v>
      </c>
      <c r="G98" s="351"/>
    </row>
    <row r="99" spans="1:7" ht="12.75">
      <c r="A99" s="350"/>
      <c r="B99" s="265"/>
      <c r="C99" s="265">
        <v>4280</v>
      </c>
      <c r="D99" s="186" t="s">
        <v>106</v>
      </c>
      <c r="E99" s="356"/>
      <c r="F99" s="357">
        <v>400</v>
      </c>
      <c r="G99" s="351"/>
    </row>
    <row r="100" spans="1:7" ht="12.75">
      <c r="A100" s="350"/>
      <c r="B100" s="265"/>
      <c r="C100" s="265">
        <v>4300</v>
      </c>
      <c r="D100" s="186" t="s">
        <v>95</v>
      </c>
      <c r="E100" s="356"/>
      <c r="F100" s="357">
        <v>9700</v>
      </c>
      <c r="G100" s="351"/>
    </row>
    <row r="101" spans="1:7" ht="12.75">
      <c r="A101" s="350"/>
      <c r="B101" s="265"/>
      <c r="C101" s="265">
        <v>4410</v>
      </c>
      <c r="D101" s="186" t="s">
        <v>107</v>
      </c>
      <c r="E101" s="356"/>
      <c r="F101" s="357">
        <v>1500</v>
      </c>
      <c r="G101" s="351"/>
    </row>
    <row r="102" spans="1:7" ht="12.75">
      <c r="A102" s="350"/>
      <c r="B102" s="265"/>
      <c r="C102" s="265">
        <v>4430</v>
      </c>
      <c r="D102" s="186" t="s">
        <v>108</v>
      </c>
      <c r="E102" s="356"/>
      <c r="F102" s="357">
        <v>3200</v>
      </c>
      <c r="G102" s="351"/>
    </row>
    <row r="103" spans="1:7" ht="12.75">
      <c r="A103" s="350"/>
      <c r="B103" s="265"/>
      <c r="C103" s="265">
        <v>4440</v>
      </c>
      <c r="D103" s="186" t="s">
        <v>109</v>
      </c>
      <c r="E103" s="356"/>
      <c r="F103" s="357">
        <v>5133</v>
      </c>
      <c r="G103" s="351"/>
    </row>
    <row r="104" spans="1:7" ht="12.75">
      <c r="A104" s="350"/>
      <c r="B104" s="265"/>
      <c r="C104" s="187"/>
      <c r="D104" s="186"/>
      <c r="E104" s="356"/>
      <c r="F104" s="357"/>
      <c r="G104" s="351"/>
    </row>
    <row r="105" spans="1:7" ht="13.5" thickBot="1">
      <c r="A105" s="365">
        <v>853</v>
      </c>
      <c r="B105" s="359"/>
      <c r="C105" s="359"/>
      <c r="D105" s="211" t="s">
        <v>154</v>
      </c>
      <c r="E105" s="353">
        <f>E106+E121</f>
        <v>296745</v>
      </c>
      <c r="F105" s="353">
        <f>F106+F121</f>
        <v>296745</v>
      </c>
      <c r="G105" s="351"/>
    </row>
    <row r="106" spans="1:7" ht="12.75">
      <c r="A106" s="350"/>
      <c r="B106" s="299">
        <v>85321</v>
      </c>
      <c r="C106" s="301"/>
      <c r="D106" s="61" t="s">
        <v>412</v>
      </c>
      <c r="E106" s="310">
        <f>E107</f>
        <v>291000</v>
      </c>
      <c r="F106" s="310">
        <f>SUM(F108:F119)</f>
        <v>291000</v>
      </c>
      <c r="G106" s="351"/>
    </row>
    <row r="107" spans="1:7" ht="12.75">
      <c r="A107" s="350"/>
      <c r="B107" s="265"/>
      <c r="C107" s="265">
        <v>2110</v>
      </c>
      <c r="D107" s="210" t="s">
        <v>174</v>
      </c>
      <c r="E107" s="356">
        <f>'Dochody-ukł.wykon.'!G183</f>
        <v>291000</v>
      </c>
      <c r="F107" s="357"/>
      <c r="G107" s="351"/>
    </row>
    <row r="108" spans="1:7" ht="12.75">
      <c r="A108" s="350"/>
      <c r="B108" s="265"/>
      <c r="C108" s="209">
        <v>4010</v>
      </c>
      <c r="D108" s="186" t="s">
        <v>99</v>
      </c>
      <c r="E108" s="356"/>
      <c r="F108" s="357">
        <f>'WYDATKI ukł.wyk.'!G385</f>
        <v>66887</v>
      </c>
      <c r="G108" s="351"/>
    </row>
    <row r="109" spans="1:7" ht="12.75">
      <c r="A109" s="350"/>
      <c r="B109" s="265"/>
      <c r="C109" s="209">
        <v>4040</v>
      </c>
      <c r="D109" s="186" t="s">
        <v>100</v>
      </c>
      <c r="E109" s="356"/>
      <c r="F109" s="357">
        <f>'WYDATKI ukł.wyk.'!G386</f>
        <v>4431</v>
      </c>
      <c r="G109" s="351"/>
    </row>
    <row r="110" spans="1:7" ht="12.75">
      <c r="A110" s="350"/>
      <c r="B110" s="265"/>
      <c r="C110" s="209">
        <v>4110</v>
      </c>
      <c r="D110" s="186" t="s">
        <v>101</v>
      </c>
      <c r="E110" s="356"/>
      <c r="F110" s="357">
        <f>'WYDATKI ukł.wyk.'!G387</f>
        <v>13860</v>
      </c>
      <c r="G110" s="351"/>
    </row>
    <row r="111" spans="1:7" ht="12.75">
      <c r="A111" s="350"/>
      <c r="B111" s="265"/>
      <c r="C111" s="209">
        <v>4120</v>
      </c>
      <c r="D111" s="186" t="s">
        <v>176</v>
      </c>
      <c r="E111" s="356"/>
      <c r="F111" s="357">
        <f>'WYDATKI ukł.wyk.'!G388</f>
        <v>2094</v>
      </c>
      <c r="G111" s="351"/>
    </row>
    <row r="112" spans="1:7" ht="12.75">
      <c r="A112" s="350"/>
      <c r="B112" s="265"/>
      <c r="C112" s="209">
        <v>4210</v>
      </c>
      <c r="D112" s="186" t="s">
        <v>103</v>
      </c>
      <c r="E112" s="356"/>
      <c r="F112" s="357">
        <f>'WYDATKI ukł.wyk.'!G389</f>
        <v>34620</v>
      </c>
      <c r="G112" s="351"/>
    </row>
    <row r="113" spans="1:7" ht="12.75">
      <c r="A113" s="350"/>
      <c r="B113" s="265"/>
      <c r="C113" s="209">
        <v>4260</v>
      </c>
      <c r="D113" s="186" t="s">
        <v>104</v>
      </c>
      <c r="E113" s="356"/>
      <c r="F113" s="357">
        <f>'WYDATKI ukł.wyk.'!G390</f>
        <v>11520</v>
      </c>
      <c r="G113" s="351"/>
    </row>
    <row r="114" spans="1:7" ht="12.75">
      <c r="A114" s="350"/>
      <c r="B114" s="265"/>
      <c r="C114" s="209">
        <v>4270</v>
      </c>
      <c r="D114" s="186" t="s">
        <v>105</v>
      </c>
      <c r="E114" s="356"/>
      <c r="F114" s="357">
        <f>'WYDATKI ukł.wyk.'!G391</f>
        <v>5600</v>
      </c>
      <c r="G114" s="351"/>
    </row>
    <row r="115" spans="1:7" ht="12.75">
      <c r="A115" s="350"/>
      <c r="B115" s="265"/>
      <c r="C115" s="209">
        <v>4280</v>
      </c>
      <c r="D115" s="186" t="s">
        <v>106</v>
      </c>
      <c r="E115" s="356"/>
      <c r="F115" s="357">
        <f>'WYDATKI ukł.wyk.'!G392</f>
        <v>100</v>
      </c>
      <c r="G115" s="351"/>
    </row>
    <row r="116" spans="1:7" ht="12.75">
      <c r="A116" s="350"/>
      <c r="B116" s="265"/>
      <c r="C116" s="370" t="s">
        <v>94</v>
      </c>
      <c r="D116" s="186" t="s">
        <v>95</v>
      </c>
      <c r="E116" s="356"/>
      <c r="F116" s="357">
        <f>'WYDATKI ukł.wyk.'!G393</f>
        <v>144929</v>
      </c>
      <c r="G116" s="351"/>
    </row>
    <row r="117" spans="1:7" ht="12.75">
      <c r="A117" s="350"/>
      <c r="B117" s="265"/>
      <c r="C117" s="209">
        <v>4410</v>
      </c>
      <c r="D117" s="186" t="s">
        <v>107</v>
      </c>
      <c r="E117" s="356"/>
      <c r="F117" s="357">
        <f>'WYDATKI ukł.wyk.'!G394</f>
        <v>4000</v>
      </c>
      <c r="G117" s="351"/>
    </row>
    <row r="118" spans="1:7" ht="12.75">
      <c r="A118" s="350"/>
      <c r="B118" s="265"/>
      <c r="C118" s="265">
        <v>4430</v>
      </c>
      <c r="D118" s="186" t="s">
        <v>108</v>
      </c>
      <c r="E118" s="356"/>
      <c r="F118" s="357">
        <f>'WYDATKI ukł.wyk.'!G395</f>
        <v>972</v>
      </c>
      <c r="G118" s="351"/>
    </row>
    <row r="119" spans="1:7" ht="12.75">
      <c r="A119" s="350"/>
      <c r="B119" s="265"/>
      <c r="C119" s="370" t="s">
        <v>178</v>
      </c>
      <c r="D119" s="186" t="s">
        <v>179</v>
      </c>
      <c r="E119" s="356"/>
      <c r="F119" s="357">
        <f>'WYDATKI ukł.wyk.'!G396</f>
        <v>1987</v>
      </c>
      <c r="G119" s="351"/>
    </row>
    <row r="120" spans="1:7" ht="12.75">
      <c r="A120" s="350"/>
      <c r="B120" s="265"/>
      <c r="C120" s="370"/>
      <c r="D120" s="186"/>
      <c r="E120" s="356"/>
      <c r="F120" s="357"/>
      <c r="G120" s="351"/>
    </row>
    <row r="121" spans="1:7" ht="12.75">
      <c r="A121" s="350"/>
      <c r="B121" s="299">
        <v>85334</v>
      </c>
      <c r="C121" s="712"/>
      <c r="D121" s="49" t="s">
        <v>623</v>
      </c>
      <c r="E121" s="713">
        <f>E122</f>
        <v>5745</v>
      </c>
      <c r="F121" s="714">
        <f>F123</f>
        <v>5745</v>
      </c>
      <c r="G121" s="351"/>
    </row>
    <row r="122" spans="1:7" ht="12.75">
      <c r="A122" s="350"/>
      <c r="B122" s="265"/>
      <c r="C122" s="265">
        <v>2110</v>
      </c>
      <c r="D122" s="210" t="s">
        <v>174</v>
      </c>
      <c r="E122" s="356">
        <f>'Dochody-ukł.wykon.'!G198</f>
        <v>5745</v>
      </c>
      <c r="F122" s="357"/>
      <c r="G122" s="351"/>
    </row>
    <row r="123" spans="1:7" ht="12.75">
      <c r="A123" s="350"/>
      <c r="B123" s="265"/>
      <c r="C123" s="370" t="s">
        <v>624</v>
      </c>
      <c r="D123" s="186" t="s">
        <v>135</v>
      </c>
      <c r="E123" s="356"/>
      <c r="F123" s="357">
        <f>'WYDATKI ukł.wyk.'!G421</f>
        <v>5745</v>
      </c>
      <c r="G123" s="351"/>
    </row>
    <row r="124" spans="1:7" ht="13.5" thickBot="1">
      <c r="A124" s="379"/>
      <c r="B124" s="380"/>
      <c r="C124" s="381"/>
      <c r="D124" s="382"/>
      <c r="E124" s="383"/>
      <c r="F124" s="384"/>
      <c r="G124" s="385"/>
    </row>
  </sheetData>
  <mergeCells count="3">
    <mergeCell ref="A9:G9"/>
    <mergeCell ref="A10:G10"/>
    <mergeCell ref="A11:G11"/>
  </mergeCells>
  <printOptions/>
  <pageMargins left="0.3937007874015748" right="0.3937007874015748" top="0.3937007874015748" bottom="0.21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4"/>
  <sheetViews>
    <sheetView workbookViewId="0" topLeftCell="A1">
      <selection activeCell="E5" sqref="E5"/>
    </sheetView>
  </sheetViews>
  <sheetFormatPr defaultColWidth="9.00390625" defaultRowHeight="12.75"/>
  <cols>
    <col min="1" max="1" width="6.25390625" style="9" customWidth="1"/>
    <col min="2" max="2" width="7.125" style="9" customWidth="1"/>
    <col min="3" max="3" width="6.00390625" style="9" customWidth="1"/>
    <col min="4" max="4" width="49.00390625" style="9" customWidth="1"/>
    <col min="5" max="5" width="12.25390625" style="9" customWidth="1"/>
    <col min="6" max="6" width="14.00390625" style="9" customWidth="1"/>
    <col min="7" max="16384" width="9.125" style="9" customWidth="1"/>
  </cols>
  <sheetData>
    <row r="1" spans="5:6" ht="12">
      <c r="E1" s="10" t="s">
        <v>182</v>
      </c>
      <c r="F1" s="70"/>
    </row>
    <row r="2" spans="5:6" ht="12">
      <c r="E2" s="10" t="s">
        <v>183</v>
      </c>
      <c r="F2" s="853" t="s">
        <v>639</v>
      </c>
    </row>
    <row r="3" spans="4:6" ht="12">
      <c r="D3" s="11"/>
      <c r="E3" s="10" t="s">
        <v>43</v>
      </c>
      <c r="F3" s="70"/>
    </row>
    <row r="4" spans="4:6" ht="12">
      <c r="D4" s="11"/>
      <c r="E4" s="854" t="s">
        <v>642</v>
      </c>
      <c r="F4" s="70"/>
    </row>
    <row r="5" spans="4:6" ht="8.25" customHeight="1">
      <c r="D5" s="11"/>
      <c r="E5" s="10"/>
      <c r="F5" s="10"/>
    </row>
    <row r="6" spans="1:6" ht="12.75">
      <c r="A6" s="797" t="s">
        <v>595</v>
      </c>
      <c r="B6" s="797"/>
      <c r="C6" s="797"/>
      <c r="D6" s="797"/>
      <c r="E6" s="797"/>
      <c r="F6" s="797"/>
    </row>
    <row r="7" spans="1:6" ht="12.75">
      <c r="A7" s="797" t="s">
        <v>596</v>
      </c>
      <c r="B7" s="797"/>
      <c r="C7" s="797"/>
      <c r="D7" s="797"/>
      <c r="E7" s="797"/>
      <c r="F7" s="797"/>
    </row>
    <row r="8" spans="1:6" ht="8.25" customHeight="1" thickBot="1">
      <c r="A8" s="11"/>
      <c r="B8" s="11"/>
      <c r="C8" s="11"/>
      <c r="D8" s="11"/>
      <c r="E8" s="11"/>
      <c r="F8" s="38" t="s">
        <v>184</v>
      </c>
    </row>
    <row r="9" spans="1:6" ht="12.75" customHeight="1">
      <c r="A9" s="830" t="s">
        <v>210</v>
      </c>
      <c r="B9" s="831"/>
      <c r="C9" s="832"/>
      <c r="D9" s="795" t="s">
        <v>87</v>
      </c>
      <c r="E9" s="795" t="s">
        <v>163</v>
      </c>
      <c r="F9" s="827" t="s">
        <v>166</v>
      </c>
    </row>
    <row r="10" spans="1:6" ht="11.25" customHeight="1" thickBot="1">
      <c r="A10" s="823" t="s">
        <v>55</v>
      </c>
      <c r="B10" s="825" t="s">
        <v>40</v>
      </c>
      <c r="C10" s="825" t="s">
        <v>0</v>
      </c>
      <c r="D10" s="794"/>
      <c r="E10" s="794"/>
      <c r="F10" s="828"/>
    </row>
    <row r="11" spans="1:6" ht="0.75" customHeight="1" hidden="1" thickBot="1">
      <c r="A11" s="824"/>
      <c r="B11" s="826"/>
      <c r="C11" s="826"/>
      <c r="D11" s="826"/>
      <c r="E11" s="826"/>
      <c r="F11" s="829"/>
    </row>
    <row r="12" spans="1:6" ht="10.5" thickBot="1">
      <c r="A12" s="39">
        <v>1</v>
      </c>
      <c r="B12" s="40">
        <v>2</v>
      </c>
      <c r="C12" s="176">
        <v>3</v>
      </c>
      <c r="D12" s="176">
        <v>4</v>
      </c>
      <c r="E12" s="176">
        <v>5</v>
      </c>
      <c r="F12" s="177">
        <v>6</v>
      </c>
    </row>
    <row r="13" spans="1:6" ht="12" customHeight="1" thickBot="1">
      <c r="A13" s="820" t="s">
        <v>353</v>
      </c>
      <c r="B13" s="821"/>
      <c r="C13" s="821"/>
      <c r="D13" s="821"/>
      <c r="E13" s="821"/>
      <c r="F13" s="822"/>
    </row>
    <row r="14" spans="1:6" ht="12.75" customHeight="1" thickBot="1">
      <c r="A14" s="247">
        <v>803</v>
      </c>
      <c r="B14" s="248"/>
      <c r="C14" s="233"/>
      <c r="D14" s="251" t="s">
        <v>378</v>
      </c>
      <c r="E14" s="255">
        <f>E15</f>
        <v>107026</v>
      </c>
      <c r="F14" s="256">
        <f>F15</f>
        <v>107026</v>
      </c>
    </row>
    <row r="15" spans="1:6" ht="13.5" customHeight="1">
      <c r="A15" s="230"/>
      <c r="B15" s="249">
        <v>80309</v>
      </c>
      <c r="C15" s="250"/>
      <c r="D15" s="252" t="s">
        <v>379</v>
      </c>
      <c r="E15" s="254">
        <f>SUM(E17:E22)</f>
        <v>107026</v>
      </c>
      <c r="F15" s="257">
        <f>SUM(F18:F25)</f>
        <v>107026</v>
      </c>
    </row>
    <row r="16" spans="1:6" ht="13.5" customHeight="1">
      <c r="A16" s="230"/>
      <c r="B16" s="246"/>
      <c r="C16" s="80">
        <v>2328</v>
      </c>
      <c r="D16" s="10" t="s">
        <v>390</v>
      </c>
      <c r="E16" s="253"/>
      <c r="F16" s="231"/>
    </row>
    <row r="17" spans="1:8" ht="13.5" customHeight="1">
      <c r="A17" s="230"/>
      <c r="B17" s="246"/>
      <c r="C17" s="80"/>
      <c r="D17" s="10" t="s">
        <v>391</v>
      </c>
      <c r="E17" s="253">
        <f>'Dochody-ukł.wykon.'!G129</f>
        <v>80269</v>
      </c>
      <c r="F17" s="231"/>
      <c r="H17" s="25"/>
    </row>
    <row r="18" spans="1:8" ht="13.5" customHeight="1">
      <c r="A18" s="230"/>
      <c r="B18" s="246"/>
      <c r="C18" s="232">
        <v>3218</v>
      </c>
      <c r="D18" s="242" t="s">
        <v>380</v>
      </c>
      <c r="E18" s="253"/>
      <c r="F18" s="231">
        <f>'WYDATKI ukł.wyk.'!G254</f>
        <v>77700</v>
      </c>
      <c r="H18" s="25"/>
    </row>
    <row r="19" spans="1:6" ht="13.5" customHeight="1">
      <c r="A19" s="230"/>
      <c r="B19" s="246"/>
      <c r="C19" s="232">
        <v>4218</v>
      </c>
      <c r="D19" s="242" t="s">
        <v>103</v>
      </c>
      <c r="E19" s="253"/>
      <c r="F19" s="231">
        <f>'WYDATKI ukł.wyk.'!G256</f>
        <v>675</v>
      </c>
    </row>
    <row r="20" spans="1:6" ht="13.5" customHeight="1">
      <c r="A20" s="230"/>
      <c r="B20" s="246"/>
      <c r="C20" s="232">
        <v>4308</v>
      </c>
      <c r="D20" s="242" t="s">
        <v>95</v>
      </c>
      <c r="E20" s="253"/>
      <c r="F20" s="648">
        <f>'WYDATKI ukł.wyk.'!G259</f>
        <v>1895</v>
      </c>
    </row>
    <row r="21" spans="1:6" ht="13.5" customHeight="1">
      <c r="A21" s="230"/>
      <c r="B21" s="246"/>
      <c r="C21" s="80">
        <v>2329</v>
      </c>
      <c r="D21" s="10" t="s">
        <v>390</v>
      </c>
      <c r="E21" s="253"/>
      <c r="F21" s="231"/>
    </row>
    <row r="22" spans="1:8" ht="13.5" customHeight="1">
      <c r="A22" s="230"/>
      <c r="B22" s="246"/>
      <c r="C22" s="80"/>
      <c r="D22" s="10" t="s">
        <v>391</v>
      </c>
      <c r="E22" s="253">
        <f>'Dochody-ukł.wykon.'!G131</f>
        <v>26757</v>
      </c>
      <c r="F22" s="231"/>
      <c r="H22" s="25"/>
    </row>
    <row r="23" spans="1:6" ht="13.5" customHeight="1">
      <c r="A23" s="230"/>
      <c r="B23" s="246"/>
      <c r="C23" s="232">
        <v>3219</v>
      </c>
      <c r="D23" s="242" t="s">
        <v>380</v>
      </c>
      <c r="E23" s="253"/>
      <c r="F23" s="231">
        <f>'WYDATKI ukł.wyk.'!G255</f>
        <v>25900</v>
      </c>
    </row>
    <row r="24" spans="1:6" ht="13.5" customHeight="1">
      <c r="A24" s="230"/>
      <c r="B24" s="246"/>
      <c r="C24" s="232">
        <v>4219</v>
      </c>
      <c r="D24" s="242" t="s">
        <v>103</v>
      </c>
      <c r="E24" s="253"/>
      <c r="F24" s="231">
        <f>'WYDATKI ukł.wyk.'!G257</f>
        <v>225</v>
      </c>
    </row>
    <row r="25" spans="1:6" ht="13.5" customHeight="1">
      <c r="A25" s="230"/>
      <c r="B25" s="246"/>
      <c r="C25" s="232">
        <v>4309</v>
      </c>
      <c r="D25" s="242" t="s">
        <v>95</v>
      </c>
      <c r="E25" s="253"/>
      <c r="F25" s="648">
        <f>'WYDATKI ukł.wyk.'!G260</f>
        <v>631</v>
      </c>
    </row>
    <row r="26" spans="1:6" ht="6" customHeight="1">
      <c r="A26" s="230"/>
      <c r="B26" s="246"/>
      <c r="C26" s="232"/>
      <c r="D26" s="246"/>
      <c r="E26" s="232"/>
      <c r="F26" s="264"/>
    </row>
    <row r="27" spans="1:6" ht="12.75" thickBot="1">
      <c r="A27" s="81">
        <v>851</v>
      </c>
      <c r="B27" s="82"/>
      <c r="C27" s="83"/>
      <c r="D27" s="84" t="s">
        <v>12</v>
      </c>
      <c r="E27" s="245">
        <f>SUM(E28)</f>
        <v>15425</v>
      </c>
      <c r="F27" s="85">
        <f>SUM(F28)</f>
        <v>15425</v>
      </c>
    </row>
    <row r="28" spans="1:6" ht="12">
      <c r="A28" s="77"/>
      <c r="B28" s="78">
        <v>85154</v>
      </c>
      <c r="C28" s="86"/>
      <c r="D28" s="87" t="s">
        <v>33</v>
      </c>
      <c r="E28" s="197">
        <f>E30</f>
        <v>15425</v>
      </c>
      <c r="F28" s="79">
        <f>SUM(F31:F32)</f>
        <v>15425</v>
      </c>
    </row>
    <row r="29" spans="1:6" ht="12">
      <c r="A29" s="77"/>
      <c r="B29" s="80"/>
      <c r="C29" s="76">
        <v>2330</v>
      </c>
      <c r="D29" s="88" t="s">
        <v>560</v>
      </c>
      <c r="E29" s="80"/>
      <c r="F29" s="27"/>
    </row>
    <row r="30" spans="1:6" ht="12">
      <c r="A30" s="77"/>
      <c r="B30" s="80"/>
      <c r="C30" s="76"/>
      <c r="D30" s="88" t="s">
        <v>561</v>
      </c>
      <c r="E30" s="181">
        <f>'Dochody-ukł.wykon.'!G136</f>
        <v>15425</v>
      </c>
      <c r="F30" s="27"/>
    </row>
    <row r="31" spans="1:6" ht="12">
      <c r="A31" s="77"/>
      <c r="B31" s="76"/>
      <c r="C31" s="76">
        <v>4110</v>
      </c>
      <c r="D31" s="204" t="s">
        <v>621</v>
      </c>
      <c r="E31" s="181"/>
      <c r="F31" s="206">
        <f>'WYDATKI ukł.wyk.'!G275</f>
        <v>592</v>
      </c>
    </row>
    <row r="32" spans="1:6" ht="12">
      <c r="A32" s="77"/>
      <c r="B32" s="76"/>
      <c r="C32" s="76">
        <v>4300</v>
      </c>
      <c r="D32" s="89" t="s">
        <v>95</v>
      </c>
      <c r="E32" s="80"/>
      <c r="F32" s="206">
        <f>'WYDATKI ukł.wyk.'!G276</f>
        <v>14833</v>
      </c>
    </row>
    <row r="33" spans="1:6" ht="12" customHeight="1">
      <c r="A33" s="77"/>
      <c r="B33" s="237"/>
      <c r="C33" s="80"/>
      <c r="D33" s="10"/>
      <c r="E33" s="80"/>
      <c r="F33" s="206"/>
    </row>
    <row r="34" spans="1:6" ht="12.75" thickBot="1">
      <c r="A34" s="81">
        <v>854</v>
      </c>
      <c r="B34" s="226"/>
      <c r="C34" s="82"/>
      <c r="D34" s="238" t="s">
        <v>23</v>
      </c>
      <c r="E34" s="245">
        <f>E35</f>
        <v>395787</v>
      </c>
      <c r="F34" s="85">
        <f>F35</f>
        <v>395787</v>
      </c>
    </row>
    <row r="35" spans="1:6" ht="12">
      <c r="A35" s="77"/>
      <c r="B35" s="239">
        <v>85415</v>
      </c>
      <c r="C35" s="214"/>
      <c r="D35" s="240" t="s">
        <v>36</v>
      </c>
      <c r="E35" s="244">
        <f>SUM(E37:E41)</f>
        <v>395787</v>
      </c>
      <c r="F35" s="241">
        <f>SUM(F38:F43)</f>
        <v>395787</v>
      </c>
    </row>
    <row r="36" spans="1:6" ht="12">
      <c r="A36" s="77"/>
      <c r="B36" s="237"/>
      <c r="C36" s="80">
        <v>2328</v>
      </c>
      <c r="D36" s="89" t="s">
        <v>390</v>
      </c>
      <c r="E36" s="80"/>
      <c r="F36" s="206"/>
    </row>
    <row r="37" spans="1:6" ht="12">
      <c r="A37" s="77"/>
      <c r="B37" s="80"/>
      <c r="C37" s="76"/>
      <c r="D37" s="89" t="s">
        <v>391</v>
      </c>
      <c r="E37" s="181">
        <f>'Dochody-ukł.wykon.'!G209</f>
        <v>269140</v>
      </c>
      <c r="F37" s="206"/>
    </row>
    <row r="38" spans="1:6" ht="12">
      <c r="A38" s="77"/>
      <c r="B38" s="80"/>
      <c r="C38" s="76">
        <v>3248</v>
      </c>
      <c r="D38" s="242" t="s">
        <v>381</v>
      </c>
      <c r="E38" s="243"/>
      <c r="F38" s="206">
        <f>'WYDATKI ukł.wyk.'!G479</f>
        <v>267100</v>
      </c>
    </row>
    <row r="39" spans="1:6" ht="12">
      <c r="A39" s="77"/>
      <c r="B39" s="80"/>
      <c r="C39" s="76">
        <v>4178</v>
      </c>
      <c r="D39" s="242" t="s">
        <v>365</v>
      </c>
      <c r="E39" s="243"/>
      <c r="F39" s="206">
        <f>'WYDATKI ukł.wyk.'!G484</f>
        <v>2040</v>
      </c>
    </row>
    <row r="40" spans="1:6" ht="12">
      <c r="A40" s="77"/>
      <c r="B40" s="80"/>
      <c r="C40" s="76">
        <v>2329</v>
      </c>
      <c r="D40" s="89" t="s">
        <v>390</v>
      </c>
      <c r="E40" s="243"/>
      <c r="F40" s="206"/>
    </row>
    <row r="41" spans="1:6" ht="12">
      <c r="A41" s="77"/>
      <c r="B41" s="80"/>
      <c r="C41" s="76"/>
      <c r="D41" s="89" t="s">
        <v>391</v>
      </c>
      <c r="E41" s="181">
        <f>'Dochody-ukł.wykon.'!G211</f>
        <v>126647</v>
      </c>
      <c r="F41" s="206"/>
    </row>
    <row r="42" spans="1:6" ht="12">
      <c r="A42" s="77"/>
      <c r="B42" s="80"/>
      <c r="C42" s="76">
        <v>3249</v>
      </c>
      <c r="D42" s="242" t="s">
        <v>381</v>
      </c>
      <c r="E42" s="80"/>
      <c r="F42" s="206">
        <f>'WYDATKI ukł.wyk.'!G480</f>
        <v>125687</v>
      </c>
    </row>
    <row r="43" spans="1:6" ht="12">
      <c r="A43" s="77"/>
      <c r="B43" s="80"/>
      <c r="C43" s="76">
        <v>4179</v>
      </c>
      <c r="D43" s="242" t="s">
        <v>365</v>
      </c>
      <c r="E43" s="80"/>
      <c r="F43" s="206">
        <f>'WYDATKI ukł.wyk.'!G485</f>
        <v>960</v>
      </c>
    </row>
    <row r="44" spans="1:6" ht="14.25" customHeight="1" thickBot="1">
      <c r="A44" s="199"/>
      <c r="B44" s="235"/>
      <c r="C44" s="180"/>
      <c r="D44" s="236"/>
      <c r="E44" s="180"/>
      <c r="F44" s="200"/>
    </row>
    <row r="45" spans="1:6" ht="12" customHeight="1" thickBot="1">
      <c r="A45" s="817" t="s">
        <v>354</v>
      </c>
      <c r="B45" s="818"/>
      <c r="C45" s="818"/>
      <c r="D45" s="818"/>
      <c r="E45" s="818"/>
      <c r="F45" s="819"/>
    </row>
    <row r="46" spans="1:6" ht="12" customHeight="1" thickBot="1">
      <c r="A46" s="247">
        <v>600</v>
      </c>
      <c r="B46" s="233"/>
      <c r="C46" s="266"/>
      <c r="D46" s="725" t="s">
        <v>26</v>
      </c>
      <c r="E46" s="255">
        <f>E47</f>
        <v>20000</v>
      </c>
      <c r="F46" s="686">
        <f>F47</f>
        <v>20000</v>
      </c>
    </row>
    <row r="47" spans="1:6" ht="12" customHeight="1">
      <c r="A47" s="716"/>
      <c r="B47" s="250">
        <v>60014</v>
      </c>
      <c r="C47" s="267"/>
      <c r="D47" s="726" t="s">
        <v>27</v>
      </c>
      <c r="E47" s="254">
        <f>E48</f>
        <v>20000</v>
      </c>
      <c r="F47" s="727">
        <f>F50</f>
        <v>20000</v>
      </c>
    </row>
    <row r="48" spans="1:6" ht="12" customHeight="1">
      <c r="A48" s="230"/>
      <c r="B48" s="232"/>
      <c r="C48" s="723">
        <v>6610</v>
      </c>
      <c r="D48" s="204" t="s">
        <v>599</v>
      </c>
      <c r="E48" s="253">
        <f>'Dochody-ukł.wykon.'!G27</f>
        <v>20000</v>
      </c>
      <c r="F48" s="264"/>
    </row>
    <row r="49" spans="1:6" ht="12" customHeight="1">
      <c r="A49" s="230"/>
      <c r="B49" s="232"/>
      <c r="C49" s="723"/>
      <c r="D49" s="204" t="s">
        <v>391</v>
      </c>
      <c r="E49" s="253"/>
      <c r="F49" s="264"/>
    </row>
    <row r="50" spans="1:6" ht="12" customHeight="1">
      <c r="A50" s="230"/>
      <c r="B50" s="232"/>
      <c r="C50" s="723">
        <v>6050</v>
      </c>
      <c r="D50" s="689" t="s">
        <v>112</v>
      </c>
      <c r="E50" s="232"/>
      <c r="F50" s="231">
        <v>20000</v>
      </c>
    </row>
    <row r="51" spans="1:6" ht="12" customHeight="1" thickBot="1">
      <c r="A51" s="718"/>
      <c r="B51" s="719"/>
      <c r="C51" s="724"/>
      <c r="D51" s="724"/>
      <c r="E51" s="719"/>
      <c r="F51" s="717"/>
    </row>
    <row r="52" spans="1:6" ht="12" customHeight="1" thickBot="1">
      <c r="A52" s="247">
        <v>801</v>
      </c>
      <c r="B52" s="278"/>
      <c r="C52" s="278"/>
      <c r="D52" s="688" t="s">
        <v>18</v>
      </c>
      <c r="E52" s="255">
        <f>E53+E58</f>
        <v>35000</v>
      </c>
      <c r="F52" s="256">
        <f>F53+F58</f>
        <v>35000</v>
      </c>
    </row>
    <row r="53" spans="1:6" ht="12" customHeight="1">
      <c r="A53" s="230"/>
      <c r="B53" s="250">
        <v>80120</v>
      </c>
      <c r="C53" s="250"/>
      <c r="D53" s="690" t="s">
        <v>30</v>
      </c>
      <c r="E53" s="254">
        <f>E54</f>
        <v>25000</v>
      </c>
      <c r="F53" s="257">
        <f>F56</f>
        <v>25000</v>
      </c>
    </row>
    <row r="54" spans="1:6" ht="12" customHeight="1">
      <c r="A54" s="230"/>
      <c r="B54" s="232"/>
      <c r="C54" s="232">
        <v>6610</v>
      </c>
      <c r="D54" s="204" t="s">
        <v>599</v>
      </c>
      <c r="E54" s="253">
        <f>'Dochody-ukł.wykon.'!G106</f>
        <v>25000</v>
      </c>
      <c r="F54" s="231"/>
    </row>
    <row r="55" spans="1:6" ht="12" customHeight="1">
      <c r="A55" s="230"/>
      <c r="B55" s="232"/>
      <c r="C55" s="232"/>
      <c r="D55" s="204" t="s">
        <v>391</v>
      </c>
      <c r="E55" s="253"/>
      <c r="F55" s="231"/>
    </row>
    <row r="56" spans="1:6" ht="12" customHeight="1">
      <c r="A56" s="230"/>
      <c r="B56" s="232"/>
      <c r="C56" s="232">
        <v>6050</v>
      </c>
      <c r="D56" s="689" t="s">
        <v>112</v>
      </c>
      <c r="E56" s="253"/>
      <c r="F56" s="231">
        <v>25000</v>
      </c>
    </row>
    <row r="57" spans="1:6" ht="12" customHeight="1">
      <c r="A57" s="230"/>
      <c r="B57" s="232"/>
      <c r="C57" s="232"/>
      <c r="D57" s="232"/>
      <c r="E57" s="253"/>
      <c r="F57" s="231"/>
    </row>
    <row r="58" spans="1:6" ht="12" customHeight="1">
      <c r="A58" s="230"/>
      <c r="B58" s="691">
        <v>80130</v>
      </c>
      <c r="C58" s="691"/>
      <c r="D58" s="692" t="s">
        <v>31</v>
      </c>
      <c r="E58" s="687">
        <f>E59</f>
        <v>10000</v>
      </c>
      <c r="F58" s="693">
        <f>F61</f>
        <v>10000</v>
      </c>
    </row>
    <row r="59" spans="1:6" ht="12" customHeight="1">
      <c r="A59" s="230"/>
      <c r="B59" s="232"/>
      <c r="C59" s="232">
        <v>6610</v>
      </c>
      <c r="D59" s="204" t="s">
        <v>599</v>
      </c>
      <c r="E59" s="253">
        <f>'Dochody-ukł.wykon.'!G115</f>
        <v>10000</v>
      </c>
      <c r="F59" s="231"/>
    </row>
    <row r="60" spans="1:6" ht="12" customHeight="1">
      <c r="A60" s="230"/>
      <c r="B60" s="232"/>
      <c r="C60" s="232"/>
      <c r="D60" s="204" t="s">
        <v>391</v>
      </c>
      <c r="E60" s="253"/>
      <c r="F60" s="231"/>
    </row>
    <row r="61" spans="1:6" ht="12" customHeight="1">
      <c r="A61" s="230"/>
      <c r="B61" s="232"/>
      <c r="C61" s="232">
        <v>6060</v>
      </c>
      <c r="D61" s="689" t="s">
        <v>346</v>
      </c>
      <c r="E61" s="253"/>
      <c r="F61" s="231">
        <v>10000</v>
      </c>
    </row>
    <row r="62" spans="1:6" ht="12" customHeight="1">
      <c r="A62" s="230"/>
      <c r="B62" s="232"/>
      <c r="C62" s="232"/>
      <c r="D62" s="232"/>
      <c r="E62" s="232"/>
      <c r="F62" s="264"/>
    </row>
    <row r="63" spans="1:7" ht="12.75" thickBot="1">
      <c r="A63" s="81">
        <v>852</v>
      </c>
      <c r="B63" s="83"/>
      <c r="C63" s="92"/>
      <c r="D63" s="218" t="s">
        <v>158</v>
      </c>
      <c r="E63" s="262">
        <f>E73+E64+E78</f>
        <v>475412</v>
      </c>
      <c r="F63" s="29">
        <f>F73+F64+F78</f>
        <v>475412</v>
      </c>
      <c r="G63" s="25"/>
    </row>
    <row r="64" spans="1:7" ht="12">
      <c r="A64" s="213"/>
      <c r="B64" s="214">
        <v>85201</v>
      </c>
      <c r="C64" s="215"/>
      <c r="D64" s="215" t="s">
        <v>20</v>
      </c>
      <c r="E64" s="219">
        <f>E66</f>
        <v>435960</v>
      </c>
      <c r="F64" s="216">
        <f>SUM(F67:F71)</f>
        <v>435960</v>
      </c>
      <c r="G64" s="25"/>
    </row>
    <row r="65" spans="1:7" ht="12">
      <c r="A65" s="213"/>
      <c r="B65" s="220"/>
      <c r="C65" s="76">
        <v>2310</v>
      </c>
      <c r="D65" s="89" t="s">
        <v>351</v>
      </c>
      <c r="E65" s="97"/>
      <c r="F65" s="198"/>
      <c r="G65" s="25"/>
    </row>
    <row r="66" spans="1:7" ht="12">
      <c r="A66" s="213"/>
      <c r="B66" s="220"/>
      <c r="C66" s="76"/>
      <c r="D66" s="91" t="s">
        <v>391</v>
      </c>
      <c r="E66" s="182">
        <f>'Dochody-ukł.wykon.'!G150</f>
        <v>435960</v>
      </c>
      <c r="F66" s="28"/>
      <c r="G66" s="25"/>
    </row>
    <row r="67" spans="1:7" ht="12">
      <c r="A67" s="213"/>
      <c r="B67" s="220"/>
      <c r="C67" s="76">
        <v>4010</v>
      </c>
      <c r="D67" s="89" t="s">
        <v>99</v>
      </c>
      <c r="E67" s="182"/>
      <c r="F67" s="28">
        <f>350000-20000</f>
        <v>330000</v>
      </c>
      <c r="G67" s="25"/>
    </row>
    <row r="68" spans="1:7" ht="12">
      <c r="A68" s="213"/>
      <c r="B68" s="220"/>
      <c r="C68" s="76">
        <v>4110</v>
      </c>
      <c r="D68" s="89" t="s">
        <v>383</v>
      </c>
      <c r="E68" s="182"/>
      <c r="F68" s="28">
        <v>62055</v>
      </c>
      <c r="G68" s="25"/>
    </row>
    <row r="69" spans="1:7" ht="12">
      <c r="A69" s="213"/>
      <c r="B69" s="220"/>
      <c r="C69" s="76">
        <v>4120</v>
      </c>
      <c r="D69" s="91" t="s">
        <v>102</v>
      </c>
      <c r="E69" s="182"/>
      <c r="F69" s="28">
        <v>8575</v>
      </c>
      <c r="G69" s="25"/>
    </row>
    <row r="70" spans="1:7" ht="12">
      <c r="A70" s="213"/>
      <c r="B70" s="220"/>
      <c r="C70" s="76">
        <v>4210</v>
      </c>
      <c r="D70" s="89" t="s">
        <v>103</v>
      </c>
      <c r="E70" s="182"/>
      <c r="F70" s="28">
        <v>28000</v>
      </c>
      <c r="G70" s="25"/>
    </row>
    <row r="71" spans="1:7" ht="12">
      <c r="A71" s="213"/>
      <c r="B71" s="220"/>
      <c r="C71" s="76">
        <v>4300</v>
      </c>
      <c r="D71" s="89" t="s">
        <v>95</v>
      </c>
      <c r="E71" s="182"/>
      <c r="F71" s="28">
        <v>7330</v>
      </c>
      <c r="G71" s="25"/>
    </row>
    <row r="72" spans="1:7" ht="12">
      <c r="A72" s="213"/>
      <c r="B72" s="220"/>
      <c r="C72" s="76"/>
      <c r="D72" s="89"/>
      <c r="E72" s="182"/>
      <c r="F72" s="28"/>
      <c r="G72" s="25"/>
    </row>
    <row r="73" spans="1:6" ht="12">
      <c r="A73" s="77"/>
      <c r="B73" s="78">
        <v>85204</v>
      </c>
      <c r="C73" s="93"/>
      <c r="D73" s="93" t="s">
        <v>22</v>
      </c>
      <c r="E73" s="183">
        <f>E75</f>
        <v>19452</v>
      </c>
      <c r="F73" s="94">
        <f>F76</f>
        <v>19452</v>
      </c>
    </row>
    <row r="74" spans="1:6" ht="12">
      <c r="A74" s="90"/>
      <c r="B74" s="91"/>
      <c r="C74" s="76">
        <v>2310</v>
      </c>
      <c r="D74" s="89" t="s">
        <v>351</v>
      </c>
      <c r="E74" s="182"/>
      <c r="F74" s="28"/>
    </row>
    <row r="75" spans="1:6" ht="12">
      <c r="A75" s="90"/>
      <c r="B75" s="91"/>
      <c r="C75" s="76"/>
      <c r="D75" s="91" t="s">
        <v>391</v>
      </c>
      <c r="E75" s="182">
        <f>'Dochody-ukł.wykon.'!G165</f>
        <v>19452</v>
      </c>
      <c r="F75" s="28"/>
    </row>
    <row r="76" spans="1:6" ht="12">
      <c r="A76" s="90"/>
      <c r="B76" s="91"/>
      <c r="C76" s="76">
        <v>3110</v>
      </c>
      <c r="D76" s="91" t="s">
        <v>135</v>
      </c>
      <c r="E76" s="182"/>
      <c r="F76" s="28">
        <v>19452</v>
      </c>
    </row>
    <row r="77" spans="1:6" ht="12">
      <c r="A77" s="90"/>
      <c r="B77" s="91"/>
      <c r="C77" s="76"/>
      <c r="D77" s="89"/>
      <c r="E77" s="182"/>
      <c r="F77" s="28"/>
    </row>
    <row r="78" spans="1:6" ht="12">
      <c r="A78" s="90"/>
      <c r="B78" s="78">
        <v>85295</v>
      </c>
      <c r="C78" s="86"/>
      <c r="D78" s="93"/>
      <c r="E78" s="183">
        <f>E79</f>
        <v>20000</v>
      </c>
      <c r="F78" s="94">
        <f>SUM(F80:F82)</f>
        <v>20000</v>
      </c>
    </row>
    <row r="79" spans="1:6" ht="12">
      <c r="A79" s="90"/>
      <c r="B79" s="91"/>
      <c r="C79" s="76">
        <v>2310</v>
      </c>
      <c r="D79" s="89" t="s">
        <v>351</v>
      </c>
      <c r="E79" s="182">
        <f>'Dochody-ukł.wykon.'!G178</f>
        <v>20000</v>
      </c>
      <c r="F79" s="28"/>
    </row>
    <row r="80" spans="1:6" ht="12">
      <c r="A80" s="90"/>
      <c r="B80" s="91"/>
      <c r="C80" s="76"/>
      <c r="D80" s="91" t="s">
        <v>391</v>
      </c>
      <c r="E80" s="182"/>
      <c r="F80" s="28"/>
    </row>
    <row r="81" spans="1:6" ht="12">
      <c r="A81" s="90"/>
      <c r="B81" s="91"/>
      <c r="C81" s="76">
        <v>4210</v>
      </c>
      <c r="D81" s="89" t="s">
        <v>103</v>
      </c>
      <c r="E81" s="182"/>
      <c r="F81" s="28">
        <f>'WYDATKI ukł.wyk.'!G380</f>
        <v>1424</v>
      </c>
    </row>
    <row r="82" spans="1:6" ht="12" customHeight="1">
      <c r="A82" s="90"/>
      <c r="B82" s="91"/>
      <c r="C82" s="76">
        <v>4270</v>
      </c>
      <c r="D82" s="89" t="s">
        <v>105</v>
      </c>
      <c r="E82" s="182"/>
      <c r="F82" s="28">
        <f>'WYDATKI ukł.wyk.'!G381</f>
        <v>18576</v>
      </c>
    </row>
    <row r="83" spans="1:6" ht="12" customHeight="1">
      <c r="A83" s="90"/>
      <c r="B83" s="91"/>
      <c r="C83" s="76"/>
      <c r="D83" s="89"/>
      <c r="E83" s="182"/>
      <c r="F83" s="28"/>
    </row>
    <row r="84" spans="1:6" ht="12.75" thickBot="1">
      <c r="A84" s="81">
        <v>853</v>
      </c>
      <c r="B84" s="218"/>
      <c r="C84" s="83"/>
      <c r="D84" s="92" t="s">
        <v>154</v>
      </c>
      <c r="E84" s="184">
        <f>E85</f>
        <v>1402362</v>
      </c>
      <c r="F84" s="649">
        <f>F85</f>
        <v>1402362</v>
      </c>
    </row>
    <row r="85" spans="1:6" ht="12">
      <c r="A85" s="90"/>
      <c r="B85" s="685">
        <v>85333</v>
      </c>
      <c r="C85" s="214"/>
      <c r="D85" s="215" t="s">
        <v>14</v>
      </c>
      <c r="E85" s="219">
        <f>E87</f>
        <v>1402362</v>
      </c>
      <c r="F85" s="216">
        <f>SUM(F88:F96)</f>
        <v>1402362</v>
      </c>
    </row>
    <row r="86" spans="1:6" ht="12">
      <c r="A86" s="90"/>
      <c r="B86" s="91"/>
      <c r="C86" s="76">
        <v>2310</v>
      </c>
      <c r="D86" s="89" t="s">
        <v>351</v>
      </c>
      <c r="E86" s="182"/>
      <c r="F86" s="28"/>
    </row>
    <row r="87" spans="1:6" ht="12">
      <c r="A87" s="90"/>
      <c r="B87" s="91"/>
      <c r="C87" s="76"/>
      <c r="D87" s="91" t="s">
        <v>391</v>
      </c>
      <c r="E87" s="182">
        <f>'Dochody-ukł.wykon.'!G192</f>
        <v>1402362</v>
      </c>
      <c r="F87" s="28"/>
    </row>
    <row r="88" spans="1:6" ht="12">
      <c r="A88" s="90"/>
      <c r="B88" s="91"/>
      <c r="C88" s="76">
        <v>4010</v>
      </c>
      <c r="D88" s="89" t="s">
        <v>99</v>
      </c>
      <c r="E88" s="182"/>
      <c r="F88" s="28">
        <f>E87-SUM(F89:F96)</f>
        <v>794769</v>
      </c>
    </row>
    <row r="89" spans="1:6" ht="12">
      <c r="A89" s="90"/>
      <c r="B89" s="91"/>
      <c r="C89" s="76">
        <v>4110</v>
      </c>
      <c r="D89" s="89" t="s">
        <v>383</v>
      </c>
      <c r="E89" s="182"/>
      <c r="F89" s="28">
        <f>'WYDATKI ukł.wyk.'!G401</f>
        <v>297872</v>
      </c>
    </row>
    <row r="90" spans="1:6" ht="12">
      <c r="A90" s="90"/>
      <c r="B90" s="91"/>
      <c r="C90" s="76">
        <v>4120</v>
      </c>
      <c r="D90" s="91" t="s">
        <v>102</v>
      </c>
      <c r="E90" s="182"/>
      <c r="F90" s="28">
        <f>'WYDATKI ukł.wyk.'!G402</f>
        <v>42355</v>
      </c>
    </row>
    <row r="91" spans="1:6" ht="12">
      <c r="A91" s="90"/>
      <c r="B91" s="91"/>
      <c r="C91" s="76">
        <v>4170</v>
      </c>
      <c r="D91" s="89" t="s">
        <v>365</v>
      </c>
      <c r="E91" s="182"/>
      <c r="F91" s="28">
        <f>'WYDATKI ukł.wyk.'!G404</f>
        <v>23070</v>
      </c>
    </row>
    <row r="92" spans="1:6" ht="12">
      <c r="A92" s="90"/>
      <c r="B92" s="91"/>
      <c r="C92" s="76">
        <v>4210</v>
      </c>
      <c r="D92" s="89" t="s">
        <v>103</v>
      </c>
      <c r="E92" s="182"/>
      <c r="F92" s="28">
        <f>'WYDATKI ukł.wyk.'!G405</f>
        <v>67941</v>
      </c>
    </row>
    <row r="93" spans="1:6" ht="12">
      <c r="A93" s="90"/>
      <c r="B93" s="91"/>
      <c r="C93" s="76">
        <v>4260</v>
      </c>
      <c r="D93" s="89" t="s">
        <v>104</v>
      </c>
      <c r="E93" s="182"/>
      <c r="F93" s="28">
        <f>'WYDATKI ukł.wyk.'!G406</f>
        <v>71908</v>
      </c>
    </row>
    <row r="94" spans="1:6" ht="12">
      <c r="A94" s="90"/>
      <c r="B94" s="91"/>
      <c r="C94" s="76">
        <v>4270</v>
      </c>
      <c r="D94" s="89" t="s">
        <v>105</v>
      </c>
      <c r="E94" s="182"/>
      <c r="F94" s="28">
        <f>'WYDATKI ukł.wyk.'!G407</f>
        <v>10000</v>
      </c>
    </row>
    <row r="95" spans="1:6" ht="12">
      <c r="A95" s="90"/>
      <c r="B95" s="91"/>
      <c r="C95" s="76">
        <v>4280</v>
      </c>
      <c r="D95" s="89" t="s">
        <v>106</v>
      </c>
      <c r="E95" s="182"/>
      <c r="F95" s="28">
        <f>'WYDATKI ukł.wyk.'!G408</f>
        <v>1700</v>
      </c>
    </row>
    <row r="96" spans="1:6" ht="12">
      <c r="A96" s="90"/>
      <c r="B96" s="91"/>
      <c r="C96" s="76">
        <v>4300</v>
      </c>
      <c r="D96" s="89" t="s">
        <v>95</v>
      </c>
      <c r="E96" s="182"/>
      <c r="F96" s="28">
        <f>'WYDATKI ukł.wyk.'!G409</f>
        <v>92747</v>
      </c>
    </row>
    <row r="97" spans="1:6" ht="11.25" customHeight="1" thickBot="1">
      <c r="A97" s="90"/>
      <c r="B97" s="91"/>
      <c r="C97" s="30"/>
      <c r="D97" s="7"/>
      <c r="E97" s="182"/>
      <c r="F97" s="28"/>
    </row>
    <row r="98" spans="1:7" ht="13.5" customHeight="1" thickBot="1">
      <c r="A98" s="258"/>
      <c r="B98" s="259"/>
      <c r="C98" s="259"/>
      <c r="D98" s="260" t="s">
        <v>185</v>
      </c>
      <c r="E98" s="255">
        <f>E63+E27+E34+E14+E84+E52+E46</f>
        <v>2451012</v>
      </c>
      <c r="F98" s="686">
        <f>F63+F27+F34+F14+F84+F52+F46</f>
        <v>2451012</v>
      </c>
      <c r="G98" s="70"/>
    </row>
    <row r="99" spans="1:7" ht="12">
      <c r="A99" s="70"/>
      <c r="B99" s="70"/>
      <c r="C99" s="70"/>
      <c r="D99" s="70"/>
      <c r="E99" s="70"/>
      <c r="F99" s="70"/>
      <c r="G99" s="70"/>
    </row>
    <row r="100" spans="1:7" ht="12">
      <c r="A100" s="70"/>
      <c r="B100" s="70"/>
      <c r="C100" s="70"/>
      <c r="D100" s="70"/>
      <c r="E100" s="70"/>
      <c r="F100" s="70"/>
      <c r="G100" s="70"/>
    </row>
    <row r="101" spans="1:7" ht="12">
      <c r="A101" s="70"/>
      <c r="B101" s="70"/>
      <c r="C101" s="70"/>
      <c r="D101" s="70"/>
      <c r="E101" s="70"/>
      <c r="F101" s="70"/>
      <c r="G101" s="70"/>
    </row>
    <row r="102" spans="1:7" ht="12">
      <c r="A102" s="70"/>
      <c r="B102" s="70"/>
      <c r="C102" s="70"/>
      <c r="D102" s="70"/>
      <c r="E102" s="70"/>
      <c r="F102" s="70"/>
      <c r="G102" s="70"/>
    </row>
    <row r="103" spans="1:7" ht="12">
      <c r="A103" s="70"/>
      <c r="B103" s="70"/>
      <c r="C103" s="70"/>
      <c r="D103" s="70"/>
      <c r="E103" s="70"/>
      <c r="F103" s="70"/>
      <c r="G103" s="70"/>
    </row>
    <row r="104" spans="1:7" ht="12">
      <c r="A104" s="70"/>
      <c r="B104" s="70"/>
      <c r="C104" s="70"/>
      <c r="D104" s="70"/>
      <c r="E104" s="70"/>
      <c r="F104" s="70"/>
      <c r="G104" s="70"/>
    </row>
    <row r="105" spans="1:7" ht="12">
      <c r="A105" s="70"/>
      <c r="B105" s="70"/>
      <c r="C105" s="70"/>
      <c r="D105" s="70"/>
      <c r="E105" s="70"/>
      <c r="F105" s="70"/>
      <c r="G105" s="70"/>
    </row>
    <row r="106" spans="1:7" ht="12">
      <c r="A106" s="70"/>
      <c r="B106" s="70"/>
      <c r="C106" s="70"/>
      <c r="D106" s="70"/>
      <c r="E106" s="70"/>
      <c r="F106" s="70"/>
      <c r="G106" s="70"/>
    </row>
    <row r="107" spans="1:7" ht="12">
      <c r="A107" s="70"/>
      <c r="B107" s="70"/>
      <c r="C107" s="70"/>
      <c r="D107" s="70"/>
      <c r="E107" s="70"/>
      <c r="F107" s="70"/>
      <c r="G107" s="70"/>
    </row>
    <row r="108" spans="1:7" ht="12">
      <c r="A108" s="70"/>
      <c r="B108" s="70"/>
      <c r="C108" s="70"/>
      <c r="D108" s="70"/>
      <c r="E108" s="70"/>
      <c r="F108" s="70"/>
      <c r="G108" s="70"/>
    </row>
    <row r="109" spans="1:7" ht="12">
      <c r="A109" s="70"/>
      <c r="B109" s="70"/>
      <c r="C109" s="70"/>
      <c r="D109" s="70"/>
      <c r="E109" s="70"/>
      <c r="F109" s="70"/>
      <c r="G109" s="70"/>
    </row>
    <row r="110" spans="1:7" ht="12">
      <c r="A110" s="70"/>
      <c r="B110" s="70"/>
      <c r="C110" s="70"/>
      <c r="D110" s="70"/>
      <c r="E110" s="70"/>
      <c r="F110" s="70"/>
      <c r="G110" s="70"/>
    </row>
    <row r="111" spans="1:7" ht="12">
      <c r="A111" s="70"/>
      <c r="B111" s="70"/>
      <c r="C111" s="70"/>
      <c r="D111" s="70"/>
      <c r="E111" s="70"/>
      <c r="F111" s="70"/>
      <c r="G111" s="70"/>
    </row>
    <row r="112" spans="1:7" ht="12">
      <c r="A112" s="70"/>
      <c r="B112" s="70"/>
      <c r="C112" s="70"/>
      <c r="D112" s="70"/>
      <c r="E112" s="70"/>
      <c r="F112" s="70"/>
      <c r="G112" s="70"/>
    </row>
    <row r="113" spans="1:7" ht="12">
      <c r="A113" s="70"/>
      <c r="B113" s="70"/>
      <c r="C113" s="70"/>
      <c r="D113" s="70"/>
      <c r="E113" s="70"/>
      <c r="F113" s="70"/>
      <c r="G113" s="70"/>
    </row>
    <row r="114" spans="1:7" ht="12">
      <c r="A114" s="70"/>
      <c r="B114" s="70"/>
      <c r="C114" s="70"/>
      <c r="D114" s="70"/>
      <c r="E114" s="70"/>
      <c r="F114" s="70"/>
      <c r="G114" s="70"/>
    </row>
    <row r="115" spans="1:7" ht="12">
      <c r="A115" s="70"/>
      <c r="B115" s="70"/>
      <c r="C115" s="70"/>
      <c r="D115" s="70"/>
      <c r="E115" s="70"/>
      <c r="F115" s="70"/>
      <c r="G115" s="70"/>
    </row>
    <row r="116" spans="1:7" ht="12">
      <c r="A116" s="70"/>
      <c r="B116" s="70"/>
      <c r="C116" s="70"/>
      <c r="D116" s="70"/>
      <c r="E116" s="70"/>
      <c r="F116" s="70"/>
      <c r="G116" s="70"/>
    </row>
    <row r="117" spans="1:7" ht="12">
      <c r="A117" s="70"/>
      <c r="B117" s="70"/>
      <c r="C117" s="70"/>
      <c r="D117" s="70"/>
      <c r="E117" s="70"/>
      <c r="F117" s="70"/>
      <c r="G117" s="70"/>
    </row>
    <row r="118" spans="1:7" ht="12">
      <c r="A118" s="70"/>
      <c r="B118" s="70"/>
      <c r="C118" s="70"/>
      <c r="D118" s="70"/>
      <c r="E118" s="70"/>
      <c r="F118" s="70"/>
      <c r="G118" s="70"/>
    </row>
    <row r="119" spans="1:7" ht="12">
      <c r="A119" s="70"/>
      <c r="B119" s="70"/>
      <c r="C119" s="70"/>
      <c r="D119" s="70"/>
      <c r="E119" s="70"/>
      <c r="F119" s="70"/>
      <c r="G119" s="70"/>
    </row>
    <row r="120" spans="1:7" ht="12">
      <c r="A120" s="70"/>
      <c r="B120" s="70"/>
      <c r="C120" s="70"/>
      <c r="D120" s="70"/>
      <c r="E120" s="70"/>
      <c r="F120" s="70"/>
      <c r="G120" s="70"/>
    </row>
    <row r="121" spans="1:7" ht="12">
      <c r="A121" s="70"/>
      <c r="B121" s="70"/>
      <c r="C121" s="70"/>
      <c r="D121" s="70"/>
      <c r="E121" s="70"/>
      <c r="F121" s="70"/>
      <c r="G121" s="70"/>
    </row>
    <row r="122" spans="1:7" ht="12">
      <c r="A122" s="70"/>
      <c r="B122" s="70"/>
      <c r="C122" s="70"/>
      <c r="D122" s="70"/>
      <c r="E122" s="70"/>
      <c r="F122" s="70"/>
      <c r="G122" s="70"/>
    </row>
    <row r="123" spans="1:7" ht="12">
      <c r="A123" s="70"/>
      <c r="B123" s="70"/>
      <c r="C123" s="70"/>
      <c r="D123" s="70"/>
      <c r="E123" s="70"/>
      <c r="F123" s="70"/>
      <c r="G123" s="70"/>
    </row>
    <row r="124" spans="1:7" ht="12">
      <c r="A124" s="70"/>
      <c r="B124" s="70"/>
      <c r="C124" s="70"/>
      <c r="D124" s="70"/>
      <c r="E124" s="70"/>
      <c r="F124" s="70"/>
      <c r="G124" s="70"/>
    </row>
    <row r="125" spans="1:7" ht="12">
      <c r="A125" s="70"/>
      <c r="B125" s="70"/>
      <c r="C125" s="70"/>
      <c r="D125" s="70"/>
      <c r="E125" s="70"/>
      <c r="F125" s="70"/>
      <c r="G125" s="70"/>
    </row>
    <row r="126" spans="1:7" ht="12">
      <c r="A126" s="70"/>
      <c r="B126" s="70"/>
      <c r="C126" s="70"/>
      <c r="D126" s="70"/>
      <c r="E126" s="70"/>
      <c r="F126" s="70"/>
      <c r="G126" s="70"/>
    </row>
    <row r="127" spans="1:7" ht="12">
      <c r="A127" s="70"/>
      <c r="B127" s="70"/>
      <c r="C127" s="70"/>
      <c r="D127" s="70"/>
      <c r="E127" s="70"/>
      <c r="F127" s="70"/>
      <c r="G127" s="70"/>
    </row>
    <row r="128" spans="1:7" ht="12">
      <c r="A128" s="70"/>
      <c r="B128" s="70"/>
      <c r="C128" s="70"/>
      <c r="D128" s="70"/>
      <c r="E128" s="70"/>
      <c r="F128" s="70"/>
      <c r="G128" s="70"/>
    </row>
    <row r="129" spans="1:7" ht="12">
      <c r="A129" s="70"/>
      <c r="B129" s="70"/>
      <c r="C129" s="70"/>
      <c r="D129" s="70"/>
      <c r="E129" s="70"/>
      <c r="F129" s="70"/>
      <c r="G129" s="70"/>
    </row>
    <row r="130" spans="1:7" ht="12">
      <c r="A130" s="70"/>
      <c r="B130" s="70"/>
      <c r="C130" s="70"/>
      <c r="D130" s="70"/>
      <c r="E130" s="70"/>
      <c r="F130" s="70"/>
      <c r="G130" s="70"/>
    </row>
    <row r="131" spans="1:7" ht="12">
      <c r="A131" s="70"/>
      <c r="B131" s="70"/>
      <c r="C131" s="70"/>
      <c r="D131" s="70"/>
      <c r="E131" s="70"/>
      <c r="F131" s="70"/>
      <c r="G131" s="70"/>
    </row>
    <row r="132" spans="1:7" ht="12">
      <c r="A132" s="70"/>
      <c r="B132" s="70"/>
      <c r="C132" s="70"/>
      <c r="D132" s="70"/>
      <c r="E132" s="70"/>
      <c r="F132" s="70"/>
      <c r="G132" s="70"/>
    </row>
    <row r="133" spans="1:7" ht="12">
      <c r="A133" s="70"/>
      <c r="B133" s="70"/>
      <c r="C133" s="70"/>
      <c r="D133" s="70"/>
      <c r="E133" s="70"/>
      <c r="F133" s="70"/>
      <c r="G133" s="70"/>
    </row>
    <row r="134" spans="1:7" ht="12">
      <c r="A134" s="70"/>
      <c r="B134" s="70"/>
      <c r="C134" s="70"/>
      <c r="D134" s="70"/>
      <c r="E134" s="70"/>
      <c r="F134" s="70"/>
      <c r="G134" s="70"/>
    </row>
    <row r="135" spans="1:7" ht="12">
      <c r="A135" s="70"/>
      <c r="B135" s="70"/>
      <c r="C135" s="70"/>
      <c r="D135" s="70"/>
      <c r="E135" s="70"/>
      <c r="F135" s="70"/>
      <c r="G135" s="70"/>
    </row>
    <row r="136" spans="1:7" ht="12">
      <c r="A136" s="70"/>
      <c r="B136" s="70"/>
      <c r="C136" s="70"/>
      <c r="D136" s="70"/>
      <c r="E136" s="70"/>
      <c r="F136" s="70"/>
      <c r="G136" s="70"/>
    </row>
    <row r="137" spans="1:7" ht="12">
      <c r="A137" s="70"/>
      <c r="B137" s="70"/>
      <c r="C137" s="70"/>
      <c r="D137" s="70"/>
      <c r="E137" s="70"/>
      <c r="F137" s="70"/>
      <c r="G137" s="70"/>
    </row>
    <row r="138" spans="1:7" ht="12">
      <c r="A138" s="70"/>
      <c r="B138" s="70"/>
      <c r="C138" s="70"/>
      <c r="D138" s="70"/>
      <c r="E138" s="70"/>
      <c r="F138" s="70"/>
      <c r="G138" s="70"/>
    </row>
    <row r="139" spans="1:7" ht="12">
      <c r="A139" s="70"/>
      <c r="B139" s="70"/>
      <c r="C139" s="70"/>
      <c r="D139" s="70"/>
      <c r="E139" s="70"/>
      <c r="F139" s="70"/>
      <c r="G139" s="70"/>
    </row>
    <row r="140" spans="1:7" ht="12">
      <c r="A140" s="70"/>
      <c r="B140" s="70"/>
      <c r="C140" s="70"/>
      <c r="D140" s="70"/>
      <c r="E140" s="70"/>
      <c r="F140" s="70"/>
      <c r="G140" s="70"/>
    </row>
    <row r="141" spans="1:7" ht="12">
      <c r="A141" s="70"/>
      <c r="B141" s="70"/>
      <c r="C141" s="70"/>
      <c r="D141" s="70"/>
      <c r="E141" s="70"/>
      <c r="F141" s="70"/>
      <c r="G141" s="70"/>
    </row>
    <row r="142" spans="1:7" ht="12">
      <c r="A142" s="70"/>
      <c r="B142" s="70"/>
      <c r="C142" s="70"/>
      <c r="D142" s="70"/>
      <c r="E142" s="70"/>
      <c r="F142" s="70"/>
      <c r="G142" s="70"/>
    </row>
    <row r="143" spans="1:7" ht="12">
      <c r="A143" s="70"/>
      <c r="B143" s="70"/>
      <c r="C143" s="70"/>
      <c r="D143" s="70"/>
      <c r="E143" s="70"/>
      <c r="F143" s="70"/>
      <c r="G143" s="70"/>
    </row>
    <row r="144" spans="1:7" ht="12">
      <c r="A144" s="70"/>
      <c r="B144" s="70"/>
      <c r="C144" s="70"/>
      <c r="D144" s="70"/>
      <c r="E144" s="70"/>
      <c r="F144" s="70"/>
      <c r="G144" s="70"/>
    </row>
    <row r="145" spans="1:7" ht="12">
      <c r="A145" s="70"/>
      <c r="B145" s="70"/>
      <c r="C145" s="70"/>
      <c r="D145" s="70"/>
      <c r="E145" s="70"/>
      <c r="F145" s="70"/>
      <c r="G145" s="70"/>
    </row>
    <row r="146" spans="1:7" ht="12">
      <c r="A146" s="70"/>
      <c r="B146" s="70"/>
      <c r="C146" s="70"/>
      <c r="D146" s="70"/>
      <c r="E146" s="70"/>
      <c r="F146" s="70"/>
      <c r="G146" s="70"/>
    </row>
    <row r="147" spans="1:7" ht="12">
      <c r="A147" s="70"/>
      <c r="B147" s="70"/>
      <c r="C147" s="70"/>
      <c r="D147" s="70"/>
      <c r="E147" s="70"/>
      <c r="F147" s="70"/>
      <c r="G147" s="70"/>
    </row>
    <row r="148" spans="1:7" ht="12">
      <c r="A148" s="70"/>
      <c r="B148" s="70"/>
      <c r="C148" s="70"/>
      <c r="D148" s="70"/>
      <c r="E148" s="70"/>
      <c r="F148" s="70"/>
      <c r="G148" s="70"/>
    </row>
    <row r="149" spans="1:7" ht="12">
      <c r="A149" s="70"/>
      <c r="B149" s="70"/>
      <c r="C149" s="70"/>
      <c r="D149" s="70"/>
      <c r="E149" s="70"/>
      <c r="F149" s="70"/>
      <c r="G149" s="70"/>
    </row>
    <row r="150" spans="1:7" ht="12">
      <c r="A150" s="70"/>
      <c r="B150" s="70"/>
      <c r="C150" s="70"/>
      <c r="D150" s="70"/>
      <c r="E150" s="70"/>
      <c r="F150" s="70"/>
      <c r="G150" s="70"/>
    </row>
    <row r="151" spans="1:7" ht="12">
      <c r="A151" s="70"/>
      <c r="B151" s="70"/>
      <c r="C151" s="70"/>
      <c r="D151" s="70"/>
      <c r="E151" s="70"/>
      <c r="F151" s="70"/>
      <c r="G151" s="70"/>
    </row>
    <row r="152" spans="1:7" ht="12">
      <c r="A152" s="70"/>
      <c r="B152" s="70"/>
      <c r="C152" s="70"/>
      <c r="D152" s="70"/>
      <c r="E152" s="70"/>
      <c r="F152" s="70"/>
      <c r="G152" s="70"/>
    </row>
    <row r="153" spans="1:7" ht="12">
      <c r="A153" s="70"/>
      <c r="B153" s="70"/>
      <c r="C153" s="70"/>
      <c r="D153" s="70"/>
      <c r="E153" s="70"/>
      <c r="F153" s="70"/>
      <c r="G153" s="70"/>
    </row>
    <row r="154" spans="1:7" ht="12">
      <c r="A154" s="70"/>
      <c r="B154" s="70"/>
      <c r="C154" s="70"/>
      <c r="D154" s="70"/>
      <c r="E154" s="70"/>
      <c r="F154" s="70"/>
      <c r="G154" s="70"/>
    </row>
    <row r="155" spans="1:7" ht="12">
      <c r="A155" s="70"/>
      <c r="B155" s="70"/>
      <c r="C155" s="70"/>
      <c r="D155" s="70"/>
      <c r="E155" s="70"/>
      <c r="F155" s="70"/>
      <c r="G155" s="70"/>
    </row>
    <row r="156" spans="1:7" ht="12">
      <c r="A156" s="70"/>
      <c r="B156" s="70"/>
      <c r="C156" s="70"/>
      <c r="D156" s="70"/>
      <c r="E156" s="70"/>
      <c r="F156" s="70"/>
      <c r="G156" s="70"/>
    </row>
    <row r="157" spans="1:7" ht="12">
      <c r="A157" s="70"/>
      <c r="B157" s="70"/>
      <c r="C157" s="70"/>
      <c r="D157" s="70"/>
      <c r="E157" s="70"/>
      <c r="F157" s="70"/>
      <c r="G157" s="70"/>
    </row>
    <row r="158" spans="1:7" ht="12">
      <c r="A158" s="70"/>
      <c r="B158" s="70"/>
      <c r="C158" s="70"/>
      <c r="D158" s="70"/>
      <c r="E158" s="70"/>
      <c r="F158" s="70"/>
      <c r="G158" s="70"/>
    </row>
    <row r="159" spans="1:7" ht="12">
      <c r="A159" s="70"/>
      <c r="B159" s="70"/>
      <c r="C159" s="70"/>
      <c r="D159" s="70"/>
      <c r="E159" s="70"/>
      <c r="F159" s="70"/>
      <c r="G159" s="70"/>
    </row>
    <row r="160" spans="1:7" ht="12">
      <c r="A160" s="70"/>
      <c r="B160" s="70"/>
      <c r="C160" s="70"/>
      <c r="D160" s="70"/>
      <c r="E160" s="70"/>
      <c r="F160" s="70"/>
      <c r="G160" s="70"/>
    </row>
    <row r="161" spans="1:7" ht="12">
      <c r="A161" s="70"/>
      <c r="B161" s="70"/>
      <c r="C161" s="70"/>
      <c r="D161" s="70"/>
      <c r="E161" s="70"/>
      <c r="F161" s="70"/>
      <c r="G161" s="70"/>
    </row>
    <row r="162" spans="1:7" ht="12">
      <c r="A162" s="70"/>
      <c r="B162" s="70"/>
      <c r="C162" s="70"/>
      <c r="D162" s="70"/>
      <c r="E162" s="70"/>
      <c r="F162" s="70"/>
      <c r="G162" s="70"/>
    </row>
    <row r="163" spans="1:7" ht="12">
      <c r="A163" s="70"/>
      <c r="B163" s="70"/>
      <c r="C163" s="70"/>
      <c r="D163" s="70"/>
      <c r="E163" s="70"/>
      <c r="F163" s="70"/>
      <c r="G163" s="70"/>
    </row>
    <row r="164" spans="1:7" ht="12">
      <c r="A164" s="70"/>
      <c r="B164" s="70"/>
      <c r="C164" s="70"/>
      <c r="D164" s="70"/>
      <c r="E164" s="70"/>
      <c r="F164" s="70"/>
      <c r="G164" s="70"/>
    </row>
    <row r="165" spans="1:7" ht="12">
      <c r="A165" s="70"/>
      <c r="B165" s="70"/>
      <c r="C165" s="70"/>
      <c r="D165" s="70"/>
      <c r="E165" s="70"/>
      <c r="F165" s="70"/>
      <c r="G165" s="70"/>
    </row>
    <row r="166" spans="1:7" ht="12">
      <c r="A166" s="70"/>
      <c r="B166" s="70"/>
      <c r="C166" s="70"/>
      <c r="D166" s="70"/>
      <c r="E166" s="70"/>
      <c r="F166" s="70"/>
      <c r="G166" s="70"/>
    </row>
    <row r="167" spans="1:7" ht="12">
      <c r="A167" s="70"/>
      <c r="B167" s="70"/>
      <c r="C167" s="70"/>
      <c r="D167" s="70"/>
      <c r="E167" s="70"/>
      <c r="F167" s="70"/>
      <c r="G167" s="70"/>
    </row>
    <row r="168" spans="1:7" ht="12">
      <c r="A168" s="70"/>
      <c r="B168" s="70"/>
      <c r="C168" s="70"/>
      <c r="D168" s="70"/>
      <c r="E168" s="70"/>
      <c r="F168" s="70"/>
      <c r="G168" s="70"/>
    </row>
    <row r="169" spans="1:7" ht="12">
      <c r="A169" s="70"/>
      <c r="B169" s="70"/>
      <c r="C169" s="70"/>
      <c r="D169" s="70"/>
      <c r="E169" s="70"/>
      <c r="F169" s="70"/>
      <c r="G169" s="70"/>
    </row>
    <row r="170" spans="1:7" ht="12">
      <c r="A170" s="70"/>
      <c r="B170" s="70"/>
      <c r="C170" s="70"/>
      <c r="D170" s="70"/>
      <c r="E170" s="70"/>
      <c r="F170" s="70"/>
      <c r="G170" s="70"/>
    </row>
    <row r="171" spans="1:7" ht="12">
      <c r="A171" s="70"/>
      <c r="B171" s="70"/>
      <c r="C171" s="70"/>
      <c r="D171" s="70"/>
      <c r="E171" s="70"/>
      <c r="F171" s="70"/>
      <c r="G171" s="70"/>
    </row>
    <row r="172" spans="1:7" ht="12">
      <c r="A172" s="70"/>
      <c r="B172" s="70"/>
      <c r="C172" s="70"/>
      <c r="D172" s="70"/>
      <c r="E172" s="70"/>
      <c r="F172" s="70"/>
      <c r="G172" s="70"/>
    </row>
    <row r="173" spans="1:7" ht="12">
      <c r="A173" s="70"/>
      <c r="B173" s="70"/>
      <c r="C173" s="70"/>
      <c r="D173" s="70"/>
      <c r="E173" s="70"/>
      <c r="F173" s="70"/>
      <c r="G173" s="70"/>
    </row>
    <row r="174" spans="1:7" ht="12">
      <c r="A174" s="70"/>
      <c r="B174" s="70"/>
      <c r="C174" s="70"/>
      <c r="D174" s="70"/>
      <c r="E174" s="70"/>
      <c r="F174" s="70"/>
      <c r="G174" s="70"/>
    </row>
    <row r="175" spans="1:7" ht="12">
      <c r="A175" s="70"/>
      <c r="B175" s="70"/>
      <c r="C175" s="70"/>
      <c r="D175" s="70"/>
      <c r="E175" s="70"/>
      <c r="F175" s="70"/>
      <c r="G175" s="70"/>
    </row>
    <row r="176" spans="1:7" ht="12">
      <c r="A176" s="70"/>
      <c r="B176" s="70"/>
      <c r="C176" s="70"/>
      <c r="D176" s="70"/>
      <c r="E176" s="70"/>
      <c r="F176" s="70"/>
      <c r="G176" s="70"/>
    </row>
    <row r="177" spans="1:7" ht="12">
      <c r="A177" s="70"/>
      <c r="B177" s="70"/>
      <c r="C177" s="70"/>
      <c r="D177" s="70"/>
      <c r="E177" s="70"/>
      <c r="F177" s="70"/>
      <c r="G177" s="70"/>
    </row>
    <row r="178" spans="1:7" ht="12">
      <c r="A178" s="70"/>
      <c r="B178" s="70"/>
      <c r="C178" s="70"/>
      <c r="D178" s="70"/>
      <c r="E178" s="70"/>
      <c r="F178" s="70"/>
      <c r="G178" s="70"/>
    </row>
    <row r="179" spans="1:7" ht="12">
      <c r="A179" s="70"/>
      <c r="B179" s="70"/>
      <c r="C179" s="70"/>
      <c r="D179" s="70"/>
      <c r="E179" s="70"/>
      <c r="F179" s="70"/>
      <c r="G179" s="70"/>
    </row>
    <row r="180" spans="1:7" ht="12">
      <c r="A180" s="70"/>
      <c r="B180" s="70"/>
      <c r="C180" s="70"/>
      <c r="D180" s="70"/>
      <c r="E180" s="70"/>
      <c r="F180" s="70"/>
      <c r="G180" s="70"/>
    </row>
    <row r="181" spans="1:7" ht="12">
      <c r="A181" s="70"/>
      <c r="B181" s="70"/>
      <c r="C181" s="70"/>
      <c r="D181" s="70"/>
      <c r="E181" s="70"/>
      <c r="F181" s="70"/>
      <c r="G181" s="70"/>
    </row>
    <row r="182" spans="1:7" ht="12">
      <c r="A182" s="70"/>
      <c r="B182" s="70"/>
      <c r="C182" s="70"/>
      <c r="D182" s="70"/>
      <c r="E182" s="70"/>
      <c r="F182" s="70"/>
      <c r="G182" s="70"/>
    </row>
    <row r="183" spans="1:7" ht="12">
      <c r="A183" s="70"/>
      <c r="B183" s="70"/>
      <c r="C183" s="70"/>
      <c r="D183" s="70"/>
      <c r="E183" s="70"/>
      <c r="F183" s="70"/>
      <c r="G183" s="70"/>
    </row>
    <row r="184" spans="1:7" ht="12">
      <c r="A184" s="70"/>
      <c r="B184" s="70"/>
      <c r="C184" s="70"/>
      <c r="D184" s="70"/>
      <c r="E184" s="70"/>
      <c r="F184" s="70"/>
      <c r="G184" s="70"/>
    </row>
    <row r="185" spans="1:7" ht="12">
      <c r="A185" s="70"/>
      <c r="B185" s="70"/>
      <c r="C185" s="70"/>
      <c r="D185" s="70"/>
      <c r="E185" s="70"/>
      <c r="F185" s="70"/>
      <c r="G185" s="70"/>
    </row>
    <row r="186" spans="1:7" ht="12">
      <c r="A186" s="70"/>
      <c r="B186" s="70"/>
      <c r="C186" s="70"/>
      <c r="D186" s="70"/>
      <c r="E186" s="70"/>
      <c r="F186" s="70"/>
      <c r="G186" s="70"/>
    </row>
    <row r="187" spans="1:7" ht="12">
      <c r="A187" s="70"/>
      <c r="B187" s="70"/>
      <c r="C187" s="70"/>
      <c r="D187" s="70"/>
      <c r="E187" s="70"/>
      <c r="F187" s="70"/>
      <c r="G187" s="70"/>
    </row>
    <row r="188" spans="1:7" ht="12">
      <c r="A188" s="70"/>
      <c r="B188" s="70"/>
      <c r="C188" s="70"/>
      <c r="D188" s="70"/>
      <c r="E188" s="70"/>
      <c r="F188" s="70"/>
      <c r="G188" s="70"/>
    </row>
    <row r="189" spans="1:7" ht="12">
      <c r="A189" s="70"/>
      <c r="B189" s="70"/>
      <c r="C189" s="70"/>
      <c r="D189" s="70"/>
      <c r="E189" s="70"/>
      <c r="F189" s="70"/>
      <c r="G189" s="70"/>
    </row>
    <row r="190" spans="1:7" ht="12">
      <c r="A190" s="70"/>
      <c r="B190" s="70"/>
      <c r="C190" s="70"/>
      <c r="D190" s="70"/>
      <c r="E190" s="70"/>
      <c r="F190" s="70"/>
      <c r="G190" s="70"/>
    </row>
    <row r="191" spans="1:7" ht="12">
      <c r="A191" s="70"/>
      <c r="B191" s="70"/>
      <c r="C191" s="70"/>
      <c r="D191" s="70"/>
      <c r="E191" s="70"/>
      <c r="F191" s="70"/>
      <c r="G191" s="70"/>
    </row>
    <row r="192" spans="1:7" ht="12">
      <c r="A192" s="70"/>
      <c r="B192" s="70"/>
      <c r="C192" s="70"/>
      <c r="D192" s="70"/>
      <c r="E192" s="70"/>
      <c r="F192" s="70"/>
      <c r="G192" s="70"/>
    </row>
    <row r="193" spans="1:7" ht="12">
      <c r="A193" s="70"/>
      <c r="B193" s="70"/>
      <c r="C193" s="70"/>
      <c r="D193" s="70"/>
      <c r="E193" s="70"/>
      <c r="F193" s="70"/>
      <c r="G193" s="70"/>
    </row>
    <row r="194" spans="1:7" ht="12">
      <c r="A194" s="70"/>
      <c r="B194" s="70"/>
      <c r="C194" s="70"/>
      <c r="D194" s="70"/>
      <c r="E194" s="70"/>
      <c r="F194" s="70"/>
      <c r="G194" s="70"/>
    </row>
    <row r="195" spans="1:7" ht="12">
      <c r="A195" s="70"/>
      <c r="B195" s="70"/>
      <c r="C195" s="70"/>
      <c r="D195" s="70"/>
      <c r="E195" s="70"/>
      <c r="F195" s="70"/>
      <c r="G195" s="70"/>
    </row>
    <row r="196" spans="1:7" ht="12">
      <c r="A196" s="70"/>
      <c r="B196" s="70"/>
      <c r="C196" s="70"/>
      <c r="D196" s="70"/>
      <c r="E196" s="70"/>
      <c r="F196" s="70"/>
      <c r="G196" s="70"/>
    </row>
    <row r="197" spans="1:7" ht="12">
      <c r="A197" s="70"/>
      <c r="B197" s="70"/>
      <c r="C197" s="70"/>
      <c r="D197" s="70"/>
      <c r="E197" s="70"/>
      <c r="F197" s="70"/>
      <c r="G197" s="70"/>
    </row>
    <row r="198" spans="1:7" ht="12">
      <c r="A198" s="70"/>
      <c r="B198" s="70"/>
      <c r="C198" s="70"/>
      <c r="D198" s="70"/>
      <c r="E198" s="70"/>
      <c r="F198" s="70"/>
      <c r="G198" s="70"/>
    </row>
    <row r="199" spans="1:7" ht="12">
      <c r="A199" s="70"/>
      <c r="B199" s="70"/>
      <c r="C199" s="70"/>
      <c r="D199" s="70"/>
      <c r="E199" s="70"/>
      <c r="F199" s="70"/>
      <c r="G199" s="70"/>
    </row>
    <row r="200" spans="1:7" ht="12">
      <c r="A200" s="70"/>
      <c r="B200" s="70"/>
      <c r="C200" s="70"/>
      <c r="D200" s="70"/>
      <c r="E200" s="70"/>
      <c r="F200" s="70"/>
      <c r="G200" s="70"/>
    </row>
    <row r="201" spans="1:7" ht="12">
      <c r="A201" s="70"/>
      <c r="B201" s="70"/>
      <c r="C201" s="70"/>
      <c r="D201" s="70"/>
      <c r="E201" s="70"/>
      <c r="F201" s="70"/>
      <c r="G201" s="70"/>
    </row>
    <row r="202" spans="1:7" ht="12">
      <c r="A202" s="70"/>
      <c r="B202" s="70"/>
      <c r="C202" s="70"/>
      <c r="D202" s="70"/>
      <c r="E202" s="70"/>
      <c r="F202" s="70"/>
      <c r="G202" s="70"/>
    </row>
    <row r="203" spans="1:7" ht="12">
      <c r="A203" s="70"/>
      <c r="B203" s="70"/>
      <c r="C203" s="70"/>
      <c r="D203" s="70"/>
      <c r="E203" s="70"/>
      <c r="F203" s="70"/>
      <c r="G203" s="70"/>
    </row>
    <row r="204" spans="1:7" ht="12">
      <c r="A204" s="70"/>
      <c r="B204" s="70"/>
      <c r="C204" s="70"/>
      <c r="D204" s="70"/>
      <c r="E204" s="70"/>
      <c r="F204" s="70"/>
      <c r="G204" s="70"/>
    </row>
    <row r="205" spans="1:7" ht="12">
      <c r="A205" s="70"/>
      <c r="B205" s="70"/>
      <c r="C205" s="70"/>
      <c r="D205" s="70"/>
      <c r="E205" s="70"/>
      <c r="F205" s="70"/>
      <c r="G205" s="70"/>
    </row>
    <row r="206" spans="1:7" ht="12">
      <c r="A206" s="70"/>
      <c r="B206" s="70"/>
      <c r="C206" s="70"/>
      <c r="D206" s="70"/>
      <c r="E206" s="70"/>
      <c r="F206" s="70"/>
      <c r="G206" s="70"/>
    </row>
    <row r="207" spans="1:7" ht="12">
      <c r="A207" s="70"/>
      <c r="B207" s="70"/>
      <c r="C207" s="70"/>
      <c r="D207" s="70"/>
      <c r="E207" s="70"/>
      <c r="F207" s="70"/>
      <c r="G207" s="70"/>
    </row>
    <row r="208" spans="1:7" ht="12">
      <c r="A208" s="70"/>
      <c r="B208" s="70"/>
      <c r="C208" s="70"/>
      <c r="D208" s="70"/>
      <c r="E208" s="70"/>
      <c r="F208" s="70"/>
      <c r="G208" s="70"/>
    </row>
    <row r="209" spans="1:7" ht="12">
      <c r="A209" s="70"/>
      <c r="B209" s="70"/>
      <c r="C209" s="70"/>
      <c r="D209" s="70"/>
      <c r="E209" s="70"/>
      <c r="F209" s="70"/>
      <c r="G209" s="70"/>
    </row>
    <row r="210" spans="1:7" ht="12">
      <c r="A210" s="70"/>
      <c r="B210" s="70"/>
      <c r="C210" s="70"/>
      <c r="D210" s="70"/>
      <c r="E210" s="70"/>
      <c r="F210" s="70"/>
      <c r="G210" s="70"/>
    </row>
    <row r="211" spans="1:7" ht="12">
      <c r="A211" s="70"/>
      <c r="B211" s="70"/>
      <c r="C211" s="70"/>
      <c r="D211" s="70"/>
      <c r="E211" s="70"/>
      <c r="F211" s="70"/>
      <c r="G211" s="70"/>
    </row>
    <row r="212" spans="1:7" ht="12">
      <c r="A212" s="70"/>
      <c r="B212" s="70"/>
      <c r="C212" s="70"/>
      <c r="D212" s="70"/>
      <c r="E212" s="70"/>
      <c r="F212" s="70"/>
      <c r="G212" s="70"/>
    </row>
    <row r="213" spans="1:7" ht="12">
      <c r="A213" s="70"/>
      <c r="B213" s="70"/>
      <c r="C213" s="70"/>
      <c r="D213" s="70"/>
      <c r="E213" s="70"/>
      <c r="F213" s="70"/>
      <c r="G213" s="70"/>
    </row>
    <row r="214" spans="1:7" ht="12">
      <c r="A214" s="70"/>
      <c r="B214" s="70"/>
      <c r="C214" s="70"/>
      <c r="D214" s="70"/>
      <c r="E214" s="70"/>
      <c r="F214" s="70"/>
      <c r="G214" s="70"/>
    </row>
    <row r="215" spans="1:7" ht="12">
      <c r="A215" s="70"/>
      <c r="B215" s="70"/>
      <c r="C215" s="70"/>
      <c r="D215" s="70"/>
      <c r="E215" s="70"/>
      <c r="F215" s="70"/>
      <c r="G215" s="70"/>
    </row>
    <row r="216" spans="1:7" ht="12">
      <c r="A216" s="70"/>
      <c r="B216" s="70"/>
      <c r="C216" s="70"/>
      <c r="D216" s="70"/>
      <c r="E216" s="70"/>
      <c r="F216" s="70"/>
      <c r="G216" s="70"/>
    </row>
    <row r="217" spans="1:7" ht="12">
      <c r="A217" s="70"/>
      <c r="B217" s="70"/>
      <c r="C217" s="70"/>
      <c r="D217" s="70"/>
      <c r="E217" s="70"/>
      <c r="F217" s="70"/>
      <c r="G217" s="70"/>
    </row>
    <row r="218" spans="1:7" ht="12">
      <c r="A218" s="70"/>
      <c r="B218" s="70"/>
      <c r="C218" s="70"/>
      <c r="D218" s="70"/>
      <c r="E218" s="70"/>
      <c r="F218" s="70"/>
      <c r="G218" s="70"/>
    </row>
    <row r="219" spans="1:7" ht="12">
      <c r="A219" s="70"/>
      <c r="B219" s="70"/>
      <c r="C219" s="70"/>
      <c r="D219" s="70"/>
      <c r="E219" s="70"/>
      <c r="F219" s="70"/>
      <c r="G219" s="70"/>
    </row>
    <row r="220" spans="1:7" ht="12">
      <c r="A220" s="70"/>
      <c r="B220" s="70"/>
      <c r="C220" s="70"/>
      <c r="D220" s="70"/>
      <c r="E220" s="70"/>
      <c r="F220" s="70"/>
      <c r="G220" s="70"/>
    </row>
    <row r="221" spans="1:7" ht="12">
      <c r="A221" s="70"/>
      <c r="B221" s="70"/>
      <c r="C221" s="70"/>
      <c r="D221" s="70"/>
      <c r="E221" s="70"/>
      <c r="F221" s="70"/>
      <c r="G221" s="70"/>
    </row>
    <row r="222" spans="1:7" ht="12">
      <c r="A222" s="70"/>
      <c r="B222" s="70"/>
      <c r="C222" s="70"/>
      <c r="D222" s="70"/>
      <c r="E222" s="70"/>
      <c r="F222" s="70"/>
      <c r="G222" s="70"/>
    </row>
    <row r="223" spans="1:7" ht="12">
      <c r="A223" s="70"/>
      <c r="B223" s="70"/>
      <c r="C223" s="70"/>
      <c r="D223" s="70"/>
      <c r="E223" s="70"/>
      <c r="F223" s="70"/>
      <c r="G223" s="70"/>
    </row>
    <row r="224" spans="1:7" ht="12">
      <c r="A224" s="70"/>
      <c r="B224" s="70"/>
      <c r="C224" s="70"/>
      <c r="D224" s="70"/>
      <c r="E224" s="70"/>
      <c r="F224" s="70"/>
      <c r="G224" s="70"/>
    </row>
    <row r="225" spans="1:7" ht="12">
      <c r="A225" s="70"/>
      <c r="B225" s="70"/>
      <c r="C225" s="70"/>
      <c r="D225" s="70"/>
      <c r="E225" s="70"/>
      <c r="F225" s="70"/>
      <c r="G225" s="70"/>
    </row>
    <row r="226" spans="1:7" ht="12">
      <c r="A226" s="70"/>
      <c r="B226" s="70"/>
      <c r="C226" s="70"/>
      <c r="D226" s="70"/>
      <c r="E226" s="70"/>
      <c r="F226" s="70"/>
      <c r="G226" s="70"/>
    </row>
    <row r="227" spans="1:7" ht="12">
      <c r="A227" s="70"/>
      <c r="B227" s="70"/>
      <c r="C227" s="70"/>
      <c r="D227" s="70"/>
      <c r="E227" s="70"/>
      <c r="F227" s="70"/>
      <c r="G227" s="70"/>
    </row>
    <row r="228" spans="1:7" ht="12">
      <c r="A228" s="70"/>
      <c r="B228" s="70"/>
      <c r="C228" s="70"/>
      <c r="D228" s="70"/>
      <c r="E228" s="70"/>
      <c r="F228" s="70"/>
      <c r="G228" s="70"/>
    </row>
    <row r="229" spans="1:7" ht="12">
      <c r="A229" s="70"/>
      <c r="B229" s="70"/>
      <c r="C229" s="70"/>
      <c r="D229" s="70"/>
      <c r="E229" s="70"/>
      <c r="F229" s="70"/>
      <c r="G229" s="70"/>
    </row>
    <row r="230" spans="1:7" ht="12">
      <c r="A230" s="70"/>
      <c r="B230" s="70"/>
      <c r="C230" s="70"/>
      <c r="D230" s="70"/>
      <c r="E230" s="70"/>
      <c r="F230" s="70"/>
      <c r="G230" s="70"/>
    </row>
    <row r="231" spans="1:7" ht="12">
      <c r="A231" s="70"/>
      <c r="B231" s="70"/>
      <c r="C231" s="70"/>
      <c r="D231" s="70"/>
      <c r="E231" s="70"/>
      <c r="F231" s="70"/>
      <c r="G231" s="70"/>
    </row>
    <row r="232" spans="1:7" ht="12">
      <c r="A232" s="70"/>
      <c r="B232" s="70"/>
      <c r="C232" s="70"/>
      <c r="D232" s="70"/>
      <c r="E232" s="70"/>
      <c r="F232" s="70"/>
      <c r="G232" s="70"/>
    </row>
    <row r="233" spans="1:7" ht="12">
      <c r="A233" s="70"/>
      <c r="B233" s="70"/>
      <c r="C233" s="70"/>
      <c r="D233" s="70"/>
      <c r="E233" s="70"/>
      <c r="F233" s="70"/>
      <c r="G233" s="70"/>
    </row>
    <row r="234" spans="1:7" ht="12">
      <c r="A234" s="70"/>
      <c r="B234" s="70"/>
      <c r="C234" s="70"/>
      <c r="D234" s="70"/>
      <c r="E234" s="70"/>
      <c r="F234" s="70"/>
      <c r="G234" s="70"/>
    </row>
    <row r="235" spans="1:7" ht="12">
      <c r="A235" s="70"/>
      <c r="B235" s="70"/>
      <c r="C235" s="70"/>
      <c r="D235" s="70"/>
      <c r="E235" s="70"/>
      <c r="F235" s="70"/>
      <c r="G235" s="70"/>
    </row>
    <row r="236" spans="1:7" ht="12">
      <c r="A236" s="70"/>
      <c r="B236" s="70"/>
      <c r="C236" s="70"/>
      <c r="D236" s="70"/>
      <c r="E236" s="70"/>
      <c r="F236" s="70"/>
      <c r="G236" s="70"/>
    </row>
    <row r="237" spans="1:7" ht="12">
      <c r="A237" s="70"/>
      <c r="B237" s="70"/>
      <c r="C237" s="70"/>
      <c r="D237" s="70"/>
      <c r="E237" s="70"/>
      <c r="F237" s="70"/>
      <c r="G237" s="70"/>
    </row>
    <row r="238" spans="1:7" ht="12">
      <c r="A238" s="70"/>
      <c r="B238" s="70"/>
      <c r="C238" s="70"/>
      <c r="D238" s="70"/>
      <c r="E238" s="70"/>
      <c r="F238" s="70"/>
      <c r="G238" s="70"/>
    </row>
    <row r="239" spans="1:7" ht="12">
      <c r="A239" s="70"/>
      <c r="B239" s="70"/>
      <c r="C239" s="70"/>
      <c r="D239" s="70"/>
      <c r="E239" s="70"/>
      <c r="F239" s="70"/>
      <c r="G239" s="70"/>
    </row>
    <row r="240" spans="1:7" ht="12">
      <c r="A240" s="70"/>
      <c r="B240" s="70"/>
      <c r="C240" s="70"/>
      <c r="D240" s="70"/>
      <c r="E240" s="70"/>
      <c r="F240" s="70"/>
      <c r="G240" s="70"/>
    </row>
    <row r="241" spans="1:7" ht="12">
      <c r="A241" s="70"/>
      <c r="B241" s="70"/>
      <c r="C241" s="70"/>
      <c r="D241" s="70"/>
      <c r="E241" s="70"/>
      <c r="F241" s="70"/>
      <c r="G241" s="70"/>
    </row>
    <row r="242" spans="1:7" ht="12">
      <c r="A242" s="70"/>
      <c r="B242" s="70"/>
      <c r="C242" s="70"/>
      <c r="D242" s="70"/>
      <c r="E242" s="70"/>
      <c r="F242" s="70"/>
      <c r="G242" s="70"/>
    </row>
    <row r="243" spans="1:7" ht="12">
      <c r="A243" s="70"/>
      <c r="B243" s="70"/>
      <c r="C243" s="70"/>
      <c r="D243" s="70"/>
      <c r="E243" s="70"/>
      <c r="F243" s="70"/>
      <c r="G243" s="70"/>
    </row>
    <row r="244" spans="1:7" ht="12">
      <c r="A244" s="70"/>
      <c r="B244" s="70"/>
      <c r="C244" s="70"/>
      <c r="D244" s="70"/>
      <c r="E244" s="70"/>
      <c r="F244" s="70"/>
      <c r="G244" s="70"/>
    </row>
    <row r="245" spans="1:7" ht="12">
      <c r="A245" s="70"/>
      <c r="B245" s="70"/>
      <c r="C245" s="70"/>
      <c r="D245" s="70"/>
      <c r="E245" s="70"/>
      <c r="F245" s="70"/>
      <c r="G245" s="70"/>
    </row>
    <row r="246" spans="1:7" ht="12">
      <c r="A246" s="70"/>
      <c r="B246" s="70"/>
      <c r="C246" s="70"/>
      <c r="D246" s="70"/>
      <c r="E246" s="70"/>
      <c r="F246" s="70"/>
      <c r="G246" s="70"/>
    </row>
    <row r="247" spans="1:7" ht="12">
      <c r="A247" s="70"/>
      <c r="B247" s="70"/>
      <c r="C247" s="70"/>
      <c r="D247" s="70"/>
      <c r="E247" s="70"/>
      <c r="F247" s="70"/>
      <c r="G247" s="70"/>
    </row>
    <row r="248" spans="1:7" ht="12">
      <c r="A248" s="70"/>
      <c r="B248" s="70"/>
      <c r="C248" s="70"/>
      <c r="D248" s="70"/>
      <c r="E248" s="70"/>
      <c r="F248" s="70"/>
      <c r="G248" s="70"/>
    </row>
    <row r="249" spans="1:7" ht="12">
      <c r="A249" s="70"/>
      <c r="B249" s="70"/>
      <c r="C249" s="70"/>
      <c r="D249" s="70"/>
      <c r="E249" s="70"/>
      <c r="F249" s="70"/>
      <c r="G249" s="70"/>
    </row>
    <row r="250" spans="1:7" ht="12">
      <c r="A250" s="70"/>
      <c r="B250" s="70"/>
      <c r="C250" s="70"/>
      <c r="D250" s="70"/>
      <c r="E250" s="70"/>
      <c r="F250" s="70"/>
      <c r="G250" s="70"/>
    </row>
    <row r="251" spans="1:7" ht="12">
      <c r="A251" s="70"/>
      <c r="B251" s="70"/>
      <c r="C251" s="70"/>
      <c r="D251" s="70"/>
      <c r="E251" s="70"/>
      <c r="F251" s="70"/>
      <c r="G251" s="70"/>
    </row>
    <row r="252" spans="1:7" ht="12">
      <c r="A252" s="70"/>
      <c r="B252" s="70"/>
      <c r="C252" s="70"/>
      <c r="D252" s="70"/>
      <c r="E252" s="70"/>
      <c r="F252" s="70"/>
      <c r="G252" s="70"/>
    </row>
    <row r="253" spans="1:7" ht="12">
      <c r="A253" s="70"/>
      <c r="B253" s="70"/>
      <c r="C253" s="70"/>
      <c r="D253" s="70"/>
      <c r="E253" s="70"/>
      <c r="F253" s="70"/>
      <c r="G253" s="70"/>
    </row>
    <row r="254" spans="1:7" ht="12">
      <c r="A254" s="70"/>
      <c r="B254" s="70"/>
      <c r="C254" s="70"/>
      <c r="D254" s="70"/>
      <c r="E254" s="70"/>
      <c r="F254" s="70"/>
      <c r="G254" s="70"/>
    </row>
    <row r="255" spans="1:7" ht="12">
      <c r="A255" s="70"/>
      <c r="B255" s="70"/>
      <c r="C255" s="70"/>
      <c r="D255" s="70"/>
      <c r="E255" s="70"/>
      <c r="F255" s="70"/>
      <c r="G255" s="70"/>
    </row>
    <row r="256" spans="1:7" ht="12">
      <c r="A256" s="70"/>
      <c r="B256" s="70"/>
      <c r="C256" s="70"/>
      <c r="D256" s="70"/>
      <c r="E256" s="70"/>
      <c r="F256" s="70"/>
      <c r="G256" s="70"/>
    </row>
    <row r="257" spans="1:7" ht="12">
      <c r="A257" s="70"/>
      <c r="B257" s="70"/>
      <c r="C257" s="70"/>
      <c r="D257" s="70"/>
      <c r="E257" s="70"/>
      <c r="F257" s="70"/>
      <c r="G257" s="70"/>
    </row>
    <row r="258" spans="1:7" ht="12">
      <c r="A258" s="70"/>
      <c r="B258" s="70"/>
      <c r="C258" s="70"/>
      <c r="D258" s="70"/>
      <c r="E258" s="70"/>
      <c r="F258" s="70"/>
      <c r="G258" s="70"/>
    </row>
    <row r="259" spans="1:7" ht="12">
      <c r="A259" s="70"/>
      <c r="B259" s="70"/>
      <c r="C259" s="70"/>
      <c r="D259" s="70"/>
      <c r="E259" s="70"/>
      <c r="F259" s="70"/>
      <c r="G259" s="70"/>
    </row>
    <row r="260" spans="1:7" ht="12">
      <c r="A260" s="70"/>
      <c r="B260" s="70"/>
      <c r="C260" s="70"/>
      <c r="D260" s="70"/>
      <c r="E260" s="70"/>
      <c r="F260" s="70"/>
      <c r="G260" s="70"/>
    </row>
    <row r="261" spans="1:7" ht="12">
      <c r="A261" s="70"/>
      <c r="B261" s="70"/>
      <c r="C261" s="70"/>
      <c r="D261" s="70"/>
      <c r="E261" s="70"/>
      <c r="F261" s="70"/>
      <c r="G261" s="70"/>
    </row>
    <row r="262" spans="1:7" ht="12">
      <c r="A262" s="70"/>
      <c r="B262" s="70"/>
      <c r="C262" s="70"/>
      <c r="D262" s="70"/>
      <c r="E262" s="70"/>
      <c r="F262" s="70"/>
      <c r="G262" s="70"/>
    </row>
    <row r="263" spans="1:7" ht="12">
      <c r="A263" s="70"/>
      <c r="B263" s="70"/>
      <c r="C263" s="70"/>
      <c r="D263" s="70"/>
      <c r="E263" s="70"/>
      <c r="F263" s="70"/>
      <c r="G263" s="70"/>
    </row>
    <row r="264" spans="1:7" ht="12">
      <c r="A264" s="70"/>
      <c r="B264" s="70"/>
      <c r="C264" s="70"/>
      <c r="D264" s="70"/>
      <c r="E264" s="70"/>
      <c r="F264" s="70"/>
      <c r="G264" s="70"/>
    </row>
    <row r="265" spans="1:7" ht="12">
      <c r="A265" s="70"/>
      <c r="B265" s="70"/>
      <c r="C265" s="70"/>
      <c r="D265" s="70"/>
      <c r="E265" s="70"/>
      <c r="F265" s="70"/>
      <c r="G265" s="70"/>
    </row>
    <row r="266" spans="1:7" ht="12">
      <c r="A266" s="70"/>
      <c r="B266" s="70"/>
      <c r="C266" s="70"/>
      <c r="D266" s="70"/>
      <c r="E266" s="70"/>
      <c r="F266" s="70"/>
      <c r="G266" s="70"/>
    </row>
    <row r="267" spans="1:7" ht="12">
      <c r="A267" s="70"/>
      <c r="B267" s="70"/>
      <c r="C267" s="70"/>
      <c r="D267" s="70"/>
      <c r="E267" s="70"/>
      <c r="F267" s="70"/>
      <c r="G267" s="70"/>
    </row>
    <row r="268" spans="1:7" ht="12">
      <c r="A268" s="70"/>
      <c r="B268" s="70"/>
      <c r="C268" s="70"/>
      <c r="D268" s="70"/>
      <c r="E268" s="70"/>
      <c r="F268" s="70"/>
      <c r="G268" s="70"/>
    </row>
    <row r="269" spans="1:7" ht="12">
      <c r="A269" s="70"/>
      <c r="B269" s="70"/>
      <c r="C269" s="70"/>
      <c r="D269" s="70"/>
      <c r="E269" s="70"/>
      <c r="F269" s="70"/>
      <c r="G269" s="70"/>
    </row>
    <row r="270" spans="1:7" ht="12">
      <c r="A270" s="70"/>
      <c r="B270" s="70"/>
      <c r="C270" s="70"/>
      <c r="D270" s="70"/>
      <c r="E270" s="70"/>
      <c r="F270" s="70"/>
      <c r="G270" s="70"/>
    </row>
    <row r="271" spans="1:7" ht="12">
      <c r="A271" s="70"/>
      <c r="B271" s="70"/>
      <c r="C271" s="70"/>
      <c r="D271" s="70"/>
      <c r="E271" s="70"/>
      <c r="F271" s="70"/>
      <c r="G271" s="70"/>
    </row>
    <row r="272" spans="1:7" ht="12">
      <c r="A272" s="70"/>
      <c r="B272" s="70"/>
      <c r="C272" s="70"/>
      <c r="D272" s="70"/>
      <c r="E272" s="70"/>
      <c r="F272" s="70"/>
      <c r="G272" s="70"/>
    </row>
    <row r="273" spans="1:7" ht="12">
      <c r="A273" s="70"/>
      <c r="B273" s="70"/>
      <c r="C273" s="70"/>
      <c r="D273" s="70"/>
      <c r="E273" s="70"/>
      <c r="F273" s="70"/>
      <c r="G273" s="70"/>
    </row>
    <row r="274" spans="1:7" ht="12">
      <c r="A274" s="70"/>
      <c r="B274" s="70"/>
      <c r="C274" s="70"/>
      <c r="D274" s="70"/>
      <c r="E274" s="70"/>
      <c r="F274" s="70"/>
      <c r="G274" s="70"/>
    </row>
    <row r="275" spans="1:7" ht="12">
      <c r="A275" s="70"/>
      <c r="B275" s="70"/>
      <c r="C275" s="70"/>
      <c r="D275" s="70"/>
      <c r="E275" s="70"/>
      <c r="F275" s="70"/>
      <c r="G275" s="70"/>
    </row>
    <row r="276" spans="1:7" ht="12">
      <c r="A276" s="70"/>
      <c r="B276" s="70"/>
      <c r="C276" s="70"/>
      <c r="D276" s="70"/>
      <c r="E276" s="70"/>
      <c r="F276" s="70"/>
      <c r="G276" s="70"/>
    </row>
    <row r="277" spans="1:7" ht="12">
      <c r="A277" s="70"/>
      <c r="B277" s="70"/>
      <c r="C277" s="70"/>
      <c r="D277" s="70"/>
      <c r="E277" s="70"/>
      <c r="F277" s="70"/>
      <c r="G277" s="70"/>
    </row>
    <row r="278" spans="1:7" ht="12">
      <c r="A278" s="70"/>
      <c r="B278" s="70"/>
      <c r="C278" s="70"/>
      <c r="D278" s="70"/>
      <c r="E278" s="70"/>
      <c r="F278" s="70"/>
      <c r="G278" s="70"/>
    </row>
    <row r="279" spans="1:7" ht="12">
      <c r="A279" s="70"/>
      <c r="B279" s="70"/>
      <c r="C279" s="70"/>
      <c r="D279" s="70"/>
      <c r="E279" s="70"/>
      <c r="F279" s="70"/>
      <c r="G279" s="70"/>
    </row>
    <row r="280" spans="1:7" ht="12">
      <c r="A280" s="70"/>
      <c r="B280" s="70"/>
      <c r="C280" s="70"/>
      <c r="D280" s="70"/>
      <c r="E280" s="70"/>
      <c r="F280" s="70"/>
      <c r="G280" s="70"/>
    </row>
    <row r="281" spans="1:7" ht="12">
      <c r="A281" s="70"/>
      <c r="B281" s="70"/>
      <c r="C281" s="70"/>
      <c r="D281" s="70"/>
      <c r="E281" s="70"/>
      <c r="F281" s="70"/>
      <c r="G281" s="70"/>
    </row>
    <row r="282" spans="1:7" ht="12">
      <c r="A282" s="70"/>
      <c r="B282" s="70"/>
      <c r="C282" s="70"/>
      <c r="D282" s="70"/>
      <c r="E282" s="70"/>
      <c r="F282" s="70"/>
      <c r="G282" s="70"/>
    </row>
    <row r="283" spans="1:7" ht="12">
      <c r="A283" s="70"/>
      <c r="B283" s="70"/>
      <c r="C283" s="70"/>
      <c r="D283" s="70"/>
      <c r="E283" s="70"/>
      <c r="F283" s="70"/>
      <c r="G283" s="70"/>
    </row>
    <row r="284" spans="1:7" ht="12">
      <c r="A284" s="70"/>
      <c r="B284" s="70"/>
      <c r="C284" s="70"/>
      <c r="D284" s="70"/>
      <c r="E284" s="70"/>
      <c r="F284" s="70"/>
      <c r="G284" s="70"/>
    </row>
    <row r="285" spans="1:7" ht="12">
      <c r="A285" s="70"/>
      <c r="B285" s="70"/>
      <c r="C285" s="70"/>
      <c r="D285" s="70"/>
      <c r="E285" s="70"/>
      <c r="F285" s="70"/>
      <c r="G285" s="70"/>
    </row>
    <row r="286" spans="1:7" ht="12">
      <c r="A286" s="70"/>
      <c r="B286" s="70"/>
      <c r="C286" s="70"/>
      <c r="D286" s="70"/>
      <c r="E286" s="70"/>
      <c r="F286" s="70"/>
      <c r="G286" s="70"/>
    </row>
    <row r="287" spans="1:7" ht="12">
      <c r="A287" s="70"/>
      <c r="B287" s="70"/>
      <c r="C287" s="70"/>
      <c r="D287" s="70"/>
      <c r="E287" s="70"/>
      <c r="F287" s="70"/>
      <c r="G287" s="70"/>
    </row>
    <row r="288" spans="1:7" ht="12">
      <c r="A288" s="70"/>
      <c r="B288" s="70"/>
      <c r="C288" s="70"/>
      <c r="D288" s="70"/>
      <c r="E288" s="70"/>
      <c r="F288" s="70"/>
      <c r="G288" s="70"/>
    </row>
    <row r="289" spans="1:7" ht="12">
      <c r="A289" s="70"/>
      <c r="B289" s="70"/>
      <c r="C289" s="70"/>
      <c r="D289" s="70"/>
      <c r="E289" s="70"/>
      <c r="F289" s="70"/>
      <c r="G289" s="70"/>
    </row>
    <row r="290" spans="1:7" ht="12">
      <c r="A290" s="70"/>
      <c r="B290" s="70"/>
      <c r="C290" s="70"/>
      <c r="D290" s="70"/>
      <c r="E290" s="70"/>
      <c r="F290" s="70"/>
      <c r="G290" s="70"/>
    </row>
    <row r="291" spans="1:7" ht="12">
      <c r="A291" s="70"/>
      <c r="B291" s="70"/>
      <c r="C291" s="70"/>
      <c r="D291" s="70"/>
      <c r="E291" s="70"/>
      <c r="F291" s="70"/>
      <c r="G291" s="70"/>
    </row>
    <row r="292" spans="1:7" ht="12">
      <c r="A292" s="70"/>
      <c r="B292" s="70"/>
      <c r="C292" s="70"/>
      <c r="D292" s="70"/>
      <c r="E292" s="70"/>
      <c r="F292" s="70"/>
      <c r="G292" s="70"/>
    </row>
    <row r="293" spans="1:7" ht="12">
      <c r="A293" s="70"/>
      <c r="B293" s="70"/>
      <c r="C293" s="70"/>
      <c r="D293" s="70"/>
      <c r="E293" s="70"/>
      <c r="F293" s="70"/>
      <c r="G293" s="70"/>
    </row>
    <row r="294" spans="1:7" ht="12">
      <c r="A294" s="70"/>
      <c r="B294" s="70"/>
      <c r="C294" s="70"/>
      <c r="D294" s="70"/>
      <c r="E294" s="70"/>
      <c r="F294" s="70"/>
      <c r="G294" s="70"/>
    </row>
    <row r="295" spans="1:7" ht="12">
      <c r="A295" s="70"/>
      <c r="B295" s="70"/>
      <c r="C295" s="70"/>
      <c r="D295" s="70"/>
      <c r="E295" s="70"/>
      <c r="F295" s="70"/>
      <c r="G295" s="70"/>
    </row>
    <row r="296" spans="1:7" ht="12">
      <c r="A296" s="70"/>
      <c r="B296" s="70"/>
      <c r="C296" s="70"/>
      <c r="D296" s="70"/>
      <c r="E296" s="70"/>
      <c r="F296" s="70"/>
      <c r="G296" s="70"/>
    </row>
    <row r="297" spans="1:7" ht="12">
      <c r="A297" s="70"/>
      <c r="B297" s="70"/>
      <c r="C297" s="70"/>
      <c r="D297" s="70"/>
      <c r="E297" s="70"/>
      <c r="F297" s="70"/>
      <c r="G297" s="70"/>
    </row>
    <row r="298" spans="1:7" ht="12">
      <c r="A298" s="70"/>
      <c r="B298" s="70"/>
      <c r="C298" s="70"/>
      <c r="D298" s="70"/>
      <c r="E298" s="70"/>
      <c r="F298" s="70"/>
      <c r="G298" s="70"/>
    </row>
    <row r="299" spans="1:7" ht="12">
      <c r="A299" s="70"/>
      <c r="B299" s="70"/>
      <c r="C299" s="70"/>
      <c r="D299" s="70"/>
      <c r="E299" s="70"/>
      <c r="F299" s="70"/>
      <c r="G299" s="70"/>
    </row>
    <row r="300" spans="1:7" ht="12">
      <c r="A300" s="70"/>
      <c r="B300" s="70"/>
      <c r="C300" s="70"/>
      <c r="D300" s="70"/>
      <c r="E300" s="70"/>
      <c r="F300" s="70"/>
      <c r="G300" s="70"/>
    </row>
    <row r="301" spans="1:7" ht="12">
      <c r="A301" s="70"/>
      <c r="B301" s="70"/>
      <c r="C301" s="70"/>
      <c r="D301" s="70"/>
      <c r="E301" s="70"/>
      <c r="F301" s="70"/>
      <c r="G301" s="70"/>
    </row>
    <row r="302" spans="1:7" ht="12">
      <c r="A302" s="70"/>
      <c r="B302" s="70"/>
      <c r="C302" s="70"/>
      <c r="D302" s="70"/>
      <c r="E302" s="70"/>
      <c r="F302" s="70"/>
      <c r="G302" s="70"/>
    </row>
    <row r="303" spans="1:7" ht="12">
      <c r="A303" s="70"/>
      <c r="B303" s="70"/>
      <c r="C303" s="70"/>
      <c r="D303" s="70"/>
      <c r="E303" s="70"/>
      <c r="F303" s="70"/>
      <c r="G303" s="70"/>
    </row>
    <row r="304" spans="1:7" ht="12">
      <c r="A304" s="70"/>
      <c r="B304" s="70"/>
      <c r="C304" s="70"/>
      <c r="D304" s="70"/>
      <c r="E304" s="70"/>
      <c r="F304" s="70"/>
      <c r="G304" s="70"/>
    </row>
    <row r="305" spans="1:7" ht="12">
      <c r="A305" s="70"/>
      <c r="B305" s="70"/>
      <c r="C305" s="70"/>
      <c r="D305" s="70"/>
      <c r="E305" s="70"/>
      <c r="F305" s="70"/>
      <c r="G305" s="70"/>
    </row>
    <row r="306" spans="1:7" ht="12">
      <c r="A306" s="70"/>
      <c r="B306" s="70"/>
      <c r="C306" s="70"/>
      <c r="D306" s="70"/>
      <c r="E306" s="70"/>
      <c r="F306" s="70"/>
      <c r="G306" s="70"/>
    </row>
    <row r="307" spans="1:7" ht="12">
      <c r="A307" s="70"/>
      <c r="B307" s="70"/>
      <c r="C307" s="70"/>
      <c r="D307" s="70"/>
      <c r="E307" s="70"/>
      <c r="F307" s="70"/>
      <c r="G307" s="70"/>
    </row>
    <row r="308" spans="1:7" ht="12">
      <c r="A308" s="70"/>
      <c r="B308" s="70"/>
      <c r="C308" s="70"/>
      <c r="D308" s="70"/>
      <c r="E308" s="70"/>
      <c r="F308" s="70"/>
      <c r="G308" s="70"/>
    </row>
    <row r="309" spans="1:7" ht="12">
      <c r="A309" s="70"/>
      <c r="B309" s="70"/>
      <c r="C309" s="70"/>
      <c r="D309" s="70"/>
      <c r="E309" s="70"/>
      <c r="F309" s="70"/>
      <c r="G309" s="70"/>
    </row>
    <row r="310" spans="1:7" ht="12">
      <c r="A310" s="70"/>
      <c r="B310" s="70"/>
      <c r="C310" s="70"/>
      <c r="D310" s="70"/>
      <c r="E310" s="70"/>
      <c r="F310" s="70"/>
      <c r="G310" s="70"/>
    </row>
    <row r="311" spans="1:7" ht="12">
      <c r="A311" s="70"/>
      <c r="B311" s="70"/>
      <c r="C311" s="70"/>
      <c r="D311" s="70"/>
      <c r="E311" s="70"/>
      <c r="F311" s="70"/>
      <c r="G311" s="70"/>
    </row>
    <row r="312" spans="1:7" ht="12">
      <c r="A312" s="70"/>
      <c r="B312" s="70"/>
      <c r="C312" s="70"/>
      <c r="D312" s="70"/>
      <c r="E312" s="70"/>
      <c r="F312" s="70"/>
      <c r="G312" s="70"/>
    </row>
    <row r="313" spans="1:7" ht="12">
      <c r="A313" s="70"/>
      <c r="B313" s="70"/>
      <c r="C313" s="70"/>
      <c r="D313" s="70"/>
      <c r="E313" s="70"/>
      <c r="F313" s="70"/>
      <c r="G313" s="70"/>
    </row>
    <row r="314" spans="1:7" ht="12">
      <c r="A314" s="70"/>
      <c r="B314" s="70"/>
      <c r="C314" s="70"/>
      <c r="D314" s="70"/>
      <c r="E314" s="70"/>
      <c r="F314" s="70"/>
      <c r="G314" s="70"/>
    </row>
    <row r="315" spans="1:7" ht="12">
      <c r="A315" s="70"/>
      <c r="B315" s="70"/>
      <c r="C315" s="70"/>
      <c r="D315" s="70"/>
      <c r="E315" s="70"/>
      <c r="F315" s="70"/>
      <c r="G315" s="70"/>
    </row>
    <row r="316" spans="1:7" ht="12">
      <c r="A316" s="70"/>
      <c r="B316" s="70"/>
      <c r="C316" s="70"/>
      <c r="D316" s="70"/>
      <c r="E316" s="70"/>
      <c r="F316" s="70"/>
      <c r="G316" s="70"/>
    </row>
    <row r="317" spans="1:7" ht="12">
      <c r="A317" s="70"/>
      <c r="B317" s="70"/>
      <c r="C317" s="70"/>
      <c r="D317" s="70"/>
      <c r="E317" s="70"/>
      <c r="F317" s="70"/>
      <c r="G317" s="70"/>
    </row>
    <row r="318" spans="1:7" ht="12">
      <c r="A318" s="70"/>
      <c r="B318" s="70"/>
      <c r="C318" s="70"/>
      <c r="D318" s="70"/>
      <c r="E318" s="70"/>
      <c r="F318" s="70"/>
      <c r="G318" s="70"/>
    </row>
    <row r="319" spans="1:7" ht="12">
      <c r="A319" s="70"/>
      <c r="B319" s="70"/>
      <c r="C319" s="70"/>
      <c r="D319" s="70"/>
      <c r="E319" s="70"/>
      <c r="F319" s="70"/>
      <c r="G319" s="70"/>
    </row>
    <row r="320" spans="1:7" ht="12">
      <c r="A320" s="70"/>
      <c r="B320" s="70"/>
      <c r="C320" s="70"/>
      <c r="D320" s="70"/>
      <c r="E320" s="70"/>
      <c r="F320" s="70"/>
      <c r="G320" s="70"/>
    </row>
    <row r="321" spans="1:7" ht="12">
      <c r="A321" s="70"/>
      <c r="B321" s="70"/>
      <c r="C321" s="70"/>
      <c r="D321" s="70"/>
      <c r="E321" s="70"/>
      <c r="F321" s="70"/>
      <c r="G321" s="70"/>
    </row>
    <row r="322" spans="1:7" ht="12">
      <c r="A322" s="70"/>
      <c r="B322" s="70"/>
      <c r="C322" s="70"/>
      <c r="D322" s="70"/>
      <c r="E322" s="70"/>
      <c r="F322" s="70"/>
      <c r="G322" s="70"/>
    </row>
    <row r="323" spans="1:7" ht="12">
      <c r="A323" s="70"/>
      <c r="B323" s="70"/>
      <c r="C323" s="70"/>
      <c r="D323" s="70"/>
      <c r="E323" s="70"/>
      <c r="F323" s="70"/>
      <c r="G323" s="70"/>
    </row>
    <row r="324" spans="1:7" ht="12">
      <c r="A324" s="70"/>
      <c r="B324" s="70"/>
      <c r="C324" s="70"/>
      <c r="D324" s="70"/>
      <c r="E324" s="70"/>
      <c r="F324" s="70"/>
      <c r="G324" s="70"/>
    </row>
    <row r="325" spans="1:7" ht="12">
      <c r="A325" s="70"/>
      <c r="B325" s="70"/>
      <c r="C325" s="70"/>
      <c r="D325" s="70"/>
      <c r="E325" s="70"/>
      <c r="F325" s="70"/>
      <c r="G325" s="70"/>
    </row>
    <row r="326" spans="1:7" ht="12">
      <c r="A326" s="70"/>
      <c r="B326" s="70"/>
      <c r="C326" s="70"/>
      <c r="D326" s="70"/>
      <c r="E326" s="70"/>
      <c r="F326" s="70"/>
      <c r="G326" s="70"/>
    </row>
    <row r="327" spans="1:7" ht="12">
      <c r="A327" s="70"/>
      <c r="B327" s="70"/>
      <c r="C327" s="70"/>
      <c r="D327" s="70"/>
      <c r="E327" s="70"/>
      <c r="F327" s="70"/>
      <c r="G327" s="70"/>
    </row>
    <row r="328" spans="1:7" ht="12">
      <c r="A328" s="70"/>
      <c r="B328" s="70"/>
      <c r="C328" s="70"/>
      <c r="D328" s="70"/>
      <c r="E328" s="70"/>
      <c r="F328" s="70"/>
      <c r="G328" s="70"/>
    </row>
    <row r="329" spans="1:7" ht="12">
      <c r="A329" s="70"/>
      <c r="B329" s="70"/>
      <c r="C329" s="70"/>
      <c r="D329" s="70"/>
      <c r="E329" s="70"/>
      <c r="F329" s="70"/>
      <c r="G329" s="70"/>
    </row>
    <row r="330" spans="1:7" ht="12">
      <c r="A330" s="70"/>
      <c r="B330" s="70"/>
      <c r="C330" s="70"/>
      <c r="D330" s="70"/>
      <c r="E330" s="70"/>
      <c r="F330" s="70"/>
      <c r="G330" s="70"/>
    </row>
    <row r="331" spans="1:7" ht="12">
      <c r="A331" s="70"/>
      <c r="B331" s="70"/>
      <c r="C331" s="70"/>
      <c r="D331" s="70"/>
      <c r="E331" s="70"/>
      <c r="F331" s="70"/>
      <c r="G331" s="70"/>
    </row>
    <row r="332" spans="1:7" ht="12">
      <c r="A332" s="70"/>
      <c r="B332" s="70"/>
      <c r="C332" s="70"/>
      <c r="D332" s="70"/>
      <c r="E332" s="70"/>
      <c r="F332" s="70"/>
      <c r="G332" s="70"/>
    </row>
    <row r="333" spans="1:7" ht="12">
      <c r="A333" s="70"/>
      <c r="B333" s="70"/>
      <c r="C333" s="70"/>
      <c r="D333" s="70"/>
      <c r="E333" s="70"/>
      <c r="F333" s="70"/>
      <c r="G333" s="70"/>
    </row>
    <row r="334" spans="1:7" ht="12">
      <c r="A334" s="70"/>
      <c r="B334" s="70"/>
      <c r="C334" s="70"/>
      <c r="D334" s="70"/>
      <c r="E334" s="70"/>
      <c r="F334" s="70"/>
      <c r="G334" s="70"/>
    </row>
    <row r="335" spans="1:7" ht="12">
      <c r="A335" s="70"/>
      <c r="B335" s="70"/>
      <c r="C335" s="70"/>
      <c r="D335" s="70"/>
      <c r="E335" s="70"/>
      <c r="F335" s="70"/>
      <c r="G335" s="70"/>
    </row>
    <row r="336" spans="1:7" ht="12">
      <c r="A336" s="70"/>
      <c r="B336" s="70"/>
      <c r="C336" s="70"/>
      <c r="D336" s="70"/>
      <c r="E336" s="70"/>
      <c r="F336" s="70"/>
      <c r="G336" s="70"/>
    </row>
    <row r="337" spans="1:7" ht="12">
      <c r="A337" s="70"/>
      <c r="B337" s="70"/>
      <c r="C337" s="70"/>
      <c r="D337" s="70"/>
      <c r="E337" s="70"/>
      <c r="F337" s="70"/>
      <c r="G337" s="70"/>
    </row>
    <row r="338" spans="1:7" ht="12">
      <c r="A338" s="70"/>
      <c r="B338" s="70"/>
      <c r="C338" s="70"/>
      <c r="D338" s="70"/>
      <c r="E338" s="70"/>
      <c r="F338" s="70"/>
      <c r="G338" s="70"/>
    </row>
    <row r="339" spans="1:7" ht="12">
      <c r="A339" s="70"/>
      <c r="B339" s="70"/>
      <c r="C339" s="70"/>
      <c r="D339" s="70"/>
      <c r="E339" s="70"/>
      <c r="F339" s="70"/>
      <c r="G339" s="70"/>
    </row>
    <row r="340" spans="1:7" ht="12">
      <c r="A340" s="70"/>
      <c r="B340" s="70"/>
      <c r="C340" s="70"/>
      <c r="D340" s="70"/>
      <c r="E340" s="70"/>
      <c r="F340" s="70"/>
      <c r="G340" s="70"/>
    </row>
    <row r="341" spans="1:7" ht="12">
      <c r="A341" s="70"/>
      <c r="B341" s="70"/>
      <c r="C341" s="70"/>
      <c r="D341" s="70"/>
      <c r="E341" s="70"/>
      <c r="F341" s="70"/>
      <c r="G341" s="70"/>
    </row>
    <row r="342" spans="1:7" ht="12">
      <c r="A342" s="70"/>
      <c r="B342" s="70"/>
      <c r="C342" s="70"/>
      <c r="D342" s="70"/>
      <c r="E342" s="70"/>
      <c r="F342" s="70"/>
      <c r="G342" s="70"/>
    </row>
    <row r="343" spans="1:7" ht="12">
      <c r="A343" s="70"/>
      <c r="B343" s="70"/>
      <c r="C343" s="70"/>
      <c r="D343" s="70"/>
      <c r="E343" s="70"/>
      <c r="F343" s="70"/>
      <c r="G343" s="70"/>
    </row>
    <row r="344" spans="1:7" ht="12">
      <c r="A344" s="70"/>
      <c r="B344" s="70"/>
      <c r="C344" s="70"/>
      <c r="D344" s="70"/>
      <c r="E344" s="70"/>
      <c r="F344" s="70"/>
      <c r="G344" s="70"/>
    </row>
    <row r="345" spans="1:7" ht="12">
      <c r="A345" s="70"/>
      <c r="B345" s="70"/>
      <c r="C345" s="70"/>
      <c r="D345" s="70"/>
      <c r="E345" s="70"/>
      <c r="F345" s="70"/>
      <c r="G345" s="70"/>
    </row>
    <row r="346" spans="1:7" ht="12">
      <c r="A346" s="70"/>
      <c r="B346" s="70"/>
      <c r="C346" s="70"/>
      <c r="D346" s="70"/>
      <c r="E346" s="70"/>
      <c r="F346" s="70"/>
      <c r="G346" s="70"/>
    </row>
    <row r="347" spans="1:7" ht="12">
      <c r="A347" s="70"/>
      <c r="B347" s="70"/>
      <c r="C347" s="70"/>
      <c r="D347" s="70"/>
      <c r="E347" s="70"/>
      <c r="F347" s="70"/>
      <c r="G347" s="70"/>
    </row>
    <row r="348" spans="1:7" ht="12">
      <c r="A348" s="70"/>
      <c r="B348" s="70"/>
      <c r="C348" s="70"/>
      <c r="D348" s="70"/>
      <c r="E348" s="70"/>
      <c r="F348" s="70"/>
      <c r="G348" s="70"/>
    </row>
    <row r="349" spans="1:7" ht="12">
      <c r="A349" s="70"/>
      <c r="B349" s="70"/>
      <c r="C349" s="70"/>
      <c r="D349" s="70"/>
      <c r="E349" s="70"/>
      <c r="F349" s="70"/>
      <c r="G349" s="70"/>
    </row>
    <row r="350" spans="1:7" ht="12">
      <c r="A350" s="70"/>
      <c r="B350" s="70"/>
      <c r="C350" s="70"/>
      <c r="D350" s="70"/>
      <c r="E350" s="70"/>
      <c r="F350" s="70"/>
      <c r="G350" s="70"/>
    </row>
    <row r="351" spans="1:7" ht="12">
      <c r="A351" s="70"/>
      <c r="B351" s="70"/>
      <c r="C351" s="70"/>
      <c r="D351" s="70"/>
      <c r="E351" s="70"/>
      <c r="F351" s="70"/>
      <c r="G351" s="70"/>
    </row>
    <row r="352" spans="1:7" ht="12">
      <c r="A352" s="70"/>
      <c r="B352" s="70"/>
      <c r="C352" s="70"/>
      <c r="D352" s="70"/>
      <c r="E352" s="70"/>
      <c r="F352" s="70"/>
      <c r="G352" s="70"/>
    </row>
    <row r="353" spans="1:7" ht="12">
      <c r="A353" s="70"/>
      <c r="B353" s="70"/>
      <c r="C353" s="70"/>
      <c r="D353" s="70"/>
      <c r="E353" s="70"/>
      <c r="F353" s="70"/>
      <c r="G353" s="70"/>
    </row>
    <row r="354" spans="1:7" ht="12">
      <c r="A354" s="70"/>
      <c r="B354" s="70"/>
      <c r="C354" s="70"/>
      <c r="D354" s="70"/>
      <c r="E354" s="70"/>
      <c r="F354" s="70"/>
      <c r="G354" s="70"/>
    </row>
    <row r="355" spans="1:7" ht="12">
      <c r="A355" s="70"/>
      <c r="B355" s="70"/>
      <c r="C355" s="70"/>
      <c r="D355" s="70"/>
      <c r="E355" s="70"/>
      <c r="F355" s="70"/>
      <c r="G355" s="70"/>
    </row>
    <row r="356" spans="1:7" ht="12">
      <c r="A356" s="70"/>
      <c r="B356" s="70"/>
      <c r="C356" s="70"/>
      <c r="D356" s="70"/>
      <c r="E356" s="70"/>
      <c r="F356" s="70"/>
      <c r="G356" s="70"/>
    </row>
    <row r="357" spans="1:7" ht="12">
      <c r="A357" s="70"/>
      <c r="B357" s="70"/>
      <c r="C357" s="70"/>
      <c r="D357" s="70"/>
      <c r="E357" s="70"/>
      <c r="F357" s="70"/>
      <c r="G357" s="70"/>
    </row>
    <row r="358" spans="1:7" ht="12">
      <c r="A358" s="70"/>
      <c r="B358" s="70"/>
      <c r="C358" s="70"/>
      <c r="D358" s="70"/>
      <c r="E358" s="70"/>
      <c r="F358" s="70"/>
      <c r="G358" s="70"/>
    </row>
    <row r="359" spans="1:7" ht="12">
      <c r="A359" s="70"/>
      <c r="B359" s="70"/>
      <c r="C359" s="70"/>
      <c r="D359" s="70"/>
      <c r="E359" s="70"/>
      <c r="F359" s="70"/>
      <c r="G359" s="70"/>
    </row>
    <row r="360" spans="1:7" ht="12">
      <c r="A360" s="70"/>
      <c r="B360" s="70"/>
      <c r="C360" s="70"/>
      <c r="D360" s="70"/>
      <c r="E360" s="70"/>
      <c r="F360" s="70"/>
      <c r="G360" s="70"/>
    </row>
    <row r="361" spans="1:7" ht="12">
      <c r="A361" s="70"/>
      <c r="B361" s="70"/>
      <c r="C361" s="70"/>
      <c r="D361" s="70"/>
      <c r="E361" s="70"/>
      <c r="F361" s="70"/>
      <c r="G361" s="70"/>
    </row>
    <row r="362" spans="1:7" ht="12">
      <c r="A362" s="70"/>
      <c r="B362" s="70"/>
      <c r="C362" s="70"/>
      <c r="D362" s="70"/>
      <c r="E362" s="70"/>
      <c r="F362" s="70"/>
      <c r="G362" s="70"/>
    </row>
    <row r="363" spans="1:7" ht="12">
      <c r="A363" s="70"/>
      <c r="B363" s="70"/>
      <c r="C363" s="70"/>
      <c r="D363" s="70"/>
      <c r="E363" s="70"/>
      <c r="F363" s="70"/>
      <c r="G363" s="70"/>
    </row>
    <row r="364" spans="1:7" ht="12">
      <c r="A364" s="70"/>
      <c r="B364" s="70"/>
      <c r="C364" s="70"/>
      <c r="D364" s="70"/>
      <c r="E364" s="70"/>
      <c r="F364" s="70"/>
      <c r="G364" s="70"/>
    </row>
    <row r="365" spans="1:7" ht="12">
      <c r="A365" s="70"/>
      <c r="B365" s="70"/>
      <c r="C365" s="70"/>
      <c r="D365" s="70"/>
      <c r="E365" s="70"/>
      <c r="F365" s="70"/>
      <c r="G365" s="70"/>
    </row>
    <row r="366" spans="1:7" ht="12">
      <c r="A366" s="70"/>
      <c r="B366" s="70"/>
      <c r="C366" s="70"/>
      <c r="D366" s="70"/>
      <c r="E366" s="70"/>
      <c r="F366" s="70"/>
      <c r="G366" s="70"/>
    </row>
    <row r="367" spans="1:7" ht="12">
      <c r="A367" s="70"/>
      <c r="B367" s="70"/>
      <c r="C367" s="70"/>
      <c r="D367" s="70"/>
      <c r="E367" s="70"/>
      <c r="F367" s="70"/>
      <c r="G367" s="70"/>
    </row>
    <row r="368" spans="1:7" ht="12">
      <c r="A368" s="70"/>
      <c r="B368" s="70"/>
      <c r="C368" s="70"/>
      <c r="D368" s="70"/>
      <c r="E368" s="70"/>
      <c r="F368" s="70"/>
      <c r="G368" s="70"/>
    </row>
    <row r="369" spans="1:7" ht="12">
      <c r="A369" s="70"/>
      <c r="B369" s="70"/>
      <c r="C369" s="70"/>
      <c r="D369" s="70"/>
      <c r="E369" s="70"/>
      <c r="F369" s="70"/>
      <c r="G369" s="70"/>
    </row>
    <row r="370" spans="1:7" ht="12">
      <c r="A370" s="70"/>
      <c r="B370" s="70"/>
      <c r="C370" s="70"/>
      <c r="D370" s="70"/>
      <c r="E370" s="70"/>
      <c r="F370" s="70"/>
      <c r="G370" s="70"/>
    </row>
    <row r="371" spans="1:7" ht="12">
      <c r="A371" s="70"/>
      <c r="B371" s="70"/>
      <c r="C371" s="70"/>
      <c r="D371" s="70"/>
      <c r="E371" s="70"/>
      <c r="F371" s="70"/>
      <c r="G371" s="70"/>
    </row>
    <row r="372" spans="1:7" ht="12">
      <c r="A372" s="70"/>
      <c r="B372" s="70"/>
      <c r="C372" s="70"/>
      <c r="D372" s="70"/>
      <c r="E372" s="70"/>
      <c r="F372" s="70"/>
      <c r="G372" s="70"/>
    </row>
    <row r="373" spans="1:7" ht="12">
      <c r="A373" s="70"/>
      <c r="B373" s="70"/>
      <c r="C373" s="70"/>
      <c r="D373" s="70"/>
      <c r="E373" s="70"/>
      <c r="F373" s="70"/>
      <c r="G373" s="70"/>
    </row>
    <row r="374" spans="1:7" ht="12">
      <c r="A374" s="70"/>
      <c r="B374" s="70"/>
      <c r="C374" s="70"/>
      <c r="D374" s="70"/>
      <c r="E374" s="70"/>
      <c r="F374" s="70"/>
      <c r="G374" s="70"/>
    </row>
    <row r="375" spans="1:7" ht="12">
      <c r="A375" s="70"/>
      <c r="B375" s="70"/>
      <c r="C375" s="70"/>
      <c r="D375" s="70"/>
      <c r="E375" s="70"/>
      <c r="F375" s="70"/>
      <c r="G375" s="70"/>
    </row>
    <row r="376" spans="1:7" ht="12">
      <c r="A376" s="70"/>
      <c r="B376" s="70"/>
      <c r="C376" s="70"/>
      <c r="D376" s="70"/>
      <c r="E376" s="70"/>
      <c r="F376" s="70"/>
      <c r="G376" s="70"/>
    </row>
    <row r="377" spans="1:7" ht="12">
      <c r="A377" s="70"/>
      <c r="B377" s="70"/>
      <c r="C377" s="70"/>
      <c r="D377" s="70"/>
      <c r="E377" s="70"/>
      <c r="F377" s="70"/>
      <c r="G377" s="70"/>
    </row>
    <row r="378" spans="1:7" ht="12">
      <c r="A378" s="70"/>
      <c r="B378" s="70"/>
      <c r="C378" s="70"/>
      <c r="D378" s="70"/>
      <c r="E378" s="70"/>
      <c r="F378" s="70"/>
      <c r="G378" s="70"/>
    </row>
    <row r="379" spans="1:7" ht="12">
      <c r="A379" s="70"/>
      <c r="B379" s="70"/>
      <c r="C379" s="70"/>
      <c r="D379" s="70"/>
      <c r="E379" s="70"/>
      <c r="F379" s="70"/>
      <c r="G379" s="70"/>
    </row>
    <row r="380" spans="1:7" ht="12">
      <c r="A380" s="70"/>
      <c r="B380" s="70"/>
      <c r="C380" s="70"/>
      <c r="D380" s="70"/>
      <c r="E380" s="70"/>
      <c r="F380" s="70"/>
      <c r="G380" s="70"/>
    </row>
    <row r="381" spans="1:7" ht="12">
      <c r="A381" s="70"/>
      <c r="B381" s="70"/>
      <c r="C381" s="70"/>
      <c r="D381" s="70"/>
      <c r="E381" s="70"/>
      <c r="F381" s="70"/>
      <c r="G381" s="70"/>
    </row>
    <row r="382" spans="1:7" ht="12">
      <c r="A382" s="70"/>
      <c r="B382" s="70"/>
      <c r="C382" s="70"/>
      <c r="D382" s="70"/>
      <c r="E382" s="70"/>
      <c r="F382" s="70"/>
      <c r="G382" s="70"/>
    </row>
    <row r="383" spans="1:7" ht="12">
      <c r="A383" s="70"/>
      <c r="B383" s="70"/>
      <c r="C383" s="70"/>
      <c r="D383" s="70"/>
      <c r="E383" s="70"/>
      <c r="F383" s="70"/>
      <c r="G383" s="70"/>
    </row>
    <row r="384" spans="1:7" ht="12">
      <c r="A384" s="70"/>
      <c r="B384" s="70"/>
      <c r="C384" s="70"/>
      <c r="D384" s="70"/>
      <c r="E384" s="70"/>
      <c r="F384" s="70"/>
      <c r="G384" s="70"/>
    </row>
    <row r="385" spans="1:7" ht="12">
      <c r="A385" s="70"/>
      <c r="B385" s="70"/>
      <c r="C385" s="70"/>
      <c r="D385" s="70"/>
      <c r="E385" s="70"/>
      <c r="F385" s="70"/>
      <c r="G385" s="70"/>
    </row>
    <row r="386" spans="1:7" ht="12">
      <c r="A386" s="70"/>
      <c r="B386" s="70"/>
      <c r="C386" s="70"/>
      <c r="D386" s="70"/>
      <c r="E386" s="70"/>
      <c r="F386" s="70"/>
      <c r="G386" s="70"/>
    </row>
    <row r="387" spans="1:7" ht="12">
      <c r="A387" s="70"/>
      <c r="B387" s="70"/>
      <c r="C387" s="70"/>
      <c r="D387" s="70"/>
      <c r="E387" s="70"/>
      <c r="F387" s="70"/>
      <c r="G387" s="70"/>
    </row>
    <row r="388" spans="1:7" ht="12">
      <c r="A388" s="70"/>
      <c r="B388" s="70"/>
      <c r="C388" s="70"/>
      <c r="D388" s="70"/>
      <c r="E388" s="70"/>
      <c r="F388" s="70"/>
      <c r="G388" s="70"/>
    </row>
    <row r="389" spans="1:7" ht="12">
      <c r="A389" s="70"/>
      <c r="B389" s="70"/>
      <c r="C389" s="70"/>
      <c r="D389" s="70"/>
      <c r="E389" s="70"/>
      <c r="F389" s="70"/>
      <c r="G389" s="70"/>
    </row>
    <row r="390" spans="1:7" ht="12">
      <c r="A390" s="70"/>
      <c r="B390" s="70"/>
      <c r="C390" s="70"/>
      <c r="D390" s="70"/>
      <c r="E390" s="70"/>
      <c r="F390" s="70"/>
      <c r="G390" s="70"/>
    </row>
    <row r="391" spans="1:7" ht="12">
      <c r="A391" s="70"/>
      <c r="B391" s="70"/>
      <c r="C391" s="70"/>
      <c r="D391" s="70"/>
      <c r="E391" s="70"/>
      <c r="F391" s="70"/>
      <c r="G391" s="70"/>
    </row>
    <row r="392" spans="1:7" ht="12">
      <c r="A392" s="70"/>
      <c r="B392" s="70"/>
      <c r="C392" s="70"/>
      <c r="D392" s="70"/>
      <c r="E392" s="70"/>
      <c r="F392" s="70"/>
      <c r="G392" s="70"/>
    </row>
    <row r="393" spans="1:7" ht="12">
      <c r="A393" s="70"/>
      <c r="B393" s="70"/>
      <c r="C393" s="70"/>
      <c r="D393" s="70"/>
      <c r="E393" s="70"/>
      <c r="F393" s="70"/>
      <c r="G393" s="70"/>
    </row>
    <row r="394" spans="1:7" ht="12">
      <c r="A394" s="70"/>
      <c r="B394" s="70"/>
      <c r="C394" s="70"/>
      <c r="D394" s="70"/>
      <c r="E394" s="70"/>
      <c r="F394" s="70"/>
      <c r="G394" s="70"/>
    </row>
    <row r="395" spans="1:7" ht="12">
      <c r="A395" s="70"/>
      <c r="B395" s="70"/>
      <c r="C395" s="70"/>
      <c r="D395" s="70"/>
      <c r="E395" s="70"/>
      <c r="F395" s="70"/>
      <c r="G395" s="70"/>
    </row>
    <row r="396" spans="1:7" ht="12">
      <c r="A396" s="70"/>
      <c r="B396" s="70"/>
      <c r="C396" s="70"/>
      <c r="D396" s="70"/>
      <c r="E396" s="70"/>
      <c r="F396" s="70"/>
      <c r="G396" s="70"/>
    </row>
    <row r="397" spans="1:7" ht="12">
      <c r="A397" s="70"/>
      <c r="B397" s="70"/>
      <c r="C397" s="70"/>
      <c r="D397" s="70"/>
      <c r="E397" s="70"/>
      <c r="F397" s="70"/>
      <c r="G397" s="70"/>
    </row>
    <row r="398" spans="1:7" ht="12">
      <c r="A398" s="70"/>
      <c r="B398" s="70"/>
      <c r="C398" s="70"/>
      <c r="D398" s="70"/>
      <c r="E398" s="70"/>
      <c r="F398" s="70"/>
      <c r="G398" s="70"/>
    </row>
    <row r="399" spans="1:7" ht="12">
      <c r="A399" s="70"/>
      <c r="B399" s="70"/>
      <c r="C399" s="70"/>
      <c r="D399" s="70"/>
      <c r="E399" s="70"/>
      <c r="F399" s="70"/>
      <c r="G399" s="70"/>
    </row>
    <row r="400" spans="1:7" ht="12">
      <c r="A400" s="70"/>
      <c r="B400" s="70"/>
      <c r="C400" s="70"/>
      <c r="D400" s="70"/>
      <c r="E400" s="70"/>
      <c r="F400" s="70"/>
      <c r="G400" s="70"/>
    </row>
    <row r="401" spans="1:7" ht="12">
      <c r="A401" s="70"/>
      <c r="B401" s="70"/>
      <c r="C401" s="70"/>
      <c r="D401" s="70"/>
      <c r="E401" s="70"/>
      <c r="F401" s="70"/>
      <c r="G401" s="70"/>
    </row>
    <row r="402" spans="1:7" ht="12">
      <c r="A402" s="70"/>
      <c r="B402" s="70"/>
      <c r="C402" s="70"/>
      <c r="D402" s="70"/>
      <c r="E402" s="70"/>
      <c r="F402" s="70"/>
      <c r="G402" s="70"/>
    </row>
    <row r="403" spans="1:7" ht="12">
      <c r="A403" s="70"/>
      <c r="B403" s="70"/>
      <c r="C403" s="70"/>
      <c r="D403" s="70"/>
      <c r="E403" s="70"/>
      <c r="F403" s="70"/>
      <c r="G403" s="70"/>
    </row>
    <row r="404" spans="1:7" ht="12">
      <c r="A404" s="70"/>
      <c r="B404" s="70"/>
      <c r="C404" s="70"/>
      <c r="D404" s="70"/>
      <c r="E404" s="70"/>
      <c r="F404" s="70"/>
      <c r="G404" s="70"/>
    </row>
  </sheetData>
  <mergeCells count="11">
    <mergeCell ref="A6:F6"/>
    <mergeCell ref="A7:F7"/>
    <mergeCell ref="A9:C9"/>
    <mergeCell ref="A45:F45"/>
    <mergeCell ref="A13:F13"/>
    <mergeCell ref="A10:A11"/>
    <mergeCell ref="B10:B11"/>
    <mergeCell ref="C10:C11"/>
    <mergeCell ref="D9:D11"/>
    <mergeCell ref="E9:E11"/>
    <mergeCell ref="F9:F11"/>
  </mergeCells>
  <printOptions/>
  <pageMargins left="0.3937007874015748" right="0.3937007874015748" top="0.27" bottom="0.23" header="0.11811023622047245" footer="0.11811023622047245"/>
  <pageSetup fitToHeight="2" fitToWidth="2" horizontalDpi="600" verticalDpi="600" orientation="portrait" paperSize="9" r:id="rId1"/>
  <rowBreaks count="1" manualBreakCount="1"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B1">
      <selection activeCell="E5" sqref="E5"/>
    </sheetView>
  </sheetViews>
  <sheetFormatPr defaultColWidth="9.00390625" defaultRowHeight="12.75"/>
  <cols>
    <col min="1" max="1" width="4.00390625" style="388" bestFit="1" customWidth="1"/>
    <col min="2" max="2" width="6.125" style="388" bestFit="1" customWidth="1"/>
    <col min="3" max="3" width="5.00390625" style="388" bestFit="1" customWidth="1"/>
    <col min="4" max="4" width="49.375" style="388" customWidth="1"/>
    <col min="5" max="5" width="20.00390625" style="388" customWidth="1"/>
    <col min="6" max="16384" width="9.125" style="388" customWidth="1"/>
  </cols>
  <sheetData>
    <row r="1" spans="1:5" ht="12.75">
      <c r="A1" s="185"/>
      <c r="B1" s="185"/>
      <c r="C1" s="185"/>
      <c r="D1" s="185"/>
      <c r="E1" s="242" t="s">
        <v>186</v>
      </c>
    </row>
    <row r="2" spans="1:5" ht="12.75">
      <c r="A2" s="185"/>
      <c r="B2" s="185"/>
      <c r="C2" s="185"/>
      <c r="D2" s="185"/>
      <c r="E2" s="655" t="s">
        <v>643</v>
      </c>
    </row>
    <row r="3" spans="1:5" ht="12.75">
      <c r="A3" s="185"/>
      <c r="B3" s="185"/>
      <c r="C3" s="185"/>
      <c r="D3" s="329"/>
      <c r="E3" s="242" t="s">
        <v>43</v>
      </c>
    </row>
    <row r="4" spans="1:5" ht="12.75">
      <c r="A4" s="185"/>
      <c r="B4" s="185"/>
      <c r="C4" s="185"/>
      <c r="D4" s="329"/>
      <c r="E4" s="655" t="s">
        <v>642</v>
      </c>
    </row>
    <row r="5" spans="1:5" ht="12.75">
      <c r="A5" s="185"/>
      <c r="B5" s="185"/>
      <c r="C5" s="185"/>
      <c r="D5" s="329"/>
      <c r="E5" s="242"/>
    </row>
    <row r="6" spans="1:5" ht="12.75">
      <c r="A6" s="185"/>
      <c r="B6" s="185"/>
      <c r="C6" s="185"/>
      <c r="D6" s="329"/>
      <c r="E6" s="329"/>
    </row>
    <row r="7" spans="1:5" ht="12.75">
      <c r="A7" s="185"/>
      <c r="B7" s="185"/>
      <c r="C7" s="185"/>
      <c r="D7" s="185"/>
      <c r="E7" s="185"/>
    </row>
    <row r="8" spans="1:5" ht="12.75">
      <c r="A8" s="797" t="s">
        <v>206</v>
      </c>
      <c r="B8" s="797"/>
      <c r="C8" s="797"/>
      <c r="D8" s="797"/>
      <c r="E8" s="797"/>
    </row>
    <row r="9" spans="1:5" ht="12.75">
      <c r="A9" s="797" t="s">
        <v>313</v>
      </c>
      <c r="B9" s="797"/>
      <c r="C9" s="797"/>
      <c r="D9" s="797"/>
      <c r="E9" s="797"/>
    </row>
    <row r="10" spans="1:5" ht="12.75">
      <c r="A10" s="797" t="s">
        <v>407</v>
      </c>
      <c r="B10" s="797"/>
      <c r="C10" s="797"/>
      <c r="D10" s="797"/>
      <c r="E10" s="797"/>
    </row>
    <row r="11" spans="1:5" ht="12.75">
      <c r="A11" s="185"/>
      <c r="B11" s="309"/>
      <c r="C11" s="185"/>
      <c r="D11" s="185"/>
      <c r="E11" s="185"/>
    </row>
    <row r="12" spans="1:5" ht="12.75">
      <c r="A12" s="185"/>
      <c r="B12" s="309"/>
      <c r="C12" s="185"/>
      <c r="D12" s="185"/>
      <c r="E12" s="185"/>
    </row>
    <row r="13" spans="1:5" ht="13.5" thickBot="1">
      <c r="A13" s="329"/>
      <c r="B13" s="329"/>
      <c r="C13" s="329"/>
      <c r="D13" s="329"/>
      <c r="E13" s="437" t="s">
        <v>184</v>
      </c>
    </row>
    <row r="14" spans="1:5" ht="12.75">
      <c r="A14" s="835" t="s">
        <v>210</v>
      </c>
      <c r="B14" s="836"/>
      <c r="C14" s="837"/>
      <c r="D14" s="439"/>
      <c r="E14" s="440"/>
    </row>
    <row r="15" spans="1:5" ht="12.75">
      <c r="A15" s="833" t="s">
        <v>55</v>
      </c>
      <c r="B15" s="834" t="s">
        <v>40</v>
      </c>
      <c r="C15" s="834" t="s">
        <v>0</v>
      </c>
      <c r="D15" s="268" t="s">
        <v>87</v>
      </c>
      <c r="E15" s="441" t="s">
        <v>166</v>
      </c>
    </row>
    <row r="16" spans="1:5" ht="13.5" thickBot="1">
      <c r="A16" s="790"/>
      <c r="B16" s="793"/>
      <c r="C16" s="793"/>
      <c r="D16" s="303"/>
      <c r="E16" s="442"/>
    </row>
    <row r="17" spans="1:5" ht="13.5" thickBot="1">
      <c r="A17" s="443">
        <v>1</v>
      </c>
      <c r="B17" s="444">
        <v>2</v>
      </c>
      <c r="C17" s="445">
        <v>3</v>
      </c>
      <c r="D17" s="445">
        <v>4</v>
      </c>
      <c r="E17" s="446">
        <v>5</v>
      </c>
    </row>
    <row r="18" spans="1:5" ht="13.5" thickBot="1">
      <c r="A18" s="701">
        <v>600</v>
      </c>
      <c r="B18" s="482"/>
      <c r="C18" s="480"/>
      <c r="D18" s="702" t="s">
        <v>26</v>
      </c>
      <c r="E18" s="703">
        <f>E19</f>
        <v>8423</v>
      </c>
    </row>
    <row r="19" spans="1:5" ht="12.75">
      <c r="A19" s="414"/>
      <c r="B19" s="448">
        <v>60014</v>
      </c>
      <c r="C19" s="438"/>
      <c r="D19" s="452" t="s">
        <v>27</v>
      </c>
      <c r="E19" s="483">
        <f>E21</f>
        <v>8423</v>
      </c>
    </row>
    <row r="20" spans="1:5" ht="12.75">
      <c r="A20" s="414"/>
      <c r="B20" s="421"/>
      <c r="C20" s="305">
        <v>2310</v>
      </c>
      <c r="D20" s="305" t="s">
        <v>436</v>
      </c>
      <c r="E20" s="484"/>
    </row>
    <row r="21" spans="1:5" ht="12.75">
      <c r="A21" s="414"/>
      <c r="B21" s="421"/>
      <c r="C21" s="305"/>
      <c r="D21" s="305" t="s">
        <v>437</v>
      </c>
      <c r="E21" s="484">
        <f>'WYDATKI ukł.wyk.'!G28</f>
        <v>8423</v>
      </c>
    </row>
    <row r="22" spans="1:5" ht="12.75">
      <c r="A22" s="414"/>
      <c r="B22" s="421"/>
      <c r="C22" s="305"/>
      <c r="D22" s="305"/>
      <c r="E22" s="484"/>
    </row>
    <row r="23" spans="1:5" ht="13.5" thickBot="1">
      <c r="A23" s="412">
        <v>754</v>
      </c>
      <c r="B23" s="302"/>
      <c r="C23" s="304"/>
      <c r="D23" s="405" t="s">
        <v>610</v>
      </c>
      <c r="E23" s="632">
        <f>E24</f>
        <v>5000</v>
      </c>
    </row>
    <row r="24" spans="1:5" ht="12.75">
      <c r="A24" s="481"/>
      <c r="B24" s="453">
        <v>75406</v>
      </c>
      <c r="C24" s="454"/>
      <c r="D24" s="454" t="s">
        <v>606</v>
      </c>
      <c r="E24" s="644">
        <f>E25</f>
        <v>5000</v>
      </c>
    </row>
    <row r="25" spans="1:5" ht="12.75">
      <c r="A25" s="481"/>
      <c r="B25" s="421"/>
      <c r="C25" s="305">
        <v>6610</v>
      </c>
      <c r="D25" s="186" t="s">
        <v>605</v>
      </c>
      <c r="E25" s="484">
        <f>'WYDATKI ukł.wyk.'!G145</f>
        <v>5000</v>
      </c>
    </row>
    <row r="26" spans="1:5" ht="12.75">
      <c r="A26" s="481"/>
      <c r="B26" s="421"/>
      <c r="C26" s="268"/>
      <c r="D26" s="186" t="s">
        <v>567</v>
      </c>
      <c r="E26" s="441"/>
    </row>
    <row r="27" spans="1:5" ht="12.75">
      <c r="A27" s="481"/>
      <c r="B27" s="421"/>
      <c r="C27" s="268"/>
      <c r="D27" s="210"/>
      <c r="E27" s="441"/>
    </row>
    <row r="28" spans="1:5" ht="13.5" thickBot="1">
      <c r="A28" s="412">
        <v>851</v>
      </c>
      <c r="B28" s="419"/>
      <c r="C28" s="393"/>
      <c r="D28" s="405" t="s">
        <v>12</v>
      </c>
      <c r="E28" s="447">
        <f>E29</f>
        <v>35000</v>
      </c>
    </row>
    <row r="29" spans="1:5" ht="12.75">
      <c r="A29" s="414"/>
      <c r="B29" s="448">
        <v>85141</v>
      </c>
      <c r="C29" s="438"/>
      <c r="D29" s="451" t="s">
        <v>409</v>
      </c>
      <c r="E29" s="449">
        <f>E31</f>
        <v>35000</v>
      </c>
    </row>
    <row r="30" spans="1:5" ht="12.75">
      <c r="A30" s="414"/>
      <c r="B30" s="421"/>
      <c r="C30" s="305">
        <v>6620</v>
      </c>
      <c r="D30" s="706" t="s">
        <v>591</v>
      </c>
      <c r="E30" s="450"/>
    </row>
    <row r="31" spans="1:5" ht="12.75">
      <c r="A31" s="414"/>
      <c r="B31" s="421"/>
      <c r="C31" s="305"/>
      <c r="D31" s="186" t="s">
        <v>567</v>
      </c>
      <c r="E31" s="450">
        <f>'WYDATKI ukł.wyk.'!G268</f>
        <v>35000</v>
      </c>
    </row>
    <row r="32" spans="1:5" ht="12.75">
      <c r="A32" s="414"/>
      <c r="B32" s="421"/>
      <c r="C32" s="305"/>
      <c r="D32" s="305"/>
      <c r="E32" s="450"/>
    </row>
    <row r="33" spans="1:5" ht="13.5" thickBot="1">
      <c r="A33" s="412">
        <v>852</v>
      </c>
      <c r="B33" s="419"/>
      <c r="C33" s="405"/>
      <c r="D33" s="405" t="s">
        <v>158</v>
      </c>
      <c r="E33" s="447">
        <f>E38+E34</f>
        <v>759500</v>
      </c>
    </row>
    <row r="34" spans="1:5" ht="12.75">
      <c r="A34" s="396"/>
      <c r="B34" s="448">
        <v>85201</v>
      </c>
      <c r="C34" s="451"/>
      <c r="D34" s="452" t="s">
        <v>20</v>
      </c>
      <c r="E34" s="449">
        <f>E36</f>
        <v>639500</v>
      </c>
    </row>
    <row r="35" spans="1:5" ht="12.75">
      <c r="A35" s="396"/>
      <c r="B35" s="421"/>
      <c r="C35" s="305">
        <v>2310</v>
      </c>
      <c r="D35" s="305" t="s">
        <v>436</v>
      </c>
      <c r="E35" s="450"/>
    </row>
    <row r="36" spans="1:5" ht="12.75">
      <c r="A36" s="396"/>
      <c r="B36" s="421"/>
      <c r="C36" s="305"/>
      <c r="D36" s="305" t="s">
        <v>437</v>
      </c>
      <c r="E36" s="450">
        <f>'WYDATKI ukł.wyk.'!G283</f>
        <v>639500</v>
      </c>
    </row>
    <row r="37" spans="1:5" ht="12.75">
      <c r="A37" s="396"/>
      <c r="B37" s="421"/>
      <c r="C37" s="305"/>
      <c r="D37" s="305"/>
      <c r="E37" s="450"/>
    </row>
    <row r="38" spans="1:5" ht="12.75">
      <c r="A38" s="414"/>
      <c r="B38" s="453">
        <v>85204</v>
      </c>
      <c r="C38" s="454"/>
      <c r="D38" s="454" t="s">
        <v>22</v>
      </c>
      <c r="E38" s="455">
        <f>E40</f>
        <v>120000</v>
      </c>
    </row>
    <row r="39" spans="1:5" ht="12.75">
      <c r="A39" s="456"/>
      <c r="B39" s="204"/>
      <c r="C39" s="268">
        <v>2310</v>
      </c>
      <c r="D39" s="305" t="s">
        <v>436</v>
      </c>
      <c r="E39" s="450"/>
    </row>
    <row r="40" spans="1:5" ht="12.75">
      <c r="A40" s="456"/>
      <c r="B40" s="204"/>
      <c r="C40" s="268"/>
      <c r="D40" s="305" t="s">
        <v>437</v>
      </c>
      <c r="E40" s="450">
        <f>'WYDATKI ukł.wyk.'!G344</f>
        <v>120000</v>
      </c>
    </row>
    <row r="41" spans="1:5" ht="12.75">
      <c r="A41" s="414"/>
      <c r="B41" s="421"/>
      <c r="C41" s="268"/>
      <c r="D41" s="305"/>
      <c r="E41" s="457"/>
    </row>
    <row r="42" spans="1:5" ht="13.5" thickBot="1">
      <c r="A42" s="412">
        <v>854</v>
      </c>
      <c r="B42" s="419"/>
      <c r="C42" s="393"/>
      <c r="D42" s="405" t="s">
        <v>23</v>
      </c>
      <c r="E42" s="447">
        <f>E44</f>
        <v>120000</v>
      </c>
    </row>
    <row r="43" spans="1:5" ht="12.75">
      <c r="A43" s="414"/>
      <c r="B43" s="421">
        <v>85406</v>
      </c>
      <c r="C43" s="268"/>
      <c r="D43" s="305" t="s">
        <v>91</v>
      </c>
      <c r="E43" s="450"/>
    </row>
    <row r="44" spans="1:5" ht="12.75">
      <c r="A44" s="414"/>
      <c r="B44" s="453"/>
      <c r="C44" s="458"/>
      <c r="D44" s="454" t="s">
        <v>207</v>
      </c>
      <c r="E44" s="455">
        <f>E46</f>
        <v>120000</v>
      </c>
    </row>
    <row r="45" spans="1:5" ht="12.75">
      <c r="A45" s="414"/>
      <c r="B45" s="421"/>
      <c r="C45" s="268">
        <v>2310</v>
      </c>
      <c r="D45" s="305" t="s">
        <v>436</v>
      </c>
      <c r="E45" s="450"/>
    </row>
    <row r="46" spans="1:5" ht="12.75">
      <c r="A46" s="414"/>
      <c r="B46" s="421"/>
      <c r="C46" s="268"/>
      <c r="D46" s="305" t="s">
        <v>437</v>
      </c>
      <c r="E46" s="450">
        <f>'WYDATKI ukł.wyk.'!G442</f>
        <v>120000</v>
      </c>
    </row>
    <row r="47" spans="1:5" ht="12.75">
      <c r="A47" s="414"/>
      <c r="B47" s="421"/>
      <c r="C47" s="268"/>
      <c r="D47" s="305"/>
      <c r="E47" s="450"/>
    </row>
    <row r="48" spans="1:5" ht="13.5" thickBot="1">
      <c r="A48" s="412">
        <v>921</v>
      </c>
      <c r="B48" s="419"/>
      <c r="C48" s="393"/>
      <c r="D48" s="405" t="s">
        <v>39</v>
      </c>
      <c r="E48" s="447">
        <f>E49</f>
        <v>35000</v>
      </c>
    </row>
    <row r="49" spans="1:5" ht="12.75">
      <c r="A49" s="414"/>
      <c r="B49" s="453">
        <v>92116</v>
      </c>
      <c r="C49" s="458"/>
      <c r="D49" s="454" t="s">
        <v>142</v>
      </c>
      <c r="E49" s="455">
        <f>E51</f>
        <v>35000</v>
      </c>
    </row>
    <row r="50" spans="1:5" ht="12.75">
      <c r="A50" s="414"/>
      <c r="B50" s="421"/>
      <c r="C50" s="268">
        <v>2310</v>
      </c>
      <c r="D50" s="305" t="s">
        <v>436</v>
      </c>
      <c r="E50" s="450"/>
    </row>
    <row r="51" spans="1:5" ht="13.5" thickBot="1">
      <c r="A51" s="414"/>
      <c r="B51" s="421"/>
      <c r="C51" s="268"/>
      <c r="D51" s="305" t="s">
        <v>437</v>
      </c>
      <c r="E51" s="450">
        <f>'WYDATKI ukł.wyk.'!G523</f>
        <v>35000</v>
      </c>
    </row>
    <row r="52" spans="1:5" ht="12.75">
      <c r="A52" s="459"/>
      <c r="B52" s="460"/>
      <c r="C52" s="461"/>
      <c r="D52" s="462"/>
      <c r="E52" s="463"/>
    </row>
    <row r="53" spans="1:5" ht="12.75">
      <c r="A53" s="192"/>
      <c r="B53" s="51"/>
      <c r="C53" s="51"/>
      <c r="D53" s="372" t="s">
        <v>185</v>
      </c>
      <c r="E53" s="464">
        <f>E48+E42+E33+E28+E18+E23</f>
        <v>962923</v>
      </c>
    </row>
    <row r="54" spans="1:5" ht="13.5" thickBot="1">
      <c r="A54" s="465"/>
      <c r="B54" s="381"/>
      <c r="C54" s="381"/>
      <c r="D54" s="466"/>
      <c r="E54" s="467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6"/>
  <sheetViews>
    <sheetView zoomScale="95" zoomScaleNormal="95" workbookViewId="0" topLeftCell="D1">
      <selection activeCell="A5" sqref="A5:M5"/>
    </sheetView>
  </sheetViews>
  <sheetFormatPr defaultColWidth="9.00390625" defaultRowHeight="12.75"/>
  <cols>
    <col min="1" max="1" width="3.875" style="9" customWidth="1"/>
    <col min="2" max="2" width="5.375" style="9" customWidth="1"/>
    <col min="3" max="3" width="44.625" style="9" customWidth="1"/>
    <col min="4" max="4" width="9.375" style="9" customWidth="1"/>
    <col min="5" max="5" width="9.00390625" style="9" customWidth="1"/>
    <col min="6" max="6" width="9.125" style="9" customWidth="1"/>
    <col min="7" max="7" width="8.375" style="9" customWidth="1"/>
    <col min="8" max="8" width="9.00390625" style="9" customWidth="1"/>
    <col min="9" max="9" width="8.625" style="9" customWidth="1"/>
    <col min="10" max="10" width="10.625" style="9" customWidth="1"/>
    <col min="11" max="11" width="8.875" style="9" customWidth="1"/>
    <col min="12" max="12" width="7.375" style="9" customWidth="1"/>
    <col min="13" max="13" width="11.625" style="9" customWidth="1"/>
    <col min="14" max="16384" width="9.125" style="9" customWidth="1"/>
  </cols>
  <sheetData>
    <row r="1" spans="11:12" ht="12">
      <c r="K1" s="10" t="s">
        <v>205</v>
      </c>
      <c r="L1" s="10"/>
    </row>
    <row r="2" spans="7:13" ht="12">
      <c r="G2" s="25"/>
      <c r="K2" s="10" t="s">
        <v>187</v>
      </c>
      <c r="L2" s="854" t="s">
        <v>641</v>
      </c>
      <c r="M2" s="11"/>
    </row>
    <row r="3" spans="11:13" ht="12">
      <c r="K3" s="10" t="s">
        <v>43</v>
      </c>
      <c r="L3" s="10"/>
      <c r="M3" s="11"/>
    </row>
    <row r="4" spans="11:13" ht="12">
      <c r="K4" s="854" t="s">
        <v>642</v>
      </c>
      <c r="L4" s="10"/>
      <c r="M4" s="11"/>
    </row>
    <row r="5" spans="1:13" ht="14.25" customHeight="1">
      <c r="A5" s="797" t="s">
        <v>446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</row>
    <row r="6" spans="1:13" ht="14.25" customHeight="1">
      <c r="A6" s="847" t="s">
        <v>447</v>
      </c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</row>
    <row r="7" spans="1:13" ht="14.2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ht="12.7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95" t="s">
        <v>184</v>
      </c>
    </row>
    <row r="9" spans="1:13" ht="12.75" customHeight="1">
      <c r="A9" s="222"/>
      <c r="B9" s="223"/>
      <c r="C9" s="493"/>
      <c r="D9" s="494"/>
      <c r="E9" s="841" t="s">
        <v>327</v>
      </c>
      <c r="F9" s="842"/>
      <c r="G9" s="842"/>
      <c r="H9" s="842"/>
      <c r="I9" s="842"/>
      <c r="J9" s="842"/>
      <c r="K9" s="842"/>
      <c r="L9" s="843"/>
      <c r="M9" s="495"/>
    </row>
    <row r="10" spans="1:13" ht="12">
      <c r="A10" s="224"/>
      <c r="B10" s="221"/>
      <c r="C10" s="496"/>
      <c r="D10" s="497" t="s">
        <v>188</v>
      </c>
      <c r="E10" s="498" t="s">
        <v>189</v>
      </c>
      <c r="F10" s="838" t="s">
        <v>326</v>
      </c>
      <c r="G10" s="839"/>
      <c r="H10" s="839"/>
      <c r="I10" s="839"/>
      <c r="J10" s="840"/>
      <c r="K10" s="498"/>
      <c r="L10" s="499"/>
      <c r="M10" s="500" t="s">
        <v>190</v>
      </c>
    </row>
    <row r="11" spans="1:13" ht="11.25">
      <c r="A11" s="521" t="s">
        <v>55</v>
      </c>
      <c r="B11" s="503" t="s">
        <v>40</v>
      </c>
      <c r="C11" s="498" t="s">
        <v>191</v>
      </c>
      <c r="D11" s="498" t="s">
        <v>192</v>
      </c>
      <c r="E11" s="501" t="s">
        <v>193</v>
      </c>
      <c r="F11" s="501" t="s">
        <v>194</v>
      </c>
      <c r="G11" s="498" t="s">
        <v>195</v>
      </c>
      <c r="H11" s="502" t="s">
        <v>196</v>
      </c>
      <c r="I11" s="503" t="s">
        <v>194</v>
      </c>
      <c r="J11" s="502" t="s">
        <v>448</v>
      </c>
      <c r="K11" s="498" t="s">
        <v>387</v>
      </c>
      <c r="L11" s="497" t="s">
        <v>451</v>
      </c>
      <c r="M11" s="500" t="s">
        <v>328</v>
      </c>
    </row>
    <row r="12" spans="1:13" ht="12">
      <c r="A12" s="213"/>
      <c r="B12" s="225"/>
      <c r="C12" s="498" t="s">
        <v>197</v>
      </c>
      <c r="D12" s="498" t="s">
        <v>198</v>
      </c>
      <c r="E12" s="501">
        <v>2006</v>
      </c>
      <c r="F12" s="501" t="s">
        <v>199</v>
      </c>
      <c r="G12" s="498" t="s">
        <v>200</v>
      </c>
      <c r="H12" s="498" t="s">
        <v>201</v>
      </c>
      <c r="I12" s="503" t="s">
        <v>452</v>
      </c>
      <c r="J12" s="498" t="s">
        <v>449</v>
      </c>
      <c r="K12" s="498"/>
      <c r="L12" s="497"/>
      <c r="M12" s="500" t="s">
        <v>202</v>
      </c>
    </row>
    <row r="13" spans="1:13" ht="12.75" thickBot="1">
      <c r="A13" s="81"/>
      <c r="B13" s="226"/>
      <c r="C13" s="504"/>
      <c r="D13" s="531"/>
      <c r="E13" s="504" t="s">
        <v>368</v>
      </c>
      <c r="F13" s="506"/>
      <c r="G13" s="504"/>
      <c r="H13" s="504"/>
      <c r="I13" s="505" t="s">
        <v>453</v>
      </c>
      <c r="J13" s="504" t="s">
        <v>450</v>
      </c>
      <c r="K13" s="504"/>
      <c r="L13" s="506"/>
      <c r="M13" s="507" t="s">
        <v>203</v>
      </c>
    </row>
    <row r="14" spans="1:13" ht="10.5" thickBot="1">
      <c r="A14" s="39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176">
        <v>12</v>
      </c>
      <c r="M14" s="176">
        <v>13</v>
      </c>
    </row>
    <row r="15" spans="1:13" ht="12">
      <c r="A15" s="515"/>
      <c r="B15" s="516"/>
      <c r="C15" s="511" t="s">
        <v>433</v>
      </c>
      <c r="D15" s="80"/>
      <c r="E15" s="80"/>
      <c r="F15" s="76"/>
      <c r="G15" s="76"/>
      <c r="H15" s="76"/>
      <c r="I15" s="76"/>
      <c r="J15" s="76"/>
      <c r="K15" s="80"/>
      <c r="L15" s="76"/>
      <c r="M15" s="508" t="s">
        <v>347</v>
      </c>
    </row>
    <row r="16" spans="1:13" ht="12">
      <c r="A16" s="515">
        <v>600</v>
      </c>
      <c r="B16" s="516">
        <v>60014</v>
      </c>
      <c r="C16" s="511" t="s">
        <v>434</v>
      </c>
      <c r="D16" s="183">
        <f>E16+K16+L16</f>
        <v>150000</v>
      </c>
      <c r="E16" s="183">
        <f>SUM(F16+G16+H16+J16+I16)</f>
        <v>150000</v>
      </c>
      <c r="F16" s="485">
        <f>1916000-585453-500000-30000-547-650000</f>
        <v>150000</v>
      </c>
      <c r="G16" s="485">
        <v>0</v>
      </c>
      <c r="H16" s="485">
        <v>0</v>
      </c>
      <c r="I16" s="485">
        <v>0</v>
      </c>
      <c r="J16" s="485">
        <v>0</v>
      </c>
      <c r="K16" s="182">
        <v>0</v>
      </c>
      <c r="L16" s="486">
        <v>0</v>
      </c>
      <c r="M16" s="508" t="s">
        <v>348</v>
      </c>
    </row>
    <row r="17" spans="1:13" ht="12">
      <c r="A17" s="517"/>
      <c r="B17" s="518"/>
      <c r="C17" s="512"/>
      <c r="D17" s="479"/>
      <c r="E17" s="479"/>
      <c r="F17" s="487"/>
      <c r="G17" s="487"/>
      <c r="H17" s="487"/>
      <c r="I17" s="487"/>
      <c r="J17" s="487"/>
      <c r="K17" s="479"/>
      <c r="L17" s="487"/>
      <c r="M17" s="509" t="s">
        <v>347</v>
      </c>
    </row>
    <row r="18" spans="1:13" ht="12">
      <c r="A18" s="519">
        <v>600</v>
      </c>
      <c r="B18" s="520">
        <v>60014</v>
      </c>
      <c r="C18" s="513" t="s">
        <v>435</v>
      </c>
      <c r="D18" s="183">
        <f>E18+K18+L18</f>
        <v>238705</v>
      </c>
      <c r="E18" s="183">
        <f>SUM(F18+G18+H18+J18+I18)</f>
        <v>238705</v>
      </c>
      <c r="F18" s="485">
        <f>254900-36195</f>
        <v>218705</v>
      </c>
      <c r="G18" s="485">
        <v>0</v>
      </c>
      <c r="H18" s="485">
        <v>0</v>
      </c>
      <c r="I18" s="485">
        <v>20000</v>
      </c>
      <c r="J18" s="485">
        <v>0</v>
      </c>
      <c r="K18" s="183">
        <v>0</v>
      </c>
      <c r="L18" s="485">
        <v>0</v>
      </c>
      <c r="M18" s="510" t="s">
        <v>348</v>
      </c>
    </row>
    <row r="19" spans="1:13" ht="12">
      <c r="A19" s="517"/>
      <c r="B19" s="518"/>
      <c r="C19" s="514" t="s">
        <v>478</v>
      </c>
      <c r="D19" s="479"/>
      <c r="E19" s="479"/>
      <c r="F19" s="487"/>
      <c r="G19" s="487"/>
      <c r="H19" s="487"/>
      <c r="I19" s="487"/>
      <c r="J19" s="487"/>
      <c r="K19" s="479"/>
      <c r="L19" s="487"/>
      <c r="M19" s="509" t="s">
        <v>347</v>
      </c>
    </row>
    <row r="20" spans="1:13" ht="12">
      <c r="A20" s="519">
        <v>600</v>
      </c>
      <c r="B20" s="520">
        <v>60014</v>
      </c>
      <c r="C20" s="513" t="s">
        <v>479</v>
      </c>
      <c r="D20" s="183">
        <f>E20+K20+L20</f>
        <v>62000</v>
      </c>
      <c r="E20" s="183">
        <f>SUM(F20+G20+H20+J20+I20)</f>
        <v>62000</v>
      </c>
      <c r="F20" s="485">
        <v>62000</v>
      </c>
      <c r="G20" s="485">
        <v>0</v>
      </c>
      <c r="H20" s="485">
        <v>0</v>
      </c>
      <c r="I20" s="485">
        <v>0</v>
      </c>
      <c r="J20" s="485">
        <v>0</v>
      </c>
      <c r="K20" s="183">
        <v>0</v>
      </c>
      <c r="L20" s="485">
        <v>0</v>
      </c>
      <c r="M20" s="510" t="s">
        <v>348</v>
      </c>
    </row>
    <row r="21" spans="1:13" ht="12">
      <c r="A21" s="515"/>
      <c r="B21" s="516"/>
      <c r="C21" s="511" t="s">
        <v>480</v>
      </c>
      <c r="D21" s="479"/>
      <c r="E21" s="479"/>
      <c r="F21" s="487"/>
      <c r="G21" s="487"/>
      <c r="H21" s="487"/>
      <c r="I21" s="487"/>
      <c r="J21" s="487"/>
      <c r="K21" s="479"/>
      <c r="L21" s="487"/>
      <c r="M21" s="509" t="s">
        <v>347</v>
      </c>
    </row>
    <row r="22" spans="1:13" ht="12">
      <c r="A22" s="519">
        <v>600</v>
      </c>
      <c r="B22" s="520">
        <v>60014</v>
      </c>
      <c r="C22" s="513" t="s">
        <v>489</v>
      </c>
      <c r="D22" s="183">
        <f>E22+K22+L22</f>
        <v>31000</v>
      </c>
      <c r="E22" s="183">
        <f>SUM(F22+G22+H22+J22+I22)</f>
        <v>3000</v>
      </c>
      <c r="F22" s="485">
        <v>3000</v>
      </c>
      <c r="G22" s="485">
        <v>0</v>
      </c>
      <c r="H22" s="485">
        <v>0</v>
      </c>
      <c r="I22" s="485">
        <v>0</v>
      </c>
      <c r="J22" s="485">
        <v>0</v>
      </c>
      <c r="K22" s="183">
        <v>28000</v>
      </c>
      <c r="L22" s="485">
        <v>0</v>
      </c>
      <c r="M22" s="510" t="s">
        <v>348</v>
      </c>
    </row>
    <row r="23" spans="1:13" ht="12">
      <c r="A23" s="515"/>
      <c r="B23" s="516"/>
      <c r="C23" s="511" t="s">
        <v>481</v>
      </c>
      <c r="D23" s="479"/>
      <c r="E23" s="479"/>
      <c r="F23" s="487"/>
      <c r="G23" s="487"/>
      <c r="H23" s="487"/>
      <c r="I23" s="487"/>
      <c r="J23" s="487"/>
      <c r="K23" s="479"/>
      <c r="L23" s="487"/>
      <c r="M23" s="509" t="s">
        <v>347</v>
      </c>
    </row>
    <row r="24" spans="1:13" ht="12">
      <c r="A24" s="519">
        <v>600</v>
      </c>
      <c r="B24" s="520">
        <v>60014</v>
      </c>
      <c r="C24" s="513" t="s">
        <v>482</v>
      </c>
      <c r="D24" s="183">
        <f>E24+K24+L24</f>
        <v>40000</v>
      </c>
      <c r="E24" s="183">
        <f>SUM(F24+G24+H24+J24+I24)</f>
        <v>40000</v>
      </c>
      <c r="F24" s="485">
        <v>40000</v>
      </c>
      <c r="G24" s="485">
        <v>0</v>
      </c>
      <c r="H24" s="485">
        <v>0</v>
      </c>
      <c r="I24" s="485">
        <v>0</v>
      </c>
      <c r="J24" s="485">
        <v>0</v>
      </c>
      <c r="K24" s="183">
        <v>0</v>
      </c>
      <c r="L24" s="485">
        <v>0</v>
      </c>
      <c r="M24" s="510" t="s">
        <v>348</v>
      </c>
    </row>
    <row r="25" spans="1:13" ht="12">
      <c r="A25" s="515"/>
      <c r="B25" s="516"/>
      <c r="C25" s="511"/>
      <c r="D25" s="479"/>
      <c r="E25" s="479"/>
      <c r="F25" s="487"/>
      <c r="G25" s="487"/>
      <c r="H25" s="487"/>
      <c r="I25" s="487"/>
      <c r="J25" s="487"/>
      <c r="K25" s="479"/>
      <c r="L25" s="487"/>
      <c r="M25" s="509" t="s">
        <v>347</v>
      </c>
    </row>
    <row r="26" spans="1:13" ht="12">
      <c r="A26" s="519">
        <v>600</v>
      </c>
      <c r="B26" s="520">
        <v>60014</v>
      </c>
      <c r="C26" s="513" t="s">
        <v>592</v>
      </c>
      <c r="D26" s="183">
        <f>E26+K26+L26</f>
        <v>6000</v>
      </c>
      <c r="E26" s="183">
        <f>SUM(F26+G26+H26+J26+I26)</f>
        <v>6000</v>
      </c>
      <c r="F26" s="485">
        <v>6000</v>
      </c>
      <c r="G26" s="485">
        <v>0</v>
      </c>
      <c r="H26" s="485">
        <v>0</v>
      </c>
      <c r="I26" s="485">
        <v>0</v>
      </c>
      <c r="J26" s="485">
        <v>0</v>
      </c>
      <c r="K26" s="183">
        <v>0</v>
      </c>
      <c r="L26" s="485">
        <v>0</v>
      </c>
      <c r="M26" s="510" t="s">
        <v>348</v>
      </c>
    </row>
    <row r="27" spans="1:13" ht="12">
      <c r="A27" s="515"/>
      <c r="B27" s="516"/>
      <c r="C27" s="511"/>
      <c r="D27" s="479"/>
      <c r="E27" s="479"/>
      <c r="F27" s="487"/>
      <c r="G27" s="487"/>
      <c r="H27" s="487"/>
      <c r="I27" s="487"/>
      <c r="J27" s="487"/>
      <c r="K27" s="479"/>
      <c r="L27" s="487"/>
      <c r="M27" s="509" t="s">
        <v>347</v>
      </c>
    </row>
    <row r="28" spans="1:13" ht="12">
      <c r="A28" s="519">
        <v>600</v>
      </c>
      <c r="B28" s="520">
        <v>60014</v>
      </c>
      <c r="C28" s="513" t="s">
        <v>594</v>
      </c>
      <c r="D28" s="183">
        <f>E28+K28+L28</f>
        <v>28000</v>
      </c>
      <c r="E28" s="183">
        <f>SUM(F28+G28+H28+J28+I28)</f>
        <v>28000</v>
      </c>
      <c r="F28" s="485">
        <v>28000</v>
      </c>
      <c r="G28" s="485">
        <v>0</v>
      </c>
      <c r="H28" s="485">
        <v>0</v>
      </c>
      <c r="I28" s="485">
        <v>0</v>
      </c>
      <c r="J28" s="485">
        <v>0</v>
      </c>
      <c r="K28" s="183">
        <v>0</v>
      </c>
      <c r="L28" s="485">
        <v>0</v>
      </c>
      <c r="M28" s="510" t="s">
        <v>348</v>
      </c>
    </row>
    <row r="29" spans="1:13" ht="12">
      <c r="A29" s="517"/>
      <c r="B29" s="518"/>
      <c r="C29" s="514" t="s">
        <v>455</v>
      </c>
      <c r="D29" s="488"/>
      <c r="E29" s="488"/>
      <c r="F29" s="489"/>
      <c r="G29" s="489"/>
      <c r="H29" s="489"/>
      <c r="I29" s="489"/>
      <c r="J29" s="489"/>
      <c r="K29" s="488"/>
      <c r="L29" s="489"/>
      <c r="M29" s="509" t="s">
        <v>349</v>
      </c>
    </row>
    <row r="30" spans="1:13" ht="12">
      <c r="A30" s="519">
        <v>750</v>
      </c>
      <c r="B30" s="520">
        <v>75020</v>
      </c>
      <c r="C30" s="513" t="s">
        <v>454</v>
      </c>
      <c r="D30" s="183">
        <f>E30+K30+L30</f>
        <v>70000</v>
      </c>
      <c r="E30" s="183">
        <f>SUM(F30+G30+H30+J30+I30)</f>
        <v>70000</v>
      </c>
      <c r="F30" s="485">
        <v>70000</v>
      </c>
      <c r="G30" s="485">
        <v>0</v>
      </c>
      <c r="H30" s="485">
        <v>0</v>
      </c>
      <c r="I30" s="485">
        <v>0</v>
      </c>
      <c r="J30" s="485">
        <v>0</v>
      </c>
      <c r="K30" s="183">
        <v>0</v>
      </c>
      <c r="L30" s="485">
        <v>0</v>
      </c>
      <c r="M30" s="510" t="s">
        <v>350</v>
      </c>
    </row>
    <row r="31" spans="1:13" ht="12">
      <c r="A31" s="515"/>
      <c r="B31" s="516"/>
      <c r="C31" s="511"/>
      <c r="D31" s="182"/>
      <c r="E31" s="182"/>
      <c r="F31" s="486"/>
      <c r="G31" s="486"/>
      <c r="H31" s="486"/>
      <c r="I31" s="486"/>
      <c r="J31" s="486"/>
      <c r="K31" s="182"/>
      <c r="L31" s="486"/>
      <c r="M31" s="508" t="s">
        <v>349</v>
      </c>
    </row>
    <row r="32" spans="1:13" ht="12">
      <c r="A32" s="519">
        <v>750</v>
      </c>
      <c r="B32" s="520">
        <v>75020</v>
      </c>
      <c r="C32" s="513" t="s">
        <v>620</v>
      </c>
      <c r="D32" s="183">
        <f>E32+K32+L32</f>
        <v>74465</v>
      </c>
      <c r="E32" s="183">
        <f>SUM(F32+G32+H32+J32+I32)</f>
        <v>74465</v>
      </c>
      <c r="F32" s="485">
        <v>74465</v>
      </c>
      <c r="G32" s="485">
        <v>0</v>
      </c>
      <c r="H32" s="485">
        <v>0</v>
      </c>
      <c r="I32" s="485">
        <v>0</v>
      </c>
      <c r="J32" s="485">
        <v>0</v>
      </c>
      <c r="K32" s="183">
        <v>0</v>
      </c>
      <c r="L32" s="485">
        <v>0</v>
      </c>
      <c r="M32" s="698" t="s">
        <v>350</v>
      </c>
    </row>
    <row r="33" spans="1:13" ht="12">
      <c r="A33" s="515"/>
      <c r="B33" s="516"/>
      <c r="C33" s="511"/>
      <c r="D33" s="182"/>
      <c r="E33" s="182"/>
      <c r="F33" s="486"/>
      <c r="G33" s="486"/>
      <c r="H33" s="486"/>
      <c r="I33" s="486"/>
      <c r="J33" s="486"/>
      <c r="K33" s="182"/>
      <c r="L33" s="486"/>
      <c r="M33" s="508" t="s">
        <v>349</v>
      </c>
    </row>
    <row r="34" spans="1:13" ht="12">
      <c r="A34" s="519">
        <v>801</v>
      </c>
      <c r="B34" s="520">
        <v>80120</v>
      </c>
      <c r="C34" s="513" t="s">
        <v>413</v>
      </c>
      <c r="D34" s="183">
        <f>E34+K34+L34</f>
        <v>2125000</v>
      </c>
      <c r="E34" s="183">
        <f>SUM(F34+G34+H34+J34+I34)</f>
        <v>2125000</v>
      </c>
      <c r="F34" s="485">
        <f>800000+500000</f>
        <v>1300000</v>
      </c>
      <c r="G34" s="485">
        <v>25000</v>
      </c>
      <c r="H34" s="485">
        <v>800000</v>
      </c>
      <c r="I34" s="485">
        <v>0</v>
      </c>
      <c r="J34" s="485">
        <v>0</v>
      </c>
      <c r="K34" s="183">
        <v>0</v>
      </c>
      <c r="L34" s="485">
        <v>0</v>
      </c>
      <c r="M34" s="510" t="s">
        <v>350</v>
      </c>
    </row>
    <row r="35" spans="1:13" ht="12">
      <c r="A35" s="515"/>
      <c r="B35" s="516"/>
      <c r="C35" s="511"/>
      <c r="D35" s="486"/>
      <c r="E35" s="182"/>
      <c r="F35" s="486"/>
      <c r="G35" s="486"/>
      <c r="H35" s="486"/>
      <c r="I35" s="486"/>
      <c r="J35" s="486"/>
      <c r="K35" s="182"/>
      <c r="L35" s="486"/>
      <c r="M35" s="508" t="s">
        <v>600</v>
      </c>
    </row>
    <row r="36" spans="1:13" ht="12">
      <c r="A36" s="519">
        <v>801</v>
      </c>
      <c r="B36" s="520">
        <v>80130</v>
      </c>
      <c r="C36" s="513" t="s">
        <v>601</v>
      </c>
      <c r="D36" s="183">
        <f>E36+K36+L36</f>
        <v>10000</v>
      </c>
      <c r="E36" s="183">
        <f>SUM(F36+G36+H36+J36+I36)</f>
        <v>10000</v>
      </c>
      <c r="F36" s="485">
        <v>0</v>
      </c>
      <c r="G36" s="485">
        <v>10000</v>
      </c>
      <c r="H36" s="485">
        <v>0</v>
      </c>
      <c r="I36" s="485">
        <v>0</v>
      </c>
      <c r="J36" s="485">
        <v>0</v>
      </c>
      <c r="K36" s="183">
        <v>0</v>
      </c>
      <c r="L36" s="485">
        <v>0</v>
      </c>
      <c r="M36" s="510" t="s">
        <v>348</v>
      </c>
    </row>
    <row r="37" spans="1:13" ht="12">
      <c r="A37" s="515"/>
      <c r="B37" s="516"/>
      <c r="C37" s="511"/>
      <c r="D37" s="486"/>
      <c r="E37" s="182"/>
      <c r="F37" s="486"/>
      <c r="G37" s="486"/>
      <c r="H37" s="486"/>
      <c r="I37" s="486"/>
      <c r="J37" s="486"/>
      <c r="K37" s="182"/>
      <c r="L37" s="486"/>
      <c r="M37" s="508" t="s">
        <v>608</v>
      </c>
    </row>
    <row r="38" spans="1:13" ht="12">
      <c r="A38" s="515">
        <v>852</v>
      </c>
      <c r="B38" s="699">
        <v>85201</v>
      </c>
      <c r="C38" s="513" t="s">
        <v>607</v>
      </c>
      <c r="D38" s="183">
        <f>E38+K38+L38</f>
        <v>42000</v>
      </c>
      <c r="E38" s="183">
        <f>SUM(F38+G38+H38+J38+I38)</f>
        <v>42000</v>
      </c>
      <c r="F38" s="485">
        <f>30000+12000</f>
        <v>42000</v>
      </c>
      <c r="G38" s="485">
        <v>0</v>
      </c>
      <c r="H38" s="485">
        <v>0</v>
      </c>
      <c r="I38" s="485">
        <v>0</v>
      </c>
      <c r="J38" s="485">
        <v>0</v>
      </c>
      <c r="K38" s="183">
        <v>0</v>
      </c>
      <c r="L38" s="485">
        <v>0</v>
      </c>
      <c r="M38" s="698" t="s">
        <v>609</v>
      </c>
    </row>
    <row r="39" spans="1:13" ht="12">
      <c r="A39" s="515"/>
      <c r="B39" s="516"/>
      <c r="C39" s="511"/>
      <c r="D39" s="486"/>
      <c r="E39" s="182"/>
      <c r="F39" s="486"/>
      <c r="G39" s="486"/>
      <c r="H39" s="486"/>
      <c r="I39" s="486"/>
      <c r="J39" s="486"/>
      <c r="K39" s="182"/>
      <c r="L39" s="486"/>
      <c r="M39" s="508" t="s">
        <v>439</v>
      </c>
    </row>
    <row r="40" spans="1:13" ht="12.75" thickBot="1">
      <c r="A40" s="515">
        <v>852</v>
      </c>
      <c r="B40" s="516">
        <v>85202</v>
      </c>
      <c r="C40" s="511" t="s">
        <v>438</v>
      </c>
      <c r="D40" s="183">
        <f>E40+K40+L40</f>
        <v>4390</v>
      </c>
      <c r="E40" s="183">
        <f>SUM(F40+G40+H40+J40+I40)</f>
        <v>4390</v>
      </c>
      <c r="F40" s="485">
        <v>4390</v>
      </c>
      <c r="G40" s="485">
        <v>0</v>
      </c>
      <c r="H40" s="485">
        <v>0</v>
      </c>
      <c r="I40" s="485">
        <v>0</v>
      </c>
      <c r="J40" s="485">
        <v>0</v>
      </c>
      <c r="K40" s="490">
        <v>0</v>
      </c>
      <c r="L40" s="486">
        <v>0</v>
      </c>
      <c r="M40" s="508" t="s">
        <v>440</v>
      </c>
    </row>
    <row r="41" spans="1:13" ht="13.5" thickBot="1">
      <c r="A41" s="844" t="s">
        <v>204</v>
      </c>
      <c r="B41" s="845"/>
      <c r="C41" s="846"/>
      <c r="D41" s="491">
        <f aca="true" t="shared" si="0" ref="D41:L41">SUM(D16:D40)</f>
        <v>2881560</v>
      </c>
      <c r="E41" s="492">
        <f t="shared" si="0"/>
        <v>2853560</v>
      </c>
      <c r="F41" s="491">
        <f t="shared" si="0"/>
        <v>1998560</v>
      </c>
      <c r="G41" s="491">
        <f t="shared" si="0"/>
        <v>35000</v>
      </c>
      <c r="H41" s="491">
        <f t="shared" si="0"/>
        <v>800000</v>
      </c>
      <c r="I41" s="491">
        <f t="shared" si="0"/>
        <v>20000</v>
      </c>
      <c r="J41" s="491">
        <f t="shared" si="0"/>
        <v>0</v>
      </c>
      <c r="K41" s="491">
        <f t="shared" si="0"/>
        <v>28000</v>
      </c>
      <c r="L41" s="491">
        <f t="shared" si="0"/>
        <v>0</v>
      </c>
      <c r="M41" s="205"/>
    </row>
    <row r="42" spans="1:13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161"/>
      <c r="H46" s="6"/>
      <c r="I46" s="6"/>
      <c r="J46" s="161"/>
      <c r="K46" s="161"/>
      <c r="L46" s="161"/>
      <c r="M46" s="6"/>
    </row>
    <row r="47" spans="1:13" ht="12.75">
      <c r="A47" s="6"/>
      <c r="B47" s="6"/>
      <c r="C47" s="6"/>
      <c r="D47" s="6"/>
      <c r="E47" s="6"/>
      <c r="F47" s="6"/>
      <c r="G47" s="6"/>
      <c r="H47" s="161"/>
      <c r="I47" s="161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54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54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54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54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54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54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96"/>
    </row>
    <row r="61" spans="1:13" ht="12.75">
      <c r="A61" s="54"/>
      <c r="B61" s="54"/>
      <c r="C61" s="54"/>
      <c r="D61" s="34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6"/>
      <c r="D62" s="34"/>
      <c r="E62" s="34"/>
      <c r="F62" s="6"/>
      <c r="G62" s="6"/>
      <c r="H62" s="6"/>
      <c r="I62" s="6"/>
      <c r="J62" s="6"/>
      <c r="K62" s="6"/>
      <c r="L62" s="6"/>
      <c r="M62" s="34"/>
    </row>
    <row r="63" spans="1:1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2.75">
      <c r="A65" s="34"/>
      <c r="B65" s="34"/>
      <c r="C65" s="34"/>
      <c r="D65" s="34"/>
      <c r="E65" s="1"/>
      <c r="F65" s="34"/>
      <c r="G65" s="34"/>
      <c r="H65" s="34"/>
      <c r="I65" s="34"/>
      <c r="J65" s="34"/>
      <c r="K65" s="34"/>
      <c r="L65" s="34"/>
      <c r="M65" s="34"/>
    </row>
    <row r="66" spans="1:1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2.75">
      <c r="A67" s="34"/>
      <c r="B67" s="34"/>
      <c r="C67" s="6"/>
      <c r="D67" s="161"/>
      <c r="E67" s="161"/>
      <c r="F67" s="161"/>
      <c r="G67" s="161"/>
      <c r="H67" s="161"/>
      <c r="I67" s="161"/>
      <c r="J67" s="161"/>
      <c r="K67" s="161"/>
      <c r="L67" s="161"/>
      <c r="M67" s="34"/>
    </row>
    <row r="68" spans="1:13" ht="12.75">
      <c r="A68" s="34"/>
      <c r="B68" s="34"/>
      <c r="C68" s="6"/>
      <c r="D68" s="161"/>
      <c r="E68" s="161"/>
      <c r="F68" s="161"/>
      <c r="G68" s="161"/>
      <c r="H68" s="161"/>
      <c r="I68" s="161"/>
      <c r="J68" s="161"/>
      <c r="K68" s="161"/>
      <c r="L68" s="161"/>
      <c r="M68" s="34"/>
    </row>
    <row r="69" spans="1:13" ht="12.75">
      <c r="A69" s="34"/>
      <c r="B69" s="34"/>
      <c r="C69" s="6"/>
      <c r="D69" s="161"/>
      <c r="E69" s="161"/>
      <c r="F69" s="161"/>
      <c r="G69" s="161"/>
      <c r="H69" s="161"/>
      <c r="I69" s="161"/>
      <c r="J69" s="161"/>
      <c r="K69" s="161"/>
      <c r="L69" s="161"/>
      <c r="M69" s="34"/>
    </row>
    <row r="70" spans="1:13" ht="12.75">
      <c r="A70" s="34"/>
      <c r="B70" s="34"/>
      <c r="C70" s="6"/>
      <c r="D70" s="161"/>
      <c r="E70" s="161"/>
      <c r="F70" s="161"/>
      <c r="G70" s="161"/>
      <c r="H70" s="161"/>
      <c r="I70" s="161"/>
      <c r="J70" s="161"/>
      <c r="K70" s="161"/>
      <c r="L70" s="161"/>
      <c r="M70" s="34"/>
    </row>
    <row r="71" spans="1:13" ht="12.75">
      <c r="A71" s="34"/>
      <c r="B71" s="34"/>
      <c r="C71" s="51"/>
      <c r="D71" s="161"/>
      <c r="E71" s="161"/>
      <c r="F71" s="161"/>
      <c r="G71" s="161"/>
      <c r="H71" s="161"/>
      <c r="I71" s="161"/>
      <c r="J71" s="161"/>
      <c r="K71" s="161"/>
      <c r="L71" s="161"/>
      <c r="M71" s="34"/>
    </row>
    <row r="72" spans="1:13" ht="12.75">
      <c r="A72" s="34"/>
      <c r="B72" s="34"/>
      <c r="C72" s="51"/>
      <c r="D72" s="161"/>
      <c r="E72" s="161"/>
      <c r="F72" s="161"/>
      <c r="G72" s="161"/>
      <c r="H72" s="161"/>
      <c r="I72" s="161"/>
      <c r="J72" s="161"/>
      <c r="K72" s="161"/>
      <c r="L72" s="161"/>
      <c r="M72" s="34"/>
    </row>
    <row r="73" spans="1:13" ht="12.75">
      <c r="A73" s="34"/>
      <c r="B73" s="34"/>
      <c r="C73" s="6"/>
      <c r="D73" s="161"/>
      <c r="E73" s="161"/>
      <c r="F73" s="161"/>
      <c r="G73" s="161"/>
      <c r="H73" s="161"/>
      <c r="I73" s="161"/>
      <c r="J73" s="161"/>
      <c r="K73" s="161"/>
      <c r="L73" s="161"/>
      <c r="M73" s="34"/>
    </row>
    <row r="74" spans="1:13" ht="12.75">
      <c r="A74" s="34"/>
      <c r="B74" s="34"/>
      <c r="C74" s="6"/>
      <c r="D74" s="161"/>
      <c r="E74" s="161"/>
      <c r="F74" s="161"/>
      <c r="G74" s="161"/>
      <c r="H74" s="161"/>
      <c r="I74" s="161"/>
      <c r="J74" s="161"/>
      <c r="K74" s="161"/>
      <c r="L74" s="161"/>
      <c r="M74" s="34"/>
    </row>
    <row r="75" spans="1:13" ht="12.75">
      <c r="A75" s="34"/>
      <c r="B75" s="34"/>
      <c r="C75" s="6"/>
      <c r="D75" s="161"/>
      <c r="E75" s="161"/>
      <c r="F75" s="161"/>
      <c r="G75" s="161"/>
      <c r="H75" s="161"/>
      <c r="I75" s="161"/>
      <c r="J75" s="161"/>
      <c r="K75" s="161"/>
      <c r="L75" s="161"/>
      <c r="M75" s="34"/>
    </row>
    <row r="76" spans="1:13" ht="12.75">
      <c r="A76" s="34"/>
      <c r="B76" s="34"/>
      <c r="C76" s="6"/>
      <c r="D76" s="161"/>
      <c r="E76" s="161"/>
      <c r="F76" s="161"/>
      <c r="G76" s="161"/>
      <c r="H76" s="161"/>
      <c r="I76" s="161"/>
      <c r="J76" s="161"/>
      <c r="K76" s="161"/>
      <c r="L76" s="161"/>
      <c r="M76" s="34"/>
    </row>
    <row r="77" spans="1:13" ht="12.75">
      <c r="A77" s="34"/>
      <c r="B77" s="34"/>
      <c r="C77" s="51"/>
      <c r="D77" s="161"/>
      <c r="E77" s="161"/>
      <c r="F77" s="161"/>
      <c r="G77" s="161"/>
      <c r="H77" s="161"/>
      <c r="I77" s="161"/>
      <c r="J77" s="161"/>
      <c r="K77" s="161"/>
      <c r="L77" s="161"/>
      <c r="M77" s="34"/>
    </row>
    <row r="78" spans="1:13" ht="12.75">
      <c r="A78" s="34"/>
      <c r="B78" s="34"/>
      <c r="C78" s="6"/>
      <c r="D78" s="161"/>
      <c r="E78" s="161"/>
      <c r="F78" s="161"/>
      <c r="G78" s="161"/>
      <c r="H78" s="161"/>
      <c r="I78" s="161"/>
      <c r="J78" s="161"/>
      <c r="K78" s="161"/>
      <c r="L78" s="161"/>
      <c r="M78" s="34"/>
    </row>
    <row r="79" spans="1:13" ht="12.75">
      <c r="A79" s="34"/>
      <c r="B79" s="6"/>
      <c r="C79" s="58"/>
      <c r="D79" s="189"/>
      <c r="E79" s="189"/>
      <c r="F79" s="189"/>
      <c r="G79" s="189"/>
      <c r="H79" s="189"/>
      <c r="I79" s="189"/>
      <c r="J79" s="189"/>
      <c r="K79" s="189"/>
      <c r="L79" s="189"/>
      <c r="M79" s="189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3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1:13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1:13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1:13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1:13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1:13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1:13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3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3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3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1:13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1:13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1:13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1:13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1:13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1:13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1:13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</row>
    <row r="165" spans="1:13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</row>
    <row r="166" spans="1:13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</row>
    <row r="167" spans="1:13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</row>
    <row r="168" spans="1:13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3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1:13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1:13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</row>
    <row r="172" spans="1:13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</row>
    <row r="173" spans="1:13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1:13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</row>
    <row r="175" spans="1:13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</row>
    <row r="176" spans="1:13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</row>
    <row r="177" spans="1:13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</row>
    <row r="178" spans="1:13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</row>
    <row r="179" spans="1:13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</row>
    <row r="180" spans="1:13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</row>
    <row r="181" spans="1:13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</row>
    <row r="183" spans="1:13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</row>
    <row r="184" spans="1:13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</row>
    <row r="185" spans="1:13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</row>
    <row r="186" spans="1:13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</row>
    <row r="187" spans="1:13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</row>
    <row r="189" spans="1:13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</row>
    <row r="190" spans="1:13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3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</row>
    <row r="192" spans="1:13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</row>
    <row r="193" spans="1:13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</row>
    <row r="194" spans="1:13" ht="12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</row>
    <row r="195" spans="1:13" ht="12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</row>
    <row r="196" spans="1:13" ht="12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</row>
  </sheetData>
  <mergeCells count="5">
    <mergeCell ref="F10:J10"/>
    <mergeCell ref="E9:L9"/>
    <mergeCell ref="A41:C41"/>
    <mergeCell ref="A5:M5"/>
    <mergeCell ref="A6:M6"/>
  </mergeCells>
  <printOptions horizontalCentered="1"/>
  <pageMargins left="0.2" right="0.21" top="0.45" bottom="0.61" header="0.44" footer="0.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workbookViewId="0" topLeftCell="A1">
      <selection activeCell="C5" sqref="C5"/>
    </sheetView>
  </sheetViews>
  <sheetFormatPr defaultColWidth="9.00390625" defaultRowHeight="12.75"/>
  <cols>
    <col min="1" max="1" width="6.875" style="9" customWidth="1"/>
    <col min="2" max="2" width="44.125" style="9" customWidth="1"/>
    <col min="3" max="3" width="15.125" style="9" customWidth="1"/>
    <col min="4" max="4" width="15.125" style="9" hidden="1" customWidth="1"/>
    <col min="5" max="5" width="14.875" style="9" customWidth="1"/>
    <col min="6" max="16384" width="9.125" style="9" customWidth="1"/>
  </cols>
  <sheetData>
    <row r="1" spans="3:5" ht="12">
      <c r="C1" s="10" t="s">
        <v>208</v>
      </c>
      <c r="D1" s="10" t="s">
        <v>208</v>
      </c>
      <c r="E1" s="10"/>
    </row>
    <row r="2" spans="2:5" ht="12">
      <c r="B2" s="13"/>
      <c r="C2" s="854" t="s">
        <v>644</v>
      </c>
      <c r="D2" s="10" t="s">
        <v>187</v>
      </c>
      <c r="E2" s="10"/>
    </row>
    <row r="3" spans="2:5" ht="12">
      <c r="B3" s="13"/>
      <c r="C3" s="10" t="s">
        <v>43</v>
      </c>
      <c r="D3" s="10" t="s">
        <v>43</v>
      </c>
      <c r="E3" s="10"/>
    </row>
    <row r="4" spans="2:5" ht="12">
      <c r="B4" s="13"/>
      <c r="C4" s="854" t="s">
        <v>642</v>
      </c>
      <c r="D4" s="10" t="s">
        <v>371</v>
      </c>
      <c r="E4" s="11"/>
    </row>
    <row r="5" spans="2:5" ht="9.75">
      <c r="B5" s="13"/>
      <c r="C5" s="11"/>
      <c r="D5" s="11"/>
      <c r="E5" s="11"/>
    </row>
    <row r="6" spans="2:5" ht="9.75">
      <c r="B6" s="13"/>
      <c r="C6" s="11"/>
      <c r="D6" s="11"/>
      <c r="E6" s="11"/>
    </row>
    <row r="7" spans="2:5" ht="9.75">
      <c r="B7" s="13"/>
      <c r="C7" s="11"/>
      <c r="D7" s="11"/>
      <c r="E7" s="11"/>
    </row>
    <row r="8" spans="3:5" ht="9.75">
      <c r="C8" s="11"/>
      <c r="D8" s="11"/>
      <c r="E8" s="11"/>
    </row>
    <row r="9" spans="1:5" ht="12.75" customHeight="1">
      <c r="A9" s="847" t="s">
        <v>456</v>
      </c>
      <c r="B9" s="847"/>
      <c r="C9" s="847"/>
      <c r="D9" s="847"/>
      <c r="E9" s="847"/>
    </row>
    <row r="10" spans="2:4" ht="9.75">
      <c r="B10" s="13"/>
      <c r="C10" s="108"/>
      <c r="D10" s="108"/>
    </row>
    <row r="11" spans="2:4" ht="9.75">
      <c r="B11" s="13"/>
      <c r="C11" s="62"/>
      <c r="D11" s="62"/>
    </row>
    <row r="12" spans="1:5" ht="10.5" thickBot="1">
      <c r="A12" s="11"/>
      <c r="B12" s="11"/>
      <c r="C12" s="15"/>
      <c r="D12" s="15"/>
      <c r="E12" s="38" t="s">
        <v>209</v>
      </c>
    </row>
    <row r="13" spans="1:5" ht="12.75">
      <c r="A13" s="110"/>
      <c r="B13" s="114"/>
      <c r="C13" s="115" t="s">
        <v>210</v>
      </c>
      <c r="D13" s="115" t="s">
        <v>430</v>
      </c>
      <c r="E13" s="234" t="s">
        <v>211</v>
      </c>
    </row>
    <row r="14" spans="1:5" ht="12.75">
      <c r="A14" s="117" t="s">
        <v>212</v>
      </c>
      <c r="B14" s="2" t="s">
        <v>213</v>
      </c>
      <c r="C14" s="5" t="s">
        <v>214</v>
      </c>
      <c r="D14" s="5" t="s">
        <v>425</v>
      </c>
      <c r="E14" s="315" t="s">
        <v>215</v>
      </c>
    </row>
    <row r="15" spans="1:5" ht="13.5" thickBot="1">
      <c r="A15" s="119"/>
      <c r="B15" s="120"/>
      <c r="C15" s="109" t="s">
        <v>216</v>
      </c>
      <c r="D15" s="109" t="s">
        <v>426</v>
      </c>
      <c r="E15" s="274" t="s">
        <v>386</v>
      </c>
    </row>
    <row r="16" spans="1:5" ht="13.5" thickBot="1">
      <c r="A16" s="16">
        <v>1</v>
      </c>
      <c r="B16" s="101">
        <v>2</v>
      </c>
      <c r="C16" s="101">
        <v>3</v>
      </c>
      <c r="D16" s="101">
        <v>4</v>
      </c>
      <c r="E16" s="102">
        <v>4</v>
      </c>
    </row>
    <row r="17" spans="1:5" ht="12.75">
      <c r="A17" s="59" t="s">
        <v>217</v>
      </c>
      <c r="B17" s="6" t="s">
        <v>218</v>
      </c>
      <c r="C17" s="5"/>
      <c r="D17" s="73">
        <v>32862193</v>
      </c>
      <c r="E17" s="316">
        <f>'Dochody zał.1'!B49</f>
        <v>33816077</v>
      </c>
    </row>
    <row r="18" spans="1:5" ht="12.75">
      <c r="A18" s="122" t="s">
        <v>219</v>
      </c>
      <c r="B18" s="123" t="s">
        <v>220</v>
      </c>
      <c r="C18" s="579"/>
      <c r="D18" s="323">
        <v>34320937</v>
      </c>
      <c r="E18" s="317">
        <f>'WYDATKI ukł.wyk.'!G533</f>
        <v>36536766</v>
      </c>
    </row>
    <row r="19" spans="1:7" ht="12.75">
      <c r="A19" s="122"/>
      <c r="B19" s="123" t="s">
        <v>221</v>
      </c>
      <c r="C19" s="579"/>
      <c r="D19" s="323">
        <f>D17-D18</f>
        <v>-1458744</v>
      </c>
      <c r="E19" s="317">
        <f>E17-E18</f>
        <v>-2720689</v>
      </c>
      <c r="G19" s="25">
        <f>E19+E20</f>
        <v>0</v>
      </c>
    </row>
    <row r="20" spans="1:5" ht="13.5" thickBot="1">
      <c r="A20" s="104"/>
      <c r="B20" s="124" t="s">
        <v>222</v>
      </c>
      <c r="C20" s="105"/>
      <c r="D20" s="324">
        <f>D21-D31</f>
        <v>3489592</v>
      </c>
      <c r="E20" s="318">
        <f>E21-E31</f>
        <v>2720689</v>
      </c>
    </row>
    <row r="21" spans="1:5" ht="13.5" thickBot="1">
      <c r="A21" s="125" t="s">
        <v>223</v>
      </c>
      <c r="B21" s="126" t="s">
        <v>224</v>
      </c>
      <c r="C21" s="101"/>
      <c r="D21" s="325">
        <f>SUM(D22:D30)</f>
        <v>3922047</v>
      </c>
      <c r="E21" s="319">
        <f>SUM(E22:E30)</f>
        <v>3423049</v>
      </c>
    </row>
    <row r="22" spans="1:5" ht="12.75">
      <c r="A22" s="56" t="s">
        <v>225</v>
      </c>
      <c r="B22" s="52" t="s">
        <v>226</v>
      </c>
      <c r="C22" s="57" t="s">
        <v>227</v>
      </c>
      <c r="D22" s="72">
        <v>1161405</v>
      </c>
      <c r="E22" s="320">
        <f>800000+127418</f>
        <v>927418</v>
      </c>
    </row>
    <row r="23" spans="1:5" ht="12.75">
      <c r="A23" s="56" t="s">
        <v>228</v>
      </c>
      <c r="B23" s="123" t="s">
        <v>229</v>
      </c>
      <c r="C23" s="57" t="s">
        <v>227</v>
      </c>
      <c r="D23" s="72"/>
      <c r="E23" s="320"/>
    </row>
    <row r="24" spans="1:5" ht="25.5">
      <c r="A24" s="523" t="s">
        <v>230</v>
      </c>
      <c r="B24" s="522" t="s">
        <v>457</v>
      </c>
      <c r="C24" s="580" t="s">
        <v>458</v>
      </c>
      <c r="D24" s="524"/>
      <c r="E24" s="525"/>
    </row>
    <row r="25" spans="1:5" ht="12.75">
      <c r="A25" s="56" t="s">
        <v>233</v>
      </c>
      <c r="B25" s="123" t="s">
        <v>231</v>
      </c>
      <c r="C25" s="57" t="s">
        <v>459</v>
      </c>
      <c r="D25" s="72"/>
      <c r="E25" s="320"/>
    </row>
    <row r="26" spans="1:5" ht="12.75">
      <c r="A26" s="56" t="s">
        <v>236</v>
      </c>
      <c r="B26" s="123" t="s">
        <v>234</v>
      </c>
      <c r="C26" s="57" t="s">
        <v>235</v>
      </c>
      <c r="D26" s="72"/>
      <c r="E26" s="320"/>
    </row>
    <row r="27" spans="1:5" ht="12.75">
      <c r="A27" s="56" t="s">
        <v>239</v>
      </c>
      <c r="B27" s="123" t="s">
        <v>237</v>
      </c>
      <c r="C27" s="57" t="s">
        <v>238</v>
      </c>
      <c r="D27" s="72">
        <v>2760642</v>
      </c>
      <c r="E27" s="320">
        <v>2495631</v>
      </c>
    </row>
    <row r="28" spans="1:5" ht="12.75">
      <c r="A28" s="56" t="s">
        <v>241</v>
      </c>
      <c r="B28" s="123" t="s">
        <v>460</v>
      </c>
      <c r="C28" s="57" t="s">
        <v>461</v>
      </c>
      <c r="D28" s="72"/>
      <c r="E28" s="320"/>
    </row>
    <row r="29" spans="1:5" ht="12.75">
      <c r="A29" s="56" t="s">
        <v>268</v>
      </c>
      <c r="B29" s="123" t="s">
        <v>462</v>
      </c>
      <c r="C29" s="57" t="s">
        <v>240</v>
      </c>
      <c r="D29" s="72"/>
      <c r="E29" s="320"/>
    </row>
    <row r="30" spans="1:7" ht="13.5" thickBot="1">
      <c r="A30" s="56" t="s">
        <v>463</v>
      </c>
      <c r="B30" s="124" t="s">
        <v>464</v>
      </c>
      <c r="C30" s="105" t="s">
        <v>232</v>
      </c>
      <c r="D30" s="326"/>
      <c r="E30" s="321"/>
      <c r="G30" s="25"/>
    </row>
    <row r="31" spans="1:5" ht="13.5" thickBot="1">
      <c r="A31" s="125" t="s">
        <v>242</v>
      </c>
      <c r="B31" s="126" t="s">
        <v>243</v>
      </c>
      <c r="C31" s="101"/>
      <c r="D31" s="325">
        <f>SUM(D32:D39)</f>
        <v>432455</v>
      </c>
      <c r="E31" s="319">
        <f>SUM(E32:E39)</f>
        <v>702360</v>
      </c>
    </row>
    <row r="32" spans="1:5" ht="12.75">
      <c r="A32" s="527" t="s">
        <v>225</v>
      </c>
      <c r="B32" s="528" t="s">
        <v>465</v>
      </c>
      <c r="C32" s="581" t="s">
        <v>244</v>
      </c>
      <c r="D32" s="529">
        <v>27457</v>
      </c>
      <c r="E32" s="316">
        <f>97305+425520</f>
        <v>522825</v>
      </c>
    </row>
    <row r="33" spans="1:5" ht="12.75">
      <c r="A33" s="56" t="s">
        <v>228</v>
      </c>
      <c r="B33" s="52" t="s">
        <v>245</v>
      </c>
      <c r="C33" s="57" t="s">
        <v>468</v>
      </c>
      <c r="D33" s="72">
        <v>200000</v>
      </c>
      <c r="E33" s="320"/>
    </row>
    <row r="34" spans="1:5" ht="12.75">
      <c r="A34" s="56" t="s">
        <v>230</v>
      </c>
      <c r="B34" s="123" t="s">
        <v>247</v>
      </c>
      <c r="C34" s="57" t="s">
        <v>244</v>
      </c>
      <c r="D34" s="72">
        <v>204998</v>
      </c>
      <c r="E34" s="320">
        <f>151248-26250</f>
        <v>124998</v>
      </c>
    </row>
    <row r="35" spans="1:5" ht="38.25">
      <c r="A35" s="523" t="s">
        <v>233</v>
      </c>
      <c r="B35" s="526" t="s">
        <v>466</v>
      </c>
      <c r="C35" s="580" t="s">
        <v>467</v>
      </c>
      <c r="D35" s="524"/>
      <c r="E35" s="525"/>
    </row>
    <row r="36" spans="1:5" ht="12.75">
      <c r="A36" s="56" t="s">
        <v>236</v>
      </c>
      <c r="B36" s="123" t="s">
        <v>248</v>
      </c>
      <c r="C36" s="57" t="s">
        <v>249</v>
      </c>
      <c r="D36" s="72"/>
      <c r="E36" s="322">
        <f>124640-11453-23747-34903</f>
        <v>54537</v>
      </c>
    </row>
    <row r="37" spans="1:5" ht="12.75">
      <c r="A37" s="56" t="s">
        <v>239</v>
      </c>
      <c r="B37" s="123" t="s">
        <v>250</v>
      </c>
      <c r="C37" s="57" t="s">
        <v>251</v>
      </c>
      <c r="D37" s="72"/>
      <c r="E37" s="317"/>
    </row>
    <row r="38" spans="1:5" ht="12.75">
      <c r="A38" s="56" t="s">
        <v>241</v>
      </c>
      <c r="B38" s="124" t="s">
        <v>469</v>
      </c>
      <c r="C38" s="5" t="s">
        <v>470</v>
      </c>
      <c r="D38" s="73"/>
      <c r="E38" s="321"/>
    </row>
    <row r="39" spans="1:5" ht="13.5" thickBot="1">
      <c r="A39" s="119" t="s">
        <v>268</v>
      </c>
      <c r="B39" s="127" t="s">
        <v>252</v>
      </c>
      <c r="C39" s="582" t="s">
        <v>246</v>
      </c>
      <c r="D39" s="324"/>
      <c r="E39" s="318"/>
    </row>
    <row r="40" spans="4:5" ht="9.75">
      <c r="D40" s="14"/>
      <c r="E40" s="14"/>
    </row>
    <row r="41" spans="4:5" ht="9.75">
      <c r="D41" s="14"/>
      <c r="E41" s="14"/>
    </row>
    <row r="42" spans="4:5" ht="9.75">
      <c r="D42" s="14"/>
      <c r="E42" s="14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Q1">
      <selection activeCell="Y5" sqref="Y5"/>
    </sheetView>
  </sheetViews>
  <sheetFormatPr defaultColWidth="9.00390625" defaultRowHeight="12.75"/>
  <cols>
    <col min="1" max="1" width="3.375" style="9" customWidth="1"/>
    <col min="2" max="2" width="35.75390625" style="9" customWidth="1"/>
    <col min="3" max="3" width="10.875" style="9" customWidth="1"/>
    <col min="4" max="30" width="9.625" style="9" customWidth="1"/>
    <col min="31" max="42" width="10.125" style="9" customWidth="1"/>
    <col min="43" max="16384" width="9.125" style="9" customWidth="1"/>
  </cols>
  <sheetData>
    <row r="1" spans="4:25" ht="12">
      <c r="D1" s="11"/>
      <c r="F1" s="70"/>
      <c r="K1" s="10" t="s">
        <v>367</v>
      </c>
      <c r="Y1" s="10" t="s">
        <v>367</v>
      </c>
    </row>
    <row r="2" spans="1:26" ht="12">
      <c r="A2" s="128"/>
      <c r="B2" s="129"/>
      <c r="C2" s="128"/>
      <c r="D2" s="11"/>
      <c r="F2" s="70"/>
      <c r="K2" s="10" t="s">
        <v>253</v>
      </c>
      <c r="Y2" s="10" t="s">
        <v>253</v>
      </c>
      <c r="Z2" s="747" t="s">
        <v>641</v>
      </c>
    </row>
    <row r="3" spans="1:25" ht="12">
      <c r="A3" s="128"/>
      <c r="B3" s="129"/>
      <c r="D3" s="11"/>
      <c r="F3" s="70"/>
      <c r="K3" s="10" t="s">
        <v>43</v>
      </c>
      <c r="Y3" s="10" t="s">
        <v>43</v>
      </c>
    </row>
    <row r="4" spans="1:25" ht="12">
      <c r="A4" s="128"/>
      <c r="B4" s="129"/>
      <c r="D4" s="11"/>
      <c r="F4" s="70"/>
      <c r="K4" s="10" t="s">
        <v>559</v>
      </c>
      <c r="Y4" s="854" t="s">
        <v>642</v>
      </c>
    </row>
    <row r="5" spans="1:6" ht="12">
      <c r="A5" s="128"/>
      <c r="B5" s="129"/>
      <c r="D5" s="11"/>
      <c r="E5" s="10"/>
      <c r="F5" s="70"/>
    </row>
    <row r="6" spans="1:5" ht="9.75">
      <c r="A6" s="128"/>
      <c r="B6" s="129"/>
      <c r="D6" s="11"/>
      <c r="E6" s="11"/>
    </row>
    <row r="7" spans="1:5" ht="9.75">
      <c r="A7" s="128"/>
      <c r="B7" s="129"/>
      <c r="D7" s="11"/>
      <c r="E7" s="11"/>
    </row>
    <row r="8" spans="1:5" ht="9.75">
      <c r="A8" s="128"/>
      <c r="B8" s="129"/>
      <c r="D8" s="11"/>
      <c r="E8" s="11"/>
    </row>
    <row r="9" spans="1:6" ht="9.75">
      <c r="A9" s="128"/>
      <c r="B9" s="129"/>
      <c r="D9" s="130"/>
      <c r="E9" s="128"/>
      <c r="F9" s="128"/>
    </row>
    <row r="10" spans="2:27" ht="12.75" customHeight="1">
      <c r="B10" s="797" t="s">
        <v>471</v>
      </c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 t="s">
        <v>471</v>
      </c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</row>
    <row r="11" spans="1:6" ht="9.75">
      <c r="A11" s="128"/>
      <c r="B11" s="131"/>
      <c r="C11" s="128"/>
      <c r="D11" s="128"/>
      <c r="E11" s="128"/>
      <c r="F11" s="128"/>
    </row>
    <row r="12" spans="1:6" ht="9.75">
      <c r="A12" s="128"/>
      <c r="B12" s="131"/>
      <c r="C12" s="128"/>
      <c r="D12" s="128"/>
      <c r="E12" s="128"/>
      <c r="F12" s="128"/>
    </row>
    <row r="13" spans="1:6" ht="9.75">
      <c r="A13" s="128"/>
      <c r="B13" s="129"/>
      <c r="C13" s="128"/>
      <c r="D13" s="128"/>
      <c r="E13" s="128"/>
      <c r="F13" s="128"/>
    </row>
    <row r="14" spans="13:27" ht="10.5" thickBot="1">
      <c r="M14" s="38" t="s">
        <v>209</v>
      </c>
      <c r="AA14" s="38" t="s">
        <v>209</v>
      </c>
    </row>
    <row r="15" spans="1:27" ht="12.75" customHeight="1">
      <c r="A15" s="132"/>
      <c r="B15" s="133"/>
      <c r="C15" s="133"/>
      <c r="D15" s="848" t="s">
        <v>254</v>
      </c>
      <c r="E15" s="831"/>
      <c r="F15" s="831"/>
      <c r="G15" s="831"/>
      <c r="H15" s="831"/>
      <c r="I15" s="831"/>
      <c r="J15" s="831"/>
      <c r="K15" s="831"/>
      <c r="L15" s="831"/>
      <c r="M15" s="832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65"/>
    </row>
    <row r="16" spans="1:27" ht="12">
      <c r="A16" s="96"/>
      <c r="B16" s="134" t="s">
        <v>255</v>
      </c>
      <c r="C16" s="134" t="s">
        <v>71</v>
      </c>
      <c r="D16" s="135"/>
      <c r="E16" s="135"/>
      <c r="F16" s="538"/>
      <c r="G16" s="542"/>
      <c r="H16" s="538"/>
      <c r="I16" s="542"/>
      <c r="J16" s="538"/>
      <c r="K16" s="542"/>
      <c r="L16" s="538"/>
      <c r="M16" s="538"/>
      <c r="N16" s="538"/>
      <c r="O16" s="542"/>
      <c r="P16" s="538"/>
      <c r="Q16" s="542"/>
      <c r="R16" s="538"/>
      <c r="S16" s="542"/>
      <c r="T16" s="538"/>
      <c r="U16" s="542"/>
      <c r="V16" s="538"/>
      <c r="W16" s="542"/>
      <c r="X16" s="538"/>
      <c r="Y16" s="542"/>
      <c r="Z16" s="538"/>
      <c r="AA16" s="535"/>
    </row>
    <row r="17" spans="1:27" ht="12">
      <c r="A17" s="136" t="s">
        <v>256</v>
      </c>
      <c r="B17" s="134" t="s">
        <v>257</v>
      </c>
      <c r="C17" s="134" t="s">
        <v>258</v>
      </c>
      <c r="D17" s="134">
        <v>2006</v>
      </c>
      <c r="E17" s="134">
        <v>2007</v>
      </c>
      <c r="F17" s="539">
        <v>2008</v>
      </c>
      <c r="G17" s="134">
        <v>2009</v>
      </c>
      <c r="H17" s="539">
        <v>2010</v>
      </c>
      <c r="I17" s="540">
        <v>2011</v>
      </c>
      <c r="J17" s="539">
        <v>2012</v>
      </c>
      <c r="K17" s="540">
        <v>2013</v>
      </c>
      <c r="L17" s="539">
        <v>2014</v>
      </c>
      <c r="M17" s="539">
        <v>2015</v>
      </c>
      <c r="N17" s="539">
        <v>2016</v>
      </c>
      <c r="O17" s="540">
        <v>2017</v>
      </c>
      <c r="P17" s="539">
        <v>2018</v>
      </c>
      <c r="Q17" s="540">
        <v>2019</v>
      </c>
      <c r="R17" s="539">
        <v>2020</v>
      </c>
      <c r="S17" s="540">
        <v>2021</v>
      </c>
      <c r="T17" s="539">
        <v>2022</v>
      </c>
      <c r="U17" s="540">
        <v>2023</v>
      </c>
      <c r="V17" s="539">
        <v>2024</v>
      </c>
      <c r="W17" s="540">
        <v>2025</v>
      </c>
      <c r="X17" s="539">
        <v>2026</v>
      </c>
      <c r="Y17" s="540">
        <v>2027</v>
      </c>
      <c r="Z17" s="539">
        <v>2028</v>
      </c>
      <c r="AA17" s="536">
        <v>2029</v>
      </c>
    </row>
    <row r="18" spans="1:27" ht="12">
      <c r="A18" s="96"/>
      <c r="B18" s="135"/>
      <c r="C18" s="134" t="s">
        <v>408</v>
      </c>
      <c r="D18" s="135"/>
      <c r="E18" s="135"/>
      <c r="F18" s="91"/>
      <c r="G18" s="10"/>
      <c r="H18" s="91"/>
      <c r="I18" s="10"/>
      <c r="J18" s="91"/>
      <c r="K18" s="10"/>
      <c r="L18" s="91"/>
      <c r="M18" s="91"/>
      <c r="N18" s="91"/>
      <c r="O18" s="10"/>
      <c r="P18" s="91"/>
      <c r="Q18" s="10"/>
      <c r="R18" s="91"/>
      <c r="S18" s="10"/>
      <c r="T18" s="91"/>
      <c r="U18" s="10"/>
      <c r="V18" s="91"/>
      <c r="W18" s="10"/>
      <c r="X18" s="91"/>
      <c r="Y18" s="10"/>
      <c r="Z18" s="91"/>
      <c r="AA18" s="537"/>
    </row>
    <row r="19" spans="1:27" ht="12.75" thickBot="1">
      <c r="A19" s="98"/>
      <c r="B19" s="137"/>
      <c r="C19" s="138"/>
      <c r="D19" s="137"/>
      <c r="E19" s="137"/>
      <c r="F19" s="95"/>
      <c r="G19" s="236"/>
      <c r="H19" s="95"/>
      <c r="I19" s="236"/>
      <c r="J19" s="95"/>
      <c r="K19" s="236"/>
      <c r="L19" s="95"/>
      <c r="M19" s="95"/>
      <c r="N19" s="95"/>
      <c r="O19" s="236"/>
      <c r="P19" s="95"/>
      <c r="Q19" s="236"/>
      <c r="R19" s="95"/>
      <c r="S19" s="236"/>
      <c r="T19" s="95"/>
      <c r="U19" s="236"/>
      <c r="V19" s="95"/>
      <c r="W19" s="236"/>
      <c r="X19" s="95"/>
      <c r="Y19" s="236"/>
      <c r="Z19" s="95"/>
      <c r="AA19" s="99"/>
    </row>
    <row r="20" spans="1:27" s="170" customFormat="1" ht="12" thickBot="1">
      <c r="A20" s="561">
        <v>1</v>
      </c>
      <c r="B20" s="562">
        <v>2</v>
      </c>
      <c r="C20" s="562">
        <v>3</v>
      </c>
      <c r="D20" s="562">
        <v>4</v>
      </c>
      <c r="E20" s="562">
        <v>5</v>
      </c>
      <c r="F20" s="563">
        <v>6</v>
      </c>
      <c r="G20" s="562">
        <v>7</v>
      </c>
      <c r="H20" s="563">
        <v>8</v>
      </c>
      <c r="I20" s="562">
        <v>9</v>
      </c>
      <c r="J20" s="563">
        <v>10</v>
      </c>
      <c r="K20" s="562">
        <v>11</v>
      </c>
      <c r="L20" s="563">
        <v>12</v>
      </c>
      <c r="M20" s="563">
        <v>13</v>
      </c>
      <c r="N20" s="563">
        <v>14</v>
      </c>
      <c r="O20" s="562">
        <v>15</v>
      </c>
      <c r="P20" s="563">
        <v>16</v>
      </c>
      <c r="Q20" s="562">
        <v>17</v>
      </c>
      <c r="R20" s="563">
        <v>18</v>
      </c>
      <c r="S20" s="562">
        <v>19</v>
      </c>
      <c r="T20" s="563">
        <v>20</v>
      </c>
      <c r="U20" s="562">
        <v>21</v>
      </c>
      <c r="V20" s="563">
        <v>22</v>
      </c>
      <c r="W20" s="562">
        <v>23</v>
      </c>
      <c r="X20" s="563">
        <v>24</v>
      </c>
      <c r="Y20" s="562">
        <v>25</v>
      </c>
      <c r="Z20" s="563">
        <v>26</v>
      </c>
      <c r="AA20" s="564">
        <v>27</v>
      </c>
    </row>
    <row r="21" spans="1:27" ht="12.75">
      <c r="A21" s="139" t="s">
        <v>225</v>
      </c>
      <c r="B21" s="135" t="s">
        <v>259</v>
      </c>
      <c r="C21" s="295">
        <v>0</v>
      </c>
      <c r="D21" s="543">
        <v>0</v>
      </c>
      <c r="E21" s="543">
        <v>0</v>
      </c>
      <c r="F21" s="182">
        <v>0</v>
      </c>
      <c r="G21" s="544">
        <v>0</v>
      </c>
      <c r="H21" s="182">
        <v>0</v>
      </c>
      <c r="I21" s="544">
        <v>0</v>
      </c>
      <c r="J21" s="182">
        <v>0</v>
      </c>
      <c r="K21" s="544">
        <v>0</v>
      </c>
      <c r="L21" s="182">
        <v>0</v>
      </c>
      <c r="M21" s="182">
        <v>0</v>
      </c>
      <c r="N21" s="182">
        <v>0</v>
      </c>
      <c r="O21" s="544">
        <v>0</v>
      </c>
      <c r="P21" s="182">
        <v>0</v>
      </c>
      <c r="Q21" s="544">
        <v>0</v>
      </c>
      <c r="R21" s="182">
        <v>0</v>
      </c>
      <c r="S21" s="544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2">
        <v>0</v>
      </c>
      <c r="AA21" s="545">
        <v>0</v>
      </c>
    </row>
    <row r="22" spans="1:27" ht="12.75">
      <c r="A22" s="140" t="s">
        <v>228</v>
      </c>
      <c r="B22" s="546" t="s">
        <v>260</v>
      </c>
      <c r="C22" s="679">
        <v>11018970</v>
      </c>
      <c r="D22" s="547">
        <f>C22+'Źrodla fin. 7'!E22-'Źrodla fin. 7'!E32</f>
        <v>11423563</v>
      </c>
      <c r="E22" s="547">
        <v>10873276</v>
      </c>
      <c r="F22" s="548">
        <v>10372984</v>
      </c>
      <c r="G22" s="568">
        <v>9705992</v>
      </c>
      <c r="H22" s="571">
        <v>9039000</v>
      </c>
      <c r="I22" s="568">
        <v>8446780</v>
      </c>
      <c r="J22" s="571">
        <v>7854560</v>
      </c>
      <c r="K22" s="568">
        <v>7262340</v>
      </c>
      <c r="L22" s="571">
        <v>6670120</v>
      </c>
      <c r="M22" s="571">
        <v>6077900</v>
      </c>
      <c r="N22" s="571">
        <v>5485680</v>
      </c>
      <c r="O22" s="568">
        <v>4893760</v>
      </c>
      <c r="P22" s="571">
        <v>4468240</v>
      </c>
      <c r="Q22" s="568">
        <v>4042720</v>
      </c>
      <c r="R22" s="571">
        <v>3617200</v>
      </c>
      <c r="S22" s="568">
        <v>3191680</v>
      </c>
      <c r="T22" s="571">
        <v>2766160</v>
      </c>
      <c r="U22" s="571">
        <v>2340640</v>
      </c>
      <c r="V22" s="571">
        <v>1915120</v>
      </c>
      <c r="W22" s="571">
        <v>1489600</v>
      </c>
      <c r="X22" s="571">
        <v>1064080</v>
      </c>
      <c r="Y22" s="571">
        <v>638560</v>
      </c>
      <c r="Z22" s="571">
        <v>213040</v>
      </c>
      <c r="AA22" s="573">
        <v>0</v>
      </c>
    </row>
    <row r="23" spans="1:27" ht="12.75">
      <c r="A23" s="139" t="s">
        <v>230</v>
      </c>
      <c r="B23" s="135" t="s">
        <v>229</v>
      </c>
      <c r="C23" s="295">
        <v>171248</v>
      </c>
      <c r="D23" s="543">
        <v>20000</v>
      </c>
      <c r="E23" s="543">
        <v>10000</v>
      </c>
      <c r="F23" s="182">
        <v>0</v>
      </c>
      <c r="G23" s="294">
        <v>0</v>
      </c>
      <c r="H23" s="293">
        <v>0</v>
      </c>
      <c r="I23" s="294">
        <v>0</v>
      </c>
      <c r="J23" s="293">
        <v>0</v>
      </c>
      <c r="K23" s="294">
        <v>0</v>
      </c>
      <c r="L23" s="293">
        <v>0</v>
      </c>
      <c r="M23" s="293">
        <v>0</v>
      </c>
      <c r="N23" s="293">
        <v>0</v>
      </c>
      <c r="O23" s="294">
        <v>0</v>
      </c>
      <c r="P23" s="293">
        <v>0</v>
      </c>
      <c r="Q23" s="294">
        <v>0</v>
      </c>
      <c r="R23" s="293">
        <v>0</v>
      </c>
      <c r="S23" s="294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574">
        <v>0</v>
      </c>
    </row>
    <row r="24" spans="1:27" ht="12.75">
      <c r="A24" s="140" t="s">
        <v>233</v>
      </c>
      <c r="B24" s="546" t="s">
        <v>261</v>
      </c>
      <c r="C24" s="679"/>
      <c r="D24" s="547"/>
      <c r="E24" s="547"/>
      <c r="F24" s="548"/>
      <c r="G24" s="568"/>
      <c r="H24" s="571"/>
      <c r="I24" s="568"/>
      <c r="J24" s="571"/>
      <c r="K24" s="568"/>
      <c r="L24" s="571"/>
      <c r="M24" s="571"/>
      <c r="N24" s="571"/>
      <c r="O24" s="568"/>
      <c r="P24" s="571"/>
      <c r="Q24" s="568"/>
      <c r="R24" s="571"/>
      <c r="S24" s="568"/>
      <c r="T24" s="571"/>
      <c r="U24" s="571"/>
      <c r="V24" s="571"/>
      <c r="W24" s="571"/>
      <c r="X24" s="571"/>
      <c r="Y24" s="571"/>
      <c r="Z24" s="571"/>
      <c r="AA24" s="573"/>
    </row>
    <row r="25" spans="1:27" ht="12.75">
      <c r="A25" s="139" t="s">
        <v>236</v>
      </c>
      <c r="B25" s="135" t="s">
        <v>483</v>
      </c>
      <c r="C25" s="295">
        <v>0</v>
      </c>
      <c r="D25" s="543">
        <f>D28</f>
        <v>0</v>
      </c>
      <c r="E25" s="543">
        <f>E28</f>
        <v>0</v>
      </c>
      <c r="F25" s="182">
        <f>F28</f>
        <v>0</v>
      </c>
      <c r="G25" s="294">
        <f>G28</f>
        <v>0</v>
      </c>
      <c r="H25" s="293">
        <f>H28</f>
        <v>0</v>
      </c>
      <c r="I25" s="294">
        <f aca="true" t="shared" si="0" ref="I25:T25">I28</f>
        <v>0</v>
      </c>
      <c r="J25" s="293">
        <f t="shared" si="0"/>
        <v>0</v>
      </c>
      <c r="K25" s="294">
        <f t="shared" si="0"/>
        <v>0</v>
      </c>
      <c r="L25" s="293">
        <f t="shared" si="0"/>
        <v>0</v>
      </c>
      <c r="M25" s="293">
        <f t="shared" si="0"/>
        <v>0</v>
      </c>
      <c r="N25" s="293">
        <f t="shared" si="0"/>
        <v>0</v>
      </c>
      <c r="O25" s="294">
        <f t="shared" si="0"/>
        <v>0</v>
      </c>
      <c r="P25" s="293">
        <f t="shared" si="0"/>
        <v>0</v>
      </c>
      <c r="Q25" s="294">
        <f t="shared" si="0"/>
        <v>0</v>
      </c>
      <c r="R25" s="293">
        <f t="shared" si="0"/>
        <v>0</v>
      </c>
      <c r="S25" s="294">
        <f t="shared" si="0"/>
        <v>0</v>
      </c>
      <c r="T25" s="293">
        <f t="shared" si="0"/>
        <v>0</v>
      </c>
      <c r="U25" s="293">
        <f aca="true" t="shared" si="1" ref="U25:AA25">U28</f>
        <v>0</v>
      </c>
      <c r="V25" s="293">
        <f t="shared" si="1"/>
        <v>0</v>
      </c>
      <c r="W25" s="293">
        <f t="shared" si="1"/>
        <v>0</v>
      </c>
      <c r="X25" s="293">
        <f t="shared" si="1"/>
        <v>0</v>
      </c>
      <c r="Y25" s="293">
        <f t="shared" si="1"/>
        <v>0</v>
      </c>
      <c r="Z25" s="293">
        <f t="shared" si="1"/>
        <v>0</v>
      </c>
      <c r="AA25" s="574">
        <f t="shared" si="1"/>
        <v>0</v>
      </c>
    </row>
    <row r="26" spans="1:27" ht="12.75">
      <c r="A26" s="139"/>
      <c r="B26" s="546" t="s">
        <v>262</v>
      </c>
      <c r="C26" s="679"/>
      <c r="D26" s="547"/>
      <c r="E26" s="547"/>
      <c r="F26" s="548"/>
      <c r="G26" s="568"/>
      <c r="H26" s="571"/>
      <c r="I26" s="568"/>
      <c r="J26" s="571"/>
      <c r="K26" s="568"/>
      <c r="L26" s="571"/>
      <c r="M26" s="571"/>
      <c r="N26" s="571"/>
      <c r="O26" s="568"/>
      <c r="P26" s="571"/>
      <c r="Q26" s="568"/>
      <c r="R26" s="571"/>
      <c r="S26" s="568"/>
      <c r="T26" s="571"/>
      <c r="U26" s="571"/>
      <c r="V26" s="571"/>
      <c r="W26" s="571"/>
      <c r="X26" s="571"/>
      <c r="Y26" s="571"/>
      <c r="Z26" s="571"/>
      <c r="AA26" s="573"/>
    </row>
    <row r="27" spans="1:27" ht="12.75">
      <c r="A27" s="139"/>
      <c r="B27" s="135" t="s">
        <v>263</v>
      </c>
      <c r="C27" s="295"/>
      <c r="D27" s="543"/>
      <c r="E27" s="543"/>
      <c r="F27" s="182"/>
      <c r="G27" s="294"/>
      <c r="H27" s="293"/>
      <c r="I27" s="294"/>
      <c r="J27" s="293"/>
      <c r="K27" s="294"/>
      <c r="L27" s="293"/>
      <c r="M27" s="293"/>
      <c r="N27" s="293"/>
      <c r="O27" s="294"/>
      <c r="P27" s="293"/>
      <c r="Q27" s="294"/>
      <c r="R27" s="293"/>
      <c r="S27" s="294"/>
      <c r="T27" s="293"/>
      <c r="U27" s="293"/>
      <c r="V27" s="293"/>
      <c r="W27" s="293"/>
      <c r="X27" s="293"/>
      <c r="Y27" s="293"/>
      <c r="Z27" s="293"/>
      <c r="AA27" s="574"/>
    </row>
    <row r="28" spans="1:27" ht="12.75">
      <c r="A28" s="139"/>
      <c r="B28" s="546" t="s">
        <v>264</v>
      </c>
      <c r="C28" s="680"/>
      <c r="D28" s="547"/>
      <c r="E28" s="547"/>
      <c r="F28" s="548"/>
      <c r="G28" s="568"/>
      <c r="H28" s="571"/>
      <c r="I28" s="568"/>
      <c r="J28" s="571"/>
      <c r="K28" s="568"/>
      <c r="L28" s="571"/>
      <c r="M28" s="571"/>
      <c r="N28" s="571"/>
      <c r="O28" s="568"/>
      <c r="P28" s="571"/>
      <c r="Q28" s="568"/>
      <c r="R28" s="571"/>
      <c r="S28" s="568"/>
      <c r="T28" s="571"/>
      <c r="U28" s="571"/>
      <c r="V28" s="571"/>
      <c r="W28" s="571"/>
      <c r="X28" s="571"/>
      <c r="Y28" s="571"/>
      <c r="Z28" s="571"/>
      <c r="AA28" s="573"/>
    </row>
    <row r="29" spans="1:27" ht="12.75">
      <c r="A29" s="139"/>
      <c r="B29" s="549" t="s">
        <v>265</v>
      </c>
      <c r="C29" s="550"/>
      <c r="D29" s="551"/>
      <c r="E29" s="551"/>
      <c r="F29" s="183"/>
      <c r="G29" s="569"/>
      <c r="H29" s="572"/>
      <c r="I29" s="569"/>
      <c r="J29" s="572"/>
      <c r="K29" s="569"/>
      <c r="L29" s="572"/>
      <c r="M29" s="572"/>
      <c r="N29" s="572"/>
      <c r="O29" s="569"/>
      <c r="P29" s="572"/>
      <c r="Q29" s="569"/>
      <c r="R29" s="572"/>
      <c r="S29" s="569"/>
      <c r="T29" s="572"/>
      <c r="U29" s="572"/>
      <c r="V29" s="572"/>
      <c r="W29" s="572"/>
      <c r="X29" s="572"/>
      <c r="Y29" s="572"/>
      <c r="Z29" s="572"/>
      <c r="AA29" s="575"/>
    </row>
    <row r="30" spans="1:27" ht="12.75">
      <c r="A30" s="140" t="s">
        <v>239</v>
      </c>
      <c r="B30" s="549" t="s">
        <v>266</v>
      </c>
      <c r="C30" s="552">
        <f aca="true" t="shared" si="2" ref="C30:H30">SUM(C21:C25)</f>
        <v>11190218</v>
      </c>
      <c r="D30" s="553">
        <f t="shared" si="2"/>
        <v>11443563</v>
      </c>
      <c r="E30" s="553">
        <f t="shared" si="2"/>
        <v>10883276</v>
      </c>
      <c r="F30" s="197">
        <f t="shared" si="2"/>
        <v>10372984</v>
      </c>
      <c r="G30" s="570">
        <f t="shared" si="2"/>
        <v>9705992</v>
      </c>
      <c r="H30" s="432">
        <f t="shared" si="2"/>
        <v>9039000</v>
      </c>
      <c r="I30" s="570">
        <f aca="true" t="shared" si="3" ref="I30:T30">SUM(I21:I25)</f>
        <v>8446780</v>
      </c>
      <c r="J30" s="432">
        <f t="shared" si="3"/>
        <v>7854560</v>
      </c>
      <c r="K30" s="570">
        <f t="shared" si="3"/>
        <v>7262340</v>
      </c>
      <c r="L30" s="432">
        <f t="shared" si="3"/>
        <v>6670120</v>
      </c>
      <c r="M30" s="432">
        <f t="shared" si="3"/>
        <v>6077900</v>
      </c>
      <c r="N30" s="432">
        <f t="shared" si="3"/>
        <v>5485680</v>
      </c>
      <c r="O30" s="570">
        <f t="shared" si="3"/>
        <v>4893760</v>
      </c>
      <c r="P30" s="432">
        <f t="shared" si="3"/>
        <v>4468240</v>
      </c>
      <c r="Q30" s="570">
        <f t="shared" si="3"/>
        <v>4042720</v>
      </c>
      <c r="R30" s="432">
        <f t="shared" si="3"/>
        <v>3617200</v>
      </c>
      <c r="S30" s="570">
        <f t="shared" si="3"/>
        <v>3191680</v>
      </c>
      <c r="T30" s="432">
        <f t="shared" si="3"/>
        <v>2766160</v>
      </c>
      <c r="U30" s="432">
        <f aca="true" t="shared" si="4" ref="U30:AA30">SUM(U21:U25)</f>
        <v>2340640</v>
      </c>
      <c r="V30" s="432">
        <f t="shared" si="4"/>
        <v>1915120</v>
      </c>
      <c r="W30" s="432">
        <f t="shared" si="4"/>
        <v>1489600</v>
      </c>
      <c r="X30" s="432">
        <f t="shared" si="4"/>
        <v>1064080</v>
      </c>
      <c r="Y30" s="432">
        <f t="shared" si="4"/>
        <v>638560</v>
      </c>
      <c r="Z30" s="432">
        <f t="shared" si="4"/>
        <v>213040</v>
      </c>
      <c r="AA30" s="576">
        <f t="shared" si="4"/>
        <v>0</v>
      </c>
    </row>
    <row r="31" spans="1:27" ht="13.5" thickBot="1">
      <c r="A31" s="142" t="s">
        <v>241</v>
      </c>
      <c r="B31" s="541" t="s">
        <v>267</v>
      </c>
      <c r="C31" s="681">
        <v>32826290</v>
      </c>
      <c r="D31" s="578">
        <f>'Dochody zał.1'!B49</f>
        <v>33816077</v>
      </c>
      <c r="E31" s="554">
        <v>33519170</v>
      </c>
      <c r="F31" s="555">
        <v>33854362</v>
      </c>
      <c r="G31" s="566">
        <v>34192907</v>
      </c>
      <c r="H31" s="430">
        <v>34534836</v>
      </c>
      <c r="I31" s="566">
        <v>34880184</v>
      </c>
      <c r="J31" s="430">
        <v>35228986</v>
      </c>
      <c r="K31" s="566">
        <v>35581275</v>
      </c>
      <c r="L31" s="430">
        <v>35937089</v>
      </c>
      <c r="M31" s="430">
        <v>36296460</v>
      </c>
      <c r="N31" s="430">
        <v>36659423</v>
      </c>
      <c r="O31" s="566">
        <v>37026017</v>
      </c>
      <c r="P31" s="430">
        <v>37396277</v>
      </c>
      <c r="Q31" s="566">
        <v>37950241</v>
      </c>
      <c r="R31" s="430">
        <v>38329743</v>
      </c>
      <c r="S31" s="566">
        <v>38713041</v>
      </c>
      <c r="T31" s="430">
        <v>39100171</v>
      </c>
      <c r="U31" s="430">
        <v>39491173</v>
      </c>
      <c r="V31" s="430">
        <v>39886084</v>
      </c>
      <c r="W31" s="430">
        <v>40284946</v>
      </c>
      <c r="X31" s="430">
        <v>40687795</v>
      </c>
      <c r="Y31" s="430">
        <v>41094673</v>
      </c>
      <c r="Z31" s="430">
        <v>41505620</v>
      </c>
      <c r="AA31" s="567">
        <v>41920675</v>
      </c>
    </row>
    <row r="32" spans="1:27" ht="13.5" thickBot="1">
      <c r="A32" s="144" t="s">
        <v>268</v>
      </c>
      <c r="B32" s="556" t="s">
        <v>269</v>
      </c>
      <c r="C32" s="682">
        <f aca="true" t="shared" si="5" ref="C32:H32">C30/C31*100</f>
        <v>34.08919497146952</v>
      </c>
      <c r="D32" s="557">
        <f t="shared" si="5"/>
        <v>33.84059895534305</v>
      </c>
      <c r="E32" s="557">
        <f t="shared" si="5"/>
        <v>32.468811131063205</v>
      </c>
      <c r="F32" s="557">
        <f t="shared" si="5"/>
        <v>30.640022104094</v>
      </c>
      <c r="G32" s="558">
        <f t="shared" si="5"/>
        <v>28.38598075325973</v>
      </c>
      <c r="H32" s="557">
        <f t="shared" si="5"/>
        <v>26.17357152065236</v>
      </c>
      <c r="I32" s="558">
        <f aca="true" t="shared" si="6" ref="I32:T32">I30/I31*100</f>
        <v>24.216558031918638</v>
      </c>
      <c r="J32" s="557">
        <f t="shared" si="6"/>
        <v>22.295731134583324</v>
      </c>
      <c r="K32" s="558">
        <f t="shared" si="6"/>
        <v>20.410567074957264</v>
      </c>
      <c r="L32" s="557">
        <f t="shared" si="6"/>
        <v>18.56054618113337</v>
      </c>
      <c r="M32" s="557">
        <f t="shared" si="6"/>
        <v>16.745159169792316</v>
      </c>
      <c r="N32" s="557">
        <f t="shared" si="6"/>
        <v>14.963901641332434</v>
      </c>
      <c r="O32" s="558">
        <f t="shared" si="6"/>
        <v>13.21708462457628</v>
      </c>
      <c r="P32" s="557">
        <f t="shared" si="6"/>
        <v>11.948355179848518</v>
      </c>
      <c r="Q32" s="558">
        <f t="shared" si="6"/>
        <v>10.652685973720166</v>
      </c>
      <c r="R32" s="557">
        <f t="shared" si="6"/>
        <v>9.437057796082797</v>
      </c>
      <c r="S32" s="559">
        <f t="shared" si="6"/>
        <v>8.244456951857645</v>
      </c>
      <c r="T32" s="557">
        <f t="shared" si="6"/>
        <v>7.074547065280099</v>
      </c>
      <c r="U32" s="557">
        <f aca="true" t="shared" si="7" ref="U32:AA32">U30/U31*100</f>
        <v>5.926995381980677</v>
      </c>
      <c r="V32" s="557">
        <f t="shared" si="7"/>
        <v>4.801474118141054</v>
      </c>
      <c r="W32" s="557">
        <f t="shared" si="7"/>
        <v>3.697659170251835</v>
      </c>
      <c r="X32" s="557">
        <f t="shared" si="7"/>
        <v>2.615231422592451</v>
      </c>
      <c r="Y32" s="557">
        <f t="shared" si="7"/>
        <v>1.553875364819182</v>
      </c>
      <c r="Z32" s="557">
        <f t="shared" si="7"/>
        <v>0.5132798883621061</v>
      </c>
      <c r="AA32" s="560">
        <f t="shared" si="7"/>
        <v>0</v>
      </c>
    </row>
    <row r="33" ht="9.75">
      <c r="C33" s="185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Krystyna Skrzypek</cp:lastModifiedBy>
  <cp:lastPrinted>2006-06-07T09:38:53Z</cp:lastPrinted>
  <dcterms:created xsi:type="dcterms:W3CDTF">2003-01-16T13:32:33Z</dcterms:created>
  <dcterms:modified xsi:type="dcterms:W3CDTF">2006-08-11T06:24:02Z</dcterms:modified>
  <cp:category/>
  <cp:version/>
  <cp:contentType/>
  <cp:contentStatus/>
</cp:coreProperties>
</file>