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6990" tabRatio="599" activeTab="2"/>
  </bookViews>
  <sheets>
    <sheet name="Dochody zał.1" sheetId="1" r:id="rId1"/>
    <sheet name="Dochody-ukł.wykon." sheetId="2" r:id="rId2"/>
    <sheet name="WYDATKI Zał.2" sheetId="3" r:id="rId3"/>
    <sheet name="WYDATKI ukł.wyk." sheetId="4" r:id="rId4"/>
    <sheet name="Doch.i wyd..zlec.zał.3" sheetId="5" r:id="rId5"/>
    <sheet name="Wspolne 232-4" sheetId="6" r:id="rId6"/>
    <sheet name="wydatki-dotacje5" sheetId="7" r:id="rId7"/>
    <sheet name="Inwestycje 6" sheetId="8" r:id="rId8"/>
    <sheet name="Źrodla fin. 7" sheetId="9" r:id="rId9"/>
    <sheet name="Prognoza dł. 8" sheetId="10" r:id="rId10"/>
    <sheet name="Gosp.pomoc. 9" sheetId="11" r:id="rId11"/>
    <sheet name="Stowarzyszenia 10" sheetId="12" r:id="rId12"/>
    <sheet name="PFOŚiGW 11" sheetId="13" r:id="rId13"/>
    <sheet name="PFGZGiK 12" sheetId="14" r:id="rId14"/>
    <sheet name="Dot.podmiot.13" sheetId="15" r:id="rId15"/>
    <sheet name="Syt.fin. 14" sheetId="16" r:id="rId16"/>
  </sheets>
  <definedNames>
    <definedName name="_xlnm.Print_Area" localSheetId="1">'Dochody-ukł.wykon.'!$A$1:$G$194</definedName>
    <definedName name="_xlnm.Print_Area" localSheetId="10">'Gosp.pomoc. 9'!$A$1:$J$26</definedName>
    <definedName name="_xlnm.Print_Area" localSheetId="7">'Inwestycje 6'!$A$1:$M$39</definedName>
    <definedName name="_xlnm.Print_Area" localSheetId="9">'Prognoza dł. 8'!$A$1:$AA$32</definedName>
    <definedName name="_xlnm.Print_Area" localSheetId="15">'Syt.fin. 14'!$A$1:$AC$38</definedName>
    <definedName name="_xlnm.Print_Area" localSheetId="3">'WYDATKI ukł.wyk.'!$A$1:$G$521</definedName>
    <definedName name="_xlnm.Print_Area" localSheetId="2">'WYDATKI Zał.2'!$A$1:$F$376</definedName>
    <definedName name="_xlnm.Print_Area" localSheetId="8">'Źrodla fin. 7'!$A$1:$E$42</definedName>
    <definedName name="_xlnm.Print_Titles" localSheetId="4">'Doch.i wyd..zlec.zał.3'!$18:$18</definedName>
    <definedName name="_xlnm.Print_Titles" localSheetId="1">'Dochody-ukł.wykon.'!$11:$11</definedName>
    <definedName name="_xlnm.Print_Titles" localSheetId="7">'Inwestycje 6'!$14:$14</definedName>
    <definedName name="_xlnm.Print_Titles" localSheetId="9">'Prognoza dł. 8'!$A:$A</definedName>
    <definedName name="_xlnm.Print_Titles" localSheetId="15">'Syt.fin. 14'!$A:$B</definedName>
    <definedName name="_xlnm.Print_Titles" localSheetId="5">'Wspolne 232-4'!$12:$12</definedName>
    <definedName name="_xlnm.Print_Titles" localSheetId="3">'WYDATKI ukł.wyk.'!$13:$13</definedName>
    <definedName name="_xlnm.Print_Titles" localSheetId="2">'WYDATKI Zał.2'!$12:$12</definedName>
  </definedNames>
  <calcPr fullCalcOnLoad="1"/>
</workbook>
</file>

<file path=xl/sharedStrings.xml><?xml version="1.0" encoding="utf-8"?>
<sst xmlns="http://schemas.openxmlformats.org/spreadsheetml/2006/main" count="1851" uniqueCount="752">
  <si>
    <t>§</t>
  </si>
  <si>
    <t>010</t>
  </si>
  <si>
    <t>Rolnictwo i łowiectwo</t>
  </si>
  <si>
    <t>01005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</si>
  <si>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</si>
  <si>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</si>
  <si>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</si>
  <si>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</si>
  <si>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</si>
  <si>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</si>
  <si>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</si>
  <si>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</si>
  <si>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</si>
  <si>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</si>
  <si>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</si>
  <si>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Administracja publiczna</t>
  </si>
  <si>
    <t>Urzędy wojewódzkie</t>
  </si>
  <si>
    <t>Komisje poborowe</t>
  </si>
  <si>
    <t>Ochrona zdrowia</t>
  </si>
  <si>
    <t>Powiatowe centra pomocy rodzinie</t>
  </si>
  <si>
    <t>Powiatowe urzędy pracy</t>
  </si>
  <si>
    <t>020</t>
  </si>
  <si>
    <t>Leśnictwo</t>
  </si>
  <si>
    <t>02002</t>
  </si>
  <si>
    <t>Oświata i wychowanie</t>
  </si>
  <si>
    <t>Pozostała działalność</t>
  </si>
  <si>
    <t>Placówki opiekuńczo-wychowawcze</t>
  </si>
  <si>
    <t>Domy pomocy społecznej</t>
  </si>
  <si>
    <t>Rodziny zastępcze</t>
  </si>
  <si>
    <t>Edukacyjna opieka wychowawcza</t>
  </si>
  <si>
    <t>Subwencje ogólne z budżetu państwa</t>
  </si>
  <si>
    <t>Starostwa powiatowe</t>
  </si>
  <si>
    <t>Transport i łączność</t>
  </si>
  <si>
    <t>Drogi publiczne powiatowe</t>
  </si>
  <si>
    <t>Różne rozliczenia</t>
  </si>
  <si>
    <t>Różne rozliczenia finansowe</t>
  </si>
  <si>
    <t>Licea ogólnokształcące</t>
  </si>
  <si>
    <t>Szkoły zawodowe</t>
  </si>
  <si>
    <t>Gospodarstwa pomocnicze</t>
  </si>
  <si>
    <t>Przeciwdziałanie alkoholizmowi</t>
  </si>
  <si>
    <t>Wpływy z usług</t>
  </si>
  <si>
    <t>Wpływy z różnych opłat</t>
  </si>
  <si>
    <t>Pomoc materialna dla uczniów</t>
  </si>
  <si>
    <t>02001</t>
  </si>
  <si>
    <t>Wpływy z różnych dochodów</t>
  </si>
  <si>
    <t>Kultura i ochrona dziedzictwa narodowego</t>
  </si>
  <si>
    <t>Rozdz.</t>
  </si>
  <si>
    <t>Załącznik nr 1</t>
  </si>
  <si>
    <t>do uchwały Nr ................</t>
  </si>
  <si>
    <t>Rady Powiatu w Elblągu</t>
  </si>
  <si>
    <t xml:space="preserve">       w złotych</t>
  </si>
  <si>
    <t xml:space="preserve">  W y s z c z e g ó l n i e n i e</t>
  </si>
  <si>
    <t>II. Dochody z majątku powiatu</t>
  </si>
  <si>
    <t xml:space="preserve">  1. Ze sprzedaży</t>
  </si>
  <si>
    <t xml:space="preserve">  2. Z najmu i dzierżawy</t>
  </si>
  <si>
    <t>III. Wpłaty od jednostek organizacyjnych powiatu</t>
  </si>
  <si>
    <t>IV. Pozostałe dochody</t>
  </si>
  <si>
    <t>A. Ogółem dochody własne   (I+II+III+IV)</t>
  </si>
  <si>
    <t>V. Subwencja ogólna</t>
  </si>
  <si>
    <t>VI. Ogółem dotacje</t>
  </si>
  <si>
    <t>B. Ogółem subwencje i dotacje   ( V + VI )</t>
  </si>
  <si>
    <t>Dz.</t>
  </si>
  <si>
    <t xml:space="preserve">W y s z c z e g ó l n i e n i e </t>
  </si>
  <si>
    <t xml:space="preserve">Dotacje celowe otrzymane z budżetu państwa na  </t>
  </si>
  <si>
    <t>realizację bieżących zadań własnych powiatu</t>
  </si>
  <si>
    <t>w tym:</t>
  </si>
  <si>
    <t>Prace geodezyjno-urządzeniowe na potrzeby rolnictwa</t>
  </si>
  <si>
    <t>Nadzór na gospodarką leśną</t>
  </si>
  <si>
    <t>wieczyste nieruchomości</t>
  </si>
  <si>
    <t>Prace geodezyjne i kartograficzne /nieinwestycyjne/</t>
  </si>
  <si>
    <t xml:space="preserve">Wpływy z opłaty komunikacyjnej </t>
  </si>
  <si>
    <t xml:space="preserve">Część oświatowa subwencji ogólnej dla j.s.t. </t>
  </si>
  <si>
    <t>Część wyrównawcza subwencji ogólnej dla powiatów</t>
  </si>
  <si>
    <t>Pozostałe odsetki</t>
  </si>
  <si>
    <t>80197</t>
  </si>
  <si>
    <t>Składki na ubezpieczenia zdrowotne oraz świadczenia</t>
  </si>
  <si>
    <t>Internaty i bursy szkolne</t>
  </si>
  <si>
    <t>Wykonanie</t>
  </si>
  <si>
    <t xml:space="preserve">      w złotych</t>
  </si>
  <si>
    <t>Załącznik nr 1a</t>
  </si>
  <si>
    <t>2110</t>
  </si>
  <si>
    <t>0970</t>
  </si>
  <si>
    <t>0470</t>
  </si>
  <si>
    <t>0690</t>
  </si>
  <si>
    <t>0750</t>
  </si>
  <si>
    <t>0770</t>
  </si>
  <si>
    <t>DOCHODY OGÓŁEM</t>
  </si>
  <si>
    <t>1.Dotacje celowe</t>
  </si>
  <si>
    <t xml:space="preserve"> - na zadania zlecone  - § 2110, 6410</t>
  </si>
  <si>
    <t>dla osób nie objętych obowiązkiem ubezp. zdrowotnego</t>
  </si>
  <si>
    <t>Państwowy Fundusz Rehabilitacji Osób Niepełnosprawnych</t>
  </si>
  <si>
    <t xml:space="preserve">I. Udziały we wpływach z podatku dochodowego  </t>
  </si>
  <si>
    <t>do uchwały Nr.................</t>
  </si>
  <si>
    <t>w złotych</t>
  </si>
  <si>
    <t>N a z w a</t>
  </si>
  <si>
    <t>Rolnictwo i łowiectwo  - Wydatki ogółem, z tego:</t>
  </si>
  <si>
    <t>a) wydatki bieżące, w tym:</t>
  </si>
  <si>
    <t xml:space="preserve"> - pozostałe wydatki rzeczowe,</t>
  </si>
  <si>
    <t>Prace geodezyjno-urządzeniowe na potrzeby</t>
  </si>
  <si>
    <t>Leśnictwo - Wydatki ogółem, z tego:</t>
  </si>
  <si>
    <t>Gospodarka leśna</t>
  </si>
  <si>
    <t>Nadzór na gospodarką leśną - Wydatki ogółem, z tego:</t>
  </si>
  <si>
    <t>600</t>
  </si>
  <si>
    <t>Transport i łączność - Wydatki ogółem, z tego:</t>
  </si>
  <si>
    <t xml:space="preserve"> - wynagrodzenia i pochodne od wynagrodzeń</t>
  </si>
  <si>
    <t xml:space="preserve"> - dotacje</t>
  </si>
  <si>
    <t>b) wydatki majątkowe</t>
  </si>
  <si>
    <t>60014</t>
  </si>
  <si>
    <t>Drogi publiczne powiatowe - Wydatki ogółem, z tego:</t>
  </si>
  <si>
    <t>630</t>
  </si>
  <si>
    <t>Turystyka - Wydatki ogółem, z tego:</t>
  </si>
  <si>
    <t xml:space="preserve"> - dotacje </t>
  </si>
  <si>
    <t>63003</t>
  </si>
  <si>
    <t>Zadania w zakr.upowszech.turyst.-Wydatki ogółem, z tego:</t>
  </si>
  <si>
    <t>Gospodarka mieszkaniowa - Wydatki ogółem, z tego:</t>
  </si>
  <si>
    <t>Gospodarka gruntami i nieruchom. - Wydatki ogółem, z tego:</t>
  </si>
  <si>
    <t xml:space="preserve">Działalność usługowa - Wydatki ogółem, z tego: </t>
  </si>
  <si>
    <t xml:space="preserve"> - wynagrodzenia osobowe pracowników</t>
  </si>
  <si>
    <t>Prace geodezyjne i kartograf. - Wydatki ogółem, z tego:</t>
  </si>
  <si>
    <t>Opracow.geodez.i kartograf. - Wydatki ogółem, z tego:</t>
  </si>
  <si>
    <t>Nadzór budowlany - Wydatki ogółem, z tego:</t>
  </si>
  <si>
    <t>750</t>
  </si>
  <si>
    <t>Administracja publiczna - Wydatki ogółem, z tego:</t>
  </si>
  <si>
    <t>75011</t>
  </si>
  <si>
    <t>Urzędy wojewódzkie - Wydatki ogółem, z tego:</t>
  </si>
  <si>
    <t>75019</t>
  </si>
  <si>
    <t>Rady powiatów - Wydatki ogółem, z tego:</t>
  </si>
  <si>
    <t>75020</t>
  </si>
  <si>
    <t>Starostwa powiatowe - Wydatki ogółem, z tego:</t>
  </si>
  <si>
    <t>75045</t>
  </si>
  <si>
    <t>Komisje poborowe - Wydatki ogółem, z tego:</t>
  </si>
  <si>
    <t>75095</t>
  </si>
  <si>
    <t>Pozostała działalność - Wydatki ogółem,tego:</t>
  </si>
  <si>
    <t>754</t>
  </si>
  <si>
    <t>Bezp.publ.i ochr.przeciwpoż.- Wydatki ogółem, z tego:</t>
  </si>
  <si>
    <t>75495</t>
  </si>
  <si>
    <t>Pozostała działalność - Wydatki ogółem, z tego:</t>
  </si>
  <si>
    <t>757</t>
  </si>
  <si>
    <t>Obsługa długu publicznego - Wydatki ogółem, z tego:</t>
  </si>
  <si>
    <t xml:space="preserve"> - na obsługę długu powiatu </t>
  </si>
  <si>
    <t>75702</t>
  </si>
  <si>
    <t>Obsługa papierów wartościowych, kredytów i pożyczek</t>
  </si>
  <si>
    <t>jednostek samorz.terytorialnego - Wydatki ogółem, z tego:</t>
  </si>
  <si>
    <t xml:space="preserve"> - na obsługę długu powiatu</t>
  </si>
  <si>
    <t>758</t>
  </si>
  <si>
    <t>Różne rozliczenia - Wydatki ogółem, z tego:</t>
  </si>
  <si>
    <t>75818</t>
  </si>
  <si>
    <t>Rezerwy ogólne i celowe - Wydatki ogółem, z tego:</t>
  </si>
  <si>
    <t>Oświata i wychowanie - Wydatki ogółem, z tego:</t>
  </si>
  <si>
    <t>Szkoły podstawowe - Wydatki ogółem, z tego:</t>
  </si>
  <si>
    <t>Gimnazja - Wydatki ogółem, z tego:</t>
  </si>
  <si>
    <t>Licea ogólnokształcące - Wydatki ogółem, z tego:</t>
  </si>
  <si>
    <t>Szkoły zawodowe - Wydatki ogółem, z tego:</t>
  </si>
  <si>
    <t>Dokształcanie i doskonalenie nauczycieli</t>
  </si>
  <si>
    <t xml:space="preserve"> - pozostałe wydatki rzeczowe</t>
  </si>
  <si>
    <t>Pozostała działalność Wydatki ogółem, z tego:</t>
  </si>
  <si>
    <t>851</t>
  </si>
  <si>
    <t>Przeciwdziałanie alkoholizmowi - Wydatki ogółem, z tego:</t>
  </si>
  <si>
    <t>dla osób nie objętych obowiązkiem ubezpieczenia</t>
  </si>
  <si>
    <t>zdrowotnego       -       Wydatki ogółem, z tego:</t>
  </si>
  <si>
    <t>Placówki opiekuńczo-wychowaw.- Wydatki ogółem, z tego:</t>
  </si>
  <si>
    <t>Domy pomocy społecznej  - Wydatki ogółem, z tego:</t>
  </si>
  <si>
    <t>Rodziny zastępcze - Wydatki ogółem, z tego:</t>
  </si>
  <si>
    <t>Powiatowe centra pom. rodzinie - Wydatki ogółem, z tego:</t>
  </si>
  <si>
    <t>i ośrodki interwencji kryzysowej - Wydatki ogółem, z tego:</t>
  </si>
  <si>
    <t>Powiatowe urzędy pracy - Wydatki ogółem, z tego:</t>
  </si>
  <si>
    <t>Edukacyjna opieka wychow. - Wydatki ogółem, z tego:</t>
  </si>
  <si>
    <t>Świetlice szkolne - Wydatki ogółem, z tego:</t>
  </si>
  <si>
    <t>Poradnie psychologiczno-pedagogiczne oraz inne poradnie</t>
  </si>
  <si>
    <t>specjalistyczne   -    Wydatki ogółem, z tego:</t>
  </si>
  <si>
    <t>Internaty i bursy szkolne - Wydatki ogółem, z tego:</t>
  </si>
  <si>
    <t>921</t>
  </si>
  <si>
    <t>Kultura i ochrona dziedzictwa</t>
  </si>
  <si>
    <t>narodowego     -      Wydatki ogółem, z tego:</t>
  </si>
  <si>
    <t>92105</t>
  </si>
  <si>
    <t>Pozostałe zadania w zakr. kultury - Wydatki ogółem,  z tego:</t>
  </si>
  <si>
    <t>92116</t>
  </si>
  <si>
    <t>Biblioteki  -  Wydatki ogółem, z tego:</t>
  </si>
  <si>
    <t>926</t>
  </si>
  <si>
    <t>Kultura fizyczna i sport - Wydatki ogółem, z tego:</t>
  </si>
  <si>
    <t>92605</t>
  </si>
  <si>
    <t xml:space="preserve">              WYDATKI OGÓŁEM</t>
  </si>
  <si>
    <t>do Uchwały Nr .............</t>
  </si>
  <si>
    <t>Zarządu Powiatu w Elblągu</t>
  </si>
  <si>
    <t>4300</t>
  </si>
  <si>
    <t>Zakup usług pozostałych</t>
  </si>
  <si>
    <t xml:space="preserve">Różne wydatki na rzecz osób fizycznych </t>
  </si>
  <si>
    <t>Dotacje celowe na zadania bieżące wg porozumień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</si>
  <si>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</si>
  <si>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</si>
  <si>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</si>
  <si>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</si>
  <si>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</si>
  <si>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</si>
  <si>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</si>
  <si>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</si>
  <si>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zdrowotnych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</si>
  <si>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</si>
  <si>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</si>
  <si>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</si>
  <si>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</si>
  <si>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budżetu państwa</t>
  </si>
  <si>
    <t>Wydatki inwestycyjne jednostek budżetowych</t>
  </si>
  <si>
    <t>Turystyka</t>
  </si>
  <si>
    <t>Zadania w zakresie upowszechniania turystyki</t>
  </si>
  <si>
    <t>4210</t>
  </si>
  <si>
    <t>4480</t>
  </si>
  <si>
    <t>4590</t>
  </si>
  <si>
    <t>Kary i odszkodowania wypł.na rzecz osób fizycznych</t>
  </si>
  <si>
    <t>Prace geodezyjne i kartograficzne (nieinwestycyjne)</t>
  </si>
  <si>
    <t>Rady powiatów</t>
  </si>
  <si>
    <t>Różne wydatki na rzecz osób fizycznych</t>
  </si>
  <si>
    <t>Podróże służbowe zagraniczne</t>
  </si>
  <si>
    <t>Bezpieczeństwo publiczne i ochrona przeciwpożar.</t>
  </si>
  <si>
    <t>Obsługa długu publicznego</t>
  </si>
  <si>
    <t>Odsetki i dyskonta od papierów wart.oraz pożyczek</t>
  </si>
  <si>
    <t>Rezerwy ogólne i celowe</t>
  </si>
  <si>
    <t>Rezerwy</t>
  </si>
  <si>
    <t>Szkoły podstawowe</t>
  </si>
  <si>
    <t>Zakup pomocy naukowych,dydaktycznych i książek</t>
  </si>
  <si>
    <t>Gimnazja</t>
  </si>
  <si>
    <t>Zakup pomocy naukowych, dydaktycznych i książek</t>
  </si>
  <si>
    <t>Podatek od towarów i usług VAT</t>
  </si>
  <si>
    <t>Przeciwdziałanie alkohlizmowi</t>
  </si>
  <si>
    <t>4130</t>
  </si>
  <si>
    <t>Składki na ubezpieczenia zdrowotne</t>
  </si>
  <si>
    <t>Świadczenia społeczne</t>
  </si>
  <si>
    <t>Zakup środków żywności</t>
  </si>
  <si>
    <t>Zakup leków i materiałów medycznych</t>
  </si>
  <si>
    <t>Opłaty na rzecz budżetów jednostek samorząd.terytorial.</t>
  </si>
  <si>
    <t>Świetlice szkolne</t>
  </si>
  <si>
    <t>Stypendia oraz inne formy pomocy dla uczniów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</si>
  <si>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</si>
  <si>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</si>
  <si>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</si>
  <si>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</si>
  <si>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</si>
  <si>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0830</t>
  </si>
  <si>
    <t>2380</t>
  </si>
  <si>
    <t>0920</t>
  </si>
  <si>
    <t>0010</t>
  </si>
  <si>
    <t>0420</t>
  </si>
  <si>
    <t>0840</t>
  </si>
  <si>
    <t>0960</t>
  </si>
  <si>
    <t>2360</t>
  </si>
  <si>
    <t>Pozostałe zadania w zakresie polityki społecznej</t>
  </si>
  <si>
    <t>Jednostki specjal.poradnictwa, mieszkania chronione</t>
  </si>
  <si>
    <t xml:space="preserve">   1. Dotacje celowe na zadania własne powiatu - §§ 2130, 6430 </t>
  </si>
  <si>
    <t>Wydatki na zakupy inwestycyjne</t>
  </si>
  <si>
    <t>Pomoc społeczna</t>
  </si>
  <si>
    <t>4260</t>
  </si>
  <si>
    <t>4270</t>
  </si>
  <si>
    <t>Jednostki specjalist.poradnictwa, mieszkania chronione</t>
  </si>
  <si>
    <t>852</t>
  </si>
  <si>
    <t>Jednostki specjalistycznegp poradnictwa, mieszkania chronione</t>
  </si>
  <si>
    <t>Załącznik nr 3</t>
  </si>
  <si>
    <t>Dochody</t>
  </si>
  <si>
    <t>W y s z c z e g ó l n i e n i e</t>
  </si>
  <si>
    <t>z tyt.dotacji</t>
  </si>
  <si>
    <t>Wydatki</t>
  </si>
  <si>
    <t>do przekaz.</t>
  </si>
  <si>
    <t>na realiz.zadań</t>
  </si>
  <si>
    <t>do budżetu</t>
  </si>
  <si>
    <t>z zakr.adm.rząd.</t>
  </si>
  <si>
    <t>państwa</t>
  </si>
  <si>
    <t xml:space="preserve">  O G Ó Ł E M</t>
  </si>
  <si>
    <t>Prace geodez.-urządzeniowe na potrzeby rolnictwa</t>
  </si>
  <si>
    <t>Dot.cel.otrz.z budż.pań.na zad.bież.z zakr.adm.rząd.</t>
  </si>
  <si>
    <t xml:space="preserve">Doch.budż.pań.zw.z real.zad.z zakr.adm.rząd.j.s.t. </t>
  </si>
  <si>
    <t>Skladki na Fundusz Pracy</t>
  </si>
  <si>
    <t>4410</t>
  </si>
  <si>
    <t>4440</t>
  </si>
  <si>
    <t>Odpisy na zakładowy fund.świadczeń socjalnych</t>
  </si>
  <si>
    <t>3030</t>
  </si>
  <si>
    <t>Składki na ubezp.zdr.oraz świad.dla os.nie obj.ubezp.zdr.</t>
  </si>
  <si>
    <t>Załącznik nr 4</t>
  </si>
  <si>
    <t>do uchwały Nr .............</t>
  </si>
  <si>
    <t xml:space="preserve">  w złotych</t>
  </si>
  <si>
    <t>Razem</t>
  </si>
  <si>
    <t>Załącznik nr 5</t>
  </si>
  <si>
    <t>do Uchwały Nr ............</t>
  </si>
  <si>
    <t xml:space="preserve">Łączne </t>
  </si>
  <si>
    <t>rok</t>
  </si>
  <si>
    <t xml:space="preserve">Jednostka </t>
  </si>
  <si>
    <t>Nazwa zadania inwestycyjnego</t>
  </si>
  <si>
    <t>nakłady</t>
  </si>
  <si>
    <t>bieżący</t>
  </si>
  <si>
    <t xml:space="preserve">środki </t>
  </si>
  <si>
    <t>dotacje</t>
  </si>
  <si>
    <t>kredyty</t>
  </si>
  <si>
    <t xml:space="preserve"> i okres realizacji ( w latach )</t>
  </si>
  <si>
    <t>finansowe</t>
  </si>
  <si>
    <t>własne</t>
  </si>
  <si>
    <t>celowe</t>
  </si>
  <si>
    <t xml:space="preserve"> pożyczki</t>
  </si>
  <si>
    <t>realizująca</t>
  </si>
  <si>
    <t>zadanie</t>
  </si>
  <si>
    <t>O G Ó Ł E M</t>
  </si>
  <si>
    <t>Załącznik nr 6</t>
  </si>
  <si>
    <t>Wydatki związane z realizacją zadań wspólnych</t>
  </si>
  <si>
    <t>specjalistyczne</t>
  </si>
  <si>
    <t>Załącznik nr 7</t>
  </si>
  <si>
    <t xml:space="preserve"> w złotych</t>
  </si>
  <si>
    <t>Klasyfikacja</t>
  </si>
  <si>
    <t xml:space="preserve">Plan  </t>
  </si>
  <si>
    <t>Lp.</t>
  </si>
  <si>
    <t>Treść</t>
  </si>
  <si>
    <t>przychodów</t>
  </si>
  <si>
    <t>na</t>
  </si>
  <si>
    <t>i rozchodów</t>
  </si>
  <si>
    <t>I.</t>
  </si>
  <si>
    <t>Planowane dochody</t>
  </si>
  <si>
    <t>II.</t>
  </si>
  <si>
    <t>Planowane wydatki</t>
  </si>
  <si>
    <t>Nadwyżka / Deficyt   I - II</t>
  </si>
  <si>
    <t>Finansowanie   III -  IV</t>
  </si>
  <si>
    <t>III.</t>
  </si>
  <si>
    <t>Przychody ogółem:</t>
  </si>
  <si>
    <t>1.</t>
  </si>
  <si>
    <t>Kredyty zaciągane w bankach krajowych</t>
  </si>
  <si>
    <t>§ 952</t>
  </si>
  <si>
    <t>2.</t>
  </si>
  <si>
    <t>Pożyczki</t>
  </si>
  <si>
    <t>3.</t>
  </si>
  <si>
    <t>Spłaty pożyczek udzielonych</t>
  </si>
  <si>
    <t>§ 955</t>
  </si>
  <si>
    <t>4.</t>
  </si>
  <si>
    <t>Prywatyzacja majątku j.s.t.</t>
  </si>
  <si>
    <t xml:space="preserve"> § od 941 do 944</t>
  </si>
  <si>
    <t>5.</t>
  </si>
  <si>
    <t>Nadwyżka budżetu z lat ubiegłych</t>
  </si>
  <si>
    <t>§ 957</t>
  </si>
  <si>
    <t>6.</t>
  </si>
  <si>
    <t>§ 931</t>
  </si>
  <si>
    <t>7.</t>
  </si>
  <si>
    <t>IV.</t>
  </si>
  <si>
    <t>Rozchody ogółem:</t>
  </si>
  <si>
    <t>§ 992</t>
  </si>
  <si>
    <t>Pożyczki udzielone</t>
  </si>
  <si>
    <t>§ 995</t>
  </si>
  <si>
    <t>Spłaty pożyczek</t>
  </si>
  <si>
    <t>Lokaty w bankach</t>
  </si>
  <si>
    <t>§ 994</t>
  </si>
  <si>
    <t>Wykup papierów wartościowych</t>
  </si>
  <si>
    <t>§ 982</t>
  </si>
  <si>
    <t>Rozchody z tytułu innych rozliczeń</t>
  </si>
  <si>
    <t>do Uchwały Nr ...............</t>
  </si>
  <si>
    <t>Przewidywany stan na koniec roku</t>
  </si>
  <si>
    <t>Rodzaj</t>
  </si>
  <si>
    <t>L.p.</t>
  </si>
  <si>
    <t>zadłużenia</t>
  </si>
  <si>
    <t>na koniec</t>
  </si>
  <si>
    <t>Wyemitowane papiery wartościowe</t>
  </si>
  <si>
    <t>Kredyty</t>
  </si>
  <si>
    <t>Przyjęte depozyty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</si>
  <si>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</si>
  <si>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</si>
  <si>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</si>
  <si>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</si>
  <si>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</si>
  <si>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</si>
  <si>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8.</t>
  </si>
  <si>
    <t>Procentowy (%) udział długu w dochodach</t>
  </si>
  <si>
    <t>Załącznik nr 9</t>
  </si>
  <si>
    <t xml:space="preserve">Stan </t>
  </si>
  <si>
    <t>Przychody</t>
  </si>
  <si>
    <t>Wyszczególnienie</t>
  </si>
  <si>
    <t>środków</t>
  </si>
  <si>
    <t xml:space="preserve"> w tym:</t>
  </si>
  <si>
    <t>obrot.na</t>
  </si>
  <si>
    <t>Ogółem</t>
  </si>
  <si>
    <t>dotacja</t>
  </si>
  <si>
    <t xml:space="preserve">wpłata do </t>
  </si>
  <si>
    <t>pocz.roku</t>
  </si>
  <si>
    <t>z budżetu</t>
  </si>
  <si>
    <t>budżetu</t>
  </si>
  <si>
    <t>koniec roku</t>
  </si>
  <si>
    <t xml:space="preserve"> </t>
  </si>
  <si>
    <t xml:space="preserve">  w tym:</t>
  </si>
  <si>
    <t>1. Zakład Obsługi Powiatowego Zasobu</t>
  </si>
  <si>
    <t xml:space="preserve">    Geodezyjnego i Kartograficznego </t>
  </si>
  <si>
    <t xml:space="preserve">    Starostwa Powiatowego w Elblągu</t>
  </si>
  <si>
    <t>Nazwa zadania</t>
  </si>
  <si>
    <t>Kwota dotacji</t>
  </si>
  <si>
    <t xml:space="preserve">       Plan dotacji w dziale 630 Turystyka </t>
  </si>
  <si>
    <t>Powiatowe Mistrzostwa Gimnazjów "Gimnazjada"</t>
  </si>
  <si>
    <t>Powiatowe Mistrzostwa Szkół Ponadgimnazjalnych "Licealiada"</t>
  </si>
  <si>
    <t xml:space="preserve">       Plan dotacji w dziale 926 Kultura fizyczna i sport </t>
  </si>
  <si>
    <t xml:space="preserve"> OGÓŁEM  KWOTA  DOTACJI</t>
  </si>
  <si>
    <t>Powiatowego Funduszu Gospodarki Zasobem Geodezyjnym i Kartograficznym</t>
  </si>
  <si>
    <t xml:space="preserve">         w złotych</t>
  </si>
  <si>
    <t>Stan funduszu na początek roku</t>
  </si>
  <si>
    <t xml:space="preserve"> w tym: - środki pieniężne</t>
  </si>
  <si>
    <t xml:space="preserve">             - należności</t>
  </si>
  <si>
    <t xml:space="preserve">             - zobowiązania</t>
  </si>
  <si>
    <t>Przychody ogółem</t>
  </si>
  <si>
    <t>Przelewy redystrybucyjne</t>
  </si>
  <si>
    <t>Wydatki ogółem</t>
  </si>
  <si>
    <t>3.1</t>
  </si>
  <si>
    <t>Wydatki bieżące, w tym:</t>
  </si>
  <si>
    <t>2960</t>
  </si>
  <si>
    <t>3.2</t>
  </si>
  <si>
    <t xml:space="preserve">Wydatki majątkowe, w tym: </t>
  </si>
  <si>
    <t>Stan funduszy na koniec roku</t>
  </si>
  <si>
    <t xml:space="preserve">     Powiatowego Funduszu Ochrony Środowiska i Gospodarki Wodnej</t>
  </si>
  <si>
    <t>2350</t>
  </si>
  <si>
    <t xml:space="preserve">realizowanych w drodze umów /porozumień/ z innymi </t>
  </si>
  <si>
    <t>2. Gospodarstwa Pomocnicze  przy Zespole</t>
  </si>
  <si>
    <t xml:space="preserve">    Szkół Ekonomicznych i Technicznych w Pasłęku</t>
  </si>
  <si>
    <t xml:space="preserve"> - na zadania własne - § 2130 , 6430</t>
  </si>
  <si>
    <t>Opłaty na rzecz budżetów jednostek samorządu terytorialnego</t>
  </si>
  <si>
    <t>Pozostałe zadania w zakresie polityki społecznej - Wydatki ogółem, z tego:</t>
  </si>
  <si>
    <t>Załącznik nr 2</t>
  </si>
  <si>
    <t>85149</t>
  </si>
  <si>
    <t>Programy polityki zdrowotnej</t>
  </si>
  <si>
    <t>płace</t>
  </si>
  <si>
    <t>dług</t>
  </si>
  <si>
    <t>rzeczowe</t>
  </si>
  <si>
    <t>majątkowe</t>
  </si>
  <si>
    <t>Młodzieżowe ośrodki wychowawcze</t>
  </si>
  <si>
    <t>Podatek dochodowy od osób fizycznych</t>
  </si>
  <si>
    <t>w tym  źródła  finansowania</t>
  </si>
  <si>
    <t>Planowane nakłady</t>
  </si>
  <si>
    <t>organizacyjna</t>
  </si>
  <si>
    <t>2920</t>
  </si>
  <si>
    <t>Część równoważąca subwencji ogólnej dla powiatów</t>
  </si>
  <si>
    <t>Ośrodki wsparcia</t>
  </si>
  <si>
    <t>2310</t>
  </si>
  <si>
    <t>Dotacje celowe otrzymane z gminy na zadania bieżące</t>
  </si>
  <si>
    <t>realizowane na podstwie porozumień między j.s.t.</t>
  </si>
  <si>
    <t>rolnictwa  -  Wydatki ogółem, z tego:</t>
  </si>
  <si>
    <t>Gospodarka leśna - Wydatki ogółem, z tego:</t>
  </si>
  <si>
    <t>Dokształcanie i doskonalenie nauczycieli - Wydatki ogółem:</t>
  </si>
  <si>
    <t>Ochrona zdrowia - Wydatki ogółem, z tego:</t>
  </si>
  <si>
    <t>Programy polityki zdrowotnej - Wydatki ogółem, z tego:</t>
  </si>
  <si>
    <t>Pomoc społeczna - Wydatki ogółem, z tego:</t>
  </si>
  <si>
    <t>Ośrodki wsparcia - Wydatki ogółem, z tego:</t>
  </si>
  <si>
    <t>Pomoc materialna dla uczniów - Wydatki ogółem, z tego:</t>
  </si>
  <si>
    <t>Młodzieżowe ośrodki wychowawcze - Wydatki ogółem, z tego:</t>
  </si>
  <si>
    <t>Dokształcanie i doskanalenie nauczycieli - Wydatki ogółem:</t>
  </si>
  <si>
    <t>Dotacje celowe na zadania bieżące wg porozumień między jst</t>
  </si>
  <si>
    <t>2830</t>
  </si>
  <si>
    <t>Dotacja celowa z budżetu na finansowanie lub dofinansowanie</t>
  </si>
  <si>
    <t>zad.zlec.do realizacji pozost.jedn.nie zalicznym do sekt.fin.publ.</t>
  </si>
  <si>
    <t>Rozliczenia z bankami związane z obsługą długu publicznego</t>
  </si>
  <si>
    <t>Wydatki na zakupy inwesycyjne jednostek budżetowych</t>
  </si>
  <si>
    <t>Dotacja celowa z budżetu na fin.lub dofin.zadań zleconych</t>
  </si>
  <si>
    <t>do realizacji stowarzyszeniom</t>
  </si>
  <si>
    <t xml:space="preserve">Składki na ubezpieczenia zdrowotne </t>
  </si>
  <si>
    <t>podatek od towarów i usług</t>
  </si>
  <si>
    <t xml:space="preserve">                                                                                                                                              w złotych</t>
  </si>
  <si>
    <t>Plan</t>
  </si>
  <si>
    <t>Wydatki na zakupy inwestycyjne jednostek budżetowych</t>
  </si>
  <si>
    <t>ZDP</t>
  </si>
  <si>
    <t>Pasłęk</t>
  </si>
  <si>
    <t xml:space="preserve">Starostwo </t>
  </si>
  <si>
    <t>Powiatowe</t>
  </si>
  <si>
    <t xml:space="preserve">Dotacje celowe otrzymane z gminy na zadania bieżące </t>
  </si>
  <si>
    <t>V.</t>
  </si>
  <si>
    <t>1. Umowy</t>
  </si>
  <si>
    <t>2. Porozumienia</t>
  </si>
  <si>
    <t>Załącznik nr 12</t>
  </si>
  <si>
    <t>Organizacja zajęć sportowo-rekreacyjnych dla dzieci i młodzieży z Uczniowskich Klubów Sportowych Powiatu Elbląskiego</t>
  </si>
  <si>
    <t>Turniej Koszykówki o Puchar Starosty Elbląskiego z okazji Dnia Niepodległości</t>
  </si>
  <si>
    <t xml:space="preserve">       Plan dotacji w dziale 921 Kultura i ochrona dziedzictwa narodowego</t>
  </si>
  <si>
    <t>"Puchar Ferii 2005" - sport dla wszystkich dzieci</t>
  </si>
  <si>
    <t>Organizacja uczestnictwa reprezentacji powiatu dzieci i młodzieży szkolnej w imprezach sportowych na szczeblu wojewódzkim, ogólnopolskim i międzynarodowym</t>
  </si>
  <si>
    <t>Turnieje ogólnopolskie unihokeja dzieci i młodzieży w Elblągu</t>
  </si>
  <si>
    <t>Mistrzostwa Polski Wiejskich Szkół Podstawowych w Halowej Piłce Nożnej</t>
  </si>
  <si>
    <t>Edukacja młodzieży z zakresu ratownictwa wodnego i bezpieczeństwa nad akwenami</t>
  </si>
  <si>
    <t>Powiatowa Spartakiada Osób Niepełnosprawnych</t>
  </si>
  <si>
    <t>Wynagrodzenia bezosobowe</t>
  </si>
  <si>
    <t>Opłaty za usługi internetowe</t>
  </si>
  <si>
    <t>Załącznik nr 8</t>
  </si>
  <si>
    <t xml:space="preserve">                                                </t>
  </si>
  <si>
    <t>Wynagordzenia bezosobowe</t>
  </si>
  <si>
    <t>z dnia .....................2005 r.</t>
  </si>
  <si>
    <t>z dnia .................. 2005 r.</t>
  </si>
  <si>
    <t>4430</t>
  </si>
  <si>
    <t>Zespoły ds. orzekania o niepełnosprawności</t>
  </si>
  <si>
    <t xml:space="preserve"> - na umowy i porozumienia z jst-§ 2120,2310,2320,2330,6610</t>
  </si>
  <si>
    <t>Rozliczenia z tytułu poręczeń i gwarancji udzielonych</t>
  </si>
  <si>
    <t>przez Skarb Państwa lub jst</t>
  </si>
  <si>
    <t>75704</t>
  </si>
  <si>
    <t>przez Skarb Państwa lub jst - Wydatki ogółem, z tego:</t>
  </si>
  <si>
    <t>80309</t>
  </si>
  <si>
    <t>Szkolnictwo wyższe</t>
  </si>
  <si>
    <t>Pomoc materialna dla studentów</t>
  </si>
  <si>
    <t>Stypendia i zasiłki dla studentów</t>
  </si>
  <si>
    <t>Pomoc materialna dla studentów - Wydatki ogółem, z tego:</t>
  </si>
  <si>
    <t>Szkolnictwo wyższe - Wydatki ogółem, z tego:</t>
  </si>
  <si>
    <t>Stypendia dla uczniów</t>
  </si>
  <si>
    <t>Otrzymane spadki, zapisy i darowizny w postaci pieniężnej</t>
  </si>
  <si>
    <t>Składki na ubepieczenie społeczne</t>
  </si>
  <si>
    <t>Powiatowa Olimpiada Sportowa Przedszkolaków</t>
  </si>
  <si>
    <t>Przygotowanie i udział reprezentacji powiatu elbląskiego w Ogólnopolskiej Spartakiadzie Młodzieży i Mistrzostwach Polski w lekkiej atletyce osób niepełnosprawnych</t>
  </si>
  <si>
    <t>2006 r.</t>
  </si>
  <si>
    <t>2007 r.</t>
  </si>
  <si>
    <t>2328</t>
  </si>
  <si>
    <t>2329</t>
  </si>
  <si>
    <t>Dotacje celowe otrzymane z powiatu na zadania bieżące</t>
  </si>
  <si>
    <t>realizowane na podstawie porozumień między j.s.t.</t>
  </si>
  <si>
    <t>Wydatki na zakupy inwestycyjne jednostek budżet.</t>
  </si>
  <si>
    <t>80145</t>
  </si>
  <si>
    <t>Komisje egzaminacyjne</t>
  </si>
  <si>
    <t>8510</t>
  </si>
  <si>
    <t>Wpływy z różnych rozliczeń</t>
  </si>
  <si>
    <t>Wpływy z opłat za zarząd, użytkowanie i użytkowanie</t>
  </si>
  <si>
    <t>Wpływy ze sprzedaży wyrobów</t>
  </si>
  <si>
    <t>Szpitale ogólne</t>
  </si>
  <si>
    <t>85111</t>
  </si>
  <si>
    <t>Szpitale ogólne - Wydatki ogółem, z tego:</t>
  </si>
  <si>
    <t>WYDATKI OGÓŁEM</t>
  </si>
  <si>
    <t>Plan na 2006 r.</t>
  </si>
  <si>
    <t>Wsk. % 3:2</t>
  </si>
  <si>
    <t>Struktura %</t>
  </si>
  <si>
    <t>PW              2005 r.</t>
  </si>
  <si>
    <t>Plan                 2006 r.</t>
  </si>
  <si>
    <t xml:space="preserve">   2. Dotacje celowe na zadania z zakresu administracji     rządowej wykonywane przez powiat oraz na realizację zadań służb, inspekcji i straży - §§ 2110, 6410</t>
  </si>
  <si>
    <t>jednostkami samorządu terytorialnego  -  na rok 2006</t>
  </si>
  <si>
    <t>31.12.2005 r.</t>
  </si>
  <si>
    <t>Ratownictwo medyczne</t>
  </si>
  <si>
    <t xml:space="preserve"> Plan przychodów i wydatków na 2006 r.</t>
  </si>
  <si>
    <t xml:space="preserve"> Plan przychodów i wydatków na 2006 rok</t>
  </si>
  <si>
    <t>Zespoły d/s orzekania o niepełnosprawności</t>
  </si>
  <si>
    <t>85141</t>
  </si>
  <si>
    <t>Ratownictwo medyczne - Wydatki ogółem, z tego:</t>
  </si>
  <si>
    <t>Zespoły ds.orzekania o niepełnosprawności - Wydatki ogółem, z tego:</t>
  </si>
  <si>
    <t>Budowa kompleksu boisk sportowych przy ZS Pasłęk</t>
  </si>
  <si>
    <t xml:space="preserve">       Plan dotacji w dziale 801 Oświata i wychowanie</t>
  </si>
  <si>
    <t>Powiatowy Rajd Sportowo-Ekologiczny</t>
  </si>
  <si>
    <t>Powiatowy Festyn Licealny</t>
  </si>
  <si>
    <t>Ogólnopolski Plener Plastyczny "Bliżej natury"</t>
  </si>
  <si>
    <t>Ogólnopolski Przegląd Kultury Mniejszości Narodowej "Integracje"</t>
  </si>
  <si>
    <t>Regionalny Festiwal Piosenki Ukraińskiej</t>
  </si>
  <si>
    <t>Powiatowa inauguracja sportowego roku szkolnego 2006/2007</t>
  </si>
  <si>
    <t>Międzynarodowy rodzinny turniej w rzucie podkową o puchar Starosty Elbląskiego</t>
  </si>
  <si>
    <t>Turniej halowy piłki nożnej "Liga gminno-powiatowa" drużyn szkolnych klubów sportowych, ogniw LZS powiatu elbląskiego</t>
  </si>
  <si>
    <t>Ogólnopolskie zawody w trójboju sportowym</t>
  </si>
  <si>
    <t>Dodatkowe wynagrodzenie roczne</t>
  </si>
  <si>
    <t>za</t>
  </si>
  <si>
    <t>2005 r.</t>
  </si>
  <si>
    <t>Zakup leków</t>
  </si>
  <si>
    <t>Załącznik  nr 10</t>
  </si>
  <si>
    <t>Załącznik nr 11</t>
  </si>
  <si>
    <t>PW</t>
  </si>
  <si>
    <t xml:space="preserve">   4. Inne dotacje</t>
  </si>
  <si>
    <t>2. Pozostałe dotacje</t>
  </si>
  <si>
    <t xml:space="preserve">Przebudowa drogi powiatowej nr 09149 </t>
  </si>
  <si>
    <t>Kazimierzowo-Helenowo-Jegłownik</t>
  </si>
  <si>
    <t>Przebudowa mostu w ciągu ul. Szkolnej w Tolkmicku</t>
  </si>
  <si>
    <t xml:space="preserve">Dotacje celowe przekazane gminie na zadania bieżące  </t>
  </si>
  <si>
    <t>realizowane na podstawie porozumień (umów) między j.s.t.</t>
  </si>
  <si>
    <t>Zakup zmywarko-wyparzaczki</t>
  </si>
  <si>
    <t>DPS</t>
  </si>
  <si>
    <t>Władysławowo</t>
  </si>
  <si>
    <t>Plan dochodów budżetu powiatu elbląskiego na 2006 rok</t>
  </si>
  <si>
    <t>Plan dochodów budżetu powiatu elbląskiego na 2006 r.</t>
  </si>
  <si>
    <t>Plan wydatków budżetu powiatu elbląskiego na 2006 r.</t>
  </si>
  <si>
    <t>Plan wydatków budżetu powiatu elbląskiego na 2006 rok</t>
  </si>
  <si>
    <t>Dochody i wydatki związane z realizacją zadań z zakresu administracji rządowej</t>
  </si>
  <si>
    <t>zleconych powiatowi ustawami w 2006 roku</t>
  </si>
  <si>
    <t xml:space="preserve">Wydatki inwestycyjne powiatu elbląskiego w roku budżetowym 2006 </t>
  </si>
  <si>
    <t>oraz wydatki na wieloletnie programy inwestycyjne w latach 2006-2008</t>
  </si>
  <si>
    <t>środki wym.</t>
  </si>
  <si>
    <t>w art. 3 ust. 1</t>
  </si>
  <si>
    <t xml:space="preserve"> pkt 2 i 2a ufp</t>
  </si>
  <si>
    <t>2008 r.</t>
  </si>
  <si>
    <t>poch. z in.</t>
  </si>
  <si>
    <t>źródeł</t>
  </si>
  <si>
    <t>funkcjonowani adm. publicznej oraz świadczenia usług publicznych"</t>
  </si>
  <si>
    <t>Projekt "Wrota Warmii i Mazur-elektroniczna platforma</t>
  </si>
  <si>
    <t>Źródła sfinansowania deficytu lub rozdysponowania nadwyżki budżetowej w 2006 roku</t>
  </si>
  <si>
    <t>Pożyczki na finansowanie zadań realizowanych             z udziałem środków pochodzących z budżetu UE</t>
  </si>
  <si>
    <t>§ 903</t>
  </si>
  <si>
    <t>§ 951</t>
  </si>
  <si>
    <t>Obligacje skarbowe</t>
  </si>
  <si>
    <t>§ 911</t>
  </si>
  <si>
    <t>Inne papiery wartościowe</t>
  </si>
  <si>
    <t>9.</t>
  </si>
  <si>
    <t>Inne źródła (wolne środki)</t>
  </si>
  <si>
    <t>Spłata kredytów</t>
  </si>
  <si>
    <t>Spłaty pożyczek otrzymanych na finansowanie zadań realizowanych z udziałem środków pochodzących z budżetu UE</t>
  </si>
  <si>
    <t>§ 963</t>
  </si>
  <si>
    <t>§ 991</t>
  </si>
  <si>
    <t>Wykup obligacji</t>
  </si>
  <si>
    <t>§ 971</t>
  </si>
  <si>
    <t>Prognoza kwoty długu powiatu elbląskiego</t>
  </si>
  <si>
    <t>Plan przychodów i wydatków gospodarstw pomocnicznych na 2006 rok</t>
  </si>
  <si>
    <t>Wykaz zadań własnych powiatu zlecanych do realizacji podmiotom nie zaliczanym</t>
  </si>
  <si>
    <t>do sektora finansów publicznych i nie działających w celu osiągnięcia zysku</t>
  </si>
  <si>
    <t>w roku 2006</t>
  </si>
  <si>
    <t>Powiatowe Igrzyska Młodzieży Szkolnej</t>
  </si>
  <si>
    <t>Otwarte mistrzostwa powiatu elbląskiego w biegu na orientację</t>
  </si>
  <si>
    <t>Zawody balonowe w Pasłęku z okazji X-lecia</t>
  </si>
  <si>
    <t>Opracowanie dokumentacji projektowej na przebudowę</t>
  </si>
  <si>
    <t>drogi nr 09393 Stankowo-Marwica</t>
  </si>
  <si>
    <t>Studium wykonalności i koncepcja budowy mostu zwodzonego</t>
  </si>
  <si>
    <t>Opracowanie dokumentacji technicznej przebudowy</t>
  </si>
  <si>
    <t>drogi nr 1145N Milejewo-Majewo</t>
  </si>
  <si>
    <t>Wymagalne zobowiązania, wynikające z tyt:</t>
  </si>
  <si>
    <t>Konferencja naukowa na temat walki z patologiami wśród dzieci i młodzieży w ramach programu "Bezpieczny Powiat"</t>
  </si>
  <si>
    <t>Dotacje podmiotowe - na rok 2006</t>
  </si>
  <si>
    <t>Załącznik nr 13</t>
  </si>
  <si>
    <t>Plan na  2006 r.</t>
  </si>
  <si>
    <t xml:space="preserve">   3. Dotacje celowe na zadania (umowy i porozumienia)                                   - §§ 2120, 2310-2330, 6610-6630</t>
  </si>
  <si>
    <t>w Nowakowie</t>
  </si>
  <si>
    <t>Zmiany</t>
  </si>
  <si>
    <t>Plan po zmianach na 2006 r.</t>
  </si>
  <si>
    <t>do uchwały Nr .......................</t>
  </si>
  <si>
    <t>z dnia ........................ 2006 r.</t>
  </si>
  <si>
    <t xml:space="preserve"> - poręczenia i gwarancje</t>
  </si>
  <si>
    <t>Załącznik nr 14</t>
  </si>
  <si>
    <t>do uchwały Nr.............</t>
  </si>
  <si>
    <t>z dnia........................2005 r.</t>
  </si>
  <si>
    <t>Sytuacja finansowa powiatu elbląskiego</t>
  </si>
  <si>
    <t>Wykonanie 2003 r.</t>
  </si>
  <si>
    <t>Wykonanie 2004 r.</t>
  </si>
  <si>
    <t>Plan 2006</t>
  </si>
  <si>
    <t>Plan 2007</t>
  </si>
  <si>
    <t>Plan 2008</t>
  </si>
  <si>
    <t>Plan 2009</t>
  </si>
  <si>
    <t>Plan 2010</t>
  </si>
  <si>
    <t>Plan 2011</t>
  </si>
  <si>
    <t>Plan 2012</t>
  </si>
  <si>
    <t>Plan 2013</t>
  </si>
  <si>
    <t>Plan 2014</t>
  </si>
  <si>
    <t>Plan 2015</t>
  </si>
  <si>
    <t>Plan 2016</t>
  </si>
  <si>
    <t>Plan 2017</t>
  </si>
  <si>
    <t>Plan 2018</t>
  </si>
  <si>
    <t>Plan 2019</t>
  </si>
  <si>
    <t>Plan 2020</t>
  </si>
  <si>
    <t>Plan 2021</t>
  </si>
  <si>
    <t>Plan 2022</t>
  </si>
  <si>
    <t>Plan 2023</t>
  </si>
  <si>
    <t>Plan 2024</t>
  </si>
  <si>
    <t>Plan 2025</t>
  </si>
  <si>
    <t>Plan 2026</t>
  </si>
  <si>
    <t>Plan 2027</t>
  </si>
  <si>
    <t>Plan 2028</t>
  </si>
  <si>
    <t>Plan 2029</t>
  </si>
  <si>
    <t>A.</t>
  </si>
  <si>
    <t>Dochody własne, w tym:</t>
  </si>
  <si>
    <t>z majątku powiatu</t>
  </si>
  <si>
    <t>z udziału w podatkach</t>
  </si>
  <si>
    <t>pozostałe doch.własne</t>
  </si>
  <si>
    <t>B.</t>
  </si>
  <si>
    <t>Subwencje</t>
  </si>
  <si>
    <t>C.</t>
  </si>
  <si>
    <t>Dotacje celowe</t>
  </si>
  <si>
    <t>wydatki bieżące</t>
  </si>
  <si>
    <t>wydatki inwestycyjne</t>
  </si>
  <si>
    <t>Spłata zobowiązań (A+B+C+D)</t>
  </si>
  <si>
    <t>Spłata zaciąg. poż i kred., w tym:</t>
  </si>
  <si>
    <t>spłata pożyczek, kredytów kraj.</t>
  </si>
  <si>
    <t>spłata pożyczek, kredytów zaciągniętych w zw. ze środ. określ. w umowie zawartej                   z podmiotem dysponującym                 z fund strukt. lub FSUE</t>
  </si>
  <si>
    <t>odsetki</t>
  </si>
  <si>
    <t>Spłata przewidywanych pożyczek, kredytów, w tym:</t>
  </si>
  <si>
    <t>spłata pożyczek, kredytów zaciągniętych w zw. ze środ. określ. w umowie zawartej                  z podmiotem dysponującym                  z fund. strukt. lub FSUE</t>
  </si>
  <si>
    <t>Wart. udziel. poręczeń</t>
  </si>
  <si>
    <t>D.</t>
  </si>
  <si>
    <t>Wykup pap. wartościowych</t>
  </si>
  <si>
    <t>Wynik (I-II)</t>
  </si>
  <si>
    <t>Planowana łączna kwota długu, w tym:</t>
  </si>
  <si>
    <t>Dług zaciągniętej w zw. ze śr. określ. w umowie zawartej                z podmiotem dysponującym fund. strukturalnymi lub FSUE</t>
  </si>
  <si>
    <t>VI.1</t>
  </si>
  <si>
    <t>Dług/dochody  (%)                                      art. 114 ust. 1 u.f.p.</t>
  </si>
  <si>
    <t>VI.2</t>
  </si>
  <si>
    <t>Spłaty kredytów, pożyczek do dochodów  (%)                                          (art. 113 ust. 1 u.f.p.)</t>
  </si>
  <si>
    <t>VII.1</t>
  </si>
  <si>
    <t>Dług/dochody %                                 (art. 114 ust. 3 u.f.p.)</t>
  </si>
  <si>
    <t>VII.2</t>
  </si>
  <si>
    <t>Spłaty kredytów, pożyczek do dochodów  (%)                                          (art. 113 ust. 3 u.f.p.)</t>
  </si>
  <si>
    <t>VIIII.</t>
  </si>
  <si>
    <t>Sytuacja finansowa powiatu ebląskiego</t>
  </si>
  <si>
    <t>Wypłaty z tytułu poręczeń i gwarancji</t>
  </si>
  <si>
    <t xml:space="preserve">Plan po zmianch 2006 r. </t>
  </si>
  <si>
    <t>z dnia ..................... 2006 r.</t>
  </si>
  <si>
    <t>Plan po zmianch na 2006 r.</t>
  </si>
  <si>
    <t xml:space="preserve">z dnia ...................... 2006 r. </t>
  </si>
  <si>
    <t>Dotacje celowe otrzymane od samorządu województwa na zad.</t>
  </si>
  <si>
    <t>bieżące realizowane na podstawie porozumień między j.s.t.</t>
  </si>
  <si>
    <t>Gospodarstwa pomocnicze - Wydatki ogółem, z tego:</t>
  </si>
  <si>
    <t>"Razem łatwiej" impreza integracyjna dla dzieci i młodzieży niepełnosprawnej i sprawnej</t>
  </si>
  <si>
    <t xml:space="preserve">       Plan dotacji w dziale 852 Pomoc społeczna</t>
  </si>
  <si>
    <t xml:space="preserve"> - dotacje,</t>
  </si>
  <si>
    <t>Dotacje cel.z budżetu na fin.lub dofin.inwestycji i zakupów</t>
  </si>
  <si>
    <t>inwestycyjnych jedn.niezaliczanych do sektora fin.pub.</t>
  </si>
  <si>
    <t>Dotacje cel.przekazane dla powiatu na inwest. i zakupy</t>
  </si>
  <si>
    <t>inwest. realizowane na podst. porozumień między j.s.t.</t>
  </si>
  <si>
    <t>2690</t>
  </si>
  <si>
    <t>Środki z Funduszu Pracy otrzymane przez powiat z przeznaczeniem</t>
  </si>
  <si>
    <t>na fin.kosztów wynagrodzeń i skł. na ubezp. społ. pracowników pup</t>
  </si>
  <si>
    <t>3. Środki pozyskane z innych źródeł - § 2690,2700</t>
  </si>
  <si>
    <t>inwestycyjnych jednostek niezaliczanych do sektora fin. publicznych</t>
  </si>
  <si>
    <t>Dotacje celowez budżetu na finansowanie lub dofin. inwestycji i zakupów</t>
  </si>
  <si>
    <t>C. Środki pozyskane z innych źródeł (bieżące i inwestycyjne)        - §§ 2690, 2700</t>
  </si>
  <si>
    <t>DOCHODY OGÓŁEM (A+B+C)</t>
  </si>
  <si>
    <t>Dotacje celowe otrzymane z budżetu państwa  na zadania</t>
  </si>
  <si>
    <t xml:space="preserve">bieżące z zakresu administracji rząd. oraz inne zadania zlecone   </t>
  </si>
  <si>
    <t xml:space="preserve">Dotacje celowe otrzymane od samorządu województwa na </t>
  </si>
  <si>
    <t>zadania bieżące realizowane na pods. porozumień miedzy j.s.t.</t>
  </si>
  <si>
    <t>Wpłata do budżetu części zysku przez gospodarstwo pomocnicze</t>
  </si>
  <si>
    <t>Dochody z najmu i dzierżawy składników majątkowych Skarbu</t>
  </si>
  <si>
    <t>Państwa lub j.s.t. i innych umów</t>
  </si>
  <si>
    <t>Środki otrzymane od pozostałych jedn. sektora finansów publ.</t>
  </si>
  <si>
    <t>Wpłaty z tyt. odpłatnego nabycia prawa własności nieruchomości</t>
  </si>
  <si>
    <t>rządowej oraz innych zadań zleconych ustawami</t>
  </si>
  <si>
    <t>Dochody j.s.t. związane z realizacją zadań z zakresu administracji</t>
  </si>
  <si>
    <t>Dochody od osób prawnych, od osób fizycznych i od innych</t>
  </si>
  <si>
    <t>jednostek nieposiadających osobowości prawnej</t>
  </si>
  <si>
    <t>Udziały powiatów w podatkach stanow. dochód budżetu państwa</t>
  </si>
  <si>
    <t>Zadania w zakresie kultury fizycznej i sportu - Wydatki ogółem:</t>
  </si>
  <si>
    <t>Poradnie psychol.-pedagog.oraz inne poradanie spec.</t>
  </si>
  <si>
    <t>Dotacje celowe przekazane dla powiatu na inwest. i zakupy</t>
  </si>
  <si>
    <t>Zakup używanego samochodu marki Polonez</t>
  </si>
  <si>
    <t xml:space="preserve">Plan na                         2006 r. </t>
  </si>
  <si>
    <t>Zakup używanego samochodu ciężarowego</t>
  </si>
  <si>
    <t>Dochody i wydatki związane z realizacją zadań wspólnych realizowanych</t>
  </si>
  <si>
    <t>w drodze umów /porozumień/ z innymi jednostkami samorządu terytorilanego - na rok 2006</t>
  </si>
  <si>
    <t>8550</t>
  </si>
  <si>
    <t>6610</t>
  </si>
  <si>
    <t>Dotacje celowe otrzymane z gminy na inwestycje i zakupy inwes.</t>
  </si>
  <si>
    <t>ZSZEiT</t>
  </si>
  <si>
    <t>Dofinansowanie pracowni multimedialnej</t>
  </si>
  <si>
    <t xml:space="preserve">Dotacje celowe na przekazane gminie na inwestycje i zakupy </t>
  </si>
  <si>
    <t>inwest. realizow. na podst. porozumień  między j.s.t</t>
  </si>
  <si>
    <t xml:space="preserve">Straż graniczna </t>
  </si>
  <si>
    <t>Dotacje celowe przekazane dla gminy na inwest. i zakupy</t>
  </si>
  <si>
    <t>75406</t>
  </si>
  <si>
    <t>- dotacje</t>
  </si>
  <si>
    <t>Straż pożarna- Wydatki ogółem, w tym:</t>
  </si>
  <si>
    <t>Straż graniczna</t>
  </si>
  <si>
    <t>Remont budynku w Pasłęku przy ul. Kopernika 20 b</t>
  </si>
  <si>
    <t>Dom Dziecka</t>
  </si>
  <si>
    <t>Marwica</t>
  </si>
  <si>
    <t>Bezpieczeństwo publiczne i ochrona przeciwpożarowa</t>
  </si>
  <si>
    <t>80195</t>
  </si>
  <si>
    <t xml:space="preserve">Wpływy z różnych dochodów </t>
  </si>
  <si>
    <t>Wpłaty na PFRON</t>
  </si>
  <si>
    <t>Kary i odszkodowania wypłacana na rzecz osób praw.</t>
  </si>
  <si>
    <t>i in jednos. organ.</t>
  </si>
  <si>
    <t>Wykonanie 2005 r.</t>
  </si>
  <si>
    <t>do uchwały Nr XXVII/18/06</t>
  </si>
  <si>
    <t>z dnia 14 kwietnia 2006r.</t>
  </si>
  <si>
    <t>XXVII/18/06</t>
  </si>
  <si>
    <t xml:space="preserve"> Nr XXVII/18/06</t>
  </si>
  <si>
    <t>14.04.2006r.</t>
  </si>
  <si>
    <t xml:space="preserve"> XXVII/18/06</t>
  </si>
  <si>
    <t>z dnia 14.04.2006r.</t>
  </si>
  <si>
    <t>Nr XXVII/18/06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</si>
</sst>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  <numFmt numFmtId="166" formatCode="0.0"/>
    <numFmt numFmtId="167" formatCode="#,##0.00\ _z_ł"/>
    <numFmt numFmtId="168" formatCode="#,##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;[Red]0"/>
    <numFmt numFmtId="173" formatCode="00\-000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9"/>
      <name val="Arial CE"/>
      <family val="2"/>
    </font>
    <font>
      <b/>
      <u val="single"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3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2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0" fillId="0" borderId="27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20" xfId="0" applyFont="1" applyFill="1" applyBorder="1" applyAlignment="1">
      <alignment horizontal="center"/>
    </xf>
    <xf numFmtId="3" fontId="0" fillId="0" borderId="2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2" fillId="0" borderId="28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3" fontId="6" fillId="0" borderId="13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29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7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3" fontId="0" fillId="0" borderId="2" xfId="0" applyNumberFormat="1" applyFont="1" applyBorder="1" applyAlignment="1">
      <alignment/>
    </xf>
    <xf numFmtId="0" fontId="0" fillId="0" borderId="31" xfId="0" applyFont="1" applyBorder="1" applyAlignment="1">
      <alignment horizontal="centerContinuous"/>
    </xf>
    <xf numFmtId="3" fontId="0" fillId="0" borderId="27" xfId="0" applyNumberFormat="1" applyFont="1" applyBorder="1" applyAlignment="1">
      <alignment/>
    </xf>
    <xf numFmtId="0" fontId="0" fillId="0" borderId="6" xfId="0" applyFont="1" applyBorder="1" applyAlignment="1">
      <alignment horizontal="centerContinuous"/>
    </xf>
    <xf numFmtId="0" fontId="4" fillId="0" borderId="3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5" xfId="0" applyFont="1" applyBorder="1" applyAlignment="1">
      <alignment horizontal="centerContinuous"/>
    </xf>
    <xf numFmtId="0" fontId="0" fillId="0" borderId="46" xfId="0" applyFont="1" applyBorder="1" applyAlignment="1">
      <alignment horizontal="centerContinuous"/>
    </xf>
    <xf numFmtId="0" fontId="0" fillId="0" borderId="47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4" xfId="0" applyFont="1" applyBorder="1" applyAlignment="1">
      <alignment horizontal="centerContinuous"/>
    </xf>
    <xf numFmtId="0" fontId="5" fillId="0" borderId="42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3" fontId="1" fillId="0" borderId="43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8" xfId="0" applyFont="1" applyBorder="1" applyAlignment="1">
      <alignment/>
    </xf>
    <xf numFmtId="3" fontId="0" fillId="0" borderId="49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51" xfId="0" applyNumberFormat="1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49" fontId="0" fillId="0" borderId="4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55" xfId="0" applyFont="1" applyBorder="1" applyAlignment="1">
      <alignment/>
    </xf>
    <xf numFmtId="0" fontId="0" fillId="0" borderId="17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/>
    </xf>
    <xf numFmtId="3" fontId="0" fillId="0" borderId="49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6" fillId="0" borderId="30" xfId="0" applyNumberFormat="1" applyFont="1" applyBorder="1" applyAlignment="1">
      <alignment horizontal="center" vertical="center" shrinkToFit="1"/>
    </xf>
    <xf numFmtId="3" fontId="2" fillId="0" borderId="9" xfId="0" applyNumberFormat="1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4" fillId="0" borderId="16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7" xfId="0" applyFont="1" applyBorder="1" applyAlignment="1">
      <alignment/>
    </xf>
    <xf numFmtId="3" fontId="2" fillId="0" borderId="57" xfId="0" applyNumberFormat="1" applyFont="1" applyBorder="1" applyAlignment="1">
      <alignment/>
    </xf>
    <xf numFmtId="0" fontId="4" fillId="0" borderId="7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/>
    </xf>
    <xf numFmtId="3" fontId="2" fillId="0" borderId="56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48" xfId="0" applyFont="1" applyFill="1" applyBorder="1" applyAlignment="1">
      <alignment wrapText="1"/>
    </xf>
    <xf numFmtId="0" fontId="0" fillId="0" borderId="48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/>
    </xf>
    <xf numFmtId="3" fontId="2" fillId="0" borderId="57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3" xfId="0" applyFont="1" applyBorder="1" applyAlignment="1">
      <alignment horizontal="right"/>
    </xf>
    <xf numFmtId="3" fontId="2" fillId="0" borderId="56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2" fillId="0" borderId="57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3" fontId="2" fillId="0" borderId="53" xfId="0" applyNumberFormat="1" applyFont="1" applyBorder="1" applyAlignment="1">
      <alignment horizontal="right" vertical="center"/>
    </xf>
    <xf numFmtId="2" fontId="2" fillId="0" borderId="5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2" fontId="2" fillId="0" borderId="22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left" vertical="center"/>
    </xf>
    <xf numFmtId="2" fontId="2" fillId="0" borderId="62" xfId="0" applyNumberFormat="1" applyFont="1" applyBorder="1" applyAlignment="1">
      <alignment horizontal="right" vertical="center"/>
    </xf>
    <xf numFmtId="2" fontId="2" fillId="0" borderId="63" xfId="0" applyNumberFormat="1" applyFont="1" applyBorder="1" applyAlignment="1">
      <alignment horizontal="right" vertical="center"/>
    </xf>
    <xf numFmtId="2" fontId="2" fillId="0" borderId="56" xfId="0" applyNumberFormat="1" applyFont="1" applyBorder="1" applyAlignment="1">
      <alignment horizontal="right" vertical="center"/>
    </xf>
    <xf numFmtId="2" fontId="2" fillId="0" borderId="6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2" fontId="2" fillId="0" borderId="16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3" fontId="2" fillId="0" borderId="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60" xfId="0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3" fontId="0" fillId="0" borderId="21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2" fillId="0" borderId="62" xfId="0" applyNumberFormat="1" applyFont="1" applyFill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7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/>
    </xf>
    <xf numFmtId="3" fontId="0" fillId="0" borderId="57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0" fillId="0" borderId="53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3" fontId="2" fillId="0" borderId="14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8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3" fontId="0" fillId="0" borderId="6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right"/>
    </xf>
    <xf numFmtId="49" fontId="1" fillId="0" borderId="29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 horizontal="right"/>
    </xf>
    <xf numFmtId="0" fontId="0" fillId="0" borderId="56" xfId="0" applyFont="1" applyFill="1" applyBorder="1" applyAlignment="1">
      <alignment horizontal="center"/>
    </xf>
    <xf numFmtId="3" fontId="0" fillId="0" borderId="47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6" fillId="0" borderId="8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49" fontId="6" fillId="0" borderId="8" xfId="0" applyNumberFormat="1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2" fillId="0" borderId="54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49" fontId="2" fillId="0" borderId="29" xfId="0" applyNumberFormat="1" applyFont="1" applyFill="1" applyBorder="1" applyAlignment="1" quotePrefix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3" fontId="2" fillId="0" borderId="3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/>
    </xf>
    <xf numFmtId="0" fontId="2" fillId="0" borderId="56" xfId="0" applyFont="1" applyFill="1" applyBorder="1" applyAlignment="1">
      <alignment horizontal="center"/>
    </xf>
    <xf numFmtId="3" fontId="2" fillId="0" borderId="57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shrinkToFit="1"/>
    </xf>
    <xf numFmtId="0" fontId="0" fillId="0" borderId="12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wrapText="1"/>
    </xf>
    <xf numFmtId="0" fontId="2" fillId="0" borderId="61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3" fontId="2" fillId="0" borderId="57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3" fontId="2" fillId="0" borderId="26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67" xfId="0" applyFont="1" applyBorder="1" applyAlignment="1">
      <alignment horizontal="center"/>
    </xf>
    <xf numFmtId="3" fontId="2" fillId="0" borderId="32" xfId="0" applyNumberFormat="1" applyFont="1" applyBorder="1" applyAlignment="1">
      <alignment/>
    </xf>
    <xf numFmtId="3" fontId="2" fillId="0" borderId="67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6" fillId="0" borderId="54" xfId="0" applyNumberFormat="1" applyFont="1" applyBorder="1" applyAlignment="1">
      <alignment horizontal="right" vertical="center" shrinkToFit="1"/>
    </xf>
    <xf numFmtId="3" fontId="6" fillId="0" borderId="16" xfId="0" applyNumberFormat="1" applyFont="1" applyBorder="1" applyAlignment="1">
      <alignment horizontal="right" vertical="center" shrinkToFit="1"/>
    </xf>
    <xf numFmtId="0" fontId="13" fillId="0" borderId="58" xfId="0" applyFont="1" applyBorder="1" applyAlignment="1">
      <alignment/>
    </xf>
    <xf numFmtId="0" fontId="13" fillId="0" borderId="58" xfId="0" applyFont="1" applyBorder="1" applyAlignment="1">
      <alignment horizontal="center"/>
    </xf>
    <xf numFmtId="0" fontId="13" fillId="0" borderId="39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41" xfId="0" applyFont="1" applyBorder="1" applyAlignment="1">
      <alignment wrapText="1" shrinkToFit="1"/>
    </xf>
    <xf numFmtId="0" fontId="0" fillId="0" borderId="25" xfId="0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vertical="center" wrapText="1" shrinkToFit="1"/>
    </xf>
    <xf numFmtId="0" fontId="0" fillId="0" borderId="69" xfId="0" applyFont="1" applyBorder="1" applyAlignment="1">
      <alignment horizontal="center"/>
    </xf>
    <xf numFmtId="0" fontId="0" fillId="0" borderId="45" xfId="0" applyFont="1" applyBorder="1" applyAlignment="1">
      <alignment/>
    </xf>
    <xf numFmtId="3" fontId="0" fillId="0" borderId="56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13" fillId="0" borderId="34" xfId="0" applyFont="1" applyBorder="1" applyAlignment="1">
      <alignment horizont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2" fillId="0" borderId="9" xfId="0" applyFont="1" applyBorder="1" applyAlignment="1">
      <alignment horizontal="centerContinuous"/>
    </xf>
    <xf numFmtId="0" fontId="2" fillId="0" borderId="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7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41" xfId="0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166" fontId="2" fillId="0" borderId="16" xfId="0" applyNumberFormat="1" applyFont="1" applyBorder="1" applyAlignment="1">
      <alignment horizontal="center"/>
    </xf>
    <xf numFmtId="166" fontId="2" fillId="0" borderId="50" xfId="0" applyNumberFormat="1" applyFont="1" applyBorder="1" applyAlignment="1">
      <alignment horizontal="center"/>
    </xf>
    <xf numFmtId="166" fontId="2" fillId="0" borderId="4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Continuous"/>
    </xf>
    <xf numFmtId="0" fontId="3" fillId="0" borderId="43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2" fillId="0" borderId="57" xfId="0" applyFont="1" applyBorder="1" applyAlignment="1">
      <alignment horizontal="center"/>
    </xf>
    <xf numFmtId="3" fontId="2" fillId="0" borderId="33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2" fillId="0" borderId="5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 horizontal="right"/>
    </xf>
    <xf numFmtId="3" fontId="2" fillId="0" borderId="53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 shrinkToFit="1"/>
    </xf>
    <xf numFmtId="3" fontId="2" fillId="0" borderId="27" xfId="0" applyNumberFormat="1" applyFont="1" applyFill="1" applyBorder="1" applyAlignment="1">
      <alignment horizontal="right"/>
    </xf>
    <xf numFmtId="0" fontId="4" fillId="0" borderId="20" xfId="0" applyFont="1" applyBorder="1" applyAlignment="1">
      <alignment/>
    </xf>
    <xf numFmtId="3" fontId="0" fillId="0" borderId="53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23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14" fillId="0" borderId="0" xfId="0" applyFont="1" applyAlignment="1">
      <alignment/>
    </xf>
    <xf numFmtId="0" fontId="10" fillId="0" borderId="2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49" fontId="15" fillId="0" borderId="53" xfId="0" applyNumberFormat="1" applyFont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53" xfId="0" applyFont="1" applyBorder="1" applyAlignment="1">
      <alignment horizontal="center" vertical="center"/>
    </xf>
    <xf numFmtId="0" fontId="13" fillId="0" borderId="53" xfId="0" applyFont="1" applyBorder="1" applyAlignment="1">
      <alignment vertical="center"/>
    </xf>
    <xf numFmtId="3" fontId="13" fillId="0" borderId="53" xfId="0" applyNumberFormat="1" applyFont="1" applyFill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3" fontId="3" fillId="0" borderId="53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53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 shrinkToFit="1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13" fillId="0" borderId="53" xfId="0" applyFont="1" applyFill="1" applyBorder="1" applyAlignment="1">
      <alignment vertical="center"/>
    </xf>
    <xf numFmtId="0" fontId="13" fillId="0" borderId="53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13" fillId="0" borderId="53" xfId="0" applyFont="1" applyBorder="1" applyAlignment="1">
      <alignment vertical="center" wrapText="1" shrinkToFit="1"/>
    </xf>
    <xf numFmtId="164" fontId="13" fillId="0" borderId="53" xfId="0" applyNumberFormat="1" applyFont="1" applyFill="1" applyBorder="1" applyAlignment="1">
      <alignment vertical="center"/>
    </xf>
    <xf numFmtId="3" fontId="13" fillId="2" borderId="53" xfId="0" applyNumberFormat="1" applyFont="1" applyFill="1" applyBorder="1" applyAlignment="1">
      <alignment vertical="center"/>
    </xf>
    <xf numFmtId="3" fontId="3" fillId="2" borderId="5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43" xfId="0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3" fontId="6" fillId="0" borderId="34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6" fillId="0" borderId="43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 vertical="center"/>
    </xf>
    <xf numFmtId="3" fontId="2" fillId="0" borderId="66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46" xfId="0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2" fillId="0" borderId="63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/>
    </xf>
    <xf numFmtId="3" fontId="6" fillId="0" borderId="34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" xfId="0" applyFont="1" applyFill="1" applyBorder="1" applyAlignment="1">
      <alignment horizontal="left"/>
    </xf>
    <xf numFmtId="3" fontId="2" fillId="0" borderId="27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6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1" xfId="0" applyFont="1" applyFill="1" applyBorder="1" applyAlignment="1">
      <alignment/>
    </xf>
    <xf numFmtId="3" fontId="2" fillId="0" borderId="66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49" fontId="2" fillId="0" borderId="3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3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34" xfId="0" applyFont="1" applyFill="1" applyBorder="1" applyAlignment="1">
      <alignment/>
    </xf>
    <xf numFmtId="168" fontId="2" fillId="0" borderId="1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41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/>
    </xf>
    <xf numFmtId="3" fontId="2" fillId="0" borderId="45" xfId="0" applyNumberFormat="1" applyFont="1" applyBorder="1" applyAlignment="1">
      <alignment/>
    </xf>
    <xf numFmtId="49" fontId="2" fillId="0" borderId="23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3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6" fillId="0" borderId="15" xfId="0" applyFont="1" applyBorder="1" applyAlignment="1">
      <alignment wrapText="1"/>
    </xf>
    <xf numFmtId="3" fontId="6" fillId="0" borderId="34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wrapText="1"/>
    </xf>
    <xf numFmtId="3" fontId="6" fillId="0" borderId="13" xfId="0" applyNumberFormat="1" applyFont="1" applyBorder="1" applyAlignment="1">
      <alignment wrapText="1"/>
    </xf>
    <xf numFmtId="0" fontId="2" fillId="0" borderId="42" xfId="0" applyFont="1" applyFill="1" applyBorder="1" applyAlignment="1">
      <alignment/>
    </xf>
    <xf numFmtId="3" fontId="2" fillId="0" borderId="43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2" fillId="0" borderId="17" xfId="0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168" fontId="2" fillId="0" borderId="17" xfId="0" applyNumberFormat="1" applyFont="1" applyBorder="1" applyAlignment="1">
      <alignment/>
    </xf>
    <xf numFmtId="3" fontId="2" fillId="0" borderId="34" xfId="0" applyNumberFormat="1" applyFont="1" applyBorder="1" applyAlignment="1">
      <alignment horizontal="right"/>
    </xf>
    <xf numFmtId="0" fontId="2" fillId="0" borderId="6" xfId="0" applyFont="1" applyFill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34" xfId="0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3" fontId="6" fillId="0" borderId="43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56" xfId="0" applyFont="1" applyBorder="1" applyAlignment="1">
      <alignment/>
    </xf>
    <xf numFmtId="3" fontId="6" fillId="0" borderId="7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3" fontId="2" fillId="0" borderId="28" xfId="0" applyNumberFormat="1" applyFont="1" applyBorder="1" applyAlignment="1">
      <alignment horizontal="right" vertical="center"/>
    </xf>
    <xf numFmtId="0" fontId="6" fillId="0" borderId="47" xfId="0" applyFont="1" applyFill="1" applyBorder="1" applyAlignment="1">
      <alignment horizontal="center"/>
    </xf>
    <xf numFmtId="0" fontId="2" fillId="0" borderId="46" xfId="0" applyFont="1" applyFill="1" applyBorder="1" applyAlignment="1">
      <alignment/>
    </xf>
    <xf numFmtId="3" fontId="2" fillId="0" borderId="64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3" fontId="2" fillId="0" borderId="64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left"/>
    </xf>
    <xf numFmtId="3" fontId="6" fillId="0" borderId="30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0" fontId="2" fillId="0" borderId="11" xfId="0" applyFont="1" applyBorder="1" applyAlignment="1">
      <alignment horizontal="left" vertical="center" wrapText="1" shrinkToFit="1"/>
    </xf>
    <xf numFmtId="3" fontId="2" fillId="0" borderId="32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2" fontId="2" fillId="0" borderId="3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4" fillId="0" borderId="15" xfId="0" applyFont="1" applyBorder="1" applyAlignment="1">
      <alignment horizontal="right"/>
    </xf>
    <xf numFmtId="0" fontId="2" fillId="0" borderId="6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 shrinkToFit="1"/>
    </xf>
    <xf numFmtId="0" fontId="2" fillId="0" borderId="63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57" xfId="0" applyFont="1" applyBorder="1" applyAlignment="1">
      <alignment horizontal="center" vertical="center" wrapText="1" shrinkToFit="1"/>
    </xf>
    <xf numFmtId="0" fontId="2" fillId="0" borderId="56" xfId="0" applyFont="1" applyBorder="1" applyAlignment="1">
      <alignment horizontal="center" vertical="center" wrapText="1" shrinkToFit="1"/>
    </xf>
    <xf numFmtId="0" fontId="2" fillId="0" borderId="53" xfId="0" applyFont="1" applyBorder="1" applyAlignment="1">
      <alignment horizontal="center" vertical="center" wrapText="1" shrinkToFit="1"/>
    </xf>
    <xf numFmtId="0" fontId="2" fillId="0" borderId="62" xfId="0" applyFont="1" applyBorder="1" applyAlignment="1">
      <alignment horizontal="center" vertical="center" wrapText="1" shrinkToFit="1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3" fontId="2" fillId="0" borderId="56" xfId="0" applyNumberFormat="1" applyFont="1" applyBorder="1" applyAlignment="1">
      <alignment horizontal="right" vertical="center"/>
    </xf>
    <xf numFmtId="3" fontId="2" fillId="0" borderId="62" xfId="0" applyNumberFormat="1" applyFont="1" applyBorder="1" applyAlignment="1">
      <alignment horizontal="right" vertical="center"/>
    </xf>
    <xf numFmtId="2" fontId="2" fillId="0" borderId="38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39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2" fontId="2" fillId="0" borderId="21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/>
    </xf>
    <xf numFmtId="2" fontId="2" fillId="0" borderId="32" xfId="0" applyNumberFormat="1" applyFont="1" applyBorder="1" applyAlignment="1">
      <alignment horizontal="right" vertical="center"/>
    </xf>
    <xf numFmtId="2" fontId="2" fillId="0" borderId="24" xfId="0" applyNumberFormat="1" applyFont="1" applyBorder="1" applyAlignment="1">
      <alignment horizontal="right" vertical="center"/>
    </xf>
    <xf numFmtId="0" fontId="2" fillId="0" borderId="68" xfId="0" applyFont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3" fontId="6" fillId="0" borderId="37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2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B4" sqref="B4"/>
    </sheetView>
  </sheetViews>
  <sheetFormatPr defaultColWidth="9.00390625" defaultRowHeight="12.75"/>
  <cols>
    <col min="1" max="1" width="48.25390625" style="9" customWidth="1"/>
    <col min="2" max="2" width="24.00390625" style="9" customWidth="1"/>
    <col min="3" max="5" width="8.375" style="9" hidden="1" customWidth="1"/>
    <col min="6" max="16384" width="9.125" style="9" customWidth="1"/>
  </cols>
  <sheetData>
    <row r="1" spans="2:3" ht="12">
      <c r="B1" s="10" t="s">
        <v>79</v>
      </c>
      <c r="C1" s="10" t="s">
        <v>79</v>
      </c>
    </row>
    <row r="2" spans="1:3" ht="12">
      <c r="A2" s="11"/>
      <c r="B2" s="10" t="s">
        <v>744</v>
      </c>
      <c r="C2" s="10" t="s">
        <v>48</v>
      </c>
    </row>
    <row r="3" spans="1:3" ht="12">
      <c r="A3" s="11"/>
      <c r="B3" s="10" t="s">
        <v>49</v>
      </c>
      <c r="C3" s="10" t="s">
        <v>49</v>
      </c>
    </row>
    <row r="4" spans="1:3" ht="12">
      <c r="A4" s="11"/>
      <c r="B4" s="10" t="s">
        <v>745</v>
      </c>
      <c r="C4" s="10" t="s">
        <v>476</v>
      </c>
    </row>
    <row r="5" ht="9.75">
      <c r="A5" s="11"/>
    </row>
    <row r="6" ht="9.75">
      <c r="A6" s="11"/>
    </row>
    <row r="7" ht="9.75">
      <c r="A7" s="11"/>
    </row>
    <row r="8" ht="9.75">
      <c r="A8" s="12"/>
    </row>
    <row r="9" spans="1:5" ht="15">
      <c r="A9" s="804" t="s">
        <v>556</v>
      </c>
      <c r="B9" s="804"/>
      <c r="C9" s="804"/>
      <c r="D9" s="804"/>
      <c r="E9" s="804"/>
    </row>
    <row r="10" ht="9.75">
      <c r="A10" s="13"/>
    </row>
    <row r="11" spans="1:5" ht="13.5" customHeight="1" thickBot="1">
      <c r="A11" s="805" t="s">
        <v>50</v>
      </c>
      <c r="B11" s="805"/>
      <c r="C11" s="805"/>
      <c r="D11" s="805"/>
      <c r="E11" s="805"/>
    </row>
    <row r="12" spans="1:5" ht="14.25" customHeight="1">
      <c r="A12" s="806" t="s">
        <v>51</v>
      </c>
      <c r="B12" s="813" t="s">
        <v>604</v>
      </c>
      <c r="C12" s="813" t="s">
        <v>514</v>
      </c>
      <c r="D12" s="811" t="s">
        <v>515</v>
      </c>
      <c r="E12" s="812"/>
    </row>
    <row r="13" spans="1:5" ht="12.75" customHeight="1">
      <c r="A13" s="807"/>
      <c r="B13" s="814"/>
      <c r="C13" s="814"/>
      <c r="D13" s="814" t="s">
        <v>516</v>
      </c>
      <c r="E13" s="809" t="s">
        <v>517</v>
      </c>
    </row>
    <row r="14" spans="1:5" ht="13.5" customHeight="1" thickBot="1">
      <c r="A14" s="808"/>
      <c r="B14" s="815"/>
      <c r="C14" s="815"/>
      <c r="D14" s="815"/>
      <c r="E14" s="810"/>
    </row>
    <row r="15" spans="1:5" ht="12.75" thickBot="1">
      <c r="A15" s="286">
        <v>1</v>
      </c>
      <c r="B15" s="287">
        <v>2</v>
      </c>
      <c r="C15" s="287">
        <v>4</v>
      </c>
      <c r="D15" s="287">
        <v>5</v>
      </c>
      <c r="E15" s="288">
        <v>6</v>
      </c>
    </row>
    <row r="16" spans="1:5" ht="12.75" customHeight="1">
      <c r="A16" s="801" t="s">
        <v>91</v>
      </c>
      <c r="B16" s="824">
        <f>SUM('Dochody-ukł.wykon.'!G74:G74)</f>
        <v>2855856</v>
      </c>
      <c r="C16" s="820" t="e">
        <f>B16/#REF!*100</f>
        <v>#REF!</v>
      </c>
      <c r="D16" s="820" t="e">
        <f>#REF!/#REF!*100</f>
        <v>#REF!</v>
      </c>
      <c r="E16" s="822">
        <f>B16/$B$49*100</f>
        <v>8.423173744091903</v>
      </c>
    </row>
    <row r="17" spans="1:5" ht="12.75" customHeight="1">
      <c r="A17" s="795"/>
      <c r="B17" s="802"/>
      <c r="C17" s="799"/>
      <c r="D17" s="799"/>
      <c r="E17" s="800"/>
    </row>
    <row r="18" spans="1:5" ht="13.5" customHeight="1" thickBot="1">
      <c r="A18" s="796"/>
      <c r="B18" s="803"/>
      <c r="C18" s="821"/>
      <c r="D18" s="821"/>
      <c r="E18" s="823"/>
    </row>
    <row r="19" spans="1:5" ht="12">
      <c r="A19" s="289" t="s">
        <v>52</v>
      </c>
      <c r="B19" s="263">
        <f>SUM(B20:B21)</f>
        <v>1533625</v>
      </c>
      <c r="C19" s="295" t="e">
        <f>B19/#REF!*100</f>
        <v>#REF!</v>
      </c>
      <c r="D19" s="295" t="e">
        <f>#REF!/#REF!*100</f>
        <v>#REF!</v>
      </c>
      <c r="E19" s="296">
        <f>B19/$B$49*100</f>
        <v>4.523333751170559</v>
      </c>
    </row>
    <row r="20" spans="1:5" ht="12">
      <c r="A20" s="290" t="s">
        <v>53</v>
      </c>
      <c r="B20" s="284">
        <f>'Dochody-ukł.wykon.'!G34</f>
        <v>1388300</v>
      </c>
      <c r="C20" s="285" t="e">
        <f>B20/#REF!*100</f>
        <v>#REF!</v>
      </c>
      <c r="D20" s="285" t="e">
        <f>#REF!/#REF!*100</f>
        <v>#REF!</v>
      </c>
      <c r="E20" s="291">
        <f>B20/$B$49*100</f>
        <v>4.094706493927842</v>
      </c>
    </row>
    <row r="21" spans="1:5" ht="12.75" thickBot="1">
      <c r="A21" s="292" t="s">
        <v>54</v>
      </c>
      <c r="B21" s="321">
        <f>'Dochody-ukł.wykon.'!G24+'Dochody-ukł.wykon.'!G32+'Dochody-ukł.wykon.'!G97</f>
        <v>145325</v>
      </c>
      <c r="C21" s="293" t="e">
        <f>B21/#REF!*100</f>
        <v>#REF!</v>
      </c>
      <c r="D21" s="293" t="e">
        <f>#REF!/#REF!*100</f>
        <v>#REF!</v>
      </c>
      <c r="E21" s="294">
        <f>B21/$B$49*100</f>
        <v>0.4286272572427167</v>
      </c>
    </row>
    <row r="22" spans="1:5" ht="12.75" customHeight="1">
      <c r="A22" s="816" t="s">
        <v>55</v>
      </c>
      <c r="B22" s="818">
        <f>4892083+12000-671902+6422+4349+50000+8320+41954</f>
        <v>4343226</v>
      </c>
      <c r="C22" s="820" t="e">
        <f>B22/#REF!*100</f>
        <v>#REF!</v>
      </c>
      <c r="D22" s="820" t="e">
        <f>#REF!/#REF!*100</f>
        <v>#REF!</v>
      </c>
      <c r="E22" s="822">
        <f>B22/B49*100</f>
        <v>12.810081183315022</v>
      </c>
    </row>
    <row r="23" spans="1:5" ht="13.5" customHeight="1" thickBot="1">
      <c r="A23" s="817"/>
      <c r="B23" s="819"/>
      <c r="C23" s="821"/>
      <c r="D23" s="821"/>
      <c r="E23" s="823"/>
    </row>
    <row r="24" spans="1:5" ht="12.75" thickBot="1">
      <c r="A24" s="297" t="s">
        <v>56</v>
      </c>
      <c r="B24" s="298">
        <f>'Dochody-ukł.wykon.'!G84+'Dochody-ukł.wykon.'!G37</f>
        <v>119000</v>
      </c>
      <c r="C24" s="299" t="e">
        <f>B24/#REF!*100</f>
        <v>#REF!</v>
      </c>
      <c r="D24" s="299" t="e">
        <f>#REF!/#REF!*100</f>
        <v>#REF!</v>
      </c>
      <c r="E24" s="300">
        <f>B24/$B$49*100</f>
        <v>0.3509832693059232</v>
      </c>
    </row>
    <row r="25" spans="1:5" ht="12.75" customHeight="1">
      <c r="A25" s="816" t="s">
        <v>57</v>
      </c>
      <c r="B25" s="818">
        <f>B24+B22+B19+B16</f>
        <v>8851707</v>
      </c>
      <c r="C25" s="820" t="e">
        <f>B25/#REF!*100</f>
        <v>#REF!</v>
      </c>
      <c r="D25" s="820" t="e">
        <f>#REF!/#REF!*100</f>
        <v>#REF!</v>
      </c>
      <c r="E25" s="822">
        <f>B25/B49*100</f>
        <v>26.107571947883407</v>
      </c>
    </row>
    <row r="26" spans="1:5" ht="15" customHeight="1" thickBot="1">
      <c r="A26" s="817"/>
      <c r="B26" s="819"/>
      <c r="C26" s="821"/>
      <c r="D26" s="821"/>
      <c r="E26" s="823"/>
    </row>
    <row r="27" spans="1:5" ht="12.75" customHeight="1">
      <c r="A27" s="801" t="s">
        <v>58</v>
      </c>
      <c r="B27" s="824">
        <f>'Dochody-ukł.wykon.'!G78+'Dochody-ukł.wykon.'!G81+'Dochody-ukł.wykon.'!G86</f>
        <v>15807386</v>
      </c>
      <c r="C27" s="820" t="e">
        <f>B27/#REF!*100</f>
        <v>#REF!</v>
      </c>
      <c r="D27" s="820" t="e">
        <f>#REF!/#REF!*100</f>
        <v>#REF!</v>
      </c>
      <c r="E27" s="822">
        <f>B27/$B$49*100</f>
        <v>46.6229245164763</v>
      </c>
    </row>
    <row r="28" spans="1:5" ht="12.75" customHeight="1">
      <c r="A28" s="795"/>
      <c r="B28" s="802"/>
      <c r="C28" s="799"/>
      <c r="D28" s="799"/>
      <c r="E28" s="800"/>
    </row>
    <row r="29" spans="1:5" ht="13.5" customHeight="1" thickBot="1">
      <c r="A29" s="796"/>
      <c r="B29" s="803"/>
      <c r="C29" s="821"/>
      <c r="D29" s="821"/>
      <c r="E29" s="823"/>
    </row>
    <row r="30" spans="1:5" ht="12" customHeight="1">
      <c r="A30" s="801" t="s">
        <v>59</v>
      </c>
      <c r="B30" s="824">
        <f>SUM(B33:B43)</f>
        <v>8573755</v>
      </c>
      <c r="C30" s="820" t="e">
        <f>B30/#REF!*100</f>
        <v>#REF!</v>
      </c>
      <c r="D30" s="820" t="e">
        <f>#REF!/#REF!*100</f>
        <v>#REF!</v>
      </c>
      <c r="E30" s="822">
        <f>B30/$B$49*100</f>
        <v>25.287769412840383</v>
      </c>
    </row>
    <row r="31" spans="1:5" ht="12.75" customHeight="1">
      <c r="A31" s="795"/>
      <c r="B31" s="802"/>
      <c r="C31" s="799"/>
      <c r="D31" s="799"/>
      <c r="E31" s="800"/>
    </row>
    <row r="32" spans="1:5" ht="13.5" customHeight="1" thickBot="1">
      <c r="A32" s="796"/>
      <c r="B32" s="803"/>
      <c r="C32" s="821"/>
      <c r="D32" s="821"/>
      <c r="E32" s="823"/>
    </row>
    <row r="33" spans="1:5" ht="12.75" customHeight="1">
      <c r="A33" s="801" t="s">
        <v>247</v>
      </c>
      <c r="B33" s="824">
        <f>'Dochody-ukł.wykon.'!G190</f>
        <v>2558000</v>
      </c>
      <c r="C33" s="820" t="e">
        <f>B33/#REF!*100</f>
        <v>#REF!</v>
      </c>
      <c r="D33" s="820" t="e">
        <f>#REF!/#REF!*100</f>
        <v>#REF!</v>
      </c>
      <c r="E33" s="822">
        <f>B33/$B$49*100</f>
        <v>7.544665570458417</v>
      </c>
    </row>
    <row r="34" spans="1:5" ht="9.75" customHeight="1">
      <c r="A34" s="795"/>
      <c r="B34" s="802"/>
      <c r="C34" s="799"/>
      <c r="D34" s="799"/>
      <c r="E34" s="800"/>
    </row>
    <row r="35" spans="1:5" ht="12" customHeight="1">
      <c r="A35" s="825"/>
      <c r="B35" s="794"/>
      <c r="C35" s="826"/>
      <c r="D35" s="826"/>
      <c r="E35" s="827"/>
    </row>
    <row r="36" spans="1:5" ht="12.75" customHeight="1">
      <c r="A36" s="797" t="s">
        <v>518</v>
      </c>
      <c r="B36" s="793">
        <f>'Dochody-ukł.wykon.'!G191</f>
        <v>3595243</v>
      </c>
      <c r="C36" s="828" t="e">
        <f>B36/#REF!*100</f>
        <v>#REF!</v>
      </c>
      <c r="D36" s="828" t="e">
        <f>#REF!/#REF!*100</f>
        <v>#REF!</v>
      </c>
      <c r="E36" s="829">
        <f>B36/$B$49*100</f>
        <v>10.60395077385912</v>
      </c>
    </row>
    <row r="37" spans="1:5" ht="12" customHeight="1">
      <c r="A37" s="798"/>
      <c r="B37" s="802"/>
      <c r="C37" s="799"/>
      <c r="D37" s="799"/>
      <c r="E37" s="800"/>
    </row>
    <row r="38" spans="1:5" ht="9.75" customHeight="1">
      <c r="A38" s="792"/>
      <c r="B38" s="794"/>
      <c r="C38" s="826"/>
      <c r="D38" s="826"/>
      <c r="E38" s="827"/>
    </row>
    <row r="39" spans="1:5" ht="12.75" customHeight="1">
      <c r="A39" s="797" t="s">
        <v>605</v>
      </c>
      <c r="B39" s="793">
        <f>'Dochody-ukł.wykon.'!G192</f>
        <v>2420512</v>
      </c>
      <c r="C39" s="828" t="e">
        <f>B39/#REF!*100</f>
        <v>#REF!</v>
      </c>
      <c r="D39" s="828" t="e">
        <f>#REF!/#REF!*100</f>
        <v>#REF!</v>
      </c>
      <c r="E39" s="829">
        <f>B39/$B$49*100</f>
        <v>7.139153068522846</v>
      </c>
    </row>
    <row r="40" spans="1:5" ht="9.75" customHeight="1">
      <c r="A40" s="798"/>
      <c r="B40" s="802"/>
      <c r="C40" s="799"/>
      <c r="D40" s="799"/>
      <c r="E40" s="800"/>
    </row>
    <row r="41" spans="1:5" ht="12" customHeight="1">
      <c r="A41" s="792"/>
      <c r="B41" s="794"/>
      <c r="C41" s="826"/>
      <c r="D41" s="826"/>
      <c r="E41" s="827"/>
    </row>
    <row r="42" spans="1:5" ht="12.75" customHeight="1">
      <c r="A42" s="830" t="s">
        <v>546</v>
      </c>
      <c r="B42" s="793">
        <f>'Dochody-ukł.wykon.'!G193</f>
        <v>0</v>
      </c>
      <c r="C42" s="828">
        <v>0</v>
      </c>
      <c r="D42" s="828" t="e">
        <f>#REF!/#REF!*100</f>
        <v>#REF!</v>
      </c>
      <c r="E42" s="829">
        <f>B42/$B$49*100</f>
        <v>0</v>
      </c>
    </row>
    <row r="43" spans="1:5" ht="9.75" customHeight="1">
      <c r="A43" s="795"/>
      <c r="B43" s="802"/>
      <c r="C43" s="799"/>
      <c r="D43" s="799"/>
      <c r="E43" s="800"/>
    </row>
    <row r="44" spans="1:5" ht="12" customHeight="1">
      <c r="A44" s="825"/>
      <c r="B44" s="794"/>
      <c r="C44" s="826"/>
      <c r="D44" s="826"/>
      <c r="E44" s="827"/>
    </row>
    <row r="45" spans="1:5" ht="12" customHeight="1">
      <c r="A45" s="830" t="s">
        <v>60</v>
      </c>
      <c r="B45" s="793">
        <f>B30+B27</f>
        <v>24381141</v>
      </c>
      <c r="C45" s="828" t="e">
        <f>B45/#REF!*100</f>
        <v>#REF!</v>
      </c>
      <c r="D45" s="828" t="e">
        <f>#REF!/#REF!*100</f>
        <v>#REF!</v>
      </c>
      <c r="E45" s="829">
        <f>B45/$B$49*100</f>
        <v>71.9106939293167</v>
      </c>
    </row>
    <row r="46" spans="1:5" ht="12" customHeight="1">
      <c r="A46" s="795"/>
      <c r="B46" s="802"/>
      <c r="C46" s="799"/>
      <c r="D46" s="799"/>
      <c r="E46" s="800"/>
    </row>
    <row r="47" spans="1:5" ht="12" customHeight="1">
      <c r="A47" s="825"/>
      <c r="B47" s="794"/>
      <c r="C47" s="826"/>
      <c r="D47" s="826"/>
      <c r="E47" s="827"/>
    </row>
    <row r="48" spans="1:5" ht="25.5" customHeight="1" thickBot="1">
      <c r="A48" s="485" t="s">
        <v>697</v>
      </c>
      <c r="B48" s="337">
        <f>'Dochody-ukł.wykon.'!G194</f>
        <v>671902</v>
      </c>
      <c r="C48" s="541" t="e">
        <f>B48/#REF!*100</f>
        <v>#REF!</v>
      </c>
      <c r="D48" s="541" t="e">
        <f>#REF!/#REF!*100</f>
        <v>#REF!</v>
      </c>
      <c r="E48" s="542">
        <f>B48/$B$49*100</f>
        <v>1.9817341227999028</v>
      </c>
    </row>
    <row r="49" spans="1:5" ht="36" customHeight="1" thickBot="1">
      <c r="A49" s="301" t="s">
        <v>698</v>
      </c>
      <c r="B49" s="264">
        <f>B45+B25+B48</f>
        <v>33904750</v>
      </c>
      <c r="C49" s="322" t="e">
        <f>B49/#REF!*100</f>
        <v>#REF!</v>
      </c>
      <c r="D49" s="322" t="e">
        <f>#REF!/#REF!*100</f>
        <v>#REF!</v>
      </c>
      <c r="E49" s="323">
        <f>B49/$B$49*100</f>
        <v>100</v>
      </c>
    </row>
  </sheetData>
  <mergeCells count="58">
    <mergeCell ref="E45:E47"/>
    <mergeCell ref="A42:A44"/>
    <mergeCell ref="B42:B44"/>
    <mergeCell ref="C42:C44"/>
    <mergeCell ref="A45:A47"/>
    <mergeCell ref="B45:B47"/>
    <mergeCell ref="C45:C47"/>
    <mergeCell ref="D45:D47"/>
    <mergeCell ref="C36:C38"/>
    <mergeCell ref="D36:D38"/>
    <mergeCell ref="D42:D44"/>
    <mergeCell ref="E36:E38"/>
    <mergeCell ref="E39:E41"/>
    <mergeCell ref="E42:E44"/>
    <mergeCell ref="A39:A41"/>
    <mergeCell ref="B39:B41"/>
    <mergeCell ref="C39:C41"/>
    <mergeCell ref="D39:D41"/>
    <mergeCell ref="A36:A38"/>
    <mergeCell ref="B36:B38"/>
    <mergeCell ref="D30:D32"/>
    <mergeCell ref="E30:E32"/>
    <mergeCell ref="A33:A35"/>
    <mergeCell ref="B33:B35"/>
    <mergeCell ref="C33:C35"/>
    <mergeCell ref="D33:D35"/>
    <mergeCell ref="E33:E35"/>
    <mergeCell ref="A30:A32"/>
    <mergeCell ref="B30:B32"/>
    <mergeCell ref="C30:C32"/>
    <mergeCell ref="E16:E18"/>
    <mergeCell ref="A27:A29"/>
    <mergeCell ref="B27:B29"/>
    <mergeCell ref="C27:C29"/>
    <mergeCell ref="D27:D29"/>
    <mergeCell ref="E27:E29"/>
    <mergeCell ref="A16:A18"/>
    <mergeCell ref="D16:D18"/>
    <mergeCell ref="B16:B18"/>
    <mergeCell ref="C16:C18"/>
    <mergeCell ref="D13:D14"/>
    <mergeCell ref="B12:B14"/>
    <mergeCell ref="C25:C26"/>
    <mergeCell ref="D25:D26"/>
    <mergeCell ref="E25:E26"/>
    <mergeCell ref="C22:C23"/>
    <mergeCell ref="D22:D23"/>
    <mergeCell ref="E22:E23"/>
    <mergeCell ref="A22:A23"/>
    <mergeCell ref="B22:B23"/>
    <mergeCell ref="B25:B26"/>
    <mergeCell ref="A25:A26"/>
    <mergeCell ref="A9:E9"/>
    <mergeCell ref="A11:E11"/>
    <mergeCell ref="A12:A14"/>
    <mergeCell ref="E13:E14"/>
    <mergeCell ref="D12:E12"/>
    <mergeCell ref="C12:C14"/>
  </mergeCells>
  <printOptions horizontalCentered="1"/>
  <pageMargins left="0.38" right="0.32" top="0.551181102362204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3"/>
  <sheetViews>
    <sheetView workbookViewId="0" topLeftCell="U1">
      <selection activeCell="Y4" sqref="Y4"/>
    </sheetView>
  </sheetViews>
  <sheetFormatPr defaultColWidth="9.00390625" defaultRowHeight="12.75"/>
  <cols>
    <col min="1" max="1" width="3.375" style="9" customWidth="1"/>
    <col min="2" max="2" width="35.75390625" style="9" customWidth="1"/>
    <col min="3" max="3" width="10.875" style="9" customWidth="1"/>
    <col min="4" max="30" width="9.625" style="9" customWidth="1"/>
    <col min="31" max="42" width="10.125" style="9" customWidth="1"/>
    <col min="43" max="16384" width="9.125" style="9" customWidth="1"/>
  </cols>
  <sheetData>
    <row r="1" spans="4:25" ht="12">
      <c r="D1" s="11"/>
      <c r="F1" s="73"/>
      <c r="K1" s="10" t="s">
        <v>473</v>
      </c>
      <c r="Y1" s="10" t="s">
        <v>473</v>
      </c>
    </row>
    <row r="2" spans="1:26" ht="12">
      <c r="A2" s="131"/>
      <c r="B2" s="132"/>
      <c r="C2" s="131"/>
      <c r="D2" s="11"/>
      <c r="F2" s="73"/>
      <c r="K2" s="10" t="s">
        <v>346</v>
      </c>
      <c r="Y2" s="10" t="s">
        <v>346</v>
      </c>
      <c r="Z2" s="9" t="s">
        <v>751</v>
      </c>
    </row>
    <row r="3" spans="1:25" ht="12">
      <c r="A3" s="131"/>
      <c r="B3" s="132"/>
      <c r="D3" s="11"/>
      <c r="F3" s="73"/>
      <c r="K3" s="10" t="s">
        <v>49</v>
      </c>
      <c r="Y3" s="10" t="s">
        <v>49</v>
      </c>
    </row>
    <row r="4" spans="1:25" ht="12">
      <c r="A4" s="131"/>
      <c r="B4" s="132"/>
      <c r="D4" s="11"/>
      <c r="F4" s="73"/>
      <c r="K4" s="10" t="s">
        <v>680</v>
      </c>
      <c r="Y4" s="10" t="s">
        <v>750</v>
      </c>
    </row>
    <row r="5" spans="1:6" ht="12">
      <c r="A5" s="131"/>
      <c r="B5" s="132"/>
      <c r="D5" s="11"/>
      <c r="E5" s="10"/>
      <c r="F5" s="73"/>
    </row>
    <row r="6" spans="1:5" ht="9.75">
      <c r="A6" s="131"/>
      <c r="B6" s="132"/>
      <c r="D6" s="11"/>
      <c r="E6" s="11"/>
    </row>
    <row r="7" spans="1:5" ht="9.75">
      <c r="A7" s="131"/>
      <c r="B7" s="132"/>
      <c r="D7" s="11"/>
      <c r="E7" s="11"/>
    </row>
    <row r="8" spans="1:5" ht="9.75">
      <c r="A8" s="131"/>
      <c r="B8" s="132"/>
      <c r="D8" s="11"/>
      <c r="E8" s="11"/>
    </row>
    <row r="9" spans="1:6" ht="9.75">
      <c r="A9" s="131"/>
      <c r="B9" s="132"/>
      <c r="D9" s="133"/>
      <c r="E9" s="131"/>
      <c r="F9" s="131"/>
    </row>
    <row r="10" spans="2:27" ht="12.75" customHeight="1">
      <c r="B10" s="868" t="s">
        <v>587</v>
      </c>
      <c r="C10" s="868"/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 t="s">
        <v>587</v>
      </c>
      <c r="O10" s="868"/>
      <c r="P10" s="868"/>
      <c r="Q10" s="868"/>
      <c r="R10" s="868"/>
      <c r="S10" s="868"/>
      <c r="T10" s="868"/>
      <c r="U10" s="868"/>
      <c r="V10" s="868"/>
      <c r="W10" s="868"/>
      <c r="X10" s="868"/>
      <c r="Y10" s="868"/>
      <c r="Z10" s="868"/>
      <c r="AA10" s="868"/>
    </row>
    <row r="11" spans="1:6" ht="9.75">
      <c r="A11" s="131"/>
      <c r="B11" s="134"/>
      <c r="C11" s="131"/>
      <c r="D11" s="131"/>
      <c r="E11" s="131"/>
      <c r="F11" s="131"/>
    </row>
    <row r="12" spans="1:6" ht="9.75">
      <c r="A12" s="131"/>
      <c r="B12" s="134"/>
      <c r="C12" s="131"/>
      <c r="D12" s="131"/>
      <c r="E12" s="131"/>
      <c r="F12" s="131"/>
    </row>
    <row r="13" spans="1:6" ht="9.75">
      <c r="A13" s="131"/>
      <c r="B13" s="132"/>
      <c r="C13" s="131"/>
      <c r="D13" s="131"/>
      <c r="E13" s="131"/>
      <c r="F13" s="131"/>
    </row>
    <row r="14" spans="13:27" ht="10.5" thickBot="1">
      <c r="M14" s="40" t="s">
        <v>302</v>
      </c>
      <c r="AA14" s="40" t="s">
        <v>302</v>
      </c>
    </row>
    <row r="15" spans="1:27" ht="12.75" customHeight="1">
      <c r="A15" s="135"/>
      <c r="B15" s="136"/>
      <c r="C15" s="136"/>
      <c r="D15" s="919" t="s">
        <v>347</v>
      </c>
      <c r="E15" s="889"/>
      <c r="F15" s="889"/>
      <c r="G15" s="889"/>
      <c r="H15" s="889"/>
      <c r="I15" s="889"/>
      <c r="J15" s="889"/>
      <c r="K15" s="889"/>
      <c r="L15" s="889"/>
      <c r="M15" s="890"/>
      <c r="N15" s="543"/>
      <c r="O15" s="543"/>
      <c r="P15" s="543"/>
      <c r="Q15" s="543"/>
      <c r="R15" s="543"/>
      <c r="S15" s="543"/>
      <c r="T15" s="543"/>
      <c r="U15" s="543"/>
      <c r="V15" s="543"/>
      <c r="W15" s="543"/>
      <c r="X15" s="543"/>
      <c r="Y15" s="543"/>
      <c r="Z15" s="543"/>
      <c r="AA15" s="575"/>
    </row>
    <row r="16" spans="1:27" ht="12">
      <c r="A16" s="99"/>
      <c r="B16" s="137" t="s">
        <v>348</v>
      </c>
      <c r="C16" s="137" t="s">
        <v>77</v>
      </c>
      <c r="D16" s="138"/>
      <c r="E16" s="138"/>
      <c r="F16" s="548"/>
      <c r="G16" s="552"/>
      <c r="H16" s="548"/>
      <c r="I16" s="552"/>
      <c r="J16" s="548"/>
      <c r="K16" s="552"/>
      <c r="L16" s="548"/>
      <c r="M16" s="548"/>
      <c r="N16" s="548"/>
      <c r="O16" s="552"/>
      <c r="P16" s="548"/>
      <c r="Q16" s="552"/>
      <c r="R16" s="548"/>
      <c r="S16" s="552"/>
      <c r="T16" s="548"/>
      <c r="U16" s="552"/>
      <c r="V16" s="548"/>
      <c r="W16" s="552"/>
      <c r="X16" s="548"/>
      <c r="Y16" s="552"/>
      <c r="Z16" s="548"/>
      <c r="AA16" s="545"/>
    </row>
    <row r="17" spans="1:27" ht="12">
      <c r="A17" s="139" t="s">
        <v>349</v>
      </c>
      <c r="B17" s="137" t="s">
        <v>350</v>
      </c>
      <c r="C17" s="137" t="s">
        <v>351</v>
      </c>
      <c r="D17" s="137">
        <v>2006</v>
      </c>
      <c r="E17" s="137">
        <v>2007</v>
      </c>
      <c r="F17" s="549">
        <v>2008</v>
      </c>
      <c r="G17" s="137">
        <v>2009</v>
      </c>
      <c r="H17" s="549">
        <v>2010</v>
      </c>
      <c r="I17" s="550">
        <v>2011</v>
      </c>
      <c r="J17" s="549">
        <v>2012</v>
      </c>
      <c r="K17" s="550">
        <v>2013</v>
      </c>
      <c r="L17" s="549">
        <v>2014</v>
      </c>
      <c r="M17" s="549">
        <v>2015</v>
      </c>
      <c r="N17" s="549">
        <v>2016</v>
      </c>
      <c r="O17" s="550">
        <v>2017</v>
      </c>
      <c r="P17" s="549">
        <v>2018</v>
      </c>
      <c r="Q17" s="550">
        <v>2019</v>
      </c>
      <c r="R17" s="549">
        <v>2020</v>
      </c>
      <c r="S17" s="550">
        <v>2021</v>
      </c>
      <c r="T17" s="549">
        <v>2022</v>
      </c>
      <c r="U17" s="550">
        <v>2023</v>
      </c>
      <c r="V17" s="549">
        <v>2024</v>
      </c>
      <c r="W17" s="550">
        <v>2025</v>
      </c>
      <c r="X17" s="549">
        <v>2026</v>
      </c>
      <c r="Y17" s="550">
        <v>2027</v>
      </c>
      <c r="Z17" s="549">
        <v>2028</v>
      </c>
      <c r="AA17" s="546">
        <v>2029</v>
      </c>
    </row>
    <row r="18" spans="1:27" ht="12">
      <c r="A18" s="99"/>
      <c r="B18" s="138"/>
      <c r="C18" s="137" t="s">
        <v>520</v>
      </c>
      <c r="D18" s="138"/>
      <c r="E18" s="138"/>
      <c r="F18" s="94"/>
      <c r="G18" s="10"/>
      <c r="H18" s="94"/>
      <c r="I18" s="10"/>
      <c r="J18" s="94"/>
      <c r="K18" s="10"/>
      <c r="L18" s="94"/>
      <c r="M18" s="94"/>
      <c r="N18" s="94"/>
      <c r="O18" s="10"/>
      <c r="P18" s="94"/>
      <c r="Q18" s="10"/>
      <c r="R18" s="94"/>
      <c r="S18" s="10"/>
      <c r="T18" s="94"/>
      <c r="U18" s="10"/>
      <c r="V18" s="94"/>
      <c r="W18" s="10"/>
      <c r="X18" s="94"/>
      <c r="Y18" s="10"/>
      <c r="Z18" s="94"/>
      <c r="AA18" s="547"/>
    </row>
    <row r="19" spans="1:27" ht="12.75" thickBot="1">
      <c r="A19" s="101"/>
      <c r="B19" s="140"/>
      <c r="C19" s="141"/>
      <c r="D19" s="140"/>
      <c r="E19" s="140"/>
      <c r="F19" s="98"/>
      <c r="G19" s="245"/>
      <c r="H19" s="98"/>
      <c r="I19" s="245"/>
      <c r="J19" s="98"/>
      <c r="K19" s="245"/>
      <c r="L19" s="98"/>
      <c r="M19" s="98"/>
      <c r="N19" s="98"/>
      <c r="O19" s="245"/>
      <c r="P19" s="98"/>
      <c r="Q19" s="245"/>
      <c r="R19" s="98"/>
      <c r="S19" s="245"/>
      <c r="T19" s="98"/>
      <c r="U19" s="245"/>
      <c r="V19" s="98"/>
      <c r="W19" s="245"/>
      <c r="X19" s="98"/>
      <c r="Y19" s="245"/>
      <c r="Z19" s="98"/>
      <c r="AA19" s="102"/>
    </row>
    <row r="20" spans="1:27" s="173" customFormat="1" ht="12" thickBot="1">
      <c r="A20" s="571">
        <v>1</v>
      </c>
      <c r="B20" s="572">
        <v>2</v>
      </c>
      <c r="C20" s="572">
        <v>3</v>
      </c>
      <c r="D20" s="572">
        <v>4</v>
      </c>
      <c r="E20" s="572">
        <v>5</v>
      </c>
      <c r="F20" s="573">
        <v>6</v>
      </c>
      <c r="G20" s="572">
        <v>7</v>
      </c>
      <c r="H20" s="573">
        <v>8</v>
      </c>
      <c r="I20" s="572">
        <v>9</v>
      </c>
      <c r="J20" s="573">
        <v>10</v>
      </c>
      <c r="K20" s="572">
        <v>11</v>
      </c>
      <c r="L20" s="573">
        <v>12</v>
      </c>
      <c r="M20" s="573">
        <v>13</v>
      </c>
      <c r="N20" s="573">
        <v>14</v>
      </c>
      <c r="O20" s="572">
        <v>15</v>
      </c>
      <c r="P20" s="573">
        <v>16</v>
      </c>
      <c r="Q20" s="572">
        <v>17</v>
      </c>
      <c r="R20" s="573">
        <v>18</v>
      </c>
      <c r="S20" s="572">
        <v>19</v>
      </c>
      <c r="T20" s="573">
        <v>20</v>
      </c>
      <c r="U20" s="572">
        <v>21</v>
      </c>
      <c r="V20" s="573">
        <v>22</v>
      </c>
      <c r="W20" s="572">
        <v>23</v>
      </c>
      <c r="X20" s="573">
        <v>24</v>
      </c>
      <c r="Y20" s="572">
        <v>25</v>
      </c>
      <c r="Z20" s="573">
        <v>26</v>
      </c>
      <c r="AA20" s="574">
        <v>27</v>
      </c>
    </row>
    <row r="21" spans="1:27" ht="12.75">
      <c r="A21" s="142" t="s">
        <v>318</v>
      </c>
      <c r="B21" s="138" t="s">
        <v>352</v>
      </c>
      <c r="C21" s="304">
        <v>0</v>
      </c>
      <c r="D21" s="553">
        <v>0</v>
      </c>
      <c r="E21" s="553">
        <v>0</v>
      </c>
      <c r="F21" s="188">
        <v>0</v>
      </c>
      <c r="G21" s="554">
        <v>0</v>
      </c>
      <c r="H21" s="188">
        <v>0</v>
      </c>
      <c r="I21" s="554">
        <v>0</v>
      </c>
      <c r="J21" s="188">
        <v>0</v>
      </c>
      <c r="K21" s="554">
        <v>0</v>
      </c>
      <c r="L21" s="188">
        <v>0</v>
      </c>
      <c r="M21" s="188">
        <v>0</v>
      </c>
      <c r="N21" s="188">
        <v>0</v>
      </c>
      <c r="O21" s="554">
        <v>0</v>
      </c>
      <c r="P21" s="188">
        <v>0</v>
      </c>
      <c r="Q21" s="554">
        <v>0</v>
      </c>
      <c r="R21" s="188">
        <v>0</v>
      </c>
      <c r="S21" s="554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8">
        <v>0</v>
      </c>
      <c r="AA21" s="555">
        <v>0</v>
      </c>
    </row>
    <row r="22" spans="1:27" ht="12.75">
      <c r="A22" s="143" t="s">
        <v>321</v>
      </c>
      <c r="B22" s="556" t="s">
        <v>353</v>
      </c>
      <c r="C22" s="760">
        <v>11018970</v>
      </c>
      <c r="D22" s="557">
        <f>C22+'Źrodla fin. 7'!E22-'Źrodla fin. 7'!E32</f>
        <v>11423563</v>
      </c>
      <c r="E22" s="557">
        <v>10873276</v>
      </c>
      <c r="F22" s="558">
        <v>10372984</v>
      </c>
      <c r="G22" s="578">
        <v>9705992</v>
      </c>
      <c r="H22" s="581">
        <v>9039000</v>
      </c>
      <c r="I22" s="578">
        <v>8446780</v>
      </c>
      <c r="J22" s="581">
        <v>7854560</v>
      </c>
      <c r="K22" s="578">
        <v>7262340</v>
      </c>
      <c r="L22" s="581">
        <v>6670120</v>
      </c>
      <c r="M22" s="581">
        <v>6077900</v>
      </c>
      <c r="N22" s="581">
        <v>5485680</v>
      </c>
      <c r="O22" s="578">
        <v>4893760</v>
      </c>
      <c r="P22" s="581">
        <v>4468240</v>
      </c>
      <c r="Q22" s="578">
        <v>4042720</v>
      </c>
      <c r="R22" s="581">
        <v>3617200</v>
      </c>
      <c r="S22" s="578">
        <v>3191680</v>
      </c>
      <c r="T22" s="581">
        <v>2766160</v>
      </c>
      <c r="U22" s="581">
        <v>2340640</v>
      </c>
      <c r="V22" s="581">
        <v>1915120</v>
      </c>
      <c r="W22" s="581">
        <v>1489600</v>
      </c>
      <c r="X22" s="581">
        <v>1064080</v>
      </c>
      <c r="Y22" s="581">
        <v>638560</v>
      </c>
      <c r="Z22" s="581">
        <v>213040</v>
      </c>
      <c r="AA22" s="583">
        <v>0</v>
      </c>
    </row>
    <row r="23" spans="1:27" ht="12.75">
      <c r="A23" s="142" t="s">
        <v>323</v>
      </c>
      <c r="B23" s="138" t="s">
        <v>322</v>
      </c>
      <c r="C23" s="304">
        <v>171248</v>
      </c>
      <c r="D23" s="553">
        <v>20000</v>
      </c>
      <c r="E23" s="553">
        <v>10000</v>
      </c>
      <c r="F23" s="188">
        <v>0</v>
      </c>
      <c r="G23" s="303">
        <v>0</v>
      </c>
      <c r="H23" s="302">
        <v>0</v>
      </c>
      <c r="I23" s="303">
        <v>0</v>
      </c>
      <c r="J23" s="302">
        <v>0</v>
      </c>
      <c r="K23" s="303">
        <v>0</v>
      </c>
      <c r="L23" s="302">
        <v>0</v>
      </c>
      <c r="M23" s="302">
        <v>0</v>
      </c>
      <c r="N23" s="302">
        <v>0</v>
      </c>
      <c r="O23" s="303">
        <v>0</v>
      </c>
      <c r="P23" s="302">
        <v>0</v>
      </c>
      <c r="Q23" s="303">
        <v>0</v>
      </c>
      <c r="R23" s="302">
        <v>0</v>
      </c>
      <c r="S23" s="303">
        <v>0</v>
      </c>
      <c r="T23" s="302">
        <v>0</v>
      </c>
      <c r="U23" s="302">
        <v>0</v>
      </c>
      <c r="V23" s="302">
        <v>0</v>
      </c>
      <c r="W23" s="302">
        <v>0</v>
      </c>
      <c r="X23" s="302">
        <v>0</v>
      </c>
      <c r="Y23" s="302">
        <v>0</v>
      </c>
      <c r="Z23" s="302">
        <v>0</v>
      </c>
      <c r="AA23" s="584">
        <v>0</v>
      </c>
    </row>
    <row r="24" spans="1:27" ht="12.75">
      <c r="A24" s="143" t="s">
        <v>326</v>
      </c>
      <c r="B24" s="556" t="s">
        <v>354</v>
      </c>
      <c r="C24" s="760"/>
      <c r="D24" s="557"/>
      <c r="E24" s="557"/>
      <c r="F24" s="558"/>
      <c r="G24" s="578"/>
      <c r="H24" s="581"/>
      <c r="I24" s="578"/>
      <c r="J24" s="581"/>
      <c r="K24" s="578"/>
      <c r="L24" s="581"/>
      <c r="M24" s="581"/>
      <c r="N24" s="581"/>
      <c r="O24" s="578"/>
      <c r="P24" s="581"/>
      <c r="Q24" s="578"/>
      <c r="R24" s="581"/>
      <c r="S24" s="578"/>
      <c r="T24" s="581"/>
      <c r="U24" s="581"/>
      <c r="V24" s="581"/>
      <c r="W24" s="581"/>
      <c r="X24" s="581"/>
      <c r="Y24" s="581"/>
      <c r="Z24" s="581"/>
      <c r="AA24" s="583"/>
    </row>
    <row r="25" spans="1:27" ht="12.75">
      <c r="A25" s="142" t="s">
        <v>329</v>
      </c>
      <c r="B25" s="138" t="s">
        <v>600</v>
      </c>
      <c r="C25" s="304">
        <v>0</v>
      </c>
      <c r="D25" s="553">
        <f>D28</f>
        <v>0</v>
      </c>
      <c r="E25" s="553">
        <f>E28</f>
        <v>0</v>
      </c>
      <c r="F25" s="188">
        <f>F28</f>
        <v>0</v>
      </c>
      <c r="G25" s="303">
        <f>G28</f>
        <v>0</v>
      </c>
      <c r="H25" s="302">
        <f>H28</f>
        <v>0</v>
      </c>
      <c r="I25" s="303">
        <f aca="true" t="shared" si="0" ref="I25:T25">I28</f>
        <v>0</v>
      </c>
      <c r="J25" s="302">
        <f t="shared" si="0"/>
        <v>0</v>
      </c>
      <c r="K25" s="303">
        <f t="shared" si="0"/>
        <v>0</v>
      </c>
      <c r="L25" s="302">
        <f t="shared" si="0"/>
        <v>0</v>
      </c>
      <c r="M25" s="302">
        <f t="shared" si="0"/>
        <v>0</v>
      </c>
      <c r="N25" s="302">
        <f t="shared" si="0"/>
        <v>0</v>
      </c>
      <c r="O25" s="303">
        <f t="shared" si="0"/>
        <v>0</v>
      </c>
      <c r="P25" s="302">
        <f t="shared" si="0"/>
        <v>0</v>
      </c>
      <c r="Q25" s="303">
        <f t="shared" si="0"/>
        <v>0</v>
      </c>
      <c r="R25" s="302">
        <f t="shared" si="0"/>
        <v>0</v>
      </c>
      <c r="S25" s="303">
        <f t="shared" si="0"/>
        <v>0</v>
      </c>
      <c r="T25" s="302">
        <f t="shared" si="0"/>
        <v>0</v>
      </c>
      <c r="U25" s="302">
        <f aca="true" t="shared" si="1" ref="U25:AA25">U28</f>
        <v>0</v>
      </c>
      <c r="V25" s="302">
        <f t="shared" si="1"/>
        <v>0</v>
      </c>
      <c r="W25" s="302">
        <f t="shared" si="1"/>
        <v>0</v>
      </c>
      <c r="X25" s="302">
        <f t="shared" si="1"/>
        <v>0</v>
      </c>
      <c r="Y25" s="302">
        <f t="shared" si="1"/>
        <v>0</v>
      </c>
      <c r="Z25" s="302">
        <f t="shared" si="1"/>
        <v>0</v>
      </c>
      <c r="AA25" s="584">
        <f t="shared" si="1"/>
        <v>0</v>
      </c>
    </row>
    <row r="26" spans="1:27" ht="12.75">
      <c r="A26" s="142"/>
      <c r="B26" s="556" t="s">
        <v>355</v>
      </c>
      <c r="C26" s="760"/>
      <c r="D26" s="557"/>
      <c r="E26" s="557"/>
      <c r="F26" s="558"/>
      <c r="G26" s="578"/>
      <c r="H26" s="581"/>
      <c r="I26" s="578"/>
      <c r="J26" s="581"/>
      <c r="K26" s="578"/>
      <c r="L26" s="581"/>
      <c r="M26" s="581"/>
      <c r="N26" s="581"/>
      <c r="O26" s="578"/>
      <c r="P26" s="581"/>
      <c r="Q26" s="578"/>
      <c r="R26" s="581"/>
      <c r="S26" s="578"/>
      <c r="T26" s="581"/>
      <c r="U26" s="581"/>
      <c r="V26" s="581"/>
      <c r="W26" s="581"/>
      <c r="X26" s="581"/>
      <c r="Y26" s="581"/>
      <c r="Z26" s="581"/>
      <c r="AA26" s="583"/>
    </row>
    <row r="27" spans="1:27" ht="12.75">
      <c r="A27" s="142"/>
      <c r="B27" s="138" t="s">
        <v>356</v>
      </c>
      <c r="C27" s="304"/>
      <c r="D27" s="553"/>
      <c r="E27" s="553"/>
      <c r="F27" s="188"/>
      <c r="G27" s="303"/>
      <c r="H27" s="302"/>
      <c r="I27" s="303"/>
      <c r="J27" s="302"/>
      <c r="K27" s="303"/>
      <c r="L27" s="302"/>
      <c r="M27" s="302"/>
      <c r="N27" s="302"/>
      <c r="O27" s="303"/>
      <c r="P27" s="302"/>
      <c r="Q27" s="303"/>
      <c r="R27" s="302"/>
      <c r="S27" s="303"/>
      <c r="T27" s="302"/>
      <c r="U27" s="302"/>
      <c r="V27" s="302"/>
      <c r="W27" s="302"/>
      <c r="X27" s="302"/>
      <c r="Y27" s="302"/>
      <c r="Z27" s="302"/>
      <c r="AA27" s="584"/>
    </row>
    <row r="28" spans="1:27" ht="12.75">
      <c r="A28" s="142"/>
      <c r="B28" s="556" t="s">
        <v>357</v>
      </c>
      <c r="C28" s="761"/>
      <c r="D28" s="557"/>
      <c r="E28" s="557"/>
      <c r="F28" s="558"/>
      <c r="G28" s="578"/>
      <c r="H28" s="581"/>
      <c r="I28" s="578"/>
      <c r="J28" s="581"/>
      <c r="K28" s="578"/>
      <c r="L28" s="581"/>
      <c r="M28" s="581"/>
      <c r="N28" s="581"/>
      <c r="O28" s="578"/>
      <c r="P28" s="581"/>
      <c r="Q28" s="578"/>
      <c r="R28" s="581"/>
      <c r="S28" s="578"/>
      <c r="T28" s="581"/>
      <c r="U28" s="581"/>
      <c r="V28" s="581"/>
      <c r="W28" s="581"/>
      <c r="X28" s="581"/>
      <c r="Y28" s="581"/>
      <c r="Z28" s="581"/>
      <c r="AA28" s="583"/>
    </row>
    <row r="29" spans="1:27" ht="12.75">
      <c r="A29" s="142"/>
      <c r="B29" s="559" t="s">
        <v>358</v>
      </c>
      <c r="C29" s="560"/>
      <c r="D29" s="561"/>
      <c r="E29" s="561"/>
      <c r="F29" s="189"/>
      <c r="G29" s="579"/>
      <c r="H29" s="582"/>
      <c r="I29" s="579"/>
      <c r="J29" s="582"/>
      <c r="K29" s="579"/>
      <c r="L29" s="582"/>
      <c r="M29" s="582"/>
      <c r="N29" s="582"/>
      <c r="O29" s="579"/>
      <c r="P29" s="582"/>
      <c r="Q29" s="579"/>
      <c r="R29" s="582"/>
      <c r="S29" s="579"/>
      <c r="T29" s="582"/>
      <c r="U29" s="582"/>
      <c r="V29" s="582"/>
      <c r="W29" s="582"/>
      <c r="X29" s="582"/>
      <c r="Y29" s="582"/>
      <c r="Z29" s="582"/>
      <c r="AA29" s="585"/>
    </row>
    <row r="30" spans="1:27" ht="12.75">
      <c r="A30" s="143" t="s">
        <v>332</v>
      </c>
      <c r="B30" s="559" t="s">
        <v>359</v>
      </c>
      <c r="C30" s="562">
        <f aca="true" t="shared" si="2" ref="C30:H30">SUM(C21:C25)</f>
        <v>11190218</v>
      </c>
      <c r="D30" s="563">
        <f t="shared" si="2"/>
        <v>11443563</v>
      </c>
      <c r="E30" s="563">
        <f t="shared" si="2"/>
        <v>10883276</v>
      </c>
      <c r="F30" s="204">
        <f t="shared" si="2"/>
        <v>10372984</v>
      </c>
      <c r="G30" s="580">
        <f t="shared" si="2"/>
        <v>9705992</v>
      </c>
      <c r="H30" s="441">
        <f t="shared" si="2"/>
        <v>9039000</v>
      </c>
      <c r="I30" s="580">
        <f aca="true" t="shared" si="3" ref="I30:T30">SUM(I21:I25)</f>
        <v>8446780</v>
      </c>
      <c r="J30" s="441">
        <f t="shared" si="3"/>
        <v>7854560</v>
      </c>
      <c r="K30" s="580">
        <f t="shared" si="3"/>
        <v>7262340</v>
      </c>
      <c r="L30" s="441">
        <f t="shared" si="3"/>
        <v>6670120</v>
      </c>
      <c r="M30" s="441">
        <f t="shared" si="3"/>
        <v>6077900</v>
      </c>
      <c r="N30" s="441">
        <f t="shared" si="3"/>
        <v>5485680</v>
      </c>
      <c r="O30" s="580">
        <f t="shared" si="3"/>
        <v>4893760</v>
      </c>
      <c r="P30" s="441">
        <f t="shared" si="3"/>
        <v>4468240</v>
      </c>
      <c r="Q30" s="580">
        <f t="shared" si="3"/>
        <v>4042720</v>
      </c>
      <c r="R30" s="441">
        <f t="shared" si="3"/>
        <v>3617200</v>
      </c>
      <c r="S30" s="580">
        <f t="shared" si="3"/>
        <v>3191680</v>
      </c>
      <c r="T30" s="441">
        <f t="shared" si="3"/>
        <v>2766160</v>
      </c>
      <c r="U30" s="441">
        <f aca="true" t="shared" si="4" ref="U30:AA30">SUM(U21:U25)</f>
        <v>2340640</v>
      </c>
      <c r="V30" s="441">
        <f t="shared" si="4"/>
        <v>1915120</v>
      </c>
      <c r="W30" s="441">
        <f t="shared" si="4"/>
        <v>1489600</v>
      </c>
      <c r="X30" s="441">
        <f t="shared" si="4"/>
        <v>1064080</v>
      </c>
      <c r="Y30" s="441">
        <f t="shared" si="4"/>
        <v>638560</v>
      </c>
      <c r="Z30" s="441">
        <f t="shared" si="4"/>
        <v>213040</v>
      </c>
      <c r="AA30" s="586">
        <f t="shared" si="4"/>
        <v>0</v>
      </c>
    </row>
    <row r="31" spans="1:27" ht="13.5" thickBot="1">
      <c r="A31" s="145" t="s">
        <v>334</v>
      </c>
      <c r="B31" s="551" t="s">
        <v>360</v>
      </c>
      <c r="C31" s="762">
        <v>32826290</v>
      </c>
      <c r="D31" s="588">
        <f>'Dochody zał.1'!B49</f>
        <v>33904750</v>
      </c>
      <c r="E31" s="564">
        <v>33519170</v>
      </c>
      <c r="F31" s="565">
        <v>33854362</v>
      </c>
      <c r="G31" s="576">
        <v>34192907</v>
      </c>
      <c r="H31" s="439">
        <v>34534836</v>
      </c>
      <c r="I31" s="576">
        <v>34880184</v>
      </c>
      <c r="J31" s="439">
        <v>35228986</v>
      </c>
      <c r="K31" s="576">
        <v>35581275</v>
      </c>
      <c r="L31" s="439">
        <v>35937089</v>
      </c>
      <c r="M31" s="439">
        <v>36296460</v>
      </c>
      <c r="N31" s="439">
        <v>36659423</v>
      </c>
      <c r="O31" s="576">
        <v>37026017</v>
      </c>
      <c r="P31" s="439">
        <v>37396277</v>
      </c>
      <c r="Q31" s="576">
        <v>37950241</v>
      </c>
      <c r="R31" s="439">
        <v>38329743</v>
      </c>
      <c r="S31" s="576">
        <v>38713041</v>
      </c>
      <c r="T31" s="439">
        <v>39100171</v>
      </c>
      <c r="U31" s="439">
        <v>39491173</v>
      </c>
      <c r="V31" s="439">
        <v>39886084</v>
      </c>
      <c r="W31" s="439">
        <v>40284946</v>
      </c>
      <c r="X31" s="439">
        <v>40687795</v>
      </c>
      <c r="Y31" s="439">
        <v>41094673</v>
      </c>
      <c r="Z31" s="439">
        <v>41505620</v>
      </c>
      <c r="AA31" s="577">
        <v>41920675</v>
      </c>
    </row>
    <row r="32" spans="1:27" ht="13.5" thickBot="1">
      <c r="A32" s="147" t="s">
        <v>361</v>
      </c>
      <c r="B32" s="566" t="s">
        <v>362</v>
      </c>
      <c r="C32" s="763">
        <f aca="true" t="shared" si="5" ref="C32:H32">C30/C31*100</f>
        <v>34.08919497146952</v>
      </c>
      <c r="D32" s="567">
        <f t="shared" si="5"/>
        <v>33.75209373317898</v>
      </c>
      <c r="E32" s="567">
        <f t="shared" si="5"/>
        <v>32.468811131063205</v>
      </c>
      <c r="F32" s="567">
        <f t="shared" si="5"/>
        <v>30.640022104094</v>
      </c>
      <c r="G32" s="568">
        <f t="shared" si="5"/>
        <v>28.38598075325973</v>
      </c>
      <c r="H32" s="567">
        <f t="shared" si="5"/>
        <v>26.17357152065236</v>
      </c>
      <c r="I32" s="568">
        <f aca="true" t="shared" si="6" ref="I32:T32">I30/I31*100</f>
        <v>24.216558031918638</v>
      </c>
      <c r="J32" s="567">
        <f t="shared" si="6"/>
        <v>22.295731134583324</v>
      </c>
      <c r="K32" s="568">
        <f t="shared" si="6"/>
        <v>20.410567074957264</v>
      </c>
      <c r="L32" s="567">
        <f t="shared" si="6"/>
        <v>18.56054618113337</v>
      </c>
      <c r="M32" s="567">
        <f t="shared" si="6"/>
        <v>16.745159169792316</v>
      </c>
      <c r="N32" s="567">
        <f t="shared" si="6"/>
        <v>14.963901641332434</v>
      </c>
      <c r="O32" s="568">
        <f t="shared" si="6"/>
        <v>13.21708462457628</v>
      </c>
      <c r="P32" s="567">
        <f t="shared" si="6"/>
        <v>11.948355179848518</v>
      </c>
      <c r="Q32" s="568">
        <f t="shared" si="6"/>
        <v>10.652685973720166</v>
      </c>
      <c r="R32" s="567">
        <f t="shared" si="6"/>
        <v>9.437057796082797</v>
      </c>
      <c r="S32" s="569">
        <f t="shared" si="6"/>
        <v>8.244456951857645</v>
      </c>
      <c r="T32" s="567">
        <f t="shared" si="6"/>
        <v>7.074547065280099</v>
      </c>
      <c r="U32" s="567">
        <f aca="true" t="shared" si="7" ref="U32:AA32">U30/U31*100</f>
        <v>5.926995381980677</v>
      </c>
      <c r="V32" s="567">
        <f t="shared" si="7"/>
        <v>4.801474118141054</v>
      </c>
      <c r="W32" s="567">
        <f t="shared" si="7"/>
        <v>3.697659170251835</v>
      </c>
      <c r="X32" s="567">
        <f t="shared" si="7"/>
        <v>2.615231422592451</v>
      </c>
      <c r="Y32" s="567">
        <f t="shared" si="7"/>
        <v>1.553875364819182</v>
      </c>
      <c r="Z32" s="567">
        <f t="shared" si="7"/>
        <v>0.5132798883621061</v>
      </c>
      <c r="AA32" s="570">
        <f t="shared" si="7"/>
        <v>0</v>
      </c>
    </row>
    <row r="33" ht="9.75">
      <c r="C33" s="192"/>
    </row>
  </sheetData>
  <mergeCells count="3">
    <mergeCell ref="B10:M10"/>
    <mergeCell ref="D15:M15"/>
    <mergeCell ref="N10:AA10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5"/>
  <sheetViews>
    <sheetView zoomScale="90" zoomScaleNormal="90" workbookViewId="0" topLeftCell="C1">
      <selection activeCell="I4" sqref="I4"/>
    </sheetView>
  </sheetViews>
  <sheetFormatPr defaultColWidth="9.00390625" defaultRowHeight="12.75"/>
  <cols>
    <col min="1" max="1" width="5.625" style="9" customWidth="1"/>
    <col min="2" max="2" width="47.875" style="9" customWidth="1"/>
    <col min="3" max="3" width="7.25390625" style="9" customWidth="1"/>
    <col min="4" max="4" width="9.125" style="9" customWidth="1"/>
    <col min="5" max="5" width="14.00390625" style="9" customWidth="1"/>
    <col min="6" max="6" width="12.375" style="9" customWidth="1"/>
    <col min="7" max="7" width="9.125" style="9" customWidth="1"/>
    <col min="8" max="8" width="10.875" style="9" customWidth="1"/>
    <col min="9" max="9" width="12.25390625" style="9" customWidth="1"/>
    <col min="10" max="10" width="14.875" style="9" customWidth="1"/>
    <col min="11" max="16384" width="9.125" style="9" customWidth="1"/>
  </cols>
  <sheetData>
    <row r="1" ht="12">
      <c r="I1" s="10" t="s">
        <v>363</v>
      </c>
    </row>
    <row r="2" spans="9:10" ht="12">
      <c r="I2" s="10" t="s">
        <v>346</v>
      </c>
      <c r="J2" s="9" t="s">
        <v>746</v>
      </c>
    </row>
    <row r="3" spans="5:10" ht="12">
      <c r="E3" s="66"/>
      <c r="F3" s="66"/>
      <c r="G3" s="11"/>
      <c r="H3" s="11"/>
      <c r="I3" s="10" t="s">
        <v>49</v>
      </c>
      <c r="J3" s="11"/>
    </row>
    <row r="4" spans="5:10" ht="12">
      <c r="E4" s="66"/>
      <c r="F4" s="66"/>
      <c r="G4" s="11"/>
      <c r="H4" s="11"/>
      <c r="I4" s="10" t="s">
        <v>750</v>
      </c>
      <c r="J4" s="11"/>
    </row>
    <row r="5" spans="5:10" ht="9.75">
      <c r="E5" s="66"/>
      <c r="F5" s="66"/>
      <c r="G5" s="11"/>
      <c r="H5" s="11"/>
      <c r="I5" s="11"/>
      <c r="J5" s="11"/>
    </row>
    <row r="6" spans="5:10" ht="9.75">
      <c r="E6" s="66"/>
      <c r="F6" s="66"/>
      <c r="G6" s="11"/>
      <c r="H6" s="11"/>
      <c r="I6" s="11"/>
      <c r="J6" s="11"/>
    </row>
    <row r="7" spans="5:10" ht="9.75">
      <c r="E7" s="66"/>
      <c r="F7" s="66"/>
      <c r="G7" s="11"/>
      <c r="H7" s="11"/>
      <c r="I7" s="11"/>
      <c r="J7" s="11"/>
    </row>
    <row r="8" spans="5:10" ht="9.75">
      <c r="E8" s="66"/>
      <c r="F8" s="66"/>
      <c r="G8" s="11"/>
      <c r="H8" s="11"/>
      <c r="I8" s="11"/>
      <c r="J8" s="11"/>
    </row>
    <row r="9" spans="2:10" ht="12.75">
      <c r="B9" s="918" t="s">
        <v>588</v>
      </c>
      <c r="C9" s="918"/>
      <c r="D9" s="918"/>
      <c r="E9" s="918"/>
      <c r="F9" s="918"/>
      <c r="G9" s="918"/>
      <c r="H9" s="918"/>
      <c r="I9" s="918"/>
      <c r="J9" s="918"/>
    </row>
    <row r="10" spans="2:10" ht="12">
      <c r="B10" s="920"/>
      <c r="C10" s="920"/>
      <c r="D10" s="920"/>
      <c r="E10" s="920"/>
      <c r="F10" s="920"/>
      <c r="G10" s="920"/>
      <c r="H10" s="920"/>
      <c r="I10" s="920"/>
      <c r="J10" s="920"/>
    </row>
    <row r="11" spans="2:10" ht="12">
      <c r="B11" s="272"/>
      <c r="C11" s="272"/>
      <c r="D11" s="272"/>
      <c r="E11" s="272"/>
      <c r="F11" s="272"/>
      <c r="G11" s="272"/>
      <c r="H11" s="272"/>
      <c r="I11" s="272"/>
      <c r="J11" s="272"/>
    </row>
    <row r="12" spans="2:10" ht="12">
      <c r="B12" s="272"/>
      <c r="C12" s="272"/>
      <c r="D12" s="272"/>
      <c r="E12" s="272"/>
      <c r="F12" s="272"/>
      <c r="G12" s="272"/>
      <c r="H12" s="272"/>
      <c r="I12" s="272"/>
      <c r="J12" s="272"/>
    </row>
    <row r="13" spans="2:4" ht="9.75">
      <c r="B13" s="13"/>
      <c r="C13" s="13"/>
      <c r="D13" s="13"/>
    </row>
    <row r="14" ht="12" thickBot="1">
      <c r="J14" s="539" t="s">
        <v>93</v>
      </c>
    </row>
    <row r="15" spans="1:10" ht="12.75">
      <c r="A15" s="148"/>
      <c r="B15" s="113"/>
      <c r="C15" s="149"/>
      <c r="D15" s="149"/>
      <c r="E15" s="117" t="s">
        <v>364</v>
      </c>
      <c r="F15" s="150" t="s">
        <v>365</v>
      </c>
      <c r="G15" s="151"/>
      <c r="H15" s="150" t="s">
        <v>259</v>
      </c>
      <c r="I15" s="152"/>
      <c r="J15" s="119" t="s">
        <v>364</v>
      </c>
    </row>
    <row r="16" spans="1:10" ht="12.75">
      <c r="A16" s="120" t="s">
        <v>349</v>
      </c>
      <c r="B16" s="120" t="s">
        <v>366</v>
      </c>
      <c r="C16" s="2" t="s">
        <v>61</v>
      </c>
      <c r="D16" s="153" t="s">
        <v>46</v>
      </c>
      <c r="E16" s="2" t="s">
        <v>367</v>
      </c>
      <c r="F16" s="154"/>
      <c r="G16" s="155" t="s">
        <v>368</v>
      </c>
      <c r="H16" s="153"/>
      <c r="I16" s="153" t="s">
        <v>65</v>
      </c>
      <c r="J16" s="121" t="s">
        <v>367</v>
      </c>
    </row>
    <row r="17" spans="1:10" ht="12.75">
      <c r="A17" s="156"/>
      <c r="B17" s="115"/>
      <c r="C17" s="3"/>
      <c r="D17" s="3"/>
      <c r="E17" s="2" t="s">
        <v>369</v>
      </c>
      <c r="F17" s="153" t="s">
        <v>370</v>
      </c>
      <c r="G17" s="153" t="s">
        <v>371</v>
      </c>
      <c r="H17" s="153" t="s">
        <v>370</v>
      </c>
      <c r="I17" s="153" t="s">
        <v>372</v>
      </c>
      <c r="J17" s="121" t="s">
        <v>369</v>
      </c>
    </row>
    <row r="18" spans="1:10" ht="13.5" thickBot="1">
      <c r="A18" s="198"/>
      <c r="B18" s="157"/>
      <c r="C18" s="110"/>
      <c r="D18" s="110"/>
      <c r="E18" s="112" t="s">
        <v>373</v>
      </c>
      <c r="F18" s="158"/>
      <c r="G18" s="158" t="s">
        <v>374</v>
      </c>
      <c r="H18" s="110"/>
      <c r="I18" s="158" t="s">
        <v>375</v>
      </c>
      <c r="J18" s="124" t="s">
        <v>376</v>
      </c>
    </row>
    <row r="19" spans="1:10" ht="13.5" thickBot="1">
      <c r="A19" s="122">
        <v>1</v>
      </c>
      <c r="B19" s="2">
        <v>2</v>
      </c>
      <c r="C19" s="2">
        <v>3</v>
      </c>
      <c r="D19" s="2">
        <v>4</v>
      </c>
      <c r="E19" s="2">
        <v>5</v>
      </c>
      <c r="F19" s="153">
        <v>6</v>
      </c>
      <c r="G19" s="153">
        <v>7</v>
      </c>
      <c r="H19" s="2">
        <v>8</v>
      </c>
      <c r="I19" s="153">
        <v>9</v>
      </c>
      <c r="J19" s="121">
        <v>10</v>
      </c>
    </row>
    <row r="20" spans="1:10" ht="13.5" thickBot="1">
      <c r="A20" s="159" t="s">
        <v>310</v>
      </c>
      <c r="B20" s="160" t="s">
        <v>38</v>
      </c>
      <c r="C20" s="161"/>
      <c r="D20" s="129"/>
      <c r="E20" s="162">
        <f aca="true" t="shared" si="0" ref="E20:J20">E24+E26</f>
        <v>91739</v>
      </c>
      <c r="F20" s="162">
        <f t="shared" si="0"/>
        <v>357623</v>
      </c>
      <c r="G20" s="162">
        <f t="shared" si="0"/>
        <v>0</v>
      </c>
      <c r="H20" s="162">
        <f t="shared" si="0"/>
        <v>357623</v>
      </c>
      <c r="I20" s="162">
        <f t="shared" si="0"/>
        <v>15000</v>
      </c>
      <c r="J20" s="163">
        <f t="shared" si="0"/>
        <v>91739</v>
      </c>
    </row>
    <row r="21" spans="1:10" ht="12.75">
      <c r="A21" s="44" t="s">
        <v>377</v>
      </c>
      <c r="B21" s="199" t="s">
        <v>378</v>
      </c>
      <c r="C21" s="3"/>
      <c r="D21" s="3"/>
      <c r="E21" s="106"/>
      <c r="F21" s="106"/>
      <c r="G21" s="106"/>
      <c r="H21" s="106"/>
      <c r="I21" s="106"/>
      <c r="J21" s="48"/>
    </row>
    <row r="22" spans="1:10" ht="12.75">
      <c r="A22" s="44"/>
      <c r="B22" s="199" t="s">
        <v>379</v>
      </c>
      <c r="C22" s="2"/>
      <c r="D22" s="2"/>
      <c r="E22" s="106"/>
      <c r="F22" s="106"/>
      <c r="G22" s="106"/>
      <c r="H22" s="106"/>
      <c r="I22" s="106"/>
      <c r="J22" s="48"/>
    </row>
    <row r="23" spans="1:10" ht="12.75">
      <c r="A23" s="44"/>
      <c r="B23" s="199" t="s">
        <v>380</v>
      </c>
      <c r="C23" s="2"/>
      <c r="D23" s="2"/>
      <c r="E23" s="106"/>
      <c r="F23" s="106"/>
      <c r="G23" s="106"/>
      <c r="H23" s="106"/>
      <c r="I23" s="106"/>
      <c r="J23" s="48"/>
    </row>
    <row r="24" spans="1:10" ht="12.75">
      <c r="A24" s="44"/>
      <c r="B24" s="315" t="s">
        <v>381</v>
      </c>
      <c r="C24" s="4">
        <v>710</v>
      </c>
      <c r="D24" s="4">
        <v>71097</v>
      </c>
      <c r="E24" s="144">
        <v>0</v>
      </c>
      <c r="F24" s="144">
        <v>131939</v>
      </c>
      <c r="G24" s="144">
        <v>0</v>
      </c>
      <c r="H24" s="144">
        <v>131939</v>
      </c>
      <c r="I24" s="144">
        <v>0</v>
      </c>
      <c r="J24" s="47">
        <f>E24+F24-H24</f>
        <v>0</v>
      </c>
    </row>
    <row r="25" spans="1:10" ht="12.75">
      <c r="A25" s="44"/>
      <c r="B25" s="316" t="s">
        <v>407</v>
      </c>
      <c r="C25" s="67"/>
      <c r="D25" s="67"/>
      <c r="E25" s="146"/>
      <c r="F25" s="146"/>
      <c r="G25" s="146"/>
      <c r="H25" s="146"/>
      <c r="I25" s="146"/>
      <c r="J25" s="57"/>
    </row>
    <row r="26" spans="1:10" ht="13.5" thickBot="1">
      <c r="A26" s="270"/>
      <c r="B26" s="317" t="s">
        <v>408</v>
      </c>
      <c r="C26" s="123">
        <v>801</v>
      </c>
      <c r="D26" s="123">
        <v>80197</v>
      </c>
      <c r="E26" s="764">
        <v>91739</v>
      </c>
      <c r="F26" s="764">
        <v>225684</v>
      </c>
      <c r="G26" s="764">
        <v>0</v>
      </c>
      <c r="H26" s="764">
        <v>225684</v>
      </c>
      <c r="I26" s="764">
        <v>15000</v>
      </c>
      <c r="J26" s="765">
        <f>114239-22500</f>
        <v>91739</v>
      </c>
    </row>
    <row r="30" spans="5:8" ht="12.75">
      <c r="E30" s="183">
        <f>E26+F26</f>
        <v>317423</v>
      </c>
      <c r="F30" s="37"/>
      <c r="G30" s="37"/>
      <c r="H30" s="183">
        <f>H26+J26</f>
        <v>317423</v>
      </c>
    </row>
    <row r="35" ht="12.75">
      <c r="G35" s="183">
        <f>E30-H30</f>
        <v>0</v>
      </c>
    </row>
  </sheetData>
  <mergeCells count="2">
    <mergeCell ref="B9:J9"/>
    <mergeCell ref="B10:J10"/>
  </mergeCells>
  <printOptions/>
  <pageMargins left="0.3937007874015748" right="0.3937007874015748" top="0.28" bottom="0.3937007874015748" header="0.11811023622047245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B4" sqref="B4"/>
    </sheetView>
  </sheetViews>
  <sheetFormatPr defaultColWidth="9.00390625" defaultRowHeight="12.75"/>
  <cols>
    <col min="1" max="1" width="75.375" style="9" customWidth="1"/>
    <col min="2" max="2" width="21.875" style="9" customWidth="1"/>
    <col min="3" max="16384" width="9.125" style="9" customWidth="1"/>
  </cols>
  <sheetData>
    <row r="1" spans="1:2" ht="12">
      <c r="A1" s="11"/>
      <c r="B1" s="10" t="s">
        <v>543</v>
      </c>
    </row>
    <row r="2" spans="1:2" ht="12">
      <c r="A2" s="11"/>
      <c r="B2" s="10" t="s">
        <v>744</v>
      </c>
    </row>
    <row r="3" spans="1:2" ht="12">
      <c r="A3" s="11"/>
      <c r="B3" s="10" t="s">
        <v>49</v>
      </c>
    </row>
    <row r="4" spans="1:2" ht="12">
      <c r="A4" s="11"/>
      <c r="B4" s="10" t="s">
        <v>750</v>
      </c>
    </row>
    <row r="5" spans="1:2" ht="9.75">
      <c r="A5" s="11"/>
      <c r="B5" s="11"/>
    </row>
    <row r="6" spans="1:2" ht="9.75">
      <c r="A6" s="11"/>
      <c r="B6" s="11"/>
    </row>
    <row r="7" spans="1:2" ht="9.75">
      <c r="A7" s="11"/>
      <c r="B7" s="11"/>
    </row>
    <row r="8" spans="1:2" ht="12.75">
      <c r="A8" s="868" t="s">
        <v>589</v>
      </c>
      <c r="B8" s="868"/>
    </row>
    <row r="9" spans="1:2" ht="12.75">
      <c r="A9" s="868" t="s">
        <v>590</v>
      </c>
      <c r="B9" s="868"/>
    </row>
    <row r="10" spans="1:2" ht="12.75">
      <c r="A10" s="868" t="s">
        <v>591</v>
      </c>
      <c r="B10" s="868"/>
    </row>
    <row r="11" ht="9.75">
      <c r="A11" s="134"/>
    </row>
    <row r="12" spans="1:2" ht="10.5" thickBot="1">
      <c r="A12" s="133"/>
      <c r="B12" s="14" t="s">
        <v>302</v>
      </c>
    </row>
    <row r="13" spans="1:2" ht="12.75">
      <c r="A13" s="23"/>
      <c r="B13" s="165"/>
    </row>
    <row r="14" spans="1:2" ht="12.75">
      <c r="A14" s="18" t="s">
        <v>382</v>
      </c>
      <c r="B14" s="121" t="s">
        <v>383</v>
      </c>
    </row>
    <row r="15" spans="1:2" ht="13.5" thickBot="1">
      <c r="A15" s="21"/>
      <c r="B15" s="78"/>
    </row>
    <row r="16" spans="1:2" ht="13.5" thickBot="1">
      <c r="A16" s="16">
        <v>1</v>
      </c>
      <c r="B16" s="17">
        <v>2</v>
      </c>
    </row>
    <row r="17" spans="1:2" ht="12.75">
      <c r="A17" s="19"/>
      <c r="B17" s="49"/>
    </row>
    <row r="18" spans="1:2" ht="13.5" thickBot="1">
      <c r="A18" s="166" t="s">
        <v>530</v>
      </c>
      <c r="B18" s="52">
        <v>1000</v>
      </c>
    </row>
    <row r="19" spans="1:2" ht="13.5" thickBot="1">
      <c r="A19" s="168" t="s">
        <v>384</v>
      </c>
      <c r="B19" s="163">
        <f>SUM(B18:B18)</f>
        <v>1000</v>
      </c>
    </row>
    <row r="20" spans="1:2" ht="12.75">
      <c r="A20" s="103"/>
      <c r="B20" s="116"/>
    </row>
    <row r="21" spans="1:2" ht="25.5">
      <c r="A21" s="587" t="s">
        <v>601</v>
      </c>
      <c r="B21" s="70">
        <v>5000</v>
      </c>
    </row>
    <row r="22" spans="1:2" ht="13.5" thickBot="1">
      <c r="A22" s="19" t="s">
        <v>531</v>
      </c>
      <c r="B22" s="20">
        <v>5000</v>
      </c>
    </row>
    <row r="23" spans="1:2" ht="13.5" thickBot="1">
      <c r="A23" s="168" t="s">
        <v>529</v>
      </c>
      <c r="B23" s="208">
        <f>B22+B21</f>
        <v>10000</v>
      </c>
    </row>
    <row r="24" spans="1:2" ht="12.75">
      <c r="A24" s="103"/>
      <c r="B24" s="116"/>
    </row>
    <row r="25" spans="1:2" ht="13.5" thickBot="1">
      <c r="A25" s="21" t="s">
        <v>684</v>
      </c>
      <c r="B25" s="662">
        <v>1600</v>
      </c>
    </row>
    <row r="26" spans="1:2" ht="13.5" thickBot="1">
      <c r="A26" s="168" t="s">
        <v>685</v>
      </c>
      <c r="B26" s="69">
        <f>B25</f>
        <v>1600</v>
      </c>
    </row>
    <row r="27" spans="1:2" ht="12.75">
      <c r="A27" s="103"/>
      <c r="B27" s="116"/>
    </row>
    <row r="28" spans="1:2" ht="12.75">
      <c r="A28" s="22" t="s">
        <v>531</v>
      </c>
      <c r="B28" s="70">
        <v>1000</v>
      </c>
    </row>
    <row r="29" spans="1:2" ht="12.75">
      <c r="A29" s="19" t="s">
        <v>532</v>
      </c>
      <c r="B29" s="20">
        <v>1000</v>
      </c>
    </row>
    <row r="30" spans="1:2" ht="12.75">
      <c r="A30" s="166" t="s">
        <v>533</v>
      </c>
      <c r="B30" s="167">
        <v>1000</v>
      </c>
    </row>
    <row r="31" spans="1:2" ht="13.5" thickBot="1">
      <c r="A31" s="19" t="s">
        <v>534</v>
      </c>
      <c r="B31" s="20">
        <v>1000</v>
      </c>
    </row>
    <row r="32" spans="1:2" ht="13.5" thickBot="1">
      <c r="A32" s="168" t="s">
        <v>464</v>
      </c>
      <c r="B32" s="208">
        <f>SUM(B28:B31)</f>
        <v>4000</v>
      </c>
    </row>
    <row r="33" spans="1:2" ht="12.75">
      <c r="A33" s="103"/>
      <c r="B33" s="116"/>
    </row>
    <row r="34" spans="1:2" ht="12.75">
      <c r="A34" s="214" t="s">
        <v>592</v>
      </c>
      <c r="B34" s="70">
        <v>10000</v>
      </c>
    </row>
    <row r="35" spans="1:2" ht="12.75">
      <c r="A35" s="214" t="s">
        <v>385</v>
      </c>
      <c r="B35" s="70">
        <v>10000</v>
      </c>
    </row>
    <row r="36" spans="1:2" ht="12.75">
      <c r="A36" s="214" t="s">
        <v>386</v>
      </c>
      <c r="B36" s="70">
        <v>5000</v>
      </c>
    </row>
    <row r="37" spans="1:2" ht="12.75">
      <c r="A37" s="236" t="s">
        <v>535</v>
      </c>
      <c r="B37" s="20">
        <v>2000</v>
      </c>
    </row>
    <row r="38" spans="1:2" ht="12.75">
      <c r="A38" s="237" t="s">
        <v>465</v>
      </c>
      <c r="B38" s="209">
        <v>3000</v>
      </c>
    </row>
    <row r="39" spans="1:2" ht="25.5">
      <c r="A39" s="236" t="s">
        <v>462</v>
      </c>
      <c r="B39" s="167">
        <v>10000</v>
      </c>
    </row>
    <row r="40" spans="1:2" ht="25.5" customHeight="1">
      <c r="A40" s="238" t="s">
        <v>495</v>
      </c>
      <c r="B40" s="70">
        <v>3000</v>
      </c>
    </row>
    <row r="41" spans="1:2" ht="25.5">
      <c r="A41" s="238" t="s">
        <v>466</v>
      </c>
      <c r="B41" s="210">
        <v>5000</v>
      </c>
    </row>
    <row r="42" spans="1:2" ht="12.75">
      <c r="A42" s="238" t="s">
        <v>594</v>
      </c>
      <c r="B42" s="210">
        <v>1000</v>
      </c>
    </row>
    <row r="43" spans="1:2" ht="12.75">
      <c r="A43" s="214" t="s">
        <v>463</v>
      </c>
      <c r="B43" s="70">
        <v>3000</v>
      </c>
    </row>
    <row r="44" spans="1:2" ht="12.75">
      <c r="A44" s="214" t="s">
        <v>468</v>
      </c>
      <c r="B44" s="70">
        <v>2000</v>
      </c>
    </row>
    <row r="45" spans="1:2" ht="12.75">
      <c r="A45" s="214" t="s">
        <v>469</v>
      </c>
      <c r="B45" s="70">
        <v>2000</v>
      </c>
    </row>
    <row r="46" spans="1:2" ht="12.75">
      <c r="A46" s="214" t="s">
        <v>470</v>
      </c>
      <c r="B46" s="70">
        <v>2000</v>
      </c>
    </row>
    <row r="47" spans="1:2" ht="12.75">
      <c r="A47" s="214" t="s">
        <v>467</v>
      </c>
      <c r="B47" s="70">
        <v>2000</v>
      </c>
    </row>
    <row r="48" spans="1:2" ht="12.75">
      <c r="A48" s="238" t="s">
        <v>494</v>
      </c>
      <c r="B48" s="70">
        <v>2000</v>
      </c>
    </row>
    <row r="49" spans="1:2" ht="12.75">
      <c r="A49" s="214" t="s">
        <v>536</v>
      </c>
      <c r="B49" s="70">
        <v>2000</v>
      </c>
    </row>
    <row r="50" spans="1:2" ht="25.5">
      <c r="A50" s="238" t="s">
        <v>537</v>
      </c>
      <c r="B50" s="70">
        <v>2000</v>
      </c>
    </row>
    <row r="51" spans="1:2" ht="12.75">
      <c r="A51" s="238" t="s">
        <v>593</v>
      </c>
      <c r="B51" s="70">
        <v>2000</v>
      </c>
    </row>
    <row r="52" spans="1:2" ht="13.5" thickBot="1">
      <c r="A52" s="238" t="s">
        <v>538</v>
      </c>
      <c r="B52" s="70">
        <v>2000</v>
      </c>
    </row>
    <row r="53" spans="1:3" ht="13.5" thickBot="1">
      <c r="A53" s="168" t="s">
        <v>387</v>
      </c>
      <c r="B53" s="163">
        <f>SUM(B34:B52)</f>
        <v>70000</v>
      </c>
      <c r="C53" s="25"/>
    </row>
    <row r="54" spans="1:2" ht="12.75">
      <c r="A54" s="103"/>
      <c r="B54" s="116"/>
    </row>
    <row r="55" spans="1:2" ht="13.5" thickBot="1">
      <c r="A55" s="31" t="s">
        <v>388</v>
      </c>
      <c r="B55" s="69">
        <f>B53+B19+B32+B23+B26</f>
        <v>86600</v>
      </c>
    </row>
  </sheetData>
  <mergeCells count="3">
    <mergeCell ref="A8:B8"/>
    <mergeCell ref="A9:B9"/>
    <mergeCell ref="A10:B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D4" sqref="D4"/>
    </sheetView>
  </sheetViews>
  <sheetFormatPr defaultColWidth="9.00390625" defaultRowHeight="12.75"/>
  <cols>
    <col min="1" max="1" width="6.625" style="9" customWidth="1"/>
    <col min="2" max="2" width="9.625" style="9" customWidth="1"/>
    <col min="3" max="3" width="56.00390625" style="9" customWidth="1"/>
    <col min="4" max="4" width="23.125" style="9" customWidth="1"/>
    <col min="5" max="16384" width="9.125" style="9" customWidth="1"/>
  </cols>
  <sheetData>
    <row r="1" ht="12">
      <c r="D1" s="10" t="s">
        <v>544</v>
      </c>
    </row>
    <row r="2" ht="12">
      <c r="D2" s="10" t="s">
        <v>744</v>
      </c>
    </row>
    <row r="3" ht="12">
      <c r="D3" s="10" t="s">
        <v>49</v>
      </c>
    </row>
    <row r="4" ht="12">
      <c r="D4" s="10" t="s">
        <v>750</v>
      </c>
    </row>
    <row r="9" spans="1:4" ht="12.75" customHeight="1">
      <c r="A9" s="868" t="s">
        <v>523</v>
      </c>
      <c r="B9" s="868"/>
      <c r="C9" s="868"/>
      <c r="D9" s="868"/>
    </row>
    <row r="10" spans="1:4" ht="12.75" customHeight="1">
      <c r="A10" s="868" t="s">
        <v>404</v>
      </c>
      <c r="B10" s="868"/>
      <c r="C10" s="868"/>
      <c r="D10" s="868"/>
    </row>
    <row r="11" ht="9.75">
      <c r="C11" s="13"/>
    </row>
    <row r="12" ht="9.75">
      <c r="C12" s="13"/>
    </row>
    <row r="13" ht="10.5" thickBot="1">
      <c r="D13" s="14" t="s">
        <v>390</v>
      </c>
    </row>
    <row r="14" spans="1:4" ht="12.75">
      <c r="A14" s="24"/>
      <c r="B14" s="118"/>
      <c r="C14" s="114"/>
      <c r="D14" s="119" t="s">
        <v>451</v>
      </c>
    </row>
    <row r="15" spans="1:4" ht="12.75">
      <c r="A15" s="18" t="s">
        <v>305</v>
      </c>
      <c r="B15" s="5" t="s">
        <v>0</v>
      </c>
      <c r="C15" s="34" t="s">
        <v>257</v>
      </c>
      <c r="D15" s="121" t="s">
        <v>308</v>
      </c>
    </row>
    <row r="16" spans="1:4" ht="13.5" thickBot="1">
      <c r="A16" s="71"/>
      <c r="B16" s="112"/>
      <c r="C16" s="36"/>
      <c r="D16" s="124" t="s">
        <v>496</v>
      </c>
    </row>
    <row r="17" spans="1:4" ht="10.5" thickBot="1">
      <c r="A17" s="41">
        <v>1</v>
      </c>
      <c r="B17" s="42">
        <v>2</v>
      </c>
      <c r="C17" s="177">
        <v>3</v>
      </c>
      <c r="D17" s="43">
        <v>4</v>
      </c>
    </row>
    <row r="18" spans="1:4" ht="12.75">
      <c r="A18" s="120"/>
      <c r="B18" s="5"/>
      <c r="C18" s="34"/>
      <c r="D18" s="121"/>
    </row>
    <row r="19" spans="1:4" ht="13.5" thickBot="1">
      <c r="A19" s="8" t="s">
        <v>318</v>
      </c>
      <c r="B19" s="32"/>
      <c r="C19" s="35" t="s">
        <v>391</v>
      </c>
      <c r="D19" s="46">
        <f>SUM(D20+D21-D22)</f>
        <v>24000</v>
      </c>
    </row>
    <row r="20" spans="1:4" ht="12.75">
      <c r="A20" s="18"/>
      <c r="B20" s="5"/>
      <c r="C20" s="55" t="s">
        <v>392</v>
      </c>
      <c r="D20" s="47">
        <v>24000</v>
      </c>
    </row>
    <row r="21" spans="1:4" ht="12.75">
      <c r="A21" s="18"/>
      <c r="B21" s="5"/>
      <c r="C21" s="55" t="s">
        <v>393</v>
      </c>
      <c r="D21" s="47">
        <v>0</v>
      </c>
    </row>
    <row r="22" spans="1:4" ht="12.75">
      <c r="A22" s="18"/>
      <c r="B22" s="5"/>
      <c r="C22" s="55" t="s">
        <v>394</v>
      </c>
      <c r="D22" s="47">
        <v>0</v>
      </c>
    </row>
    <row r="23" spans="1:4" ht="12.75">
      <c r="A23" s="18"/>
      <c r="B23" s="5"/>
      <c r="C23" s="6"/>
      <c r="D23" s="48"/>
    </row>
    <row r="24" spans="1:4" ht="13.5" thickBot="1">
      <c r="A24" s="31" t="s">
        <v>321</v>
      </c>
      <c r="B24" s="32"/>
      <c r="C24" s="35" t="s">
        <v>395</v>
      </c>
      <c r="D24" s="46">
        <f>SUM(D25:D27)</f>
        <v>150500</v>
      </c>
    </row>
    <row r="25" spans="1:4" ht="12.75">
      <c r="A25" s="18"/>
      <c r="B25" s="68" t="s">
        <v>239</v>
      </c>
      <c r="C25" s="55" t="s">
        <v>73</v>
      </c>
      <c r="D25" s="47">
        <v>500</v>
      </c>
    </row>
    <row r="26" spans="1:4" ht="12.75">
      <c r="A26" s="18"/>
      <c r="B26" s="178" t="s">
        <v>400</v>
      </c>
      <c r="C26" s="175" t="s">
        <v>396</v>
      </c>
      <c r="D26" s="52">
        <v>150000</v>
      </c>
    </row>
    <row r="27" spans="1:4" ht="12.75">
      <c r="A27" s="120"/>
      <c r="B27" s="33"/>
      <c r="C27" s="6"/>
      <c r="D27" s="57"/>
    </row>
    <row r="28" spans="1:4" ht="13.5" thickBot="1">
      <c r="A28" s="31" t="s">
        <v>323</v>
      </c>
      <c r="B28" s="45"/>
      <c r="C28" s="35" t="s">
        <v>397</v>
      </c>
      <c r="D28" s="46">
        <f>D29+D35</f>
        <v>174500</v>
      </c>
    </row>
    <row r="29" spans="1:4" ht="12.75">
      <c r="A29" s="61" t="s">
        <v>398</v>
      </c>
      <c r="B29" s="50"/>
      <c r="C29" s="55" t="s">
        <v>399</v>
      </c>
      <c r="D29" s="47">
        <f>SUM(D30:D33)</f>
        <v>174500</v>
      </c>
    </row>
    <row r="30" spans="1:4" ht="12.75">
      <c r="A30" s="18"/>
      <c r="B30" s="68" t="s">
        <v>400</v>
      </c>
      <c r="C30" s="55" t="s">
        <v>396</v>
      </c>
      <c r="D30" s="47">
        <v>140000</v>
      </c>
    </row>
    <row r="31" spans="1:4" ht="12.75">
      <c r="A31" s="18"/>
      <c r="B31" s="68" t="s">
        <v>205</v>
      </c>
      <c r="C31" s="55" t="s">
        <v>193</v>
      </c>
      <c r="D31" s="47">
        <v>20000</v>
      </c>
    </row>
    <row r="32" spans="1:4" ht="12.75">
      <c r="A32" s="18"/>
      <c r="B32" s="174" t="s">
        <v>184</v>
      </c>
      <c r="C32" s="175" t="s">
        <v>185</v>
      </c>
      <c r="D32" s="47">
        <v>14500</v>
      </c>
    </row>
    <row r="33" spans="1:4" ht="12.75">
      <c r="A33" s="18"/>
      <c r="B33" s="68" t="s">
        <v>270</v>
      </c>
      <c r="C33" s="55" t="s">
        <v>197</v>
      </c>
      <c r="D33" s="47">
        <v>0</v>
      </c>
    </row>
    <row r="34" spans="1:4" ht="12.75">
      <c r="A34" s="61"/>
      <c r="B34" s="68"/>
      <c r="C34" s="55"/>
      <c r="D34" s="47"/>
    </row>
    <row r="35" spans="1:4" ht="12.75">
      <c r="A35" s="61" t="s">
        <v>401</v>
      </c>
      <c r="B35" s="50"/>
      <c r="C35" s="55" t="s">
        <v>402</v>
      </c>
      <c r="D35" s="52">
        <f>SUM(D36:D36)</f>
        <v>0</v>
      </c>
    </row>
    <row r="36" spans="1:4" ht="12.75">
      <c r="A36" s="107"/>
      <c r="B36" s="108"/>
      <c r="C36" s="109"/>
      <c r="D36" s="57"/>
    </row>
    <row r="37" spans="1:4" ht="13.5" thickBot="1">
      <c r="A37" s="31" t="s">
        <v>326</v>
      </c>
      <c r="B37" s="32"/>
      <c r="C37" s="35" t="s">
        <v>403</v>
      </c>
      <c r="D37" s="46">
        <f>D38+D39-D40</f>
        <v>0</v>
      </c>
    </row>
    <row r="38" spans="1:4" ht="12.75">
      <c r="A38" s="18"/>
      <c r="B38" s="5"/>
      <c r="C38" s="55" t="s">
        <v>392</v>
      </c>
      <c r="D38" s="47">
        <v>0</v>
      </c>
    </row>
    <row r="39" spans="1:4" ht="12.75">
      <c r="A39" s="18"/>
      <c r="B39" s="5"/>
      <c r="C39" s="55" t="s">
        <v>393</v>
      </c>
      <c r="D39" s="47">
        <v>0</v>
      </c>
    </row>
    <row r="40" spans="1:4" ht="12.75">
      <c r="A40" s="18"/>
      <c r="B40" s="5"/>
      <c r="C40" s="55" t="s">
        <v>394</v>
      </c>
      <c r="D40" s="52">
        <v>0</v>
      </c>
    </row>
    <row r="41" spans="1:4" ht="13.5" thickBot="1">
      <c r="A41" s="21"/>
      <c r="B41" s="77"/>
      <c r="C41" s="36"/>
      <c r="D41" s="72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D4" sqref="D4"/>
    </sheetView>
  </sheetViews>
  <sheetFormatPr defaultColWidth="9.00390625" defaultRowHeight="12.75"/>
  <cols>
    <col min="1" max="1" width="7.25390625" style="9" customWidth="1"/>
    <col min="2" max="2" width="9.375" style="9" customWidth="1"/>
    <col min="3" max="3" width="55.875" style="9" customWidth="1"/>
    <col min="4" max="4" width="23.375" style="9" customWidth="1"/>
    <col min="5" max="16384" width="9.125" style="9" customWidth="1"/>
  </cols>
  <sheetData>
    <row r="1" ht="12">
      <c r="D1" s="10" t="s">
        <v>461</v>
      </c>
    </row>
    <row r="2" ht="12">
      <c r="D2" s="10" t="s">
        <v>744</v>
      </c>
    </row>
    <row r="3" ht="12">
      <c r="D3" s="10" t="s">
        <v>49</v>
      </c>
    </row>
    <row r="4" ht="12">
      <c r="D4" s="10" t="s">
        <v>750</v>
      </c>
    </row>
    <row r="9" spans="1:4" ht="12.75" customHeight="1">
      <c r="A9" s="868" t="s">
        <v>522</v>
      </c>
      <c r="B9" s="868"/>
      <c r="C9" s="868"/>
      <c r="D9" s="868"/>
    </row>
    <row r="10" spans="1:4" ht="12.75" customHeight="1">
      <c r="A10" s="868" t="s">
        <v>389</v>
      </c>
      <c r="B10" s="868"/>
      <c r="C10" s="868"/>
      <c r="D10" s="868"/>
    </row>
    <row r="11" spans="1:4" ht="9.75">
      <c r="A11" s="192"/>
      <c r="B11" s="192"/>
      <c r="C11" s="318"/>
      <c r="D11" s="192"/>
    </row>
    <row r="12" ht="9.75">
      <c r="C12" s="13"/>
    </row>
    <row r="13" ht="10.5" thickBot="1">
      <c r="D13" s="14" t="s">
        <v>390</v>
      </c>
    </row>
    <row r="14" spans="1:4" ht="12.75">
      <c r="A14" s="24"/>
      <c r="B14" s="118"/>
      <c r="C14" s="114"/>
      <c r="D14" s="119" t="s">
        <v>451</v>
      </c>
    </row>
    <row r="15" spans="1:4" ht="12.75">
      <c r="A15" s="18" t="s">
        <v>305</v>
      </c>
      <c r="B15" s="5" t="s">
        <v>0</v>
      </c>
      <c r="C15" s="34" t="s">
        <v>257</v>
      </c>
      <c r="D15" s="121" t="s">
        <v>308</v>
      </c>
    </row>
    <row r="16" spans="1:4" ht="13.5" thickBot="1">
      <c r="A16" s="71"/>
      <c r="B16" s="112"/>
      <c r="C16" s="36"/>
      <c r="D16" s="124" t="s">
        <v>496</v>
      </c>
    </row>
    <row r="17" spans="1:4" s="173" customFormat="1" ht="12.75" customHeight="1" thickBot="1">
      <c r="A17" s="169">
        <v>1</v>
      </c>
      <c r="B17" s="170">
        <v>2</v>
      </c>
      <c r="C17" s="171">
        <v>3</v>
      </c>
      <c r="D17" s="172">
        <v>4</v>
      </c>
    </row>
    <row r="18" spans="1:4" ht="12.75">
      <c r="A18" s="120"/>
      <c r="B18" s="5"/>
      <c r="C18" s="34"/>
      <c r="D18" s="121"/>
    </row>
    <row r="19" spans="1:4" ht="13.5" thickBot="1">
      <c r="A19" s="8" t="s">
        <v>318</v>
      </c>
      <c r="B19" s="32"/>
      <c r="C19" s="35" t="s">
        <v>391</v>
      </c>
      <c r="D19" s="46">
        <f>D20+D21-D22</f>
        <v>31000</v>
      </c>
    </row>
    <row r="20" spans="1:4" ht="12.75">
      <c r="A20" s="18"/>
      <c r="B20" s="5"/>
      <c r="C20" s="55" t="s">
        <v>392</v>
      </c>
      <c r="D20" s="47">
        <v>41000</v>
      </c>
    </row>
    <row r="21" spans="1:4" ht="12.75">
      <c r="A21" s="18"/>
      <c r="B21" s="5"/>
      <c r="C21" s="55" t="s">
        <v>393</v>
      </c>
      <c r="D21" s="47">
        <v>10000</v>
      </c>
    </row>
    <row r="22" spans="1:4" ht="12.75">
      <c r="A22" s="18"/>
      <c r="B22" s="5"/>
      <c r="C22" s="55" t="s">
        <v>394</v>
      </c>
      <c r="D22" s="47">
        <v>20000</v>
      </c>
    </row>
    <row r="23" spans="1:4" ht="12.75">
      <c r="A23" s="18"/>
      <c r="B23" s="5"/>
      <c r="C23" s="6"/>
      <c r="D23" s="48"/>
    </row>
    <row r="24" spans="1:4" ht="13.5" thickBot="1">
      <c r="A24" s="31" t="s">
        <v>321</v>
      </c>
      <c r="B24" s="32"/>
      <c r="C24" s="35" t="s">
        <v>395</v>
      </c>
      <c r="D24" s="46">
        <f>SUM(D25:D27)</f>
        <v>390000</v>
      </c>
    </row>
    <row r="25" spans="1:4" ht="12.75">
      <c r="A25" s="18"/>
      <c r="B25" s="68" t="s">
        <v>237</v>
      </c>
      <c r="C25" s="55" t="s">
        <v>40</v>
      </c>
      <c r="D25" s="52">
        <v>380000</v>
      </c>
    </row>
    <row r="26" spans="1:4" ht="12.75">
      <c r="A26" s="18"/>
      <c r="B26" s="68" t="s">
        <v>239</v>
      </c>
      <c r="C26" s="55" t="s">
        <v>73</v>
      </c>
      <c r="D26" s="52">
        <v>10000</v>
      </c>
    </row>
    <row r="27" spans="1:4" ht="12.75">
      <c r="A27" s="18"/>
      <c r="B27" s="68" t="s">
        <v>400</v>
      </c>
      <c r="C27" s="55" t="s">
        <v>396</v>
      </c>
      <c r="D27" s="52">
        <v>0</v>
      </c>
    </row>
    <row r="28" spans="1:4" ht="12.75">
      <c r="A28" s="120"/>
      <c r="B28" s="33"/>
      <c r="C28" s="6"/>
      <c r="D28" s="48"/>
    </row>
    <row r="29" spans="1:4" ht="13.5" thickBot="1">
      <c r="A29" s="31" t="s">
        <v>323</v>
      </c>
      <c r="B29" s="45"/>
      <c r="C29" s="35" t="s">
        <v>397</v>
      </c>
      <c r="D29" s="46">
        <f>D30+D36</f>
        <v>410000</v>
      </c>
    </row>
    <row r="30" spans="1:4" ht="12.75">
      <c r="A30" s="61" t="s">
        <v>398</v>
      </c>
      <c r="B30" s="50"/>
      <c r="C30" s="55" t="s">
        <v>399</v>
      </c>
      <c r="D30" s="47">
        <f>SUM(D31:D34)</f>
        <v>390000</v>
      </c>
    </row>
    <row r="31" spans="1:4" ht="12.75">
      <c r="A31" s="18"/>
      <c r="B31" s="68" t="s">
        <v>400</v>
      </c>
      <c r="C31" s="55" t="s">
        <v>396</v>
      </c>
      <c r="D31" s="47">
        <v>78000</v>
      </c>
    </row>
    <row r="32" spans="1:4" ht="12.75">
      <c r="A32" s="18"/>
      <c r="B32" s="68" t="s">
        <v>205</v>
      </c>
      <c r="C32" s="55" t="s">
        <v>193</v>
      </c>
      <c r="D32" s="47">
        <v>12000</v>
      </c>
    </row>
    <row r="33" spans="1:4" ht="12.75">
      <c r="A33" s="18"/>
      <c r="B33" s="68" t="s">
        <v>251</v>
      </c>
      <c r="C33" s="55" t="s">
        <v>195</v>
      </c>
      <c r="D33" s="47">
        <v>5000</v>
      </c>
    </row>
    <row r="34" spans="1:4" ht="12.75">
      <c r="A34" s="18"/>
      <c r="B34" s="174" t="s">
        <v>184</v>
      </c>
      <c r="C34" s="175" t="s">
        <v>185</v>
      </c>
      <c r="D34" s="47">
        <v>295000</v>
      </c>
    </row>
    <row r="35" spans="1:4" ht="12.75">
      <c r="A35" s="61"/>
      <c r="B35" s="68"/>
      <c r="C35" s="55"/>
      <c r="D35" s="47"/>
    </row>
    <row r="36" spans="1:4" ht="12.75">
      <c r="A36" s="176" t="s">
        <v>401</v>
      </c>
      <c r="B36" s="174"/>
      <c r="C36" s="175" t="s">
        <v>402</v>
      </c>
      <c r="D36" s="52">
        <f>SUM(D37:D37)</f>
        <v>20000</v>
      </c>
    </row>
    <row r="37" spans="1:4" ht="12.75">
      <c r="A37" s="61"/>
      <c r="B37" s="62">
        <v>6120</v>
      </c>
      <c r="C37" s="55" t="s">
        <v>248</v>
      </c>
      <c r="D37" s="47">
        <v>20000</v>
      </c>
    </row>
    <row r="38" spans="1:4" ht="12.75">
      <c r="A38" s="107"/>
      <c r="B38" s="108"/>
      <c r="C38" s="109"/>
      <c r="D38" s="57"/>
    </row>
    <row r="39" spans="1:4" ht="13.5" thickBot="1">
      <c r="A39" s="8" t="s">
        <v>326</v>
      </c>
      <c r="B39" s="32"/>
      <c r="C39" s="35" t="s">
        <v>403</v>
      </c>
      <c r="D39" s="46">
        <f>D19+D24-D29</f>
        <v>11000</v>
      </c>
    </row>
    <row r="40" spans="1:4" ht="12.75">
      <c r="A40" s="18"/>
      <c r="B40" s="5"/>
      <c r="C40" s="55" t="s">
        <v>392</v>
      </c>
      <c r="D40" s="47">
        <v>21000</v>
      </c>
    </row>
    <row r="41" spans="1:4" ht="12.75">
      <c r="A41" s="18"/>
      <c r="B41" s="5"/>
      <c r="C41" s="55" t="s">
        <v>393</v>
      </c>
      <c r="D41" s="47">
        <v>10000</v>
      </c>
    </row>
    <row r="42" spans="1:4" ht="12.75">
      <c r="A42" s="18"/>
      <c r="B42" s="5"/>
      <c r="C42" s="55" t="s">
        <v>394</v>
      </c>
      <c r="D42" s="52">
        <v>20000</v>
      </c>
    </row>
    <row r="43" spans="1:4" ht="13.5" thickBot="1">
      <c r="A43" s="71"/>
      <c r="B43" s="36"/>
      <c r="C43" s="77"/>
      <c r="D43" s="26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4" sqref="E4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5.00390625" style="0" bestFit="1" customWidth="1"/>
    <col min="4" max="4" width="60.75390625" style="0" customWidth="1"/>
    <col min="5" max="5" width="20.125" style="0" customWidth="1"/>
  </cols>
  <sheetData>
    <row r="1" spans="1:5" ht="12.75">
      <c r="A1" s="9"/>
      <c r="B1" s="9"/>
      <c r="C1" s="9"/>
      <c r="D1" s="9"/>
      <c r="E1" s="10" t="s">
        <v>603</v>
      </c>
    </row>
    <row r="2" spans="1:5" ht="12.75">
      <c r="A2" s="9"/>
      <c r="B2" s="9"/>
      <c r="C2" s="9"/>
      <c r="D2" s="9"/>
      <c r="E2" s="10" t="s">
        <v>744</v>
      </c>
    </row>
    <row r="3" spans="1:5" ht="12.75">
      <c r="A3" s="9"/>
      <c r="B3" s="9"/>
      <c r="C3" s="9"/>
      <c r="D3" s="11"/>
      <c r="E3" s="10" t="s">
        <v>49</v>
      </c>
    </row>
    <row r="4" spans="1:5" ht="12.75">
      <c r="A4" s="9"/>
      <c r="B4" s="9"/>
      <c r="C4" s="9"/>
      <c r="D4" s="11"/>
      <c r="E4" s="10" t="s">
        <v>750</v>
      </c>
    </row>
    <row r="5" spans="1:5" ht="12.75">
      <c r="A5" s="9"/>
      <c r="B5" s="9"/>
      <c r="C5" s="9"/>
      <c r="D5" s="11"/>
      <c r="E5" s="10"/>
    </row>
    <row r="6" spans="1:5" ht="12.75">
      <c r="A6" s="9"/>
      <c r="B6" s="9"/>
      <c r="C6" s="9"/>
      <c r="D6" s="11"/>
      <c r="E6" s="10"/>
    </row>
    <row r="7" spans="1:5" ht="12.75">
      <c r="A7" s="9"/>
      <c r="B7" s="9"/>
      <c r="C7" s="9"/>
      <c r="D7" s="11"/>
      <c r="E7" s="10"/>
    </row>
    <row r="8" spans="1:5" ht="12.75">
      <c r="A8" s="920"/>
      <c r="B8" s="920"/>
      <c r="C8" s="920"/>
      <c r="D8" s="920"/>
      <c r="E8" s="920"/>
    </row>
    <row r="9" spans="1:5" ht="15.75">
      <c r="A9" s="921" t="s">
        <v>602</v>
      </c>
      <c r="B9" s="921"/>
      <c r="C9" s="921"/>
      <c r="D9" s="921"/>
      <c r="E9" s="921"/>
    </row>
    <row r="10" spans="1:5" ht="12.75">
      <c r="A10" s="272"/>
      <c r="B10" s="272"/>
      <c r="C10" s="272"/>
      <c r="D10" s="272"/>
      <c r="E10" s="272"/>
    </row>
    <row r="11" spans="1:5" ht="12.75">
      <c r="A11" s="272"/>
      <c r="B11" s="272"/>
      <c r="C11" s="272"/>
      <c r="D11" s="272"/>
      <c r="E11" s="272"/>
    </row>
    <row r="12" spans="1:5" ht="12.75">
      <c r="A12" s="920"/>
      <c r="B12" s="920"/>
      <c r="C12" s="920"/>
      <c r="D12" s="920"/>
      <c r="E12" s="920"/>
    </row>
    <row r="13" spans="1:5" ht="13.5" thickBot="1">
      <c r="A13" s="11"/>
      <c r="B13" s="11"/>
      <c r="C13" s="11"/>
      <c r="D13" s="11"/>
      <c r="E13" s="40" t="s">
        <v>277</v>
      </c>
    </row>
    <row r="14" spans="1:5" ht="12.75">
      <c r="A14" s="888" t="s">
        <v>303</v>
      </c>
      <c r="B14" s="889"/>
      <c r="C14" s="890"/>
      <c r="D14" s="853" t="s">
        <v>94</v>
      </c>
      <c r="E14" s="901" t="s">
        <v>259</v>
      </c>
    </row>
    <row r="15" spans="1:5" ht="12.75">
      <c r="A15" s="897" t="s">
        <v>61</v>
      </c>
      <c r="B15" s="899" t="s">
        <v>46</v>
      </c>
      <c r="C15" s="899" t="s">
        <v>0</v>
      </c>
      <c r="D15" s="854"/>
      <c r="E15" s="902"/>
    </row>
    <row r="16" spans="1:5" ht="13.5" thickBot="1">
      <c r="A16" s="898"/>
      <c r="B16" s="900"/>
      <c r="C16" s="900"/>
      <c r="D16" s="900"/>
      <c r="E16" s="903"/>
    </row>
    <row r="17" spans="1:5" ht="13.5" thickBot="1">
      <c r="A17" s="41">
        <v>1</v>
      </c>
      <c r="B17" s="42">
        <v>2</v>
      </c>
      <c r="C17" s="179">
        <v>3</v>
      </c>
      <c r="D17" s="179">
        <v>4</v>
      </c>
      <c r="E17" s="180">
        <v>5</v>
      </c>
    </row>
    <row r="18" spans="1:5" ht="13.5" thickBot="1">
      <c r="A18" s="256">
        <v>851</v>
      </c>
      <c r="B18" s="242"/>
      <c r="C18" s="275"/>
      <c r="D18" s="260" t="s">
        <v>18</v>
      </c>
      <c r="E18" s="265">
        <f>E19</f>
        <v>593800</v>
      </c>
    </row>
    <row r="19" spans="1:5" ht="12.75">
      <c r="A19" s="239"/>
      <c r="B19" s="259">
        <v>85111</v>
      </c>
      <c r="C19" s="276"/>
      <c r="D19" s="261" t="s">
        <v>509</v>
      </c>
      <c r="E19" s="266">
        <f>E21</f>
        <v>593800</v>
      </c>
    </row>
    <row r="20" spans="1:5" ht="12.75">
      <c r="A20" s="239"/>
      <c r="B20" s="241"/>
      <c r="C20" s="216">
        <v>6220</v>
      </c>
      <c r="D20" s="193" t="s">
        <v>696</v>
      </c>
      <c r="E20" s="240"/>
    </row>
    <row r="21" spans="1:5" ht="12.75">
      <c r="A21" s="278"/>
      <c r="B21" s="241"/>
      <c r="C21" s="216"/>
      <c r="D21" s="193" t="s">
        <v>695</v>
      </c>
      <c r="E21" s="240">
        <f>'WYDATKI ukł.wyk.'!G263</f>
        <v>593800</v>
      </c>
    </row>
    <row r="22" spans="1:5" ht="13.5" thickBot="1">
      <c r="A22" s="279"/>
      <c r="B22" s="280"/>
      <c r="C22" s="281"/>
      <c r="D22" s="280"/>
      <c r="E22" s="282"/>
    </row>
  </sheetData>
  <mergeCells count="9">
    <mergeCell ref="A8:E8"/>
    <mergeCell ref="A9:E9"/>
    <mergeCell ref="A12:E12"/>
    <mergeCell ref="A14:C14"/>
    <mergeCell ref="D14:D16"/>
    <mergeCell ref="E14:E16"/>
    <mergeCell ref="A15:A16"/>
    <mergeCell ref="B15:B16"/>
    <mergeCell ref="C15:C16"/>
  </mergeCells>
  <printOptions horizontalCentered="1"/>
  <pageMargins left="0.2755905511811024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Y122"/>
  <sheetViews>
    <sheetView workbookViewId="0" topLeftCell="M1">
      <selection activeCell="O4" sqref="O4"/>
    </sheetView>
  </sheetViews>
  <sheetFormatPr defaultColWidth="9.00390625" defaultRowHeight="12.75"/>
  <cols>
    <col min="1" max="1" width="3.25390625" style="0" customWidth="1"/>
    <col min="2" max="2" width="21.625" style="0" customWidth="1"/>
    <col min="3" max="3" width="8.875" style="0" customWidth="1"/>
    <col min="4" max="4" width="9.00390625" style="0" customWidth="1"/>
    <col min="6" max="6" width="8.625" style="0" customWidth="1"/>
    <col min="7" max="8" width="8.375" style="0" customWidth="1"/>
    <col min="9" max="9" width="8.625" style="0" customWidth="1"/>
    <col min="10" max="14" width="8.375" style="0" customWidth="1"/>
    <col min="15" max="15" width="11.00390625" style="0" customWidth="1"/>
    <col min="16" max="16" width="9.625" style="0" customWidth="1"/>
    <col min="17" max="17" width="8.375" style="0" customWidth="1"/>
    <col min="18" max="18" width="9.25390625" style="0" customWidth="1"/>
    <col min="20" max="20" width="9.75390625" style="0" bestFit="1" customWidth="1"/>
    <col min="21" max="21" width="9.00390625" style="0" customWidth="1"/>
    <col min="22" max="22" width="9.25390625" style="0" customWidth="1"/>
    <col min="23" max="24" width="9.375" style="0" customWidth="1"/>
    <col min="25" max="27" width="9.75390625" style="0" bestFit="1" customWidth="1"/>
    <col min="30" max="30" width="10.125" style="0" bestFit="1" customWidth="1"/>
  </cols>
  <sheetData>
    <row r="1" spans="15:28" ht="10.5" customHeight="1">
      <c r="O1" s="173" t="s">
        <v>612</v>
      </c>
      <c r="AB1" s="173" t="s">
        <v>612</v>
      </c>
    </row>
    <row r="2" spans="15:28" ht="9.75" customHeight="1">
      <c r="O2" s="173" t="s">
        <v>613</v>
      </c>
      <c r="P2" t="s">
        <v>746</v>
      </c>
      <c r="AB2" s="173" t="s">
        <v>613</v>
      </c>
    </row>
    <row r="3" spans="15:28" ht="9.75" customHeight="1">
      <c r="O3" s="173" t="s">
        <v>49</v>
      </c>
      <c r="AB3" s="173" t="s">
        <v>49</v>
      </c>
    </row>
    <row r="4" spans="15:28" ht="9.75" customHeight="1">
      <c r="O4" s="173" t="s">
        <v>750</v>
      </c>
      <c r="AB4" s="173" t="s">
        <v>614</v>
      </c>
    </row>
    <row r="5" spans="2:32" ht="10.5" customHeight="1">
      <c r="B5" s="596"/>
      <c r="C5" s="596"/>
      <c r="D5" s="596"/>
      <c r="E5" s="922" t="s">
        <v>615</v>
      </c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597"/>
      <c r="R5" s="922" t="s">
        <v>675</v>
      </c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597"/>
      <c r="AE5" s="597"/>
      <c r="AF5" s="597"/>
    </row>
    <row r="6" spans="1:29" ht="7.5" customHeight="1">
      <c r="A6" s="598"/>
      <c r="B6" s="598"/>
      <c r="C6" s="599"/>
      <c r="D6" s="599"/>
      <c r="E6" s="599"/>
      <c r="F6" s="599"/>
      <c r="G6" s="599"/>
      <c r="H6" s="599"/>
      <c r="I6" s="599"/>
      <c r="J6" s="173"/>
      <c r="K6" s="598"/>
      <c r="L6" s="598"/>
      <c r="M6" s="598"/>
      <c r="N6" s="598"/>
      <c r="O6" s="598"/>
      <c r="P6" s="600" t="s">
        <v>93</v>
      </c>
      <c r="Q6" s="601"/>
      <c r="R6" s="601"/>
      <c r="S6" s="601"/>
      <c r="T6" s="601"/>
      <c r="U6" s="601"/>
      <c r="V6" s="601"/>
      <c r="W6" s="601"/>
      <c r="X6" s="601"/>
      <c r="Y6" s="601"/>
      <c r="Z6" s="601"/>
      <c r="AA6" s="601"/>
      <c r="AB6" s="601"/>
      <c r="AC6" s="600" t="s">
        <v>93</v>
      </c>
    </row>
    <row r="7" spans="1:29" s="606" customFormat="1" ht="24.75" customHeight="1">
      <c r="A7" s="602" t="s">
        <v>349</v>
      </c>
      <c r="B7" s="603" t="s">
        <v>366</v>
      </c>
      <c r="C7" s="604" t="s">
        <v>616</v>
      </c>
      <c r="D7" s="604" t="s">
        <v>617</v>
      </c>
      <c r="E7" s="604" t="s">
        <v>743</v>
      </c>
      <c r="F7" s="602" t="s">
        <v>618</v>
      </c>
      <c r="G7" s="602" t="s">
        <v>619</v>
      </c>
      <c r="H7" s="602" t="s">
        <v>620</v>
      </c>
      <c r="I7" s="602" t="s">
        <v>621</v>
      </c>
      <c r="J7" s="602" t="s">
        <v>622</v>
      </c>
      <c r="K7" s="602" t="s">
        <v>623</v>
      </c>
      <c r="L7" s="602" t="s">
        <v>624</v>
      </c>
      <c r="M7" s="602" t="s">
        <v>625</v>
      </c>
      <c r="N7" s="602" t="s">
        <v>626</v>
      </c>
      <c r="O7" s="602" t="s">
        <v>627</v>
      </c>
      <c r="P7" s="605" t="s">
        <v>628</v>
      </c>
      <c r="Q7" s="602" t="s">
        <v>629</v>
      </c>
      <c r="R7" s="602" t="s">
        <v>630</v>
      </c>
      <c r="S7" s="602" t="s">
        <v>631</v>
      </c>
      <c r="T7" s="602" t="s">
        <v>632</v>
      </c>
      <c r="U7" s="602" t="s">
        <v>633</v>
      </c>
      <c r="V7" s="602" t="s">
        <v>634</v>
      </c>
      <c r="W7" s="602" t="s">
        <v>635</v>
      </c>
      <c r="X7" s="602" t="s">
        <v>636</v>
      </c>
      <c r="Y7" s="602" t="s">
        <v>637</v>
      </c>
      <c r="Z7" s="602" t="s">
        <v>638</v>
      </c>
      <c r="AA7" s="602" t="s">
        <v>639</v>
      </c>
      <c r="AB7" s="602" t="s">
        <v>640</v>
      </c>
      <c r="AC7" s="602" t="s">
        <v>641</v>
      </c>
    </row>
    <row r="8" spans="1:29" s="606" customFormat="1" ht="19.5" customHeight="1">
      <c r="A8" s="607" t="s">
        <v>310</v>
      </c>
      <c r="B8" s="608" t="s">
        <v>360</v>
      </c>
      <c r="C8" s="609">
        <f>C9+C13+C14</f>
        <v>33018472</v>
      </c>
      <c r="D8" s="609">
        <f aca="true" t="shared" si="0" ref="D8:AC8">D9+D13+D14</f>
        <v>34245928</v>
      </c>
      <c r="E8" s="609">
        <f t="shared" si="0"/>
        <v>32826290</v>
      </c>
      <c r="F8" s="609">
        <f t="shared" si="0"/>
        <v>33904750</v>
      </c>
      <c r="G8" s="609">
        <f t="shared" si="0"/>
        <v>33519170</v>
      </c>
      <c r="H8" s="609">
        <f t="shared" si="0"/>
        <v>33854362.2</v>
      </c>
      <c r="I8" s="609">
        <f t="shared" si="0"/>
        <v>34192906.518</v>
      </c>
      <c r="J8" s="609">
        <f t="shared" si="0"/>
        <v>34534836.02</v>
      </c>
      <c r="K8" s="609">
        <f t="shared" si="0"/>
        <v>34880184.3802</v>
      </c>
      <c r="L8" s="609">
        <f t="shared" si="0"/>
        <v>35228986.224002</v>
      </c>
      <c r="M8" s="609">
        <f t="shared" si="0"/>
        <v>35581275.11293918</v>
      </c>
      <c r="N8" s="609">
        <f t="shared" si="0"/>
        <v>35937088.67406857</v>
      </c>
      <c r="O8" s="609">
        <f t="shared" si="0"/>
        <v>36296459.560809255</v>
      </c>
      <c r="P8" s="609">
        <f t="shared" si="0"/>
        <v>36659423.365351</v>
      </c>
      <c r="Q8" s="609">
        <f t="shared" si="0"/>
        <v>37026017.276153505</v>
      </c>
      <c r="R8" s="609">
        <f t="shared" si="0"/>
        <v>37396277.44891505</v>
      </c>
      <c r="S8" s="609">
        <f t="shared" si="0"/>
        <v>37950240.54650819</v>
      </c>
      <c r="T8" s="609">
        <f t="shared" si="0"/>
        <v>38329742.951973274</v>
      </c>
      <c r="U8" s="609">
        <f t="shared" si="0"/>
        <v>38713040.83573544</v>
      </c>
      <c r="V8" s="609">
        <f t="shared" si="0"/>
        <v>39100171.24409279</v>
      </c>
      <c r="W8" s="609">
        <f t="shared" si="0"/>
        <v>39491172.95653372</v>
      </c>
      <c r="X8" s="609">
        <f t="shared" si="0"/>
        <v>39886084.26362247</v>
      </c>
      <c r="Y8" s="609">
        <f t="shared" si="0"/>
        <v>40284945.952050224</v>
      </c>
      <c r="Z8" s="609">
        <f t="shared" si="0"/>
        <v>40687795.41157072</v>
      </c>
      <c r="AA8" s="609">
        <f t="shared" si="0"/>
        <v>41094672.798608</v>
      </c>
      <c r="AB8" s="609">
        <f t="shared" si="0"/>
        <v>41505619.52659408</v>
      </c>
      <c r="AC8" s="609">
        <f t="shared" si="0"/>
        <v>41920675.33346002</v>
      </c>
    </row>
    <row r="9" spans="1:29" s="606" customFormat="1" ht="19.5" customHeight="1">
      <c r="A9" s="610" t="s">
        <v>642</v>
      </c>
      <c r="B9" s="611" t="s">
        <v>643</v>
      </c>
      <c r="C9" s="612">
        <f>SUM(C10:C12)</f>
        <v>6362905</v>
      </c>
      <c r="D9" s="612">
        <f>SUM(D10:D12)</f>
        <v>8893422</v>
      </c>
      <c r="E9" s="612">
        <f>SUM(E10:E12)</f>
        <v>8435141</v>
      </c>
      <c r="F9" s="612">
        <f aca="true" t="shared" si="1" ref="F9:M9">SUM(F10:F12)</f>
        <v>8851707</v>
      </c>
      <c r="G9" s="612">
        <f t="shared" si="1"/>
        <v>8495430</v>
      </c>
      <c r="H9" s="612">
        <f t="shared" si="1"/>
        <v>8580384.8</v>
      </c>
      <c r="I9" s="612">
        <f>SUM(I10:I12)</f>
        <v>8666188.518</v>
      </c>
      <c r="J9" s="612">
        <f>SUM(J10:J12)</f>
        <v>8752850.84</v>
      </c>
      <c r="K9" s="612">
        <f t="shared" si="1"/>
        <v>8840379.3484</v>
      </c>
      <c r="L9" s="612">
        <f t="shared" si="1"/>
        <v>8928783.141884</v>
      </c>
      <c r="M9" s="612">
        <f t="shared" si="1"/>
        <v>9018070</v>
      </c>
      <c r="N9" s="612">
        <f>SUM(N10:N12)</f>
        <v>9108251.51</v>
      </c>
      <c r="O9" s="612">
        <f>SUM(O10:O12)</f>
        <v>9199334.0251</v>
      </c>
      <c r="P9" s="612">
        <f>SUM(P10:P12)</f>
        <v>9291327.365351</v>
      </c>
      <c r="Q9" s="612">
        <f>SUM(Q10:Q12)</f>
        <v>9384240.31615351</v>
      </c>
      <c r="R9" s="612">
        <f aca="true" t="shared" si="2" ref="R9:AC9">SUM(R10:R12)</f>
        <v>9478082.719315045</v>
      </c>
      <c r="S9" s="612">
        <f t="shared" si="2"/>
        <v>9572863.546508195</v>
      </c>
      <c r="T9" s="612">
        <f t="shared" si="2"/>
        <v>9668592.181973277</v>
      </c>
      <c r="U9" s="612">
        <f t="shared" si="2"/>
        <v>9765278.55803544</v>
      </c>
      <c r="V9" s="612">
        <f t="shared" si="2"/>
        <v>9862931.343615795</v>
      </c>
      <c r="W9" s="612">
        <f t="shared" si="2"/>
        <v>9961560.657051953</v>
      </c>
      <c r="X9" s="612">
        <f t="shared" si="2"/>
        <v>10061176.263622472</v>
      </c>
      <c r="Y9" s="612">
        <f t="shared" si="2"/>
        <v>10161788.872050222</v>
      </c>
      <c r="Z9" s="612">
        <f t="shared" si="2"/>
        <v>10263406.760770723</v>
      </c>
      <c r="AA9" s="612">
        <f t="shared" si="2"/>
        <v>10366040.2613</v>
      </c>
      <c r="AB9" s="612">
        <f t="shared" si="2"/>
        <v>10469700.663913</v>
      </c>
      <c r="AC9" s="612">
        <f t="shared" si="2"/>
        <v>10574397.282152131</v>
      </c>
    </row>
    <row r="10" spans="1:29" s="606" customFormat="1" ht="19.5" customHeight="1">
      <c r="A10" s="610" t="s">
        <v>318</v>
      </c>
      <c r="B10" s="611" t="s">
        <v>644</v>
      </c>
      <c r="C10" s="612">
        <v>1515900</v>
      </c>
      <c r="D10" s="612">
        <v>819896</v>
      </c>
      <c r="E10" s="612">
        <v>162910</v>
      </c>
      <c r="F10" s="612">
        <v>1533625</v>
      </c>
      <c r="G10" s="612">
        <v>541630</v>
      </c>
      <c r="H10" s="612">
        <f>G10*1.01</f>
        <v>547046.3</v>
      </c>
      <c r="I10" s="612">
        <f aca="true" t="shared" si="3" ref="I10:AB12">H10*1.01</f>
        <v>552516.763</v>
      </c>
      <c r="J10" s="612">
        <v>558042</v>
      </c>
      <c r="K10" s="612">
        <f t="shared" si="3"/>
        <v>563622.42</v>
      </c>
      <c r="L10" s="612">
        <f t="shared" si="3"/>
        <v>569258.6442000001</v>
      </c>
      <c r="M10" s="612">
        <v>574951</v>
      </c>
      <c r="N10" s="612">
        <f t="shared" si="3"/>
        <v>580700.51</v>
      </c>
      <c r="O10" s="612">
        <f t="shared" si="3"/>
        <v>586507.5151</v>
      </c>
      <c r="P10" s="612">
        <f t="shared" si="3"/>
        <v>592372.590251</v>
      </c>
      <c r="Q10" s="612">
        <f t="shared" si="3"/>
        <v>598296.31615351</v>
      </c>
      <c r="R10" s="612">
        <f t="shared" si="3"/>
        <v>604279.2793150451</v>
      </c>
      <c r="S10" s="612">
        <f t="shared" si="3"/>
        <v>610322.0721081955</v>
      </c>
      <c r="T10" s="612">
        <f t="shared" si="3"/>
        <v>616425.2928292775</v>
      </c>
      <c r="U10" s="612">
        <v>622590</v>
      </c>
      <c r="V10" s="612">
        <f t="shared" si="3"/>
        <v>628815.9</v>
      </c>
      <c r="W10" s="612">
        <f t="shared" si="3"/>
        <v>635104.059</v>
      </c>
      <c r="X10" s="612">
        <f t="shared" si="3"/>
        <v>641455.09959</v>
      </c>
      <c r="Y10" s="612">
        <v>647870</v>
      </c>
      <c r="Z10" s="612">
        <f t="shared" si="3"/>
        <v>654348.7</v>
      </c>
      <c r="AA10" s="612">
        <v>660892</v>
      </c>
      <c r="AB10" s="612">
        <f t="shared" si="3"/>
        <v>667500.92</v>
      </c>
      <c r="AC10" s="612">
        <v>674176</v>
      </c>
    </row>
    <row r="11" spans="1:29" s="606" customFormat="1" ht="19.5" customHeight="1">
      <c r="A11" s="610" t="s">
        <v>321</v>
      </c>
      <c r="B11" s="611" t="s">
        <v>645</v>
      </c>
      <c r="C11" s="612">
        <v>208222</v>
      </c>
      <c r="D11" s="612">
        <v>1857304</v>
      </c>
      <c r="E11" s="612">
        <v>2605297</v>
      </c>
      <c r="F11" s="612">
        <v>2855856</v>
      </c>
      <c r="G11" s="612">
        <v>2867550</v>
      </c>
      <c r="H11" s="612">
        <f>G11*1.01</f>
        <v>2896225.5</v>
      </c>
      <c r="I11" s="612">
        <f t="shared" si="3"/>
        <v>2925187.755</v>
      </c>
      <c r="J11" s="612">
        <v>2954440</v>
      </c>
      <c r="K11" s="612">
        <f t="shared" si="3"/>
        <v>2983984.4</v>
      </c>
      <c r="L11" s="612">
        <f t="shared" si="3"/>
        <v>3013824.244</v>
      </c>
      <c r="M11" s="612">
        <v>3043962</v>
      </c>
      <c r="N11" s="612">
        <v>3074402</v>
      </c>
      <c r="O11" s="612">
        <f t="shared" si="3"/>
        <v>3105146.02</v>
      </c>
      <c r="P11" s="612">
        <f t="shared" si="3"/>
        <v>3136197.4802</v>
      </c>
      <c r="Q11" s="612">
        <v>3167559</v>
      </c>
      <c r="R11" s="612">
        <f t="shared" si="3"/>
        <v>3199234.59</v>
      </c>
      <c r="S11" s="612">
        <f t="shared" si="3"/>
        <v>3231226.9359</v>
      </c>
      <c r="T11" s="612">
        <f t="shared" si="3"/>
        <v>3263539.205259</v>
      </c>
      <c r="U11" s="612">
        <f t="shared" si="3"/>
        <v>3296174.59731159</v>
      </c>
      <c r="V11" s="612">
        <f t="shared" si="3"/>
        <v>3329136.3432847057</v>
      </c>
      <c r="W11" s="612">
        <f t="shared" si="3"/>
        <v>3362427.7067175526</v>
      </c>
      <c r="X11" s="612">
        <f t="shared" si="3"/>
        <v>3396051.983784728</v>
      </c>
      <c r="Y11" s="612">
        <v>3430013</v>
      </c>
      <c r="Z11" s="612">
        <f t="shared" si="3"/>
        <v>3464313.13</v>
      </c>
      <c r="AA11" s="612">
        <f t="shared" si="3"/>
        <v>3498956.2613</v>
      </c>
      <c r="AB11" s="612">
        <f t="shared" si="3"/>
        <v>3533945.823913</v>
      </c>
      <c r="AC11" s="612">
        <f>AB11*1.01</f>
        <v>3569285.2821521303</v>
      </c>
    </row>
    <row r="12" spans="1:29" s="606" customFormat="1" ht="19.5" customHeight="1">
      <c r="A12" s="610" t="s">
        <v>323</v>
      </c>
      <c r="B12" s="611" t="s">
        <v>646</v>
      </c>
      <c r="C12" s="612">
        <v>4638783</v>
      </c>
      <c r="D12" s="612">
        <v>6216222</v>
      </c>
      <c r="E12" s="612">
        <v>5666934</v>
      </c>
      <c r="F12" s="612">
        <v>4462226</v>
      </c>
      <c r="G12" s="612">
        <v>5086250</v>
      </c>
      <c r="H12" s="612">
        <v>5137113</v>
      </c>
      <c r="I12" s="612">
        <v>5188484</v>
      </c>
      <c r="J12" s="612">
        <f aca="true" t="shared" si="4" ref="J12:O14">I12*1.01</f>
        <v>5240368.84</v>
      </c>
      <c r="K12" s="612">
        <f t="shared" si="4"/>
        <v>5292772.5284</v>
      </c>
      <c r="L12" s="612">
        <f t="shared" si="4"/>
        <v>5345700.253684</v>
      </c>
      <c r="M12" s="612">
        <v>5399157</v>
      </c>
      <c r="N12" s="612">
        <v>5453149</v>
      </c>
      <c r="O12" s="612">
        <f>N12*1.01</f>
        <v>5507680.49</v>
      </c>
      <c r="P12" s="612">
        <f>O12*1.01</f>
        <v>5562757.2949</v>
      </c>
      <c r="Q12" s="612">
        <v>5618385</v>
      </c>
      <c r="R12" s="612">
        <f t="shared" si="3"/>
        <v>5674568.85</v>
      </c>
      <c r="S12" s="612">
        <f t="shared" si="3"/>
        <v>5731314.5385</v>
      </c>
      <c r="T12" s="612">
        <f t="shared" si="3"/>
        <v>5788627.683885</v>
      </c>
      <c r="U12" s="612">
        <f t="shared" si="3"/>
        <v>5846513.96072385</v>
      </c>
      <c r="V12" s="612">
        <f t="shared" si="3"/>
        <v>5904979.1003310885</v>
      </c>
      <c r="W12" s="612">
        <f t="shared" si="3"/>
        <v>5964028.8913344</v>
      </c>
      <c r="X12" s="612">
        <f>W12*1.01</f>
        <v>6023669.180247744</v>
      </c>
      <c r="Y12" s="612">
        <f>X12*1.01</f>
        <v>6083905.872050221</v>
      </c>
      <c r="Z12" s="612">
        <f>Y12*1.01</f>
        <v>6144744.930770723</v>
      </c>
      <c r="AA12" s="612">
        <v>6206192</v>
      </c>
      <c r="AB12" s="612">
        <f>AA12*1.01</f>
        <v>6268253.92</v>
      </c>
      <c r="AC12" s="612">
        <v>6330936</v>
      </c>
    </row>
    <row r="13" spans="1:35" s="606" customFormat="1" ht="19.5" customHeight="1">
      <c r="A13" s="610" t="s">
        <v>647</v>
      </c>
      <c r="B13" s="611" t="s">
        <v>648</v>
      </c>
      <c r="C13" s="612">
        <v>12593121</v>
      </c>
      <c r="D13" s="612">
        <v>17199567</v>
      </c>
      <c r="E13" s="612">
        <v>15867998</v>
      </c>
      <c r="F13" s="612">
        <v>15807386</v>
      </c>
      <c r="G13" s="612">
        <v>16432520</v>
      </c>
      <c r="H13" s="612">
        <f>G13*1.01</f>
        <v>16596845.2</v>
      </c>
      <c r="I13" s="612">
        <v>16762814</v>
      </c>
      <c r="J13" s="612">
        <f t="shared" si="4"/>
        <v>16930442.14</v>
      </c>
      <c r="K13" s="612">
        <f t="shared" si="4"/>
        <v>17099746.5614</v>
      </c>
      <c r="L13" s="612">
        <f t="shared" si="4"/>
        <v>17270744.027014</v>
      </c>
      <c r="M13" s="612">
        <f t="shared" si="4"/>
        <v>17443451.46728414</v>
      </c>
      <c r="N13" s="612">
        <f t="shared" si="4"/>
        <v>17617885.98195698</v>
      </c>
      <c r="O13" s="612">
        <f t="shared" si="4"/>
        <v>17794064.84177655</v>
      </c>
      <c r="P13" s="612">
        <v>17972005</v>
      </c>
      <c r="Q13" s="612">
        <f>P13*1.01</f>
        <v>18151725.05</v>
      </c>
      <c r="R13" s="612">
        <f>Q13*1.01</f>
        <v>18333242.3005</v>
      </c>
      <c r="S13" s="612">
        <v>18516575</v>
      </c>
      <c r="T13" s="612">
        <f>S13*1.01</f>
        <v>18701740.75</v>
      </c>
      <c r="U13" s="612">
        <f>T13*1.01</f>
        <v>18888758.1575</v>
      </c>
      <c r="V13" s="612">
        <f>U13*1.01</f>
        <v>19077645.739074998</v>
      </c>
      <c r="W13" s="612">
        <f>V13*1.01</f>
        <v>19268422.19646575</v>
      </c>
      <c r="X13" s="612">
        <v>19461106</v>
      </c>
      <c r="Y13" s="612">
        <f>X13*1.01</f>
        <v>19655717.06</v>
      </c>
      <c r="Z13" s="612">
        <f>Y13*1.01</f>
        <v>19852274.2306</v>
      </c>
      <c r="AA13" s="612">
        <f>Z13*1.01</f>
        <v>20050796.972906</v>
      </c>
      <c r="AB13" s="612">
        <f>AA13*1.01</f>
        <v>20251304.94263506</v>
      </c>
      <c r="AC13" s="612">
        <f>AB13*1.01</f>
        <v>20453817.99206141</v>
      </c>
      <c r="AI13" s="613"/>
    </row>
    <row r="14" spans="1:29" s="606" customFormat="1" ht="19.5" customHeight="1">
      <c r="A14" s="610" t="s">
        <v>649</v>
      </c>
      <c r="B14" s="614" t="s">
        <v>650</v>
      </c>
      <c r="C14" s="612">
        <v>14062446</v>
      </c>
      <c r="D14" s="612">
        <v>8152939</v>
      </c>
      <c r="E14" s="612">
        <v>8523151</v>
      </c>
      <c r="F14" s="612">
        <v>9245657</v>
      </c>
      <c r="G14" s="612">
        <v>8591220</v>
      </c>
      <c r="H14" s="612">
        <f>G14*1.01</f>
        <v>8677132.2</v>
      </c>
      <c r="I14" s="612">
        <v>8763904</v>
      </c>
      <c r="J14" s="612">
        <f t="shared" si="4"/>
        <v>8851543.040000001</v>
      </c>
      <c r="K14" s="612">
        <f t="shared" si="4"/>
        <v>8940058.470400002</v>
      </c>
      <c r="L14" s="612">
        <f t="shared" si="4"/>
        <v>9029459.055104002</v>
      </c>
      <c r="M14" s="612">
        <f t="shared" si="4"/>
        <v>9119753.645655042</v>
      </c>
      <c r="N14" s="612">
        <f t="shared" si="4"/>
        <v>9210951.182111593</v>
      </c>
      <c r="O14" s="612">
        <f t="shared" si="4"/>
        <v>9303060.693932708</v>
      </c>
      <c r="P14" s="612">
        <v>9396091</v>
      </c>
      <c r="Q14" s="612">
        <f>P14*1.01</f>
        <v>9490051.91</v>
      </c>
      <c r="R14" s="612">
        <f>Q14*1.01</f>
        <v>9584952.4291</v>
      </c>
      <c r="S14" s="612">
        <v>9860802</v>
      </c>
      <c r="T14" s="612">
        <f>S14*1.01</f>
        <v>9959410.02</v>
      </c>
      <c r="U14" s="612">
        <f>T14*1.01</f>
        <v>10059004.120199999</v>
      </c>
      <c r="V14" s="612">
        <f>U14*1.01</f>
        <v>10159594.161401998</v>
      </c>
      <c r="W14" s="612">
        <f aca="true" t="shared" si="5" ref="W14:AC14">V14*1.01</f>
        <v>10261190.103016019</v>
      </c>
      <c r="X14" s="612">
        <v>10363802</v>
      </c>
      <c r="Y14" s="612">
        <f t="shared" si="5"/>
        <v>10467440.02</v>
      </c>
      <c r="Z14" s="612">
        <f t="shared" si="5"/>
        <v>10572114.4202</v>
      </c>
      <c r="AA14" s="612">
        <f t="shared" si="5"/>
        <v>10677835.564402</v>
      </c>
      <c r="AB14" s="612">
        <f t="shared" si="5"/>
        <v>10784613.920046018</v>
      </c>
      <c r="AC14" s="612">
        <f t="shared" si="5"/>
        <v>10892460.059246479</v>
      </c>
    </row>
    <row r="15" spans="1:29" s="606" customFormat="1" ht="19.5" customHeight="1">
      <c r="A15" s="607" t="s">
        <v>312</v>
      </c>
      <c r="B15" s="608" t="s">
        <v>397</v>
      </c>
      <c r="C15" s="609">
        <f>SUM(C16:C17)</f>
        <v>33174234</v>
      </c>
      <c r="D15" s="609">
        <f>SUM(D16:D17)</f>
        <v>30631087</v>
      </c>
      <c r="E15" s="609">
        <f>SUM(E16:E17)</f>
        <v>34328273</v>
      </c>
      <c r="F15" s="609">
        <f aca="true" t="shared" si="6" ref="F15:AC15">SUM(F16:F17)</f>
        <v>36540539</v>
      </c>
      <c r="G15" s="609">
        <f t="shared" si="6"/>
        <v>32211308</v>
      </c>
      <c r="H15" s="609">
        <f t="shared" si="6"/>
        <v>32599308</v>
      </c>
      <c r="I15" s="609">
        <f t="shared" si="6"/>
        <v>32807308</v>
      </c>
      <c r="J15" s="609">
        <f t="shared" si="6"/>
        <v>33175308</v>
      </c>
      <c r="K15" s="609">
        <f t="shared" si="6"/>
        <v>33535309</v>
      </c>
      <c r="L15" s="609">
        <f t="shared" si="6"/>
        <v>33535309</v>
      </c>
      <c r="M15" s="609">
        <f t="shared" si="6"/>
        <v>33535309</v>
      </c>
      <c r="N15" s="609">
        <f t="shared" si="6"/>
        <v>33535309</v>
      </c>
      <c r="O15" s="609">
        <f t="shared" si="6"/>
        <v>33535309</v>
      </c>
      <c r="P15" s="609">
        <f t="shared" si="6"/>
        <v>33535309</v>
      </c>
      <c r="Q15" s="609">
        <f t="shared" si="6"/>
        <v>33535309</v>
      </c>
      <c r="R15" s="609">
        <f t="shared" si="6"/>
        <v>33535309</v>
      </c>
      <c r="S15" s="609">
        <f t="shared" si="6"/>
        <v>33535309</v>
      </c>
      <c r="T15" s="609">
        <f t="shared" si="6"/>
        <v>33535309</v>
      </c>
      <c r="U15" s="609">
        <f t="shared" si="6"/>
        <v>33535309</v>
      </c>
      <c r="V15" s="609">
        <f t="shared" si="6"/>
        <v>33535309</v>
      </c>
      <c r="W15" s="609">
        <f t="shared" si="6"/>
        <v>33535309</v>
      </c>
      <c r="X15" s="609">
        <f t="shared" si="6"/>
        <v>33535309</v>
      </c>
      <c r="Y15" s="609">
        <f t="shared" si="6"/>
        <v>33535309</v>
      </c>
      <c r="Z15" s="609">
        <f t="shared" si="6"/>
        <v>33535309</v>
      </c>
      <c r="AA15" s="609">
        <f t="shared" si="6"/>
        <v>33535309</v>
      </c>
      <c r="AB15" s="609">
        <f t="shared" si="6"/>
        <v>33535309</v>
      </c>
      <c r="AC15" s="609">
        <f t="shared" si="6"/>
        <v>33535309</v>
      </c>
    </row>
    <row r="16" spans="1:29" s="606" customFormat="1" ht="19.5" customHeight="1">
      <c r="A16" s="610" t="s">
        <v>642</v>
      </c>
      <c r="B16" s="611" t="s">
        <v>651</v>
      </c>
      <c r="C16" s="612">
        <v>28635322</v>
      </c>
      <c r="D16" s="612">
        <v>29448799</v>
      </c>
      <c r="E16" s="612">
        <v>31255712</v>
      </c>
      <c r="F16" s="612">
        <v>33095249</v>
      </c>
      <c r="G16" s="612">
        <v>31335308</v>
      </c>
      <c r="H16" s="612">
        <f aca="true" t="shared" si="7" ref="H16:AC17">G16</f>
        <v>31335308</v>
      </c>
      <c r="I16" s="612">
        <f t="shared" si="7"/>
        <v>31335308</v>
      </c>
      <c r="J16" s="612">
        <f t="shared" si="7"/>
        <v>31335308</v>
      </c>
      <c r="K16" s="612">
        <v>31335309</v>
      </c>
      <c r="L16" s="612">
        <f t="shared" si="7"/>
        <v>31335309</v>
      </c>
      <c r="M16" s="612">
        <f t="shared" si="7"/>
        <v>31335309</v>
      </c>
      <c r="N16" s="612">
        <f t="shared" si="7"/>
        <v>31335309</v>
      </c>
      <c r="O16" s="612">
        <f t="shared" si="7"/>
        <v>31335309</v>
      </c>
      <c r="P16" s="612">
        <f t="shared" si="7"/>
        <v>31335309</v>
      </c>
      <c r="Q16" s="612">
        <f t="shared" si="7"/>
        <v>31335309</v>
      </c>
      <c r="R16" s="612">
        <f t="shared" si="7"/>
        <v>31335309</v>
      </c>
      <c r="S16" s="612">
        <f t="shared" si="7"/>
        <v>31335309</v>
      </c>
      <c r="T16" s="612">
        <f t="shared" si="7"/>
        <v>31335309</v>
      </c>
      <c r="U16" s="612">
        <f t="shared" si="7"/>
        <v>31335309</v>
      </c>
      <c r="V16" s="612">
        <f t="shared" si="7"/>
        <v>31335309</v>
      </c>
      <c r="W16" s="612">
        <f t="shared" si="7"/>
        <v>31335309</v>
      </c>
      <c r="X16" s="612">
        <f t="shared" si="7"/>
        <v>31335309</v>
      </c>
      <c r="Y16" s="612">
        <f t="shared" si="7"/>
        <v>31335309</v>
      </c>
      <c r="Z16" s="612">
        <f t="shared" si="7"/>
        <v>31335309</v>
      </c>
      <c r="AA16" s="612">
        <f t="shared" si="7"/>
        <v>31335309</v>
      </c>
      <c r="AB16" s="612">
        <f t="shared" si="7"/>
        <v>31335309</v>
      </c>
      <c r="AC16" s="612">
        <f t="shared" si="7"/>
        <v>31335309</v>
      </c>
    </row>
    <row r="17" spans="1:29" s="606" customFormat="1" ht="19.5" customHeight="1">
      <c r="A17" s="610" t="s">
        <v>647</v>
      </c>
      <c r="B17" s="611" t="s">
        <v>652</v>
      </c>
      <c r="C17" s="612">
        <v>4538912</v>
      </c>
      <c r="D17" s="612">
        <v>1182288</v>
      </c>
      <c r="E17" s="612">
        <v>3072561</v>
      </c>
      <c r="F17" s="612">
        <v>3445290</v>
      </c>
      <c r="G17" s="612">
        <v>876000</v>
      </c>
      <c r="H17" s="612">
        <v>1264000</v>
      </c>
      <c r="I17" s="612">
        <v>1472000</v>
      </c>
      <c r="J17" s="612">
        <v>1840000</v>
      </c>
      <c r="K17" s="612">
        <v>2200000</v>
      </c>
      <c r="L17" s="612">
        <f t="shared" si="7"/>
        <v>2200000</v>
      </c>
      <c r="M17" s="612">
        <f t="shared" si="7"/>
        <v>2200000</v>
      </c>
      <c r="N17" s="612">
        <f t="shared" si="7"/>
        <v>2200000</v>
      </c>
      <c r="O17" s="612">
        <f t="shared" si="7"/>
        <v>2200000</v>
      </c>
      <c r="P17" s="612">
        <f t="shared" si="7"/>
        <v>2200000</v>
      </c>
      <c r="Q17" s="612">
        <f t="shared" si="7"/>
        <v>2200000</v>
      </c>
      <c r="R17" s="612">
        <f t="shared" si="7"/>
        <v>2200000</v>
      </c>
      <c r="S17" s="612">
        <f t="shared" si="7"/>
        <v>2200000</v>
      </c>
      <c r="T17" s="612">
        <f t="shared" si="7"/>
        <v>2200000</v>
      </c>
      <c r="U17" s="612">
        <f t="shared" si="7"/>
        <v>2200000</v>
      </c>
      <c r="V17" s="612">
        <f t="shared" si="7"/>
        <v>2200000</v>
      </c>
      <c r="W17" s="612">
        <f t="shared" si="7"/>
        <v>2200000</v>
      </c>
      <c r="X17" s="612">
        <f t="shared" si="7"/>
        <v>2200000</v>
      </c>
      <c r="Y17" s="612">
        <f t="shared" si="7"/>
        <v>2200000</v>
      </c>
      <c r="Z17" s="612">
        <f t="shared" si="7"/>
        <v>2200000</v>
      </c>
      <c r="AA17" s="612">
        <f t="shared" si="7"/>
        <v>2200000</v>
      </c>
      <c r="AB17" s="612">
        <f t="shared" si="7"/>
        <v>2200000</v>
      </c>
      <c r="AC17" s="612">
        <f t="shared" si="7"/>
        <v>2200000</v>
      </c>
    </row>
    <row r="18" spans="1:29" s="606" customFormat="1" ht="19.5" customHeight="1">
      <c r="A18" s="607" t="s">
        <v>316</v>
      </c>
      <c r="B18" s="608" t="s">
        <v>653</v>
      </c>
      <c r="C18" s="609">
        <f>C19+C23+C27+C28</f>
        <v>4073579</v>
      </c>
      <c r="D18" s="609">
        <f>D19+D23+D27+D28</f>
        <v>14901697</v>
      </c>
      <c r="E18" s="609">
        <f>E19+E23+E27+E28</f>
        <v>1041064</v>
      </c>
      <c r="F18" s="609">
        <f aca="true" t="shared" si="8" ref="F18:AC18">F19+F23+F27+F28</f>
        <v>1448517</v>
      </c>
      <c r="G18" s="609">
        <f t="shared" si="8"/>
        <v>1307244</v>
      </c>
      <c r="H18" s="609">
        <f t="shared" si="8"/>
        <v>1254642</v>
      </c>
      <c r="I18" s="609">
        <f t="shared" si="8"/>
        <v>1385382</v>
      </c>
      <c r="J18" s="609">
        <f t="shared" si="8"/>
        <v>1359422</v>
      </c>
      <c r="K18" s="609">
        <f t="shared" si="8"/>
        <v>1258690</v>
      </c>
      <c r="L18" s="609">
        <f t="shared" si="8"/>
        <v>1232730</v>
      </c>
      <c r="M18" s="609">
        <f t="shared" si="8"/>
        <v>1206770</v>
      </c>
      <c r="N18" s="609">
        <f t="shared" si="8"/>
        <v>1177800</v>
      </c>
      <c r="O18" s="609">
        <f t="shared" si="8"/>
        <v>1154843</v>
      </c>
      <c r="P18" s="609">
        <f t="shared" si="8"/>
        <v>1151719</v>
      </c>
      <c r="Q18" s="609">
        <f t="shared" si="8"/>
        <v>1031769.6</v>
      </c>
      <c r="R18" s="609">
        <f t="shared" si="8"/>
        <v>818016</v>
      </c>
      <c r="S18" s="609">
        <f t="shared" si="8"/>
        <v>783974.4</v>
      </c>
      <c r="T18" s="609">
        <f t="shared" si="8"/>
        <v>749932.8</v>
      </c>
      <c r="U18" s="609">
        <f t="shared" si="8"/>
        <v>715891.2</v>
      </c>
      <c r="V18" s="609">
        <f t="shared" si="8"/>
        <v>681849.6</v>
      </c>
      <c r="W18" s="609">
        <f t="shared" si="8"/>
        <v>647808</v>
      </c>
      <c r="X18" s="609">
        <f t="shared" si="8"/>
        <v>613766.4</v>
      </c>
      <c r="Y18" s="609">
        <f t="shared" si="8"/>
        <v>579724.8</v>
      </c>
      <c r="Z18" s="609">
        <f t="shared" si="8"/>
        <v>545683.2</v>
      </c>
      <c r="AA18" s="609">
        <f t="shared" si="8"/>
        <v>511641.6</v>
      </c>
      <c r="AB18" s="609">
        <f t="shared" si="8"/>
        <v>477600</v>
      </c>
      <c r="AC18" s="609">
        <f t="shared" si="8"/>
        <v>222059.2</v>
      </c>
    </row>
    <row r="19" spans="1:29" s="606" customFormat="1" ht="19.5" customHeight="1">
      <c r="A19" s="610" t="s">
        <v>642</v>
      </c>
      <c r="B19" s="611" t="s">
        <v>654</v>
      </c>
      <c r="C19" s="612">
        <f>SUM(C20:C22)</f>
        <v>1073579</v>
      </c>
      <c r="D19" s="612">
        <f aca="true" t="shared" si="9" ref="D19:AC19">SUM(D20:D22)</f>
        <v>7901697</v>
      </c>
      <c r="E19" s="612">
        <f t="shared" si="9"/>
        <v>1041064</v>
      </c>
      <c r="F19" s="612">
        <f t="shared" si="9"/>
        <v>1448517</v>
      </c>
      <c r="G19" s="612">
        <f t="shared" si="9"/>
        <v>1307244</v>
      </c>
      <c r="H19" s="612">
        <f t="shared" si="9"/>
        <v>1254642</v>
      </c>
      <c r="I19" s="612">
        <f t="shared" si="9"/>
        <v>1385382</v>
      </c>
      <c r="J19" s="612">
        <f t="shared" si="9"/>
        <v>1359422</v>
      </c>
      <c r="K19" s="612">
        <f t="shared" si="9"/>
        <v>1258690</v>
      </c>
      <c r="L19" s="612">
        <f t="shared" si="9"/>
        <v>1232730</v>
      </c>
      <c r="M19" s="612">
        <f t="shared" si="9"/>
        <v>1206770</v>
      </c>
      <c r="N19" s="612">
        <f t="shared" si="9"/>
        <v>1177800</v>
      </c>
      <c r="O19" s="612">
        <f t="shared" si="9"/>
        <v>1154843</v>
      </c>
      <c r="P19" s="612">
        <f t="shared" si="9"/>
        <v>1151719</v>
      </c>
      <c r="Q19" s="612">
        <f t="shared" si="9"/>
        <v>1031769.6</v>
      </c>
      <c r="R19" s="612">
        <f t="shared" si="9"/>
        <v>818016</v>
      </c>
      <c r="S19" s="612">
        <f t="shared" si="9"/>
        <v>783974.4</v>
      </c>
      <c r="T19" s="612">
        <f t="shared" si="9"/>
        <v>749932.8</v>
      </c>
      <c r="U19" s="612">
        <f t="shared" si="9"/>
        <v>715891.2</v>
      </c>
      <c r="V19" s="612">
        <f t="shared" si="9"/>
        <v>681849.6</v>
      </c>
      <c r="W19" s="612">
        <f t="shared" si="9"/>
        <v>647808</v>
      </c>
      <c r="X19" s="612">
        <f t="shared" si="9"/>
        <v>613766.4</v>
      </c>
      <c r="Y19" s="612">
        <f t="shared" si="9"/>
        <v>579724.8</v>
      </c>
      <c r="Z19" s="612">
        <f t="shared" si="9"/>
        <v>545683.2</v>
      </c>
      <c r="AA19" s="612">
        <f t="shared" si="9"/>
        <v>511641.6</v>
      </c>
      <c r="AB19" s="612">
        <f t="shared" si="9"/>
        <v>477600</v>
      </c>
      <c r="AC19" s="612">
        <f t="shared" si="9"/>
        <v>222059.2</v>
      </c>
    </row>
    <row r="20" spans="1:29" s="606" customFormat="1" ht="19.5" customHeight="1">
      <c r="A20" s="610" t="s">
        <v>318</v>
      </c>
      <c r="B20" s="611" t="s">
        <v>655</v>
      </c>
      <c r="C20" s="612">
        <v>157183</v>
      </c>
      <c r="D20" s="612">
        <v>6704199</v>
      </c>
      <c r="E20" s="612">
        <v>220015</v>
      </c>
      <c r="F20" s="612">
        <v>674073</v>
      </c>
      <c r="G20" s="612">
        <v>547847</v>
      </c>
      <c r="H20" s="612">
        <v>510292</v>
      </c>
      <c r="I20" s="612">
        <v>666992</v>
      </c>
      <c r="J20" s="612">
        <v>666992</v>
      </c>
      <c r="K20" s="612">
        <v>592220</v>
      </c>
      <c r="L20" s="612">
        <v>592220</v>
      </c>
      <c r="M20" s="612">
        <v>592220</v>
      </c>
      <c r="N20" s="612">
        <v>592220</v>
      </c>
      <c r="O20" s="612">
        <v>592220</v>
      </c>
      <c r="P20" s="612">
        <f>425520+166700</f>
        <v>592220</v>
      </c>
      <c r="Q20" s="612">
        <f>425520+166400</f>
        <v>591920</v>
      </c>
      <c r="R20" s="612">
        <v>425520</v>
      </c>
      <c r="S20" s="612">
        <f aca="true" t="shared" si="10" ref="S20:AA21">R20</f>
        <v>425520</v>
      </c>
      <c r="T20" s="612">
        <f t="shared" si="10"/>
        <v>425520</v>
      </c>
      <c r="U20" s="612">
        <f t="shared" si="10"/>
        <v>425520</v>
      </c>
      <c r="V20" s="612">
        <f t="shared" si="10"/>
        <v>425520</v>
      </c>
      <c r="W20" s="612">
        <f t="shared" si="10"/>
        <v>425520</v>
      </c>
      <c r="X20" s="612">
        <f t="shared" si="10"/>
        <v>425520</v>
      </c>
      <c r="Y20" s="612">
        <f t="shared" si="10"/>
        <v>425520</v>
      </c>
      <c r="Z20" s="612">
        <f t="shared" si="10"/>
        <v>425520</v>
      </c>
      <c r="AA20" s="612">
        <f t="shared" si="10"/>
        <v>425520</v>
      </c>
      <c r="AB20" s="612">
        <f>AA20</f>
        <v>425520</v>
      </c>
      <c r="AC20" s="612">
        <v>213040</v>
      </c>
    </row>
    <row r="21" spans="1:30" s="606" customFormat="1" ht="55.5" customHeight="1">
      <c r="A21" s="610" t="s">
        <v>321</v>
      </c>
      <c r="B21" s="615" t="s">
        <v>656</v>
      </c>
      <c r="C21" s="612">
        <v>0</v>
      </c>
      <c r="D21" s="612">
        <v>0</v>
      </c>
      <c r="E21" s="612">
        <v>0</v>
      </c>
      <c r="F21" s="612">
        <v>0</v>
      </c>
      <c r="G21" s="612">
        <v>0</v>
      </c>
      <c r="H21" s="612">
        <v>0</v>
      </c>
      <c r="I21" s="612">
        <v>0</v>
      </c>
      <c r="J21" s="612">
        <v>0</v>
      </c>
      <c r="K21" s="612">
        <v>0</v>
      </c>
      <c r="L21" s="612">
        <v>0</v>
      </c>
      <c r="M21" s="612">
        <v>0</v>
      </c>
      <c r="N21" s="612">
        <f>M21</f>
        <v>0</v>
      </c>
      <c r="O21" s="612">
        <f>N21</f>
        <v>0</v>
      </c>
      <c r="P21" s="612">
        <v>0</v>
      </c>
      <c r="Q21" s="612">
        <v>0</v>
      </c>
      <c r="R21" s="612">
        <v>0</v>
      </c>
      <c r="S21" s="612">
        <f t="shared" si="10"/>
        <v>0</v>
      </c>
      <c r="T21" s="612">
        <f t="shared" si="10"/>
        <v>0</v>
      </c>
      <c r="U21" s="612">
        <f t="shared" si="10"/>
        <v>0</v>
      </c>
      <c r="V21" s="612">
        <f t="shared" si="10"/>
        <v>0</v>
      </c>
      <c r="W21" s="612">
        <v>0</v>
      </c>
      <c r="X21" s="612">
        <v>0</v>
      </c>
      <c r="Y21" s="612">
        <v>0</v>
      </c>
      <c r="Z21" s="612">
        <f t="shared" si="10"/>
        <v>0</v>
      </c>
      <c r="AA21" s="612">
        <v>0</v>
      </c>
      <c r="AB21" s="612">
        <v>0</v>
      </c>
      <c r="AC21" s="612">
        <v>0</v>
      </c>
      <c r="AD21" s="613"/>
    </row>
    <row r="22" spans="1:29" s="606" customFormat="1" ht="19.5" customHeight="1">
      <c r="A22" s="610" t="s">
        <v>323</v>
      </c>
      <c r="B22" s="611" t="s">
        <v>657</v>
      </c>
      <c r="C22" s="612">
        <v>916396</v>
      </c>
      <c r="D22" s="612">
        <v>1197498</v>
      </c>
      <c r="E22" s="612">
        <v>821049</v>
      </c>
      <c r="F22" s="612">
        <v>774444</v>
      </c>
      <c r="G22" s="612">
        <v>759397</v>
      </c>
      <c r="H22" s="612">
        <v>744350</v>
      </c>
      <c r="I22" s="612">
        <v>718390</v>
      </c>
      <c r="J22" s="612">
        <v>692430</v>
      </c>
      <c r="K22" s="612">
        <v>666470</v>
      </c>
      <c r="L22" s="612">
        <v>640510</v>
      </c>
      <c r="M22" s="612">
        <v>614550</v>
      </c>
      <c r="N22" s="612">
        <v>585580</v>
      </c>
      <c r="O22" s="612">
        <v>562623</v>
      </c>
      <c r="P22" s="612">
        <v>559499</v>
      </c>
      <c r="Q22" s="612">
        <f aca="true" t="shared" si="11" ref="Q22:AB22">P30*8/100</f>
        <v>439849.6</v>
      </c>
      <c r="R22" s="612">
        <f t="shared" si="11"/>
        <v>392496</v>
      </c>
      <c r="S22" s="612">
        <f t="shared" si="11"/>
        <v>358454.4</v>
      </c>
      <c r="T22" s="612">
        <f t="shared" si="11"/>
        <v>324412.8</v>
      </c>
      <c r="U22" s="612">
        <f t="shared" si="11"/>
        <v>290371.2</v>
      </c>
      <c r="V22" s="612">
        <f t="shared" si="11"/>
        <v>256329.6</v>
      </c>
      <c r="W22" s="612">
        <f t="shared" si="11"/>
        <v>222288</v>
      </c>
      <c r="X22" s="612">
        <f t="shared" si="11"/>
        <v>188246.4</v>
      </c>
      <c r="Y22" s="612">
        <f t="shared" si="11"/>
        <v>154204.8</v>
      </c>
      <c r="Z22" s="612">
        <f t="shared" si="11"/>
        <v>120163.2</v>
      </c>
      <c r="AA22" s="612">
        <f t="shared" si="11"/>
        <v>86121.6</v>
      </c>
      <c r="AB22" s="612">
        <f t="shared" si="11"/>
        <v>52080</v>
      </c>
      <c r="AC22" s="612">
        <f>AB30*4/100</f>
        <v>9019.2</v>
      </c>
    </row>
    <row r="23" spans="1:29" s="606" customFormat="1" ht="22.5">
      <c r="A23" s="610" t="s">
        <v>647</v>
      </c>
      <c r="B23" s="614" t="s">
        <v>658</v>
      </c>
      <c r="C23" s="612">
        <f>SUM(C24:C26)</f>
        <v>0</v>
      </c>
      <c r="D23" s="612">
        <f aca="true" t="shared" si="12" ref="D23:AC23">SUM(D24:D26)</f>
        <v>0</v>
      </c>
      <c r="E23" s="612">
        <f t="shared" si="12"/>
        <v>0</v>
      </c>
      <c r="F23" s="612">
        <f t="shared" si="12"/>
        <v>0</v>
      </c>
      <c r="G23" s="612">
        <f t="shared" si="12"/>
        <v>0</v>
      </c>
      <c r="H23" s="612">
        <f t="shared" si="12"/>
        <v>0</v>
      </c>
      <c r="I23" s="612">
        <f t="shared" si="12"/>
        <v>0</v>
      </c>
      <c r="J23" s="612">
        <f t="shared" si="12"/>
        <v>0</v>
      </c>
      <c r="K23" s="612">
        <f t="shared" si="12"/>
        <v>0</v>
      </c>
      <c r="L23" s="612">
        <f t="shared" si="12"/>
        <v>0</v>
      </c>
      <c r="M23" s="612">
        <f t="shared" si="12"/>
        <v>0</v>
      </c>
      <c r="N23" s="612">
        <f t="shared" si="12"/>
        <v>0</v>
      </c>
      <c r="O23" s="612">
        <f t="shared" si="12"/>
        <v>0</v>
      </c>
      <c r="P23" s="612">
        <f t="shared" si="12"/>
        <v>0</v>
      </c>
      <c r="Q23" s="612">
        <f t="shared" si="12"/>
        <v>0</v>
      </c>
      <c r="R23" s="612">
        <f t="shared" si="12"/>
        <v>0</v>
      </c>
      <c r="S23" s="612">
        <f t="shared" si="12"/>
        <v>0</v>
      </c>
      <c r="T23" s="612">
        <f t="shared" si="12"/>
        <v>0</v>
      </c>
      <c r="U23" s="612">
        <f t="shared" si="12"/>
        <v>0</v>
      </c>
      <c r="V23" s="612">
        <f t="shared" si="12"/>
        <v>0</v>
      </c>
      <c r="W23" s="612">
        <f t="shared" si="12"/>
        <v>0</v>
      </c>
      <c r="X23" s="612">
        <f t="shared" si="12"/>
        <v>0</v>
      </c>
      <c r="Y23" s="612">
        <f t="shared" si="12"/>
        <v>0</v>
      </c>
      <c r="Z23" s="612">
        <f t="shared" si="12"/>
        <v>0</v>
      </c>
      <c r="AA23" s="612">
        <f t="shared" si="12"/>
        <v>0</v>
      </c>
      <c r="AB23" s="612">
        <f t="shared" si="12"/>
        <v>0</v>
      </c>
      <c r="AC23" s="612">
        <f t="shared" si="12"/>
        <v>0</v>
      </c>
    </row>
    <row r="24" spans="1:32" s="606" customFormat="1" ht="17.25" customHeight="1">
      <c r="A24" s="610" t="s">
        <v>318</v>
      </c>
      <c r="B24" s="614" t="s">
        <v>655</v>
      </c>
      <c r="C24" s="612">
        <v>0</v>
      </c>
      <c r="D24" s="612">
        <v>0</v>
      </c>
      <c r="E24" s="612">
        <v>0</v>
      </c>
      <c r="F24" s="612">
        <v>0</v>
      </c>
      <c r="G24" s="612">
        <v>0</v>
      </c>
      <c r="H24" s="612">
        <v>0</v>
      </c>
      <c r="I24" s="612">
        <v>0</v>
      </c>
      <c r="J24" s="612">
        <v>0</v>
      </c>
      <c r="K24" s="612">
        <v>0</v>
      </c>
      <c r="L24" s="612">
        <v>0</v>
      </c>
      <c r="M24" s="612">
        <v>0</v>
      </c>
      <c r="N24" s="612">
        <v>0</v>
      </c>
      <c r="O24" s="612">
        <v>0</v>
      </c>
      <c r="P24" s="612">
        <v>0</v>
      </c>
      <c r="Q24" s="612">
        <v>0</v>
      </c>
      <c r="R24" s="612">
        <v>0</v>
      </c>
      <c r="S24" s="612">
        <v>0</v>
      </c>
      <c r="T24" s="612">
        <v>0</v>
      </c>
      <c r="U24" s="612">
        <v>0</v>
      </c>
      <c r="V24" s="612">
        <v>0</v>
      </c>
      <c r="W24" s="612">
        <v>0</v>
      </c>
      <c r="X24" s="612">
        <v>0</v>
      </c>
      <c r="Y24" s="612">
        <v>0</v>
      </c>
      <c r="Z24" s="612">
        <v>0</v>
      </c>
      <c r="AA24" s="612">
        <v>0</v>
      </c>
      <c r="AB24" s="612">
        <v>0</v>
      </c>
      <c r="AC24" s="612">
        <v>0</v>
      </c>
      <c r="AF24" s="613"/>
    </row>
    <row r="25" spans="1:37" s="606" customFormat="1" ht="55.5" customHeight="1">
      <c r="A25" s="610" t="s">
        <v>321</v>
      </c>
      <c r="B25" s="615" t="s">
        <v>659</v>
      </c>
      <c r="C25" s="612">
        <v>0</v>
      </c>
      <c r="D25" s="612">
        <v>0</v>
      </c>
      <c r="E25" s="612">
        <v>0</v>
      </c>
      <c r="F25" s="612">
        <v>0</v>
      </c>
      <c r="G25" s="612">
        <v>0</v>
      </c>
      <c r="H25" s="612">
        <v>0</v>
      </c>
      <c r="I25" s="612">
        <v>0</v>
      </c>
      <c r="J25" s="612">
        <v>0</v>
      </c>
      <c r="K25" s="612">
        <v>0</v>
      </c>
      <c r="L25" s="612">
        <v>0</v>
      </c>
      <c r="M25" s="612">
        <v>0</v>
      </c>
      <c r="N25" s="612">
        <v>0</v>
      </c>
      <c r="O25" s="612">
        <v>0</v>
      </c>
      <c r="P25" s="612">
        <v>0</v>
      </c>
      <c r="Q25" s="612">
        <v>0</v>
      </c>
      <c r="R25" s="612">
        <v>0</v>
      </c>
      <c r="S25" s="612">
        <v>0</v>
      </c>
      <c r="T25" s="612">
        <v>0</v>
      </c>
      <c r="U25" s="612">
        <v>0</v>
      </c>
      <c r="V25" s="612">
        <v>0</v>
      </c>
      <c r="W25" s="612">
        <v>0</v>
      </c>
      <c r="X25" s="612">
        <v>0</v>
      </c>
      <c r="Y25" s="612">
        <v>0</v>
      </c>
      <c r="Z25" s="612">
        <v>0</v>
      </c>
      <c r="AA25" s="612">
        <v>0</v>
      </c>
      <c r="AB25" s="612">
        <v>0</v>
      </c>
      <c r="AC25" s="612">
        <v>0</v>
      </c>
      <c r="AD25" s="616"/>
      <c r="AE25" s="616"/>
      <c r="AF25" s="617"/>
      <c r="AG25" s="616"/>
      <c r="AH25" s="616"/>
      <c r="AI25" s="616"/>
      <c r="AJ25" s="616"/>
      <c r="AK25" s="616"/>
    </row>
    <row r="26" spans="1:32" s="606" customFormat="1" ht="12.75" customHeight="1">
      <c r="A26" s="610" t="s">
        <v>323</v>
      </c>
      <c r="B26" s="615" t="s">
        <v>657</v>
      </c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F26" s="613"/>
    </row>
    <row r="27" spans="1:29" s="606" customFormat="1" ht="12.75">
      <c r="A27" s="610" t="s">
        <v>649</v>
      </c>
      <c r="B27" s="611" t="s">
        <v>660</v>
      </c>
      <c r="C27" s="612">
        <v>0</v>
      </c>
      <c r="D27" s="612">
        <v>0</v>
      </c>
      <c r="E27" s="612">
        <v>0</v>
      </c>
      <c r="F27" s="612">
        <v>0</v>
      </c>
      <c r="G27" s="612">
        <v>0</v>
      </c>
      <c r="H27" s="612">
        <v>0</v>
      </c>
      <c r="I27" s="612">
        <v>0</v>
      </c>
      <c r="J27" s="612">
        <v>0</v>
      </c>
      <c r="K27" s="612">
        <f>J27</f>
        <v>0</v>
      </c>
      <c r="L27" s="612">
        <f>K27</f>
        <v>0</v>
      </c>
      <c r="M27" s="612">
        <f>L27</f>
        <v>0</v>
      </c>
      <c r="N27" s="612">
        <f>M27</f>
        <v>0</v>
      </c>
      <c r="O27" s="612">
        <f>N27</f>
        <v>0</v>
      </c>
      <c r="P27" s="612">
        <v>0</v>
      </c>
      <c r="Q27" s="612">
        <v>0</v>
      </c>
      <c r="R27" s="612">
        <v>0</v>
      </c>
      <c r="S27" s="612">
        <v>0</v>
      </c>
      <c r="T27" s="612">
        <v>0</v>
      </c>
      <c r="U27" s="612">
        <v>0</v>
      </c>
      <c r="V27" s="612">
        <v>0</v>
      </c>
      <c r="W27" s="612">
        <v>0</v>
      </c>
      <c r="X27" s="612">
        <v>0</v>
      </c>
      <c r="Y27" s="612">
        <v>0</v>
      </c>
      <c r="Z27" s="612">
        <v>0</v>
      </c>
      <c r="AA27" s="612">
        <v>0</v>
      </c>
      <c r="AB27" s="612">
        <v>0</v>
      </c>
      <c r="AC27" s="612">
        <v>0</v>
      </c>
    </row>
    <row r="28" spans="1:29" s="606" customFormat="1" ht="12.75" customHeight="1">
      <c r="A28" s="610" t="s">
        <v>661</v>
      </c>
      <c r="B28" s="614" t="s">
        <v>662</v>
      </c>
      <c r="C28" s="612">
        <v>3000000</v>
      </c>
      <c r="D28" s="612">
        <v>7000000</v>
      </c>
      <c r="E28" s="612">
        <v>0</v>
      </c>
      <c r="F28" s="612">
        <v>0</v>
      </c>
      <c r="G28" s="612">
        <v>0</v>
      </c>
      <c r="H28" s="612">
        <v>0</v>
      </c>
      <c r="I28" s="612">
        <v>0</v>
      </c>
      <c r="J28" s="612">
        <v>0</v>
      </c>
      <c r="K28" s="612">
        <v>0</v>
      </c>
      <c r="L28" s="612">
        <v>0</v>
      </c>
      <c r="M28" s="612">
        <v>0</v>
      </c>
      <c r="N28" s="612">
        <v>0</v>
      </c>
      <c r="O28" s="612">
        <v>0</v>
      </c>
      <c r="P28" s="612">
        <v>0</v>
      </c>
      <c r="Q28" s="612">
        <v>0</v>
      </c>
      <c r="R28" s="612">
        <v>0</v>
      </c>
      <c r="S28" s="612">
        <v>0</v>
      </c>
      <c r="T28" s="612">
        <v>0</v>
      </c>
      <c r="U28" s="612">
        <v>0</v>
      </c>
      <c r="V28" s="612">
        <v>0</v>
      </c>
      <c r="W28" s="612">
        <v>0</v>
      </c>
      <c r="X28" s="612">
        <v>0</v>
      </c>
      <c r="Y28" s="612">
        <v>0</v>
      </c>
      <c r="Z28" s="612">
        <v>0</v>
      </c>
      <c r="AA28" s="612">
        <v>0</v>
      </c>
      <c r="AB28" s="612">
        <v>0</v>
      </c>
      <c r="AC28" s="612">
        <v>0</v>
      </c>
    </row>
    <row r="29" spans="1:29" s="606" customFormat="1" ht="12.75">
      <c r="A29" s="607" t="s">
        <v>335</v>
      </c>
      <c r="B29" s="618" t="s">
        <v>663</v>
      </c>
      <c r="C29" s="609">
        <f aca="true" t="shared" si="13" ref="C29:AC29">C8-C15</f>
        <v>-155762</v>
      </c>
      <c r="D29" s="609">
        <f t="shared" si="13"/>
        <v>3614841</v>
      </c>
      <c r="E29" s="609">
        <f t="shared" si="13"/>
        <v>-1501983</v>
      </c>
      <c r="F29" s="609">
        <f t="shared" si="13"/>
        <v>-2635789</v>
      </c>
      <c r="G29" s="609">
        <f t="shared" si="13"/>
        <v>1307862</v>
      </c>
      <c r="H29" s="609">
        <f t="shared" si="13"/>
        <v>1255054.200000003</v>
      </c>
      <c r="I29" s="609">
        <f t="shared" si="13"/>
        <v>1385598.5179999992</v>
      </c>
      <c r="J29" s="609">
        <f t="shared" si="13"/>
        <v>1359528.0200000033</v>
      </c>
      <c r="K29" s="609">
        <f t="shared" si="13"/>
        <v>1344875.3801999986</v>
      </c>
      <c r="L29" s="609">
        <f t="shared" si="13"/>
        <v>1693677.2240020037</v>
      </c>
      <c r="M29" s="609">
        <f t="shared" si="13"/>
        <v>2045966.112939179</v>
      </c>
      <c r="N29" s="609">
        <f t="shared" si="13"/>
        <v>2401779.67406857</v>
      </c>
      <c r="O29" s="609">
        <f t="shared" si="13"/>
        <v>2761150.5608092546</v>
      </c>
      <c r="P29" s="609">
        <f t="shared" si="13"/>
        <v>3124114.365350999</v>
      </c>
      <c r="Q29" s="609">
        <f t="shared" si="13"/>
        <v>3490708.276153505</v>
      </c>
      <c r="R29" s="609">
        <f t="shared" si="13"/>
        <v>3860968.4489150494</v>
      </c>
      <c r="S29" s="609">
        <f t="shared" si="13"/>
        <v>4414931.546508193</v>
      </c>
      <c r="T29" s="609">
        <f t="shared" si="13"/>
        <v>4794433.951973274</v>
      </c>
      <c r="U29" s="609">
        <f t="shared" si="13"/>
        <v>5177731.83573544</v>
      </c>
      <c r="V29" s="609">
        <f t="shared" si="13"/>
        <v>5564862.244092792</v>
      </c>
      <c r="W29" s="609">
        <f t="shared" si="13"/>
        <v>5955863.956533723</v>
      </c>
      <c r="X29" s="609">
        <f t="shared" si="13"/>
        <v>6350775.26362247</v>
      </c>
      <c r="Y29" s="609">
        <f t="shared" si="13"/>
        <v>6749636.952050224</v>
      </c>
      <c r="Z29" s="609">
        <f t="shared" si="13"/>
        <v>7152486.41157072</v>
      </c>
      <c r="AA29" s="609">
        <f t="shared" si="13"/>
        <v>7559363.798607998</v>
      </c>
      <c r="AB29" s="609">
        <f t="shared" si="13"/>
        <v>7970310.52659408</v>
      </c>
      <c r="AC29" s="609">
        <f t="shared" si="13"/>
        <v>8385366.333460018</v>
      </c>
    </row>
    <row r="30" spans="1:51" s="606" customFormat="1" ht="22.5">
      <c r="A30" s="607" t="s">
        <v>458</v>
      </c>
      <c r="B30" s="619" t="s">
        <v>664</v>
      </c>
      <c r="C30" s="609">
        <v>10955053</v>
      </c>
      <c r="D30" s="609">
        <v>10376246</v>
      </c>
      <c r="E30" s="609">
        <f>D30-E21-E20-E23+E36</f>
        <v>11190218</v>
      </c>
      <c r="F30" s="609">
        <f>E30-F21-F20-F23+F36</f>
        <v>11443563</v>
      </c>
      <c r="G30" s="609">
        <f aca="true" t="shared" si="14" ref="G30:P30">F30-G21-G20-G23</f>
        <v>10895716</v>
      </c>
      <c r="H30" s="609">
        <f t="shared" si="14"/>
        <v>10385424</v>
      </c>
      <c r="I30" s="609">
        <f t="shared" si="14"/>
        <v>9718432</v>
      </c>
      <c r="J30" s="609">
        <f t="shared" si="14"/>
        <v>9051440</v>
      </c>
      <c r="K30" s="609">
        <f t="shared" si="14"/>
        <v>8459220</v>
      </c>
      <c r="L30" s="609">
        <f t="shared" si="14"/>
        <v>7867000</v>
      </c>
      <c r="M30" s="609">
        <f t="shared" si="14"/>
        <v>7274780</v>
      </c>
      <c r="N30" s="609">
        <f t="shared" si="14"/>
        <v>6682560</v>
      </c>
      <c r="O30" s="609">
        <f t="shared" si="14"/>
        <v>6090340</v>
      </c>
      <c r="P30" s="609">
        <f t="shared" si="14"/>
        <v>5498120</v>
      </c>
      <c r="Q30" s="609">
        <f aca="true" t="shared" si="15" ref="Q30:AC30">P30-Q20-Q21-Q23</f>
        <v>4906200</v>
      </c>
      <c r="R30" s="609">
        <f t="shared" si="15"/>
        <v>4480680</v>
      </c>
      <c r="S30" s="609">
        <f t="shared" si="15"/>
        <v>4055160</v>
      </c>
      <c r="T30" s="609">
        <f t="shared" si="15"/>
        <v>3629640</v>
      </c>
      <c r="U30" s="609">
        <f t="shared" si="15"/>
        <v>3204120</v>
      </c>
      <c r="V30" s="609">
        <f t="shared" si="15"/>
        <v>2778600</v>
      </c>
      <c r="W30" s="609">
        <f t="shared" si="15"/>
        <v>2353080</v>
      </c>
      <c r="X30" s="609">
        <f t="shared" si="15"/>
        <v>1927560</v>
      </c>
      <c r="Y30" s="609">
        <f t="shared" si="15"/>
        <v>1502040</v>
      </c>
      <c r="Z30" s="609">
        <f t="shared" si="15"/>
        <v>1076520</v>
      </c>
      <c r="AA30" s="609">
        <f t="shared" si="15"/>
        <v>651000</v>
      </c>
      <c r="AB30" s="609">
        <f t="shared" si="15"/>
        <v>225480</v>
      </c>
      <c r="AC30" s="609">
        <f t="shared" si="15"/>
        <v>12440</v>
      </c>
      <c r="AD30" s="616"/>
      <c r="AE30" s="616"/>
      <c r="AF30" s="617"/>
      <c r="AG30" s="616"/>
      <c r="AH30" s="617"/>
      <c r="AI30" s="616"/>
      <c r="AJ30" s="616"/>
      <c r="AK30" s="616"/>
      <c r="AL30" s="616"/>
      <c r="AM30" s="616"/>
      <c r="AN30" s="616"/>
      <c r="AO30" s="616"/>
      <c r="AP30" s="616"/>
      <c r="AQ30" s="616"/>
      <c r="AR30" s="616"/>
      <c r="AS30" s="616"/>
      <c r="AT30" s="616"/>
      <c r="AU30" s="616"/>
      <c r="AV30" s="616"/>
      <c r="AW30" s="616"/>
      <c r="AX30" s="616"/>
      <c r="AY30" s="616"/>
    </row>
    <row r="31" spans="1:29" s="606" customFormat="1" ht="45" customHeight="1">
      <c r="A31" s="610" t="s">
        <v>318</v>
      </c>
      <c r="B31" s="620" t="s">
        <v>665</v>
      </c>
      <c r="C31" s="612">
        <v>0</v>
      </c>
      <c r="D31" s="612">
        <v>0</v>
      </c>
      <c r="E31" s="612">
        <v>0</v>
      </c>
      <c r="F31" s="612">
        <v>0</v>
      </c>
      <c r="G31" s="612">
        <v>0</v>
      </c>
      <c r="H31" s="612">
        <v>0</v>
      </c>
      <c r="I31" s="612">
        <v>0</v>
      </c>
      <c r="J31" s="612">
        <v>0</v>
      </c>
      <c r="K31" s="612">
        <v>0</v>
      </c>
      <c r="L31" s="612">
        <v>0</v>
      </c>
      <c r="M31" s="612">
        <v>0</v>
      </c>
      <c r="N31" s="612">
        <v>0</v>
      </c>
      <c r="O31" s="612">
        <v>0</v>
      </c>
      <c r="P31" s="612">
        <v>0</v>
      </c>
      <c r="Q31" s="612">
        <v>0</v>
      </c>
      <c r="R31" s="612">
        <v>0</v>
      </c>
      <c r="S31" s="612">
        <v>0</v>
      </c>
      <c r="T31" s="612">
        <v>0</v>
      </c>
      <c r="U31" s="612">
        <v>0</v>
      </c>
      <c r="V31" s="612">
        <v>0</v>
      </c>
      <c r="W31" s="612">
        <v>0</v>
      </c>
      <c r="X31" s="612">
        <v>0</v>
      </c>
      <c r="Y31" s="612">
        <v>0</v>
      </c>
      <c r="Z31" s="612">
        <v>0</v>
      </c>
      <c r="AA31" s="612">
        <v>0</v>
      </c>
      <c r="AB31" s="612">
        <v>0</v>
      </c>
      <c r="AC31" s="612">
        <v>0</v>
      </c>
    </row>
    <row r="32" spans="1:29" s="606" customFormat="1" ht="21.75" customHeight="1">
      <c r="A32" s="607" t="s">
        <v>666</v>
      </c>
      <c r="B32" s="621" t="s">
        <v>667</v>
      </c>
      <c r="C32" s="622">
        <f aca="true" t="shared" si="16" ref="C32:AC32">C30/C8*100</f>
        <v>33.17855835363914</v>
      </c>
      <c r="D32" s="622">
        <f t="shared" si="16"/>
        <v>30.299211047806914</v>
      </c>
      <c r="E32" s="622">
        <f t="shared" si="16"/>
        <v>34.08919497146952</v>
      </c>
      <c r="F32" s="622">
        <f t="shared" si="16"/>
        <v>33.75209373317898</v>
      </c>
      <c r="G32" s="622">
        <f t="shared" si="16"/>
        <v>32.50592422187065</v>
      </c>
      <c r="H32" s="622">
        <f t="shared" si="16"/>
        <v>30.67676755700333</v>
      </c>
      <c r="I32" s="622">
        <f t="shared" si="16"/>
        <v>28.422362968424387</v>
      </c>
      <c r="J32" s="622">
        <f t="shared" si="16"/>
        <v>26.20959310407057</v>
      </c>
      <c r="K32" s="622">
        <f t="shared" si="16"/>
        <v>24.252222717039135</v>
      </c>
      <c r="L32" s="622">
        <f t="shared" si="16"/>
        <v>22.33104282359423</v>
      </c>
      <c r="M32" s="622">
        <f t="shared" si="16"/>
        <v>20.445529219818535</v>
      </c>
      <c r="N32" s="622">
        <f t="shared" si="16"/>
        <v>18.595162397843293</v>
      </c>
      <c r="O32" s="622">
        <f t="shared" si="16"/>
        <v>16.779432687633218</v>
      </c>
      <c r="P32" s="622">
        <f t="shared" si="16"/>
        <v>14.997835468401286</v>
      </c>
      <c r="Q32" s="622">
        <f t="shared" si="16"/>
        <v>13.25068252252943</v>
      </c>
      <c r="R32" s="622">
        <f t="shared" si="16"/>
        <v>11.9816203795172</v>
      </c>
      <c r="S32" s="622">
        <f t="shared" si="16"/>
        <v>10.685465866890574</v>
      </c>
      <c r="T32" s="622">
        <f t="shared" si="16"/>
        <v>9.469513021644566</v>
      </c>
      <c r="U32" s="622">
        <f t="shared" si="16"/>
        <v>8.276590861450295</v>
      </c>
      <c r="V32" s="622">
        <f t="shared" si="16"/>
        <v>7.106362738551401</v>
      </c>
      <c r="W32" s="622">
        <f t="shared" si="16"/>
        <v>5.958496098836914</v>
      </c>
      <c r="X32" s="622">
        <f t="shared" si="16"/>
        <v>4.832662908848145</v>
      </c>
      <c r="Y32" s="622">
        <f t="shared" si="16"/>
        <v>3.7285391962243812</v>
      </c>
      <c r="Z32" s="622">
        <f t="shared" si="16"/>
        <v>2.6458056749220216</v>
      </c>
      <c r="AA32" s="622">
        <f t="shared" si="16"/>
        <v>1.5841469360039564</v>
      </c>
      <c r="AB32" s="622">
        <f t="shared" si="16"/>
        <v>0.5432517393350248</v>
      </c>
      <c r="AC32" s="622">
        <f t="shared" si="16"/>
        <v>0.029675094451712493</v>
      </c>
    </row>
    <row r="33" spans="1:29" s="606" customFormat="1" ht="36" customHeight="1">
      <c r="A33" s="607" t="s">
        <v>668</v>
      </c>
      <c r="B33" s="621" t="s">
        <v>669</v>
      </c>
      <c r="C33" s="622"/>
      <c r="D33" s="622"/>
      <c r="E33" s="622">
        <f>E18/E8*100</f>
        <v>3.1714336283509343</v>
      </c>
      <c r="F33" s="622">
        <f aca="true" t="shared" si="17" ref="F33:AC33">F18/F8*100</f>
        <v>4.272312876514352</v>
      </c>
      <c r="G33" s="622">
        <f t="shared" si="17"/>
        <v>3.8999891703762355</v>
      </c>
      <c r="H33" s="622">
        <f t="shared" si="17"/>
        <v>3.7059980412214055</v>
      </c>
      <c r="I33" s="622">
        <f t="shared" si="17"/>
        <v>4.051664924333649</v>
      </c>
      <c r="J33" s="622">
        <f t="shared" si="17"/>
        <v>3.9363789050937554</v>
      </c>
      <c r="K33" s="622">
        <f t="shared" si="17"/>
        <v>3.6086105115731697</v>
      </c>
      <c r="L33" s="622">
        <f t="shared" si="17"/>
        <v>3.4991923757378056</v>
      </c>
      <c r="M33" s="622">
        <f t="shared" si="17"/>
        <v>3.391587277773405</v>
      </c>
      <c r="N33" s="622">
        <f t="shared" si="17"/>
        <v>3.2773940334512273</v>
      </c>
      <c r="O33" s="622">
        <f t="shared" si="17"/>
        <v>3.1816959945231966</v>
      </c>
      <c r="P33" s="622">
        <f t="shared" si="17"/>
        <v>3.1416724385483876</v>
      </c>
      <c r="Q33" s="622">
        <f t="shared" si="17"/>
        <v>2.78660702906469</v>
      </c>
      <c r="R33" s="622">
        <f t="shared" si="17"/>
        <v>2.18742627823704</v>
      </c>
      <c r="S33" s="622">
        <f t="shared" si="17"/>
        <v>2.0657956015831727</v>
      </c>
      <c r="T33" s="622">
        <f t="shared" si="17"/>
        <v>1.95652968750575</v>
      </c>
      <c r="U33" s="622">
        <f t="shared" si="17"/>
        <v>1.8492249240704732</v>
      </c>
      <c r="V33" s="622">
        <f t="shared" si="17"/>
        <v>1.7438532321083198</v>
      </c>
      <c r="W33" s="622">
        <f t="shared" si="17"/>
        <v>1.6403868295150794</v>
      </c>
      <c r="X33" s="622">
        <f t="shared" si="17"/>
        <v>1.5387983336328075</v>
      </c>
      <c r="Y33" s="622">
        <f t="shared" si="17"/>
        <v>1.4390606374153423</v>
      </c>
      <c r="Z33" s="622">
        <f t="shared" si="17"/>
        <v>1.3411471289614763</v>
      </c>
      <c r="AA33" s="622">
        <f t="shared" si="17"/>
        <v>1.2450314484979446</v>
      </c>
      <c r="AB33" s="622">
        <f t="shared" si="17"/>
        <v>1.1506875585701961</v>
      </c>
      <c r="AC33" s="622">
        <f t="shared" si="17"/>
        <v>0.5297128403433854</v>
      </c>
    </row>
    <row r="34" spans="1:29" s="606" customFormat="1" ht="22.5">
      <c r="A34" s="607" t="s">
        <v>670</v>
      </c>
      <c r="B34" s="621" t="s">
        <v>671</v>
      </c>
      <c r="C34" s="622"/>
      <c r="D34" s="622"/>
      <c r="E34" s="622">
        <f aca="true" t="shared" si="18" ref="E34:AC34">E30/E8*100</f>
        <v>34.08919497146952</v>
      </c>
      <c r="F34" s="622">
        <f t="shared" si="18"/>
        <v>33.75209373317898</v>
      </c>
      <c r="G34" s="622">
        <f t="shared" si="18"/>
        <v>32.50592422187065</v>
      </c>
      <c r="H34" s="622">
        <f t="shared" si="18"/>
        <v>30.67676755700333</v>
      </c>
      <c r="I34" s="622">
        <f t="shared" si="18"/>
        <v>28.422362968424387</v>
      </c>
      <c r="J34" s="622">
        <f t="shared" si="18"/>
        <v>26.20959310407057</v>
      </c>
      <c r="K34" s="622">
        <f t="shared" si="18"/>
        <v>24.252222717039135</v>
      </c>
      <c r="L34" s="622">
        <f t="shared" si="18"/>
        <v>22.33104282359423</v>
      </c>
      <c r="M34" s="622">
        <f t="shared" si="18"/>
        <v>20.445529219818535</v>
      </c>
      <c r="N34" s="622">
        <f t="shared" si="18"/>
        <v>18.595162397843293</v>
      </c>
      <c r="O34" s="622">
        <f t="shared" si="18"/>
        <v>16.779432687633218</v>
      </c>
      <c r="P34" s="622">
        <f t="shared" si="18"/>
        <v>14.997835468401286</v>
      </c>
      <c r="Q34" s="622">
        <f t="shared" si="18"/>
        <v>13.25068252252943</v>
      </c>
      <c r="R34" s="622">
        <f t="shared" si="18"/>
        <v>11.9816203795172</v>
      </c>
      <c r="S34" s="622">
        <f t="shared" si="18"/>
        <v>10.685465866890574</v>
      </c>
      <c r="T34" s="622">
        <f t="shared" si="18"/>
        <v>9.469513021644566</v>
      </c>
      <c r="U34" s="622">
        <f t="shared" si="18"/>
        <v>8.276590861450295</v>
      </c>
      <c r="V34" s="622">
        <f t="shared" si="18"/>
        <v>7.106362738551401</v>
      </c>
      <c r="W34" s="622">
        <f t="shared" si="18"/>
        <v>5.958496098836914</v>
      </c>
      <c r="X34" s="622">
        <f t="shared" si="18"/>
        <v>4.832662908848145</v>
      </c>
      <c r="Y34" s="622">
        <f t="shared" si="18"/>
        <v>3.7285391962243812</v>
      </c>
      <c r="Z34" s="622">
        <f t="shared" si="18"/>
        <v>2.6458056749220216</v>
      </c>
      <c r="AA34" s="622">
        <f t="shared" si="18"/>
        <v>1.5841469360039564</v>
      </c>
      <c r="AB34" s="622">
        <f t="shared" si="18"/>
        <v>0.5432517393350248</v>
      </c>
      <c r="AC34" s="622">
        <f t="shared" si="18"/>
        <v>0.029675094451712493</v>
      </c>
    </row>
    <row r="35" spans="1:29" s="606" customFormat="1" ht="45" customHeight="1">
      <c r="A35" s="607" t="s">
        <v>672</v>
      </c>
      <c r="B35" s="621" t="s">
        <v>673</v>
      </c>
      <c r="C35" s="622"/>
      <c r="D35" s="622"/>
      <c r="E35" s="622">
        <f>E18/E8*100</f>
        <v>3.1714336283509343</v>
      </c>
      <c r="F35" s="622">
        <f aca="true" t="shared" si="19" ref="F35:AC35">F18/F8*100</f>
        <v>4.272312876514352</v>
      </c>
      <c r="G35" s="622">
        <f t="shared" si="19"/>
        <v>3.8999891703762355</v>
      </c>
      <c r="H35" s="622">
        <f t="shared" si="19"/>
        <v>3.7059980412214055</v>
      </c>
      <c r="I35" s="622">
        <f t="shared" si="19"/>
        <v>4.051664924333649</v>
      </c>
      <c r="J35" s="622">
        <f t="shared" si="19"/>
        <v>3.9363789050937554</v>
      </c>
      <c r="K35" s="622">
        <f t="shared" si="19"/>
        <v>3.6086105115731697</v>
      </c>
      <c r="L35" s="622">
        <f t="shared" si="19"/>
        <v>3.4991923757378056</v>
      </c>
      <c r="M35" s="622">
        <f t="shared" si="19"/>
        <v>3.391587277773405</v>
      </c>
      <c r="N35" s="622">
        <f t="shared" si="19"/>
        <v>3.2773940334512273</v>
      </c>
      <c r="O35" s="622">
        <f t="shared" si="19"/>
        <v>3.1816959945231966</v>
      </c>
      <c r="P35" s="622">
        <f t="shared" si="19"/>
        <v>3.1416724385483876</v>
      </c>
      <c r="Q35" s="622">
        <f t="shared" si="19"/>
        <v>2.78660702906469</v>
      </c>
      <c r="R35" s="622">
        <f t="shared" si="19"/>
        <v>2.18742627823704</v>
      </c>
      <c r="S35" s="622">
        <f t="shared" si="19"/>
        <v>2.0657956015831727</v>
      </c>
      <c r="T35" s="622">
        <f t="shared" si="19"/>
        <v>1.95652968750575</v>
      </c>
      <c r="U35" s="622">
        <f t="shared" si="19"/>
        <v>1.8492249240704732</v>
      </c>
      <c r="V35" s="622">
        <f t="shared" si="19"/>
        <v>1.7438532321083198</v>
      </c>
      <c r="W35" s="622">
        <f t="shared" si="19"/>
        <v>1.6403868295150794</v>
      </c>
      <c r="X35" s="622">
        <f t="shared" si="19"/>
        <v>1.5387983336328075</v>
      </c>
      <c r="Y35" s="622">
        <f t="shared" si="19"/>
        <v>1.4390606374153423</v>
      </c>
      <c r="Z35" s="622">
        <f t="shared" si="19"/>
        <v>1.3411471289614763</v>
      </c>
      <c r="AA35" s="622">
        <f t="shared" si="19"/>
        <v>1.2450314484979446</v>
      </c>
      <c r="AB35" s="622">
        <f t="shared" si="19"/>
        <v>1.1506875585701961</v>
      </c>
      <c r="AC35" s="622">
        <f t="shared" si="19"/>
        <v>0.5297128403433854</v>
      </c>
    </row>
    <row r="36" spans="1:29" s="606" customFormat="1" ht="12.75">
      <c r="A36" s="607" t="s">
        <v>674</v>
      </c>
      <c r="B36" s="608" t="s">
        <v>365</v>
      </c>
      <c r="C36" s="623">
        <f>SUM(C37:C38)</f>
        <v>2178567</v>
      </c>
      <c r="D36" s="623">
        <f>SUM(D37:D38)</f>
        <v>13050000</v>
      </c>
      <c r="E36" s="609">
        <f aca="true" t="shared" si="20" ref="E36:AC36">SUM(E37:E38)</f>
        <v>1033987</v>
      </c>
      <c r="F36" s="609">
        <f t="shared" si="20"/>
        <v>927418</v>
      </c>
      <c r="G36" s="609">
        <f t="shared" si="20"/>
        <v>0</v>
      </c>
      <c r="H36" s="609">
        <f t="shared" si="20"/>
        <v>0</v>
      </c>
      <c r="I36" s="609">
        <f t="shared" si="20"/>
        <v>0</v>
      </c>
      <c r="J36" s="609">
        <f t="shared" si="20"/>
        <v>0</v>
      </c>
      <c r="K36" s="609">
        <f t="shared" si="20"/>
        <v>0</v>
      </c>
      <c r="L36" s="609">
        <f t="shared" si="20"/>
        <v>0</v>
      </c>
      <c r="M36" s="609">
        <f t="shared" si="20"/>
        <v>0</v>
      </c>
      <c r="N36" s="609">
        <f t="shared" si="20"/>
        <v>0</v>
      </c>
      <c r="O36" s="609">
        <f t="shared" si="20"/>
        <v>0</v>
      </c>
      <c r="P36" s="609">
        <f t="shared" si="20"/>
        <v>0</v>
      </c>
      <c r="Q36" s="609">
        <f t="shared" si="20"/>
        <v>0</v>
      </c>
      <c r="R36" s="609">
        <f t="shared" si="20"/>
        <v>0</v>
      </c>
      <c r="S36" s="609">
        <f t="shared" si="20"/>
        <v>0</v>
      </c>
      <c r="T36" s="609">
        <f t="shared" si="20"/>
        <v>0</v>
      </c>
      <c r="U36" s="609">
        <f t="shared" si="20"/>
        <v>0</v>
      </c>
      <c r="V36" s="609">
        <f t="shared" si="20"/>
        <v>0</v>
      </c>
      <c r="W36" s="609">
        <f t="shared" si="20"/>
        <v>0</v>
      </c>
      <c r="X36" s="609">
        <f t="shared" si="20"/>
        <v>0</v>
      </c>
      <c r="Y36" s="609">
        <f t="shared" si="20"/>
        <v>0</v>
      </c>
      <c r="Z36" s="609">
        <f t="shared" si="20"/>
        <v>0</v>
      </c>
      <c r="AA36" s="609">
        <f t="shared" si="20"/>
        <v>0</v>
      </c>
      <c r="AB36" s="609">
        <f t="shared" si="20"/>
        <v>0</v>
      </c>
      <c r="AC36" s="609">
        <f t="shared" si="20"/>
        <v>0</v>
      </c>
    </row>
    <row r="37" spans="1:29" s="606" customFormat="1" ht="12.75">
      <c r="A37" s="610" t="s">
        <v>642</v>
      </c>
      <c r="B37" s="611" t="s">
        <v>322</v>
      </c>
      <c r="C37" s="624">
        <v>178567</v>
      </c>
      <c r="D37" s="624">
        <v>50000</v>
      </c>
      <c r="E37" s="612">
        <v>0</v>
      </c>
      <c r="F37" s="612">
        <v>0</v>
      </c>
      <c r="G37" s="612">
        <v>0</v>
      </c>
      <c r="H37" s="612">
        <v>0</v>
      </c>
      <c r="I37" s="612">
        <v>0</v>
      </c>
      <c r="J37" s="612">
        <v>0</v>
      </c>
      <c r="K37" s="612">
        <v>0</v>
      </c>
      <c r="L37" s="612">
        <v>0</v>
      </c>
      <c r="M37" s="612">
        <v>0</v>
      </c>
      <c r="N37" s="612">
        <v>0</v>
      </c>
      <c r="O37" s="612">
        <v>0</v>
      </c>
      <c r="P37" s="612">
        <v>0</v>
      </c>
      <c r="Q37" s="612">
        <v>0</v>
      </c>
      <c r="R37" s="612">
        <v>0</v>
      </c>
      <c r="S37" s="612">
        <v>0</v>
      </c>
      <c r="T37" s="612">
        <v>0</v>
      </c>
      <c r="U37" s="612">
        <v>0</v>
      </c>
      <c r="V37" s="612">
        <v>0</v>
      </c>
      <c r="W37" s="612">
        <v>0</v>
      </c>
      <c r="X37" s="612">
        <v>0</v>
      </c>
      <c r="Y37" s="612">
        <v>0</v>
      </c>
      <c r="Z37" s="612">
        <v>0</v>
      </c>
      <c r="AA37" s="612">
        <v>0</v>
      </c>
      <c r="AB37" s="612">
        <v>0</v>
      </c>
      <c r="AC37" s="612">
        <v>0</v>
      </c>
    </row>
    <row r="38" spans="1:29" s="606" customFormat="1" ht="12.75">
      <c r="A38" s="610" t="s">
        <v>647</v>
      </c>
      <c r="B38" s="611" t="s">
        <v>353</v>
      </c>
      <c r="C38" s="624">
        <v>2000000</v>
      </c>
      <c r="D38" s="624">
        <v>13000000</v>
      </c>
      <c r="E38" s="612">
        <v>1033987</v>
      </c>
      <c r="F38" s="612">
        <v>927418</v>
      </c>
      <c r="G38" s="612">
        <v>0</v>
      </c>
      <c r="H38" s="612">
        <v>0</v>
      </c>
      <c r="I38" s="612">
        <v>0</v>
      </c>
      <c r="J38" s="612">
        <v>0</v>
      </c>
      <c r="K38" s="612">
        <v>0</v>
      </c>
      <c r="L38" s="612">
        <v>0</v>
      </c>
      <c r="M38" s="612">
        <v>0</v>
      </c>
      <c r="N38" s="612">
        <v>0</v>
      </c>
      <c r="O38" s="612">
        <v>0</v>
      </c>
      <c r="P38" s="612">
        <v>0</v>
      </c>
      <c r="Q38" s="612">
        <v>0</v>
      </c>
      <c r="R38" s="612">
        <v>0</v>
      </c>
      <c r="S38" s="612">
        <v>0</v>
      </c>
      <c r="T38" s="612">
        <v>0</v>
      </c>
      <c r="U38" s="612">
        <v>0</v>
      </c>
      <c r="V38" s="612">
        <v>0</v>
      </c>
      <c r="W38" s="612">
        <v>0</v>
      </c>
      <c r="X38" s="612">
        <v>0</v>
      </c>
      <c r="Y38" s="612">
        <v>0</v>
      </c>
      <c r="Z38" s="612">
        <v>0</v>
      </c>
      <c r="AA38" s="612">
        <v>0</v>
      </c>
      <c r="AB38" s="612">
        <v>0</v>
      </c>
      <c r="AC38" s="612">
        <v>0</v>
      </c>
    </row>
    <row r="39" spans="3:29" ht="12.75"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</row>
    <row r="40" spans="3:29" ht="12.75"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62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</row>
    <row r="41" spans="3:29" ht="12.75"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</row>
    <row r="42" spans="3:29" ht="12.75"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</row>
    <row r="43" spans="3:29" ht="12.75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</row>
    <row r="44" spans="3:29" ht="12.75"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</row>
    <row r="45" spans="3:29" ht="12.75"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</row>
    <row r="46" spans="3:29" ht="12.75"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</row>
    <row r="47" spans="3:29" ht="12.75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</row>
    <row r="48" spans="3:29" ht="12.75"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</row>
    <row r="49" spans="3:29" ht="12.75"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</row>
    <row r="50" spans="3:29" ht="12.75"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</row>
    <row r="51" spans="3:29" ht="12.75"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</row>
    <row r="52" spans="3:29" ht="12.75"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</row>
    <row r="53" spans="3:29" ht="12.75"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</row>
    <row r="54" spans="3:29" ht="12.75"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</row>
    <row r="55" spans="3:29" ht="12.75"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</row>
    <row r="56" spans="3:29" ht="12.75"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</row>
    <row r="57" spans="3:29" ht="12.75"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</row>
    <row r="58" spans="3:29" ht="12.75"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</row>
    <row r="59" spans="3:29" ht="12.75"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</row>
    <row r="60" spans="3:29" ht="12.75"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</row>
    <row r="61" spans="3:29" ht="12.75"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</row>
    <row r="62" spans="3:29" ht="12.75"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</row>
    <row r="63" spans="3:29" ht="12.75"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</row>
    <row r="64" spans="3:29" ht="12.75"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</row>
    <row r="65" spans="3:29" ht="12.75"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</row>
    <row r="66" spans="3:29" ht="12.75"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</row>
    <row r="67" spans="3:29" ht="12.75"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</row>
    <row r="68" spans="3:29" ht="12.75"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</row>
    <row r="69" spans="3:29" ht="12.75"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</row>
    <row r="70" spans="3:29" ht="12.75"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</row>
    <row r="71" spans="3:29" ht="12.75"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</row>
    <row r="72" spans="3:29" ht="12.75"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</row>
    <row r="73" spans="3:29" ht="12.75"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</row>
    <row r="74" spans="3:29" ht="12.75"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</row>
    <row r="75" spans="3:29" ht="12.75"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</row>
    <row r="76" spans="3:29" ht="12.75"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</row>
    <row r="77" spans="3:29" ht="12.75"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</row>
    <row r="78" spans="3:29" ht="12.75"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</row>
    <row r="79" spans="3:29" ht="12.75"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</row>
    <row r="80" spans="3:29" ht="12.75"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</row>
    <row r="81" spans="3:29" ht="12.75"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</row>
    <row r="82" spans="3:29" ht="12.75"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</row>
    <row r="83" spans="3:29" ht="12.75"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</row>
    <row r="84" spans="3:29" ht="12.75"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</row>
    <row r="85" spans="3:29" ht="12.75"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</row>
    <row r="86" spans="3:29" ht="12.75"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</row>
    <row r="87" spans="3:29" ht="12.75"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</row>
    <row r="88" spans="3:29" ht="12.75"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</row>
    <row r="89" spans="3:29" ht="12.75"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</row>
    <row r="90" spans="3:29" ht="12.75"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</row>
    <row r="91" spans="3:29" ht="12.75"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</row>
    <row r="92" spans="3:29" ht="12.75"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</row>
    <row r="93" spans="3:29" ht="12.75"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</row>
    <row r="94" spans="3:29" ht="12.75"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</row>
    <row r="95" spans="3:29" ht="12.75"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</row>
    <row r="96" spans="3:29" ht="12.75"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</row>
    <row r="97" spans="3:29" ht="12.75"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</row>
    <row r="98" spans="3:29" ht="12.75"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</row>
    <row r="99" spans="3:29" ht="12.75"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</row>
    <row r="100" spans="3:29" ht="12.75"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</row>
    <row r="101" spans="3:29" ht="12.75"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</row>
    <row r="102" spans="3:29" ht="12.75"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</row>
    <row r="103" spans="3:29" ht="12.75"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</row>
    <row r="104" spans="3:29" ht="12.75"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</row>
    <row r="105" spans="3:29" ht="12.75"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</row>
    <row r="106" spans="3:29" ht="12.75"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</row>
    <row r="107" spans="3:29" ht="12.75"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</row>
    <row r="108" spans="3:29" ht="12.75"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</row>
    <row r="109" spans="3:29" ht="12.75"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</row>
    <row r="110" spans="3:29" ht="12.75"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</row>
    <row r="111" spans="3:29" ht="12.75"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</row>
    <row r="112" spans="3:29" ht="12.75"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</row>
    <row r="113" spans="3:29" ht="12.75"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</row>
    <row r="114" spans="3:29" ht="12.75"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</row>
    <row r="115" spans="3:29" ht="12.75"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</row>
    <row r="116" spans="3:29" ht="12.75"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</row>
    <row r="117" spans="3:29" ht="12.75"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</row>
    <row r="118" spans="3:29" ht="12.75"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</row>
    <row r="119" spans="3:29" ht="12.75"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</row>
    <row r="120" spans="3:29" ht="12.75"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</row>
    <row r="121" spans="3:29" ht="12.75"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</row>
    <row r="122" spans="3:29" ht="12.75"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</row>
  </sheetData>
  <mergeCells count="2">
    <mergeCell ref="E5:P5"/>
    <mergeCell ref="R5:AC5"/>
  </mergeCells>
  <printOptions horizontalCentered="1"/>
  <pageMargins left="0.5118110236220472" right="0.5118110236220472" top="0.1968503937007874" bottom="0.2362204724409449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6"/>
  <sheetViews>
    <sheetView view="pageBreakPreview" zoomScaleSheetLayoutView="100" workbookViewId="0" topLeftCell="B1">
      <selection activeCell="H5" sqref="H5"/>
    </sheetView>
  </sheetViews>
  <sheetFormatPr defaultColWidth="9.00390625" defaultRowHeight="12.75"/>
  <cols>
    <col min="1" max="1" width="4.125" style="339" bestFit="1" customWidth="1"/>
    <col min="2" max="2" width="6.25390625" style="397" bestFit="1" customWidth="1"/>
    <col min="3" max="3" width="5.125" style="445" bestFit="1" customWidth="1"/>
    <col min="4" max="4" width="51.125" style="397" customWidth="1"/>
    <col min="5" max="5" width="10.875" style="397" customWidth="1"/>
    <col min="6" max="6" width="11.125" style="397" customWidth="1"/>
    <col min="7" max="7" width="10.625" style="397" customWidth="1"/>
    <col min="8" max="16384" width="9.125" style="397" customWidth="1"/>
  </cols>
  <sheetData>
    <row r="1" spans="1:6" ht="12.75">
      <c r="A1" s="251"/>
      <c r="B1" s="395"/>
      <c r="C1" s="396"/>
      <c r="D1" s="595"/>
      <c r="F1" s="595" t="s">
        <v>47</v>
      </c>
    </row>
    <row r="2" spans="1:7" ht="12.75">
      <c r="A2" s="251"/>
      <c r="B2" s="395"/>
      <c r="C2" s="396"/>
      <c r="F2" s="595" t="s">
        <v>609</v>
      </c>
      <c r="G2" s="397" t="s">
        <v>746</v>
      </c>
    </row>
    <row r="3" spans="1:6" ht="12.75">
      <c r="A3" s="251"/>
      <c r="B3" s="395"/>
      <c r="C3" s="396"/>
      <c r="F3" s="595" t="s">
        <v>49</v>
      </c>
    </row>
    <row r="4" spans="1:6" ht="12.75">
      <c r="A4" s="251"/>
      <c r="B4" s="395"/>
      <c r="C4" s="396"/>
      <c r="F4" s="595" t="s">
        <v>745</v>
      </c>
    </row>
    <row r="5" spans="1:4" ht="18" customHeight="1">
      <c r="A5" s="251"/>
      <c r="B5" s="395"/>
      <c r="C5" s="396"/>
      <c r="D5" s="395"/>
    </row>
    <row r="6" spans="1:7" ht="13.5" customHeight="1">
      <c r="A6" s="837" t="s">
        <v>557</v>
      </c>
      <c r="B6" s="837"/>
      <c r="C6" s="837"/>
      <c r="D6" s="837"/>
      <c r="E6" s="837"/>
      <c r="F6" s="837"/>
      <c r="G6" s="837"/>
    </row>
    <row r="7" spans="1:7" ht="13.5" customHeight="1" thickBot="1">
      <c r="A7" s="841" t="s">
        <v>78</v>
      </c>
      <c r="B7" s="841"/>
      <c r="C7" s="841"/>
      <c r="D7" s="841"/>
      <c r="E7" s="841"/>
      <c r="F7" s="841"/>
      <c r="G7" s="841"/>
    </row>
    <row r="8" spans="1:7" ht="14.25" customHeight="1">
      <c r="A8" s="845" t="s">
        <v>61</v>
      </c>
      <c r="B8" s="848" t="s">
        <v>46</v>
      </c>
      <c r="C8" s="848" t="s">
        <v>0</v>
      </c>
      <c r="D8" s="848" t="s">
        <v>62</v>
      </c>
      <c r="E8" s="838" t="s">
        <v>717</v>
      </c>
      <c r="F8" s="831" t="s">
        <v>607</v>
      </c>
      <c r="G8" s="834" t="s">
        <v>677</v>
      </c>
    </row>
    <row r="9" spans="1:7" s="398" customFormat="1" ht="12.75" customHeight="1">
      <c r="A9" s="846"/>
      <c r="B9" s="849"/>
      <c r="C9" s="849"/>
      <c r="D9" s="849"/>
      <c r="E9" s="839"/>
      <c r="F9" s="832"/>
      <c r="G9" s="835"/>
    </row>
    <row r="10" spans="1:7" s="398" customFormat="1" ht="12.75" customHeight="1" thickBot="1">
      <c r="A10" s="847"/>
      <c r="B10" s="850"/>
      <c r="C10" s="850"/>
      <c r="D10" s="850"/>
      <c r="E10" s="840"/>
      <c r="F10" s="833"/>
      <c r="G10" s="836"/>
    </row>
    <row r="11" spans="1:7" ht="9" customHeight="1" thickBot="1">
      <c r="A11" s="399">
        <v>1</v>
      </c>
      <c r="B11" s="400">
        <v>2</v>
      </c>
      <c r="C11" s="400">
        <v>3</v>
      </c>
      <c r="D11" s="400">
        <v>4</v>
      </c>
      <c r="E11" s="628">
        <v>5</v>
      </c>
      <c r="F11" s="647">
        <v>6</v>
      </c>
      <c r="G11" s="641">
        <v>7</v>
      </c>
    </row>
    <row r="12" spans="1:7" s="404" customFormat="1" ht="24" customHeight="1" thickBot="1">
      <c r="A12" s="401" t="s">
        <v>1</v>
      </c>
      <c r="B12" s="402"/>
      <c r="C12" s="402"/>
      <c r="D12" s="403" t="s">
        <v>2</v>
      </c>
      <c r="E12" s="629">
        <f aca="true" t="shared" si="0" ref="E12:G13">E13</f>
        <v>44000</v>
      </c>
      <c r="F12" s="648">
        <f t="shared" si="0"/>
        <v>0</v>
      </c>
      <c r="G12" s="456">
        <f t="shared" si="0"/>
        <v>44000</v>
      </c>
    </row>
    <row r="13" spans="1:7" ht="13.5" thickBot="1">
      <c r="A13" s="405"/>
      <c r="B13" s="406" t="s">
        <v>3</v>
      </c>
      <c r="C13" s="407"/>
      <c r="D13" s="408" t="s">
        <v>66</v>
      </c>
      <c r="E13" s="630">
        <f t="shared" si="0"/>
        <v>44000</v>
      </c>
      <c r="F13" s="649">
        <f t="shared" si="0"/>
        <v>0</v>
      </c>
      <c r="G13" s="642">
        <f t="shared" si="0"/>
        <v>44000</v>
      </c>
    </row>
    <row r="14" spans="1:7" ht="13.5" customHeight="1">
      <c r="A14" s="405"/>
      <c r="B14" s="277"/>
      <c r="C14" s="409" t="s">
        <v>80</v>
      </c>
      <c r="D14" s="314" t="s">
        <v>699</v>
      </c>
      <c r="E14" s="304">
        <v>44000</v>
      </c>
      <c r="F14" s="302"/>
      <c r="G14" s="459">
        <f>F14+E14</f>
        <v>44000</v>
      </c>
    </row>
    <row r="15" spans="1:7" ht="13.5" customHeight="1">
      <c r="A15" s="405"/>
      <c r="B15" s="277"/>
      <c r="C15" s="409"/>
      <c r="D15" s="211" t="s">
        <v>700</v>
      </c>
      <c r="E15" s="304"/>
      <c r="F15" s="302"/>
      <c r="G15" s="459"/>
    </row>
    <row r="16" spans="1:7" ht="12" customHeight="1">
      <c r="A16" s="405"/>
      <c r="B16" s="413"/>
      <c r="C16" s="413"/>
      <c r="D16" s="277"/>
      <c r="E16" s="304"/>
      <c r="F16" s="302"/>
      <c r="G16" s="459"/>
    </row>
    <row r="17" spans="1:7" s="404" customFormat="1" ht="13.5" thickBot="1">
      <c r="A17" s="401" t="s">
        <v>21</v>
      </c>
      <c r="B17" s="402"/>
      <c r="C17" s="402"/>
      <c r="D17" s="414" t="s">
        <v>22</v>
      </c>
      <c r="E17" s="629">
        <f>E18</f>
        <v>188635</v>
      </c>
      <c r="F17" s="648">
        <f>F18</f>
        <v>0</v>
      </c>
      <c r="G17" s="456">
        <f>G18</f>
        <v>188635</v>
      </c>
    </row>
    <row r="18" spans="1:7" ht="13.5" thickBot="1">
      <c r="A18" s="415"/>
      <c r="B18" s="406" t="s">
        <v>43</v>
      </c>
      <c r="C18" s="416"/>
      <c r="D18" s="417" t="s">
        <v>100</v>
      </c>
      <c r="E18" s="630">
        <f>SUM(E19)</f>
        <v>188635</v>
      </c>
      <c r="F18" s="649">
        <f>SUM(F19)</f>
        <v>0</v>
      </c>
      <c r="G18" s="642">
        <f>SUM(G19)</f>
        <v>188635</v>
      </c>
    </row>
    <row r="19" spans="1:7" ht="12.75" customHeight="1">
      <c r="A19" s="415"/>
      <c r="B19" s="418"/>
      <c r="C19" s="277">
        <v>2460</v>
      </c>
      <c r="D19" s="419" t="s">
        <v>706</v>
      </c>
      <c r="E19" s="304">
        <v>188635</v>
      </c>
      <c r="F19" s="302"/>
      <c r="G19" s="459">
        <f>F19+E19</f>
        <v>188635</v>
      </c>
    </row>
    <row r="20" spans="1:7" ht="12.75" customHeight="1">
      <c r="A20" s="415"/>
      <c r="B20" s="420"/>
      <c r="C20" s="277"/>
      <c r="D20" s="410"/>
      <c r="E20" s="304"/>
      <c r="F20" s="302"/>
      <c r="G20" s="459"/>
    </row>
    <row r="21" spans="1:7" s="404" customFormat="1" ht="13.5" thickBot="1">
      <c r="A21" s="421">
        <v>600</v>
      </c>
      <c r="B21" s="402"/>
      <c r="C21" s="422"/>
      <c r="D21" s="414" t="s">
        <v>32</v>
      </c>
      <c r="E21" s="629">
        <f>SUM(E22)</f>
        <v>621027</v>
      </c>
      <c r="F21" s="648">
        <f>SUM(F22)</f>
        <v>0</v>
      </c>
      <c r="G21" s="456">
        <f>SUM(G22)</f>
        <v>621027</v>
      </c>
    </row>
    <row r="22" spans="1:7" ht="13.5" thickBot="1">
      <c r="A22" s="423"/>
      <c r="B22" s="424">
        <v>60014</v>
      </c>
      <c r="C22" s="425"/>
      <c r="D22" s="417" t="s">
        <v>33</v>
      </c>
      <c r="E22" s="630">
        <f>SUM(E23:E26)</f>
        <v>621027</v>
      </c>
      <c r="F22" s="649">
        <f>SUM(F23:F26)</f>
        <v>0</v>
      </c>
      <c r="G22" s="642">
        <f>SUM(G23:G26)</f>
        <v>621027</v>
      </c>
    </row>
    <row r="23" spans="1:7" ht="12.75">
      <c r="A23" s="423"/>
      <c r="B23" s="277"/>
      <c r="C23" s="409" t="s">
        <v>83</v>
      </c>
      <c r="D23" s="314" t="s">
        <v>41</v>
      </c>
      <c r="E23" s="304">
        <v>90000</v>
      </c>
      <c r="F23" s="302"/>
      <c r="G23" s="459">
        <f>F23+E23</f>
        <v>90000</v>
      </c>
    </row>
    <row r="24" spans="1:7" ht="12.75" customHeight="1">
      <c r="A24" s="423"/>
      <c r="B24" s="413"/>
      <c r="C24" s="409" t="s">
        <v>84</v>
      </c>
      <c r="D24" s="314" t="s">
        <v>704</v>
      </c>
      <c r="E24" s="304">
        <v>36000</v>
      </c>
      <c r="F24" s="302"/>
      <c r="G24" s="459">
        <f>F24+E24</f>
        <v>36000</v>
      </c>
    </row>
    <row r="25" spans="1:7" ht="12.75" customHeight="1">
      <c r="A25" s="423"/>
      <c r="B25" s="413"/>
      <c r="C25" s="409"/>
      <c r="D25" s="314" t="s">
        <v>705</v>
      </c>
      <c r="E25" s="304"/>
      <c r="F25" s="302"/>
      <c r="G25" s="459"/>
    </row>
    <row r="26" spans="1:7" ht="12.75" customHeight="1">
      <c r="A26" s="423"/>
      <c r="B26" s="413"/>
      <c r="C26" s="409" t="s">
        <v>81</v>
      </c>
      <c r="D26" s="251" t="s">
        <v>44</v>
      </c>
      <c r="E26" s="304">
        <v>495027</v>
      </c>
      <c r="F26" s="302"/>
      <c r="G26" s="459">
        <f>F26+E26</f>
        <v>495027</v>
      </c>
    </row>
    <row r="27" spans="1:7" ht="12.75">
      <c r="A27" s="423"/>
      <c r="B27" s="413"/>
      <c r="C27" s="409"/>
      <c r="D27" s="314"/>
      <c r="E27" s="304"/>
      <c r="F27" s="302"/>
      <c r="G27" s="459"/>
    </row>
    <row r="28" spans="1:7" s="404" customFormat="1" ht="13.5" thickBot="1">
      <c r="A28" s="421">
        <v>700</v>
      </c>
      <c r="B28" s="402"/>
      <c r="C28" s="402"/>
      <c r="D28" s="414" t="s">
        <v>5</v>
      </c>
      <c r="E28" s="629">
        <f>E29</f>
        <v>1623125</v>
      </c>
      <c r="F28" s="648">
        <f>F29</f>
        <v>0</v>
      </c>
      <c r="G28" s="456">
        <f>G29</f>
        <v>1623125</v>
      </c>
    </row>
    <row r="29" spans="1:7" ht="13.5" thickBot="1">
      <c r="A29" s="423"/>
      <c r="B29" s="424">
        <v>70005</v>
      </c>
      <c r="C29" s="407"/>
      <c r="D29" s="417" t="s">
        <v>7</v>
      </c>
      <c r="E29" s="630">
        <f>SUM(E30:E39)</f>
        <v>1623125</v>
      </c>
      <c r="F29" s="649">
        <f>SUM(F30:F39)</f>
        <v>0</v>
      </c>
      <c r="G29" s="642">
        <f>SUM(G30:G39)</f>
        <v>1623125</v>
      </c>
    </row>
    <row r="30" spans="1:7" ht="12.75">
      <c r="A30" s="423"/>
      <c r="B30" s="277"/>
      <c r="C30" s="409" t="s">
        <v>82</v>
      </c>
      <c r="D30" s="314" t="s">
        <v>507</v>
      </c>
      <c r="E30" s="304">
        <v>3000</v>
      </c>
      <c r="F30" s="302"/>
      <c r="G30" s="459">
        <f>F30+E30</f>
        <v>3000</v>
      </c>
    </row>
    <row r="31" spans="1:7" ht="12.75">
      <c r="A31" s="423"/>
      <c r="B31" s="277"/>
      <c r="C31" s="409"/>
      <c r="D31" s="314" t="s">
        <v>68</v>
      </c>
      <c r="E31" s="631"/>
      <c r="F31" s="211"/>
      <c r="G31" s="466"/>
    </row>
    <row r="32" spans="1:7" ht="12.75">
      <c r="A32" s="423"/>
      <c r="B32" s="277"/>
      <c r="C32" s="409" t="s">
        <v>84</v>
      </c>
      <c r="D32" s="314" t="s">
        <v>704</v>
      </c>
      <c r="E32" s="304">
        <v>105825</v>
      </c>
      <c r="F32" s="302"/>
      <c r="G32" s="459">
        <f>F32+E32</f>
        <v>105825</v>
      </c>
    </row>
    <row r="33" spans="1:7" ht="12.75">
      <c r="A33" s="423"/>
      <c r="B33" s="277"/>
      <c r="C33" s="277"/>
      <c r="D33" s="314" t="s">
        <v>705</v>
      </c>
      <c r="E33" s="304"/>
      <c r="F33" s="302"/>
      <c r="G33" s="459"/>
    </row>
    <row r="34" spans="1:7" ht="12.75">
      <c r="A34" s="423"/>
      <c r="B34" s="277"/>
      <c r="C34" s="409" t="s">
        <v>85</v>
      </c>
      <c r="D34" s="314" t="s">
        <v>707</v>
      </c>
      <c r="E34" s="304">
        <v>1388300</v>
      </c>
      <c r="F34" s="302"/>
      <c r="G34" s="459">
        <f>F34+E34</f>
        <v>1388300</v>
      </c>
    </row>
    <row r="35" spans="1:7" ht="12.75">
      <c r="A35" s="423"/>
      <c r="B35" s="277"/>
      <c r="C35" s="409" t="s">
        <v>80</v>
      </c>
      <c r="D35" s="314" t="s">
        <v>699</v>
      </c>
      <c r="E35" s="304">
        <v>41000</v>
      </c>
      <c r="F35" s="302"/>
      <c r="G35" s="459">
        <f>F35+E35</f>
        <v>41000</v>
      </c>
    </row>
    <row r="36" spans="1:7" ht="12.75">
      <c r="A36" s="423"/>
      <c r="B36" s="277"/>
      <c r="C36" s="409"/>
      <c r="D36" s="211" t="s">
        <v>700</v>
      </c>
      <c r="E36" s="304"/>
      <c r="F36" s="302"/>
      <c r="G36" s="459"/>
    </row>
    <row r="37" spans="1:7" ht="12.75">
      <c r="A37" s="423"/>
      <c r="B37" s="277"/>
      <c r="C37" s="409" t="s">
        <v>244</v>
      </c>
      <c r="D37" s="314" t="s">
        <v>709</v>
      </c>
      <c r="E37" s="304">
        <v>59000</v>
      </c>
      <c r="F37" s="302"/>
      <c r="G37" s="459">
        <f>F37+E37</f>
        <v>59000</v>
      </c>
    </row>
    <row r="38" spans="1:7" ht="12.75">
      <c r="A38" s="423"/>
      <c r="B38" s="277"/>
      <c r="C38" s="409"/>
      <c r="D38" s="314" t="s">
        <v>708</v>
      </c>
      <c r="E38" s="631"/>
      <c r="F38" s="211"/>
      <c r="G38" s="466"/>
    </row>
    <row r="39" spans="1:7" ht="12.75">
      <c r="A39" s="423"/>
      <c r="B39" s="277"/>
      <c r="C39" s="409" t="s">
        <v>505</v>
      </c>
      <c r="D39" s="314" t="s">
        <v>506</v>
      </c>
      <c r="E39" s="304">
        <v>26000</v>
      </c>
      <c r="F39" s="302"/>
      <c r="G39" s="459">
        <f>F39+E39</f>
        <v>26000</v>
      </c>
    </row>
    <row r="40" spans="1:7" ht="12.75">
      <c r="A40" s="423"/>
      <c r="B40" s="277"/>
      <c r="C40" s="409"/>
      <c r="D40" s="314"/>
      <c r="E40" s="304"/>
      <c r="F40" s="302"/>
      <c r="G40" s="459"/>
    </row>
    <row r="41" spans="1:7" s="404" customFormat="1" ht="13.5" thickBot="1">
      <c r="A41" s="421">
        <v>710</v>
      </c>
      <c r="B41" s="402"/>
      <c r="C41" s="422"/>
      <c r="D41" s="414" t="s">
        <v>9</v>
      </c>
      <c r="E41" s="629">
        <f>E42+E46+E50</f>
        <v>249822</v>
      </c>
      <c r="F41" s="648">
        <f>F42+F46+F50</f>
        <v>0</v>
      </c>
      <c r="G41" s="456">
        <f>G42+G46+G50</f>
        <v>249822</v>
      </c>
    </row>
    <row r="42" spans="1:7" ht="13.5" thickBot="1">
      <c r="A42" s="423"/>
      <c r="B42" s="424">
        <v>71013</v>
      </c>
      <c r="C42" s="425"/>
      <c r="D42" s="417" t="s">
        <v>69</v>
      </c>
      <c r="E42" s="630">
        <f>E43</f>
        <v>40000</v>
      </c>
      <c r="F42" s="649">
        <f>F43</f>
        <v>0</v>
      </c>
      <c r="G42" s="642">
        <f>G43</f>
        <v>40000</v>
      </c>
    </row>
    <row r="43" spans="1:7" ht="12.75">
      <c r="A43" s="423"/>
      <c r="B43" s="277"/>
      <c r="C43" s="409" t="s">
        <v>80</v>
      </c>
      <c r="D43" s="314" t="s">
        <v>699</v>
      </c>
      <c r="E43" s="304">
        <v>40000</v>
      </c>
      <c r="F43" s="302"/>
      <c r="G43" s="459">
        <f>F43+E43</f>
        <v>40000</v>
      </c>
    </row>
    <row r="44" spans="1:7" ht="12.75">
      <c r="A44" s="423"/>
      <c r="B44" s="277"/>
      <c r="C44" s="409"/>
      <c r="D44" s="211" t="s">
        <v>700</v>
      </c>
      <c r="E44" s="304"/>
      <c r="F44" s="302"/>
      <c r="G44" s="459"/>
    </row>
    <row r="45" spans="1:7" ht="12.75">
      <c r="A45" s="423"/>
      <c r="B45" s="277"/>
      <c r="C45" s="409"/>
      <c r="D45" s="314"/>
      <c r="E45" s="304"/>
      <c r="F45" s="302"/>
      <c r="G45" s="459"/>
    </row>
    <row r="46" spans="1:7" ht="13.5" thickBot="1">
      <c r="A46" s="423"/>
      <c r="B46" s="311">
        <v>71014</v>
      </c>
      <c r="C46" s="412"/>
      <c r="D46" s="313" t="s">
        <v>12</v>
      </c>
      <c r="E46" s="632">
        <f>E47</f>
        <v>22000</v>
      </c>
      <c r="F46" s="650">
        <f>F47</f>
        <v>0</v>
      </c>
      <c r="G46" s="643">
        <f>G47</f>
        <v>22000</v>
      </c>
    </row>
    <row r="47" spans="1:7" ht="12.75">
      <c r="A47" s="423"/>
      <c r="B47" s="277"/>
      <c r="C47" s="409" t="s">
        <v>80</v>
      </c>
      <c r="D47" s="314" t="s">
        <v>699</v>
      </c>
      <c r="E47" s="304">
        <v>22000</v>
      </c>
      <c r="F47" s="302"/>
      <c r="G47" s="459">
        <f>F47+E47</f>
        <v>22000</v>
      </c>
    </row>
    <row r="48" spans="1:7" ht="12.75">
      <c r="A48" s="423"/>
      <c r="B48" s="277"/>
      <c r="C48" s="409"/>
      <c r="D48" s="211" t="s">
        <v>700</v>
      </c>
      <c r="E48" s="304"/>
      <c r="F48" s="302"/>
      <c r="G48" s="459"/>
    </row>
    <row r="49" spans="1:7" ht="12.75">
      <c r="A49" s="423"/>
      <c r="B49" s="277"/>
      <c r="C49" s="409"/>
      <c r="D49" s="314"/>
      <c r="E49" s="304"/>
      <c r="F49" s="302"/>
      <c r="G49" s="459"/>
    </row>
    <row r="50" spans="1:7" ht="13.5" thickBot="1">
      <c r="A50" s="423"/>
      <c r="B50" s="311">
        <v>71015</v>
      </c>
      <c r="C50" s="312"/>
      <c r="D50" s="313" t="s">
        <v>14</v>
      </c>
      <c r="E50" s="632">
        <f>SUM(E51:E52)</f>
        <v>187822</v>
      </c>
      <c r="F50" s="650">
        <f>SUM(F51:F52)</f>
        <v>0</v>
      </c>
      <c r="G50" s="643">
        <f>SUM(G51:G52)</f>
        <v>187822</v>
      </c>
    </row>
    <row r="51" spans="1:7" ht="12.75">
      <c r="A51" s="423"/>
      <c r="B51" s="277"/>
      <c r="C51" s="277">
        <v>2110</v>
      </c>
      <c r="D51" s="314" t="s">
        <v>699</v>
      </c>
      <c r="E51" s="304">
        <v>187822</v>
      </c>
      <c r="F51" s="302"/>
      <c r="G51" s="459">
        <f>F51+E51</f>
        <v>187822</v>
      </c>
    </row>
    <row r="52" spans="1:7" ht="12.75">
      <c r="A52" s="423"/>
      <c r="B52" s="277"/>
      <c r="C52" s="277"/>
      <c r="D52" s="211" t="s">
        <v>700</v>
      </c>
      <c r="E52" s="304"/>
      <c r="F52" s="302"/>
      <c r="G52" s="459"/>
    </row>
    <row r="53" spans="1:7" ht="12.75">
      <c r="A53" s="423"/>
      <c r="B53" s="277"/>
      <c r="C53" s="409"/>
      <c r="D53" s="314"/>
      <c r="E53" s="304"/>
      <c r="F53" s="302"/>
      <c r="G53" s="459"/>
    </row>
    <row r="54" spans="1:7" s="404" customFormat="1" ht="13.5" thickBot="1">
      <c r="A54" s="421">
        <v>750</v>
      </c>
      <c r="B54" s="402"/>
      <c r="C54" s="402"/>
      <c r="D54" s="414" t="s">
        <v>15</v>
      </c>
      <c r="E54" s="629">
        <f>E55+E59+E67</f>
        <v>1248636</v>
      </c>
      <c r="F54" s="648">
        <f>F55+F59+F67</f>
        <v>0</v>
      </c>
      <c r="G54" s="456">
        <f>G55+G59+G67</f>
        <v>1248636</v>
      </c>
    </row>
    <row r="55" spans="1:7" ht="13.5" thickBot="1">
      <c r="A55" s="423"/>
      <c r="B55" s="424">
        <v>75011</v>
      </c>
      <c r="C55" s="407"/>
      <c r="D55" s="417" t="s">
        <v>16</v>
      </c>
      <c r="E55" s="630">
        <f>E56</f>
        <v>154421</v>
      </c>
      <c r="F55" s="649">
        <f>F56</f>
        <v>0</v>
      </c>
      <c r="G55" s="642">
        <f>G56</f>
        <v>154421</v>
      </c>
    </row>
    <row r="56" spans="1:7" ht="12.75">
      <c r="A56" s="423"/>
      <c r="B56" s="277"/>
      <c r="C56" s="277">
        <v>2110</v>
      </c>
      <c r="D56" s="314" t="s">
        <v>699</v>
      </c>
      <c r="E56" s="304">
        <v>154421</v>
      </c>
      <c r="F56" s="302"/>
      <c r="G56" s="459">
        <f>F56+E56</f>
        <v>154421</v>
      </c>
    </row>
    <row r="57" spans="1:7" ht="12.75">
      <c r="A57" s="423"/>
      <c r="B57" s="277"/>
      <c r="C57" s="277"/>
      <c r="D57" s="211" t="s">
        <v>700</v>
      </c>
      <c r="E57" s="304"/>
      <c r="F57" s="302"/>
      <c r="G57" s="459"/>
    </row>
    <row r="58" spans="1:7" ht="12.75">
      <c r="A58" s="423"/>
      <c r="B58" s="277"/>
      <c r="C58" s="277"/>
      <c r="D58" s="314"/>
      <c r="E58" s="304"/>
      <c r="F58" s="302"/>
      <c r="G58" s="459"/>
    </row>
    <row r="59" spans="1:7" ht="13.5" thickBot="1">
      <c r="A59" s="423"/>
      <c r="B59" s="311">
        <v>75020</v>
      </c>
      <c r="C59" s="312"/>
      <c r="D59" s="313" t="s">
        <v>31</v>
      </c>
      <c r="E59" s="632">
        <f>SUM(E60:E65)</f>
        <v>1078215</v>
      </c>
      <c r="F59" s="650">
        <f>SUM(F60:F65)</f>
        <v>0</v>
      </c>
      <c r="G59" s="643">
        <f>SUM(G60:G65)</f>
        <v>1078215</v>
      </c>
    </row>
    <row r="60" spans="1:7" ht="12.75">
      <c r="A60" s="423"/>
      <c r="B60" s="277"/>
      <c r="C60" s="409" t="s">
        <v>241</v>
      </c>
      <c r="D60" s="314" t="s">
        <v>70</v>
      </c>
      <c r="E60" s="304">
        <v>1000000</v>
      </c>
      <c r="F60" s="302"/>
      <c r="G60" s="459">
        <f aca="true" t="shared" si="1" ref="G60:G65">F60+E60</f>
        <v>1000000</v>
      </c>
    </row>
    <row r="61" spans="1:7" ht="12.75">
      <c r="A61" s="423"/>
      <c r="B61" s="277"/>
      <c r="C61" s="409" t="s">
        <v>83</v>
      </c>
      <c r="D61" s="314" t="s">
        <v>41</v>
      </c>
      <c r="E61" s="304">
        <v>2215</v>
      </c>
      <c r="F61" s="302"/>
      <c r="G61" s="459">
        <f t="shared" si="1"/>
        <v>2215</v>
      </c>
    </row>
    <row r="62" spans="1:7" ht="12.75">
      <c r="A62" s="423"/>
      <c r="B62" s="277"/>
      <c r="C62" s="409" t="s">
        <v>237</v>
      </c>
      <c r="D62" s="314" t="s">
        <v>40</v>
      </c>
      <c r="E62" s="304">
        <v>9500</v>
      </c>
      <c r="F62" s="302"/>
      <c r="G62" s="459">
        <f t="shared" si="1"/>
        <v>9500</v>
      </c>
    </row>
    <row r="63" spans="1:7" ht="12.75">
      <c r="A63" s="423"/>
      <c r="B63" s="277"/>
      <c r="C63" s="409" t="s">
        <v>242</v>
      </c>
      <c r="D63" s="314" t="s">
        <v>508</v>
      </c>
      <c r="E63" s="304">
        <v>2500</v>
      </c>
      <c r="F63" s="302"/>
      <c r="G63" s="459">
        <f t="shared" si="1"/>
        <v>2500</v>
      </c>
    </row>
    <row r="64" spans="1:7" ht="12.75">
      <c r="A64" s="423"/>
      <c r="B64" s="277"/>
      <c r="C64" s="409" t="s">
        <v>243</v>
      </c>
      <c r="D64" s="314" t="s">
        <v>492</v>
      </c>
      <c r="E64" s="304">
        <v>2000</v>
      </c>
      <c r="F64" s="302"/>
      <c r="G64" s="459">
        <f t="shared" si="1"/>
        <v>2000</v>
      </c>
    </row>
    <row r="65" spans="1:7" ht="12.75">
      <c r="A65" s="423"/>
      <c r="B65" s="277"/>
      <c r="C65" s="409" t="s">
        <v>81</v>
      </c>
      <c r="D65" s="314" t="s">
        <v>44</v>
      </c>
      <c r="E65" s="304">
        <v>62000</v>
      </c>
      <c r="F65" s="302">
        <v>0</v>
      </c>
      <c r="G65" s="459">
        <f t="shared" si="1"/>
        <v>62000</v>
      </c>
    </row>
    <row r="66" spans="1:7" ht="12.75">
      <c r="A66" s="423"/>
      <c r="B66" s="277"/>
      <c r="C66" s="277"/>
      <c r="D66" s="277"/>
      <c r="E66" s="304"/>
      <c r="F66" s="302"/>
      <c r="G66" s="459"/>
    </row>
    <row r="67" spans="1:7" ht="13.5" thickBot="1">
      <c r="A67" s="423"/>
      <c r="B67" s="311">
        <v>75045</v>
      </c>
      <c r="C67" s="312"/>
      <c r="D67" s="313" t="s">
        <v>17</v>
      </c>
      <c r="E67" s="632">
        <f>E68</f>
        <v>16000</v>
      </c>
      <c r="F67" s="650">
        <f>F68</f>
        <v>0</v>
      </c>
      <c r="G67" s="643">
        <f>G68</f>
        <v>16000</v>
      </c>
    </row>
    <row r="68" spans="1:7" ht="12.75">
      <c r="A68" s="423"/>
      <c r="B68" s="277"/>
      <c r="C68" s="277">
        <v>2110</v>
      </c>
      <c r="D68" s="314" t="s">
        <v>699</v>
      </c>
      <c r="E68" s="304">
        <v>16000</v>
      </c>
      <c r="F68" s="302"/>
      <c r="G68" s="459">
        <f>F68+E68</f>
        <v>16000</v>
      </c>
    </row>
    <row r="69" spans="1:7" ht="12.75">
      <c r="A69" s="423"/>
      <c r="B69" s="277"/>
      <c r="C69" s="277"/>
      <c r="D69" s="211" t="s">
        <v>700</v>
      </c>
      <c r="E69" s="304"/>
      <c r="F69" s="302"/>
      <c r="G69" s="459"/>
    </row>
    <row r="70" spans="1:7" ht="12" customHeight="1">
      <c r="A70" s="423"/>
      <c r="B70" s="277"/>
      <c r="C70" s="409"/>
      <c r="D70" s="314"/>
      <c r="E70" s="304"/>
      <c r="F70" s="302"/>
      <c r="G70" s="459"/>
    </row>
    <row r="71" spans="1:7" ht="12.75">
      <c r="A71" s="405">
        <v>756</v>
      </c>
      <c r="B71" s="277"/>
      <c r="C71" s="409"/>
      <c r="D71" s="426" t="s">
        <v>710</v>
      </c>
      <c r="E71" s="304"/>
      <c r="F71" s="302"/>
      <c r="G71" s="459"/>
    </row>
    <row r="72" spans="1:7" s="404" customFormat="1" ht="13.5" thickBot="1">
      <c r="A72" s="421"/>
      <c r="B72" s="402"/>
      <c r="C72" s="402"/>
      <c r="D72" s="414" t="s">
        <v>711</v>
      </c>
      <c r="E72" s="629">
        <f aca="true" t="shared" si="2" ref="E72:G73">E73</f>
        <v>2825179</v>
      </c>
      <c r="F72" s="648">
        <f t="shared" si="2"/>
        <v>30677</v>
      </c>
      <c r="G72" s="456">
        <f t="shared" si="2"/>
        <v>2855856</v>
      </c>
    </row>
    <row r="73" spans="1:7" ht="13.5" thickBot="1">
      <c r="A73" s="423"/>
      <c r="B73" s="424">
        <v>75622</v>
      </c>
      <c r="C73" s="407"/>
      <c r="D73" s="417" t="s">
        <v>712</v>
      </c>
      <c r="E73" s="630">
        <f t="shared" si="2"/>
        <v>2825179</v>
      </c>
      <c r="F73" s="649">
        <f t="shared" si="2"/>
        <v>30677</v>
      </c>
      <c r="G73" s="642">
        <f t="shared" si="2"/>
        <v>2855856</v>
      </c>
    </row>
    <row r="74" spans="1:7" ht="12.75">
      <c r="A74" s="423"/>
      <c r="B74" s="277"/>
      <c r="C74" s="409" t="s">
        <v>240</v>
      </c>
      <c r="D74" s="314" t="s">
        <v>420</v>
      </c>
      <c r="E74" s="304">
        <v>2825179</v>
      </c>
      <c r="F74" s="302">
        <v>30677</v>
      </c>
      <c r="G74" s="459">
        <f>F74+E74</f>
        <v>2855856</v>
      </c>
    </row>
    <row r="75" spans="1:7" ht="12" customHeight="1">
      <c r="A75" s="423"/>
      <c r="B75" s="277"/>
      <c r="C75" s="409"/>
      <c r="D75" s="314"/>
      <c r="E75" s="304"/>
      <c r="F75" s="302"/>
      <c r="G75" s="459"/>
    </row>
    <row r="76" spans="1:7" s="404" customFormat="1" ht="13.5" thickBot="1">
      <c r="A76" s="421">
        <v>758</v>
      </c>
      <c r="B76" s="402"/>
      <c r="C76" s="402"/>
      <c r="D76" s="414" t="s">
        <v>34</v>
      </c>
      <c r="E76" s="629">
        <f>E77+E80+E83+E86</f>
        <v>16249677</v>
      </c>
      <c r="F76" s="648">
        <f>F77+F80+F83+F86</f>
        <v>-382291</v>
      </c>
      <c r="G76" s="456">
        <f>G77+G80+G83+G86</f>
        <v>15867386</v>
      </c>
    </row>
    <row r="77" spans="1:7" ht="13.5" thickBot="1">
      <c r="A77" s="423"/>
      <c r="B77" s="424">
        <v>75801</v>
      </c>
      <c r="C77" s="407"/>
      <c r="D77" s="417" t="s">
        <v>71</v>
      </c>
      <c r="E77" s="630">
        <f>E78</f>
        <v>10776926</v>
      </c>
      <c r="F77" s="649">
        <f>F78</f>
        <v>-382291</v>
      </c>
      <c r="G77" s="642">
        <f>G78</f>
        <v>10394635</v>
      </c>
    </row>
    <row r="78" spans="1:7" ht="12.75">
      <c r="A78" s="423"/>
      <c r="B78" s="277"/>
      <c r="C78" s="277">
        <v>2920</v>
      </c>
      <c r="D78" s="314" t="s">
        <v>30</v>
      </c>
      <c r="E78" s="304">
        <v>10776926</v>
      </c>
      <c r="F78" s="302">
        <v>-382291</v>
      </c>
      <c r="G78" s="459">
        <f>F78+E78</f>
        <v>10394635</v>
      </c>
    </row>
    <row r="79" spans="1:7" ht="12.75">
      <c r="A79" s="423"/>
      <c r="B79" s="277"/>
      <c r="C79" s="277"/>
      <c r="D79" s="410"/>
      <c r="E79" s="304"/>
      <c r="F79" s="302"/>
      <c r="G79" s="459"/>
    </row>
    <row r="80" spans="1:7" ht="13.5" thickBot="1">
      <c r="A80" s="423"/>
      <c r="B80" s="311">
        <v>75803</v>
      </c>
      <c r="C80" s="312"/>
      <c r="D80" s="313" t="s">
        <v>72</v>
      </c>
      <c r="E80" s="632">
        <f>E81</f>
        <v>3563513</v>
      </c>
      <c r="F80" s="650">
        <f>F81</f>
        <v>0</v>
      </c>
      <c r="G80" s="643">
        <f>G81</f>
        <v>3563513</v>
      </c>
    </row>
    <row r="81" spans="1:7" ht="12.75">
      <c r="A81" s="423"/>
      <c r="B81" s="277"/>
      <c r="C81" s="277">
        <v>2920</v>
      </c>
      <c r="D81" s="314" t="s">
        <v>30</v>
      </c>
      <c r="E81" s="304">
        <v>3563513</v>
      </c>
      <c r="F81" s="302"/>
      <c r="G81" s="459">
        <f>F81+E81</f>
        <v>3563513</v>
      </c>
    </row>
    <row r="82" spans="1:7" ht="12.75">
      <c r="A82" s="423"/>
      <c r="B82" s="277"/>
      <c r="C82" s="277"/>
      <c r="D82" s="410"/>
      <c r="E82" s="304"/>
      <c r="F82" s="302"/>
      <c r="G82" s="459"/>
    </row>
    <row r="83" spans="1:7" ht="13.5" thickBot="1">
      <c r="A83" s="423"/>
      <c r="B83" s="311">
        <v>75814</v>
      </c>
      <c r="C83" s="412"/>
      <c r="D83" s="313" t="s">
        <v>35</v>
      </c>
      <c r="E83" s="632">
        <f>E84</f>
        <v>60000</v>
      </c>
      <c r="F83" s="650"/>
      <c r="G83" s="643">
        <f>G84</f>
        <v>60000</v>
      </c>
    </row>
    <row r="84" spans="1:7" ht="12.75">
      <c r="A84" s="423"/>
      <c r="B84" s="277"/>
      <c r="C84" s="409" t="s">
        <v>239</v>
      </c>
      <c r="D84" s="314" t="s">
        <v>73</v>
      </c>
      <c r="E84" s="304">
        <v>60000</v>
      </c>
      <c r="F84" s="302"/>
      <c r="G84" s="459">
        <f>F84+E84</f>
        <v>60000</v>
      </c>
    </row>
    <row r="85" spans="1:7" ht="12.75">
      <c r="A85" s="423"/>
      <c r="B85" s="277"/>
      <c r="C85" s="409"/>
      <c r="D85" s="410"/>
      <c r="E85" s="304"/>
      <c r="F85" s="302"/>
      <c r="G85" s="459"/>
    </row>
    <row r="86" spans="1:7" ht="13.5" thickBot="1">
      <c r="A86" s="423"/>
      <c r="B86" s="311">
        <v>75832</v>
      </c>
      <c r="C86" s="412"/>
      <c r="D86" s="313" t="s">
        <v>425</v>
      </c>
      <c r="E86" s="632">
        <f>E87</f>
        <v>1849238</v>
      </c>
      <c r="F86" s="650">
        <f>F87</f>
        <v>0</v>
      </c>
      <c r="G86" s="643">
        <f>G87</f>
        <v>1849238</v>
      </c>
    </row>
    <row r="87" spans="1:7" ht="12.75">
      <c r="A87" s="423"/>
      <c r="B87" s="277"/>
      <c r="C87" s="409" t="s">
        <v>424</v>
      </c>
      <c r="D87" s="419" t="s">
        <v>30</v>
      </c>
      <c r="E87" s="304">
        <v>1849238</v>
      </c>
      <c r="F87" s="302"/>
      <c r="G87" s="791">
        <f>F87+E87</f>
        <v>1849238</v>
      </c>
    </row>
    <row r="88" spans="1:7" ht="12.75" customHeight="1">
      <c r="A88" s="423"/>
      <c r="B88" s="277"/>
      <c r="C88" s="409"/>
      <c r="D88" s="410"/>
      <c r="E88" s="304"/>
      <c r="F88" s="302"/>
      <c r="G88" s="584"/>
    </row>
    <row r="89" spans="1:7" s="404" customFormat="1" ht="13.5" thickBot="1">
      <c r="A89" s="421">
        <v>801</v>
      </c>
      <c r="B89" s="428"/>
      <c r="C89" s="428"/>
      <c r="D89" s="429" t="s">
        <v>24</v>
      </c>
      <c r="E89" s="634">
        <f>E90+E96+E110+E104+E107</f>
        <v>478860</v>
      </c>
      <c r="F89" s="634">
        <f>F90+F96+F110+F104+F107</f>
        <v>104091</v>
      </c>
      <c r="G89" s="786">
        <f>G90+G96+G110+G104+G107</f>
        <v>582951</v>
      </c>
    </row>
    <row r="90" spans="1:7" ht="13.5" thickBot="1">
      <c r="A90" s="405"/>
      <c r="B90" s="311">
        <v>80120</v>
      </c>
      <c r="C90" s="311"/>
      <c r="D90" s="427" t="s">
        <v>36</v>
      </c>
      <c r="E90" s="632">
        <f>SUM(E91:E93)</f>
        <v>451000</v>
      </c>
      <c r="F90" s="632">
        <f>SUM(F91:F93)</f>
        <v>81422</v>
      </c>
      <c r="G90" s="790">
        <f>SUM(G91:G93)</f>
        <v>532422</v>
      </c>
    </row>
    <row r="91" spans="1:7" ht="12.75">
      <c r="A91" s="405"/>
      <c r="B91" s="430"/>
      <c r="C91" s="431" t="s">
        <v>237</v>
      </c>
      <c r="D91" s="211" t="s">
        <v>40</v>
      </c>
      <c r="E91" s="304">
        <v>1000</v>
      </c>
      <c r="F91" s="302"/>
      <c r="G91" s="459">
        <f>F91+E91</f>
        <v>1000</v>
      </c>
    </row>
    <row r="92" spans="1:7" ht="12.75">
      <c r="A92" s="405"/>
      <c r="B92" s="430"/>
      <c r="C92" s="431" t="s">
        <v>81</v>
      </c>
      <c r="D92" s="211" t="s">
        <v>44</v>
      </c>
      <c r="E92" s="304">
        <v>450000</v>
      </c>
      <c r="F92" s="302">
        <f>6422+50000</f>
        <v>56422</v>
      </c>
      <c r="G92" s="459">
        <f>F92+E92</f>
        <v>506422</v>
      </c>
    </row>
    <row r="93" spans="1:7" ht="12.75">
      <c r="A93" s="405"/>
      <c r="B93" s="430"/>
      <c r="C93" s="431" t="s">
        <v>722</v>
      </c>
      <c r="D93" s="211" t="s">
        <v>723</v>
      </c>
      <c r="E93" s="304">
        <v>0</v>
      </c>
      <c r="F93" s="302">
        <v>25000</v>
      </c>
      <c r="G93" s="459">
        <f>F93+E93</f>
        <v>25000</v>
      </c>
    </row>
    <row r="94" spans="1:7" ht="12.75">
      <c r="A94" s="405"/>
      <c r="B94" s="430"/>
      <c r="C94" s="431"/>
      <c r="D94" s="211" t="s">
        <v>501</v>
      </c>
      <c r="E94" s="304"/>
      <c r="F94" s="302"/>
      <c r="G94" s="459"/>
    </row>
    <row r="95" spans="1:7" ht="12.75" customHeight="1">
      <c r="A95" s="405"/>
      <c r="B95" s="430"/>
      <c r="C95" s="420"/>
      <c r="D95" s="432"/>
      <c r="E95" s="304"/>
      <c r="F95" s="302"/>
      <c r="G95" s="459"/>
    </row>
    <row r="96" spans="1:7" ht="13.5" thickBot="1">
      <c r="A96" s="405"/>
      <c r="B96" s="311">
        <v>80130</v>
      </c>
      <c r="C96" s="428"/>
      <c r="D96" s="427" t="s">
        <v>37</v>
      </c>
      <c r="E96" s="632">
        <f>SUM(E97:E101)</f>
        <v>6500</v>
      </c>
      <c r="F96" s="632">
        <f>SUM(F97:F101)</f>
        <v>14349</v>
      </c>
      <c r="G96" s="643">
        <f>E96+F96</f>
        <v>20849</v>
      </c>
    </row>
    <row r="97" spans="1:7" ht="12.75">
      <c r="A97" s="405"/>
      <c r="B97" s="430"/>
      <c r="C97" s="409" t="s">
        <v>84</v>
      </c>
      <c r="D97" s="314" t="s">
        <v>704</v>
      </c>
      <c r="E97" s="304">
        <v>3500</v>
      </c>
      <c r="F97" s="302"/>
      <c r="G97" s="459">
        <f>F97+E97</f>
        <v>3500</v>
      </c>
    </row>
    <row r="98" spans="1:7" ht="12.75">
      <c r="A98" s="405"/>
      <c r="B98" s="430"/>
      <c r="C98" s="277"/>
      <c r="D98" s="314" t="s">
        <v>705</v>
      </c>
      <c r="E98" s="304"/>
      <c r="F98" s="302"/>
      <c r="G98" s="459"/>
    </row>
    <row r="99" spans="1:7" ht="12.75">
      <c r="A99" s="405"/>
      <c r="B99" s="420"/>
      <c r="C99" s="431" t="s">
        <v>237</v>
      </c>
      <c r="D99" s="211" t="s">
        <v>40</v>
      </c>
      <c r="E99" s="304">
        <v>3000</v>
      </c>
      <c r="F99" s="302"/>
      <c r="G99" s="459">
        <f>F99+E99</f>
        <v>3000</v>
      </c>
    </row>
    <row r="100" spans="1:7" ht="12.75">
      <c r="A100" s="405"/>
      <c r="B100" s="413"/>
      <c r="C100" s="409" t="s">
        <v>81</v>
      </c>
      <c r="D100" s="314" t="s">
        <v>44</v>
      </c>
      <c r="E100" s="304">
        <v>0</v>
      </c>
      <c r="F100" s="302">
        <f>4349</f>
        <v>4349</v>
      </c>
      <c r="G100" s="459">
        <f>F100+E100</f>
        <v>4349</v>
      </c>
    </row>
    <row r="101" spans="1:7" ht="12.75">
      <c r="A101" s="405"/>
      <c r="B101" s="413"/>
      <c r="C101" s="431" t="s">
        <v>722</v>
      </c>
      <c r="D101" s="211" t="s">
        <v>723</v>
      </c>
      <c r="E101" s="304">
        <v>0</v>
      </c>
      <c r="F101" s="302">
        <v>10000</v>
      </c>
      <c r="G101" s="459">
        <f>F101+E101</f>
        <v>10000</v>
      </c>
    </row>
    <row r="102" spans="1:7" ht="12.75">
      <c r="A102" s="405"/>
      <c r="B102" s="413"/>
      <c r="C102" s="409"/>
      <c r="D102" s="211" t="s">
        <v>501</v>
      </c>
      <c r="E102" s="304"/>
      <c r="F102" s="302"/>
      <c r="G102" s="459"/>
    </row>
    <row r="103" spans="1:7" ht="13.5" customHeight="1">
      <c r="A103" s="423"/>
      <c r="B103" s="409"/>
      <c r="C103" s="277"/>
      <c r="D103" s="314"/>
      <c r="E103" s="304"/>
      <c r="F103" s="302"/>
      <c r="G103" s="459"/>
    </row>
    <row r="104" spans="1:7" ht="13.5" customHeight="1" thickBot="1">
      <c r="A104" s="423"/>
      <c r="B104" s="411" t="s">
        <v>503</v>
      </c>
      <c r="C104" s="312"/>
      <c r="D104" s="313" t="s">
        <v>504</v>
      </c>
      <c r="E104" s="632">
        <f>E105</f>
        <v>6360</v>
      </c>
      <c r="F104" s="650">
        <f>F105</f>
        <v>0</v>
      </c>
      <c r="G104" s="643">
        <f>G105</f>
        <v>6360</v>
      </c>
    </row>
    <row r="105" spans="1:7" ht="13.5" customHeight="1">
      <c r="A105" s="423"/>
      <c r="B105" s="409"/>
      <c r="C105" s="409" t="s">
        <v>83</v>
      </c>
      <c r="D105" s="314" t="s">
        <v>41</v>
      </c>
      <c r="E105" s="304">
        <v>6360</v>
      </c>
      <c r="F105" s="302"/>
      <c r="G105" s="459">
        <f>F105+E105</f>
        <v>6360</v>
      </c>
    </row>
    <row r="106" spans="1:7" ht="13.5" customHeight="1">
      <c r="A106" s="423"/>
      <c r="B106" s="409"/>
      <c r="C106" s="277"/>
      <c r="D106" s="314"/>
      <c r="E106" s="304"/>
      <c r="F106" s="302"/>
      <c r="G106" s="459"/>
    </row>
    <row r="107" spans="1:7" ht="13.5" customHeight="1" thickBot="1">
      <c r="A107" s="423"/>
      <c r="B107" s="411" t="s">
        <v>738</v>
      </c>
      <c r="C107" s="312"/>
      <c r="D107" s="313" t="s">
        <v>25</v>
      </c>
      <c r="E107" s="632">
        <f>E108</f>
        <v>0</v>
      </c>
      <c r="F107" s="632">
        <f>F108</f>
        <v>8320</v>
      </c>
      <c r="G107" s="790">
        <f>G108</f>
        <v>8320</v>
      </c>
    </row>
    <row r="108" spans="1:7" ht="13.5" customHeight="1">
      <c r="A108" s="423"/>
      <c r="B108" s="409"/>
      <c r="C108" s="409" t="s">
        <v>81</v>
      </c>
      <c r="D108" s="314" t="s">
        <v>739</v>
      </c>
      <c r="E108" s="304">
        <v>0</v>
      </c>
      <c r="F108" s="302">
        <v>8320</v>
      </c>
      <c r="G108" s="459">
        <f>E108+F108</f>
        <v>8320</v>
      </c>
    </row>
    <row r="109" spans="1:7" ht="13.5" customHeight="1">
      <c r="A109" s="423"/>
      <c r="B109" s="409"/>
      <c r="C109" s="277"/>
      <c r="D109" s="314"/>
      <c r="E109" s="304"/>
      <c r="F109" s="302"/>
      <c r="G109" s="459"/>
    </row>
    <row r="110" spans="1:7" ht="13.5" thickBot="1">
      <c r="A110" s="423"/>
      <c r="B110" s="412" t="s">
        <v>74</v>
      </c>
      <c r="C110" s="433"/>
      <c r="D110" s="313" t="s">
        <v>38</v>
      </c>
      <c r="E110" s="632">
        <f>E111</f>
        <v>15000</v>
      </c>
      <c r="F110" s="650">
        <f>F111</f>
        <v>0</v>
      </c>
      <c r="G110" s="643">
        <f>G111</f>
        <v>15000</v>
      </c>
    </row>
    <row r="111" spans="1:7" ht="12.75">
      <c r="A111" s="423"/>
      <c r="B111" s="409"/>
      <c r="C111" s="409" t="s">
        <v>238</v>
      </c>
      <c r="D111" s="314" t="s">
        <v>703</v>
      </c>
      <c r="E111" s="304">
        <v>15000</v>
      </c>
      <c r="F111" s="302"/>
      <c r="G111" s="459">
        <f>F111+E111</f>
        <v>15000</v>
      </c>
    </row>
    <row r="112" spans="1:7" ht="12.75">
      <c r="A112" s="423"/>
      <c r="B112" s="409"/>
      <c r="C112" s="409"/>
      <c r="D112" s="314"/>
      <c r="E112" s="304"/>
      <c r="F112" s="302"/>
      <c r="G112" s="459"/>
    </row>
    <row r="113" spans="1:7" s="404" customFormat="1" ht="13.5" thickBot="1">
      <c r="A113" s="421">
        <v>803</v>
      </c>
      <c r="B113" s="422"/>
      <c r="C113" s="422"/>
      <c r="D113" s="414" t="s">
        <v>486</v>
      </c>
      <c r="E113" s="629">
        <f>E114</f>
        <v>107026</v>
      </c>
      <c r="F113" s="648">
        <f>F114</f>
        <v>0</v>
      </c>
      <c r="G113" s="456">
        <f>G114</f>
        <v>107026</v>
      </c>
    </row>
    <row r="114" spans="1:7" ht="13.5" thickBot="1">
      <c r="A114" s="423"/>
      <c r="B114" s="406" t="s">
        <v>485</v>
      </c>
      <c r="C114" s="425"/>
      <c r="D114" s="417" t="s">
        <v>487</v>
      </c>
      <c r="E114" s="630">
        <f>SUM(E115:E118)</f>
        <v>107026</v>
      </c>
      <c r="F114" s="649">
        <f>SUM(F115:F118)</f>
        <v>0</v>
      </c>
      <c r="G114" s="642">
        <f>SUM(G115:G118)</f>
        <v>107026</v>
      </c>
    </row>
    <row r="115" spans="1:7" ht="12.75">
      <c r="A115" s="423"/>
      <c r="B115" s="409"/>
      <c r="C115" s="409" t="s">
        <v>498</v>
      </c>
      <c r="D115" s="314" t="s">
        <v>500</v>
      </c>
      <c r="E115" s="304">
        <v>80269</v>
      </c>
      <c r="F115" s="302">
        <v>0</v>
      </c>
      <c r="G115" s="459">
        <f>F115+E115</f>
        <v>80269</v>
      </c>
    </row>
    <row r="116" spans="1:7" ht="12.75">
      <c r="A116" s="423"/>
      <c r="B116" s="409"/>
      <c r="C116" s="409"/>
      <c r="D116" s="314" t="s">
        <v>501</v>
      </c>
      <c r="E116" s="304"/>
      <c r="F116" s="302"/>
      <c r="G116" s="459"/>
    </row>
    <row r="117" spans="1:7" ht="12.75">
      <c r="A117" s="423"/>
      <c r="B117" s="409"/>
      <c r="C117" s="409" t="s">
        <v>499</v>
      </c>
      <c r="D117" s="314" t="s">
        <v>500</v>
      </c>
      <c r="E117" s="304">
        <v>26757</v>
      </c>
      <c r="F117" s="302">
        <v>0</v>
      </c>
      <c r="G117" s="459">
        <f>F117+E117</f>
        <v>26757</v>
      </c>
    </row>
    <row r="118" spans="1:7" ht="12.75">
      <c r="A118" s="423"/>
      <c r="B118" s="409"/>
      <c r="C118" s="409"/>
      <c r="D118" s="314" t="s">
        <v>501</v>
      </c>
      <c r="E118" s="304"/>
      <c r="F118" s="302"/>
      <c r="G118" s="459"/>
    </row>
    <row r="119" spans="1:7" ht="12.75">
      <c r="A119" s="423"/>
      <c r="B119" s="409"/>
      <c r="C119" s="409"/>
      <c r="D119" s="314"/>
      <c r="E119" s="304"/>
      <c r="F119" s="302"/>
      <c r="G119" s="459"/>
    </row>
    <row r="120" spans="1:7" s="404" customFormat="1" ht="13.5" thickBot="1">
      <c r="A120" s="421">
        <v>851</v>
      </c>
      <c r="B120" s="402"/>
      <c r="C120" s="402"/>
      <c r="D120" s="414" t="s">
        <v>18</v>
      </c>
      <c r="E120" s="629">
        <f>E125+E121</f>
        <v>2553925</v>
      </c>
      <c r="F120" s="648">
        <f>F125+F121</f>
        <v>-20000</v>
      </c>
      <c r="G120" s="456">
        <f>G125+G121</f>
        <v>2533925</v>
      </c>
    </row>
    <row r="121" spans="1:7" ht="13.5" thickBot="1">
      <c r="A121" s="405"/>
      <c r="B121" s="311">
        <v>85154</v>
      </c>
      <c r="C121" s="402"/>
      <c r="D121" s="313" t="s">
        <v>39</v>
      </c>
      <c r="E121" s="632">
        <f>E122</f>
        <v>4925</v>
      </c>
      <c r="F121" s="650">
        <f>F122</f>
        <v>0</v>
      </c>
      <c r="G121" s="643">
        <f>G122</f>
        <v>4925</v>
      </c>
    </row>
    <row r="122" spans="1:7" ht="12.75">
      <c r="A122" s="405"/>
      <c r="B122" s="413"/>
      <c r="C122" s="277">
        <v>2330</v>
      </c>
      <c r="D122" s="314" t="s">
        <v>701</v>
      </c>
      <c r="E122" s="304">
        <v>4925</v>
      </c>
      <c r="F122" s="302"/>
      <c r="G122" s="459">
        <f>F122+E122</f>
        <v>4925</v>
      </c>
    </row>
    <row r="123" spans="1:7" ht="12.75">
      <c r="A123" s="405"/>
      <c r="B123" s="420"/>
      <c r="C123" s="277"/>
      <c r="D123" s="314" t="s">
        <v>702</v>
      </c>
      <c r="E123" s="635"/>
      <c r="F123" s="652"/>
      <c r="G123" s="473"/>
    </row>
    <row r="124" spans="1:7" ht="16.5" customHeight="1">
      <c r="A124" s="405"/>
      <c r="B124" s="413"/>
      <c r="C124" s="277"/>
      <c r="D124" s="410"/>
      <c r="E124" s="635"/>
      <c r="F124" s="652"/>
      <c r="G124" s="473"/>
    </row>
    <row r="125" spans="1:7" ht="12.75">
      <c r="A125" s="405"/>
      <c r="B125" s="277">
        <v>85156</v>
      </c>
      <c r="C125" s="434"/>
      <c r="D125" s="211" t="s">
        <v>75</v>
      </c>
      <c r="E125" s="304">
        <f>E127</f>
        <v>2549000</v>
      </c>
      <c r="F125" s="302">
        <f>F127</f>
        <v>-20000</v>
      </c>
      <c r="G125" s="459">
        <f>G127</f>
        <v>2529000</v>
      </c>
    </row>
    <row r="126" spans="1:7" ht="12.75" customHeight="1" thickBot="1">
      <c r="A126" s="405"/>
      <c r="B126" s="311"/>
      <c r="C126" s="435"/>
      <c r="D126" s="313" t="s">
        <v>89</v>
      </c>
      <c r="E126" s="632"/>
      <c r="F126" s="650"/>
      <c r="G126" s="643"/>
    </row>
    <row r="127" spans="1:7" ht="12.75">
      <c r="A127" s="405"/>
      <c r="B127" s="413"/>
      <c r="C127" s="277">
        <v>2110</v>
      </c>
      <c r="D127" s="314" t="s">
        <v>699</v>
      </c>
      <c r="E127" s="304">
        <v>2549000</v>
      </c>
      <c r="F127" s="302">
        <v>-20000</v>
      </c>
      <c r="G127" s="459">
        <f>F127+E127</f>
        <v>2529000</v>
      </c>
    </row>
    <row r="128" spans="1:7" ht="12.75">
      <c r="A128" s="405"/>
      <c r="B128" s="413"/>
      <c r="C128" s="277"/>
      <c r="D128" s="211" t="s">
        <v>700</v>
      </c>
      <c r="E128" s="635"/>
      <c r="F128" s="652"/>
      <c r="G128" s="473"/>
    </row>
    <row r="129" spans="1:7" ht="12.75">
      <c r="A129" s="405"/>
      <c r="B129" s="413"/>
      <c r="C129" s="277"/>
      <c r="D129" s="314"/>
      <c r="E129" s="304"/>
      <c r="F129" s="302"/>
      <c r="G129" s="459"/>
    </row>
    <row r="130" spans="1:7" s="404" customFormat="1" ht="13.5" thickBot="1">
      <c r="A130" s="421">
        <v>852</v>
      </c>
      <c r="B130" s="402"/>
      <c r="C130" s="402"/>
      <c r="D130" s="429" t="s">
        <v>249</v>
      </c>
      <c r="E130" s="629">
        <f>E131+E136+E147+E152+E155+E142</f>
        <v>4925340</v>
      </c>
      <c r="F130" s="648">
        <f>F131+F136+F147+F152+F155+F142</f>
        <v>0</v>
      </c>
      <c r="G130" s="456">
        <f>G131+G136+G147+G152+G155+G142</f>
        <v>4925340</v>
      </c>
    </row>
    <row r="131" spans="1:7" ht="13.5" thickBot="1">
      <c r="A131" s="423"/>
      <c r="B131" s="424">
        <v>85201</v>
      </c>
      <c r="C131" s="424"/>
      <c r="D131" s="313" t="s">
        <v>26</v>
      </c>
      <c r="E131" s="630">
        <f>SUM(E132:E134)</f>
        <v>465960</v>
      </c>
      <c r="F131" s="649">
        <f>SUM(F132:F134)</f>
        <v>0</v>
      </c>
      <c r="G131" s="642">
        <f>SUM(G132:G134)</f>
        <v>465960</v>
      </c>
    </row>
    <row r="132" spans="1:7" ht="12.75">
      <c r="A132" s="423"/>
      <c r="B132" s="277"/>
      <c r="C132" s="409" t="s">
        <v>243</v>
      </c>
      <c r="D132" s="314" t="s">
        <v>492</v>
      </c>
      <c r="E132" s="304">
        <v>10000</v>
      </c>
      <c r="F132" s="302"/>
      <c r="G132" s="459">
        <f>F132+E132</f>
        <v>10000</v>
      </c>
    </row>
    <row r="133" spans="1:7" ht="12.75">
      <c r="A133" s="423"/>
      <c r="B133" s="277"/>
      <c r="C133" s="409" t="s">
        <v>427</v>
      </c>
      <c r="D133" s="251" t="s">
        <v>428</v>
      </c>
      <c r="E133" s="304"/>
      <c r="F133" s="302"/>
      <c r="G133" s="459"/>
    </row>
    <row r="134" spans="1:7" ht="12.75">
      <c r="A134" s="423"/>
      <c r="B134" s="277"/>
      <c r="C134" s="409"/>
      <c r="D134" s="211" t="s">
        <v>429</v>
      </c>
      <c r="E134" s="304">
        <v>455960</v>
      </c>
      <c r="F134" s="302"/>
      <c r="G134" s="459">
        <f>F134+E134</f>
        <v>455960</v>
      </c>
    </row>
    <row r="135" spans="1:7" ht="12" customHeight="1">
      <c r="A135" s="423"/>
      <c r="B135" s="277"/>
      <c r="C135" s="277"/>
      <c r="D135" s="410"/>
      <c r="E135" s="304"/>
      <c r="F135" s="302"/>
      <c r="G135" s="459"/>
    </row>
    <row r="136" spans="1:7" ht="13.5" customHeight="1" thickBot="1">
      <c r="A136" s="423"/>
      <c r="B136" s="311">
        <v>85202</v>
      </c>
      <c r="C136" s="312"/>
      <c r="D136" s="313" t="s">
        <v>27</v>
      </c>
      <c r="E136" s="632">
        <f>SUM(E137:E139)</f>
        <v>4124548</v>
      </c>
      <c r="F136" s="650">
        <f>SUM(F137:F139)</f>
        <v>0</v>
      </c>
      <c r="G136" s="643">
        <f>SUM(G137:G139)</f>
        <v>4124548</v>
      </c>
    </row>
    <row r="137" spans="1:7" ht="13.5" customHeight="1">
      <c r="A137" s="423"/>
      <c r="B137" s="277"/>
      <c r="C137" s="409" t="s">
        <v>237</v>
      </c>
      <c r="D137" s="314" t="s">
        <v>40</v>
      </c>
      <c r="E137" s="304">
        <v>1564268</v>
      </c>
      <c r="F137" s="302"/>
      <c r="G137" s="459">
        <f>F137+E137</f>
        <v>1564268</v>
      </c>
    </row>
    <row r="138" spans="1:7" ht="13.5" customHeight="1">
      <c r="A138" s="423"/>
      <c r="B138" s="277"/>
      <c r="C138" s="409" t="s">
        <v>81</v>
      </c>
      <c r="D138" s="314" t="s">
        <v>44</v>
      </c>
      <c r="E138" s="304">
        <v>2280</v>
      </c>
      <c r="F138" s="302"/>
      <c r="G138" s="459">
        <f>F138+E138</f>
        <v>2280</v>
      </c>
    </row>
    <row r="139" spans="1:7" ht="13.5" customHeight="1">
      <c r="A139" s="423"/>
      <c r="B139" s="277"/>
      <c r="C139" s="277">
        <v>2130</v>
      </c>
      <c r="D139" s="314" t="s">
        <v>63</v>
      </c>
      <c r="E139" s="304">
        <v>2558000</v>
      </c>
      <c r="F139" s="302"/>
      <c r="G139" s="459">
        <f>F139+E139</f>
        <v>2558000</v>
      </c>
    </row>
    <row r="140" spans="1:7" ht="13.5" customHeight="1">
      <c r="A140" s="423"/>
      <c r="B140" s="277"/>
      <c r="C140" s="277"/>
      <c r="D140" s="314" t="s">
        <v>64</v>
      </c>
      <c r="E140" s="631"/>
      <c r="F140" s="211"/>
      <c r="G140" s="466"/>
    </row>
    <row r="141" spans="1:7" ht="13.5" customHeight="1">
      <c r="A141" s="423"/>
      <c r="B141" s="277"/>
      <c r="C141" s="277"/>
      <c r="D141" s="410"/>
      <c r="E141" s="631"/>
      <c r="F141" s="211"/>
      <c r="G141" s="466"/>
    </row>
    <row r="142" spans="1:7" ht="13.5" customHeight="1" thickBot="1">
      <c r="A142" s="423"/>
      <c r="B142" s="311">
        <v>85203</v>
      </c>
      <c r="C142" s="312"/>
      <c r="D142" s="313" t="s">
        <v>426</v>
      </c>
      <c r="E142" s="636">
        <f>SUM(E143:E144)</f>
        <v>275664</v>
      </c>
      <c r="F142" s="653">
        <f>SUM(F143:F144)</f>
        <v>0</v>
      </c>
      <c r="G142" s="645">
        <f>SUM(G143:G144)</f>
        <v>275664</v>
      </c>
    </row>
    <row r="143" spans="1:7" ht="13.5" customHeight="1">
      <c r="A143" s="423"/>
      <c r="B143" s="277"/>
      <c r="C143" s="409" t="s">
        <v>237</v>
      </c>
      <c r="D143" s="314" t="s">
        <v>40</v>
      </c>
      <c r="E143" s="637">
        <v>5664</v>
      </c>
      <c r="F143" s="307"/>
      <c r="G143" s="493">
        <f>F143+E143</f>
        <v>5664</v>
      </c>
    </row>
    <row r="144" spans="1:7" ht="13.5" customHeight="1">
      <c r="A144" s="423"/>
      <c r="B144" s="277"/>
      <c r="C144" s="277">
        <v>2110</v>
      </c>
      <c r="D144" s="314" t="s">
        <v>699</v>
      </c>
      <c r="E144" s="304">
        <v>270000</v>
      </c>
      <c r="F144" s="302"/>
      <c r="G144" s="459">
        <f>F144+E144</f>
        <v>270000</v>
      </c>
    </row>
    <row r="145" spans="1:7" ht="13.5" customHeight="1">
      <c r="A145" s="423"/>
      <c r="B145" s="277"/>
      <c r="C145" s="277"/>
      <c r="D145" s="211" t="s">
        <v>700</v>
      </c>
      <c r="E145" s="304"/>
      <c r="F145" s="302"/>
      <c r="G145" s="459"/>
    </row>
    <row r="146" spans="1:7" ht="13.5" customHeight="1">
      <c r="A146" s="423"/>
      <c r="B146" s="277"/>
      <c r="C146" s="277"/>
      <c r="D146" s="314"/>
      <c r="E146" s="304"/>
      <c r="F146" s="302"/>
      <c r="G146" s="459"/>
    </row>
    <row r="147" spans="1:7" ht="13.5" customHeight="1" thickBot="1">
      <c r="A147" s="423"/>
      <c r="B147" s="311">
        <v>85204</v>
      </c>
      <c r="C147" s="312"/>
      <c r="D147" s="313" t="s">
        <v>28</v>
      </c>
      <c r="E147" s="632">
        <f>SUM(E148:E149)</f>
        <v>19952</v>
      </c>
      <c r="F147" s="650">
        <f>SUM(F148:F149)</f>
        <v>0</v>
      </c>
      <c r="G147" s="643">
        <f>SUM(G148:G149)</f>
        <v>19952</v>
      </c>
    </row>
    <row r="148" spans="1:7" ht="13.5" customHeight="1">
      <c r="A148" s="423"/>
      <c r="B148" s="277"/>
      <c r="C148" s="409" t="s">
        <v>237</v>
      </c>
      <c r="D148" s="314" t="s">
        <v>40</v>
      </c>
      <c r="E148" s="304">
        <v>500</v>
      </c>
      <c r="F148" s="302"/>
      <c r="G148" s="459">
        <f>F148+E148</f>
        <v>500</v>
      </c>
    </row>
    <row r="149" spans="1:7" ht="13.5" customHeight="1">
      <c r="A149" s="423"/>
      <c r="B149" s="277"/>
      <c r="C149" s="409" t="s">
        <v>427</v>
      </c>
      <c r="D149" s="251" t="s">
        <v>428</v>
      </c>
      <c r="E149" s="304">
        <v>19452</v>
      </c>
      <c r="F149" s="302"/>
      <c r="G149" s="459">
        <f>F149+E149</f>
        <v>19452</v>
      </c>
    </row>
    <row r="150" spans="1:7" ht="13.5" customHeight="1">
      <c r="A150" s="423"/>
      <c r="B150" s="277"/>
      <c r="C150" s="409"/>
      <c r="D150" s="211" t="s">
        <v>429</v>
      </c>
      <c r="E150" s="304"/>
      <c r="F150" s="302"/>
      <c r="G150" s="459"/>
    </row>
    <row r="151" spans="1:7" ht="13.5" customHeight="1">
      <c r="A151" s="423"/>
      <c r="B151" s="277"/>
      <c r="C151" s="409"/>
      <c r="D151" s="314"/>
      <c r="E151" s="304"/>
      <c r="F151" s="302"/>
      <c r="G151" s="459"/>
    </row>
    <row r="152" spans="1:7" ht="13.5" customHeight="1" thickBot="1">
      <c r="A152" s="423"/>
      <c r="B152" s="311">
        <v>85218</v>
      </c>
      <c r="C152" s="312"/>
      <c r="D152" s="313" t="s">
        <v>19</v>
      </c>
      <c r="E152" s="632">
        <f>SUM(E153:E153)</f>
        <v>5000</v>
      </c>
      <c r="F152" s="650">
        <f>SUM(F153:F153)</f>
        <v>0</v>
      </c>
      <c r="G152" s="643">
        <f>SUM(G153:G153)</f>
        <v>5000</v>
      </c>
    </row>
    <row r="153" spans="1:7" ht="13.5" customHeight="1">
      <c r="A153" s="423"/>
      <c r="B153" s="277"/>
      <c r="C153" s="409" t="s">
        <v>81</v>
      </c>
      <c r="D153" s="314" t="s">
        <v>44</v>
      </c>
      <c r="E153" s="304">
        <v>5000</v>
      </c>
      <c r="F153" s="302"/>
      <c r="G153" s="459">
        <f>F153+E153</f>
        <v>5000</v>
      </c>
    </row>
    <row r="154" spans="1:7" ht="13.5" customHeight="1">
      <c r="A154" s="423"/>
      <c r="B154" s="277"/>
      <c r="C154" s="277"/>
      <c r="D154" s="410"/>
      <c r="E154" s="304"/>
      <c r="F154" s="302"/>
      <c r="G154" s="459"/>
    </row>
    <row r="155" spans="1:7" ht="13.5" customHeight="1" thickBot="1">
      <c r="A155" s="423"/>
      <c r="B155" s="311">
        <v>85220</v>
      </c>
      <c r="C155" s="312"/>
      <c r="D155" s="313" t="s">
        <v>246</v>
      </c>
      <c r="E155" s="632">
        <f>E156</f>
        <v>34216</v>
      </c>
      <c r="F155" s="650">
        <f>F156</f>
        <v>0</v>
      </c>
      <c r="G155" s="643">
        <f>F155+E155</f>
        <v>34216</v>
      </c>
    </row>
    <row r="156" spans="1:7" ht="13.5" customHeight="1">
      <c r="A156" s="423"/>
      <c r="B156" s="277"/>
      <c r="C156" s="409" t="s">
        <v>237</v>
      </c>
      <c r="D156" s="314" t="s">
        <v>40</v>
      </c>
      <c r="E156" s="304">
        <v>34216</v>
      </c>
      <c r="F156" s="302"/>
      <c r="G156" s="459">
        <f>F156+E156</f>
        <v>34216</v>
      </c>
    </row>
    <row r="157" spans="1:7" ht="13.5" customHeight="1">
      <c r="A157" s="423"/>
      <c r="B157" s="277"/>
      <c r="C157" s="277"/>
      <c r="D157" s="410"/>
      <c r="E157" s="304"/>
      <c r="F157" s="302"/>
      <c r="G157" s="459"/>
    </row>
    <row r="158" spans="1:7" s="404" customFormat="1" ht="13.5" customHeight="1" thickBot="1">
      <c r="A158" s="421">
        <v>853</v>
      </c>
      <c r="B158" s="402"/>
      <c r="C158" s="402"/>
      <c r="D158" s="414" t="s">
        <v>245</v>
      </c>
      <c r="E158" s="634">
        <f>E159+E163+E166</f>
        <v>2457489</v>
      </c>
      <c r="F158" s="634">
        <f>F159+F163+F166</f>
        <v>45954</v>
      </c>
      <c r="G158" s="786">
        <f>G159+G163+G166</f>
        <v>2503443</v>
      </c>
    </row>
    <row r="159" spans="1:7" ht="13.5" customHeight="1" thickBot="1">
      <c r="A159" s="423"/>
      <c r="B159" s="312">
        <v>85321</v>
      </c>
      <c r="C159" s="312"/>
      <c r="D159" s="313" t="s">
        <v>524</v>
      </c>
      <c r="E159" s="632">
        <f>E160</f>
        <v>287000</v>
      </c>
      <c r="F159" s="650">
        <f>F160</f>
        <v>4000</v>
      </c>
      <c r="G159" s="643">
        <f>F159+E159</f>
        <v>291000</v>
      </c>
    </row>
    <row r="160" spans="1:7" ht="13.5" customHeight="1">
      <c r="A160" s="423"/>
      <c r="B160" s="277"/>
      <c r="C160" s="277">
        <v>2110</v>
      </c>
      <c r="D160" s="314" t="s">
        <v>699</v>
      </c>
      <c r="E160" s="304">
        <v>287000</v>
      </c>
      <c r="F160" s="302">
        <v>4000</v>
      </c>
      <c r="G160" s="459">
        <f>F160+E160</f>
        <v>291000</v>
      </c>
    </row>
    <row r="161" spans="1:7" ht="13.5" customHeight="1">
      <c r="A161" s="423"/>
      <c r="B161" s="277"/>
      <c r="C161" s="277"/>
      <c r="D161" s="211" t="s">
        <v>700</v>
      </c>
      <c r="E161" s="304"/>
      <c r="F161" s="302"/>
      <c r="G161" s="459"/>
    </row>
    <row r="162" spans="1:7" ht="13.5" customHeight="1">
      <c r="A162" s="423"/>
      <c r="B162" s="277"/>
      <c r="C162" s="277"/>
      <c r="D162" s="410"/>
      <c r="E162" s="304"/>
      <c r="F162" s="302"/>
      <c r="G162" s="459"/>
    </row>
    <row r="163" spans="1:7" ht="13.5" customHeight="1" thickBot="1">
      <c r="A163" s="423"/>
      <c r="B163" s="312">
        <v>85324</v>
      </c>
      <c r="C163" s="312"/>
      <c r="D163" s="313" t="s">
        <v>90</v>
      </c>
      <c r="E163" s="632">
        <f>SUM(E164:E164)</f>
        <v>36225</v>
      </c>
      <c r="F163" s="650">
        <f>SUM(F164:F164)</f>
        <v>0</v>
      </c>
      <c r="G163" s="643">
        <f>SUM(G164:G164)</f>
        <v>36225</v>
      </c>
    </row>
    <row r="164" spans="1:7" ht="13.5" customHeight="1">
      <c r="A164" s="423"/>
      <c r="B164" s="277"/>
      <c r="C164" s="409" t="s">
        <v>81</v>
      </c>
      <c r="D164" s="314" t="s">
        <v>44</v>
      </c>
      <c r="E164" s="304">
        <v>36225</v>
      </c>
      <c r="F164" s="302"/>
      <c r="G164" s="459">
        <f>F164+E164</f>
        <v>36225</v>
      </c>
    </row>
    <row r="165" spans="1:7" ht="13.5" customHeight="1">
      <c r="A165" s="423"/>
      <c r="B165" s="277"/>
      <c r="C165" s="409"/>
      <c r="D165" s="410"/>
      <c r="E165" s="304"/>
      <c r="F165" s="302"/>
      <c r="G165" s="459"/>
    </row>
    <row r="166" spans="1:7" ht="13.5" customHeight="1" thickBot="1">
      <c r="A166" s="423"/>
      <c r="B166" s="312">
        <v>85333</v>
      </c>
      <c r="C166" s="312"/>
      <c r="D166" s="313" t="s">
        <v>20</v>
      </c>
      <c r="E166" s="632">
        <f>SUM(E167:E171)</f>
        <v>2134264</v>
      </c>
      <c r="F166" s="650">
        <f>SUM(F167:F171)</f>
        <v>41954</v>
      </c>
      <c r="G166" s="643">
        <f>F166+E166</f>
        <v>2176218</v>
      </c>
    </row>
    <row r="167" spans="1:7" ht="13.5" customHeight="1">
      <c r="A167" s="423"/>
      <c r="B167" s="277"/>
      <c r="C167" s="409" t="s">
        <v>237</v>
      </c>
      <c r="D167" s="314" t="s">
        <v>40</v>
      </c>
      <c r="E167" s="304">
        <v>60000</v>
      </c>
      <c r="F167" s="302"/>
      <c r="G167" s="459">
        <f>F167+E167</f>
        <v>60000</v>
      </c>
    </row>
    <row r="168" spans="1:7" ht="13.5" customHeight="1">
      <c r="A168" s="423"/>
      <c r="B168" s="277"/>
      <c r="C168" s="409" t="s">
        <v>81</v>
      </c>
      <c r="D168" s="211" t="s">
        <v>44</v>
      </c>
      <c r="E168" s="304">
        <v>0</v>
      </c>
      <c r="F168" s="302">
        <v>41954</v>
      </c>
      <c r="G168" s="459">
        <f>F168+E168</f>
        <v>41954</v>
      </c>
    </row>
    <row r="169" spans="1:7" ht="13.5" customHeight="1">
      <c r="A169" s="423"/>
      <c r="B169" s="277"/>
      <c r="C169" s="409" t="s">
        <v>427</v>
      </c>
      <c r="D169" s="251" t="s">
        <v>428</v>
      </c>
      <c r="E169" s="304">
        <v>1402362</v>
      </c>
      <c r="F169" s="302"/>
      <c r="G169" s="459">
        <f>F169+E169</f>
        <v>1402362</v>
      </c>
    </row>
    <row r="170" spans="1:7" ht="13.5" customHeight="1">
      <c r="A170" s="423"/>
      <c r="B170" s="277"/>
      <c r="C170" s="409"/>
      <c r="D170" s="211" t="s">
        <v>429</v>
      </c>
      <c r="E170" s="304"/>
      <c r="F170" s="302"/>
      <c r="G170" s="459"/>
    </row>
    <row r="171" spans="1:7" ht="13.5" customHeight="1">
      <c r="A171" s="423"/>
      <c r="B171" s="277"/>
      <c r="C171" s="409" t="s">
        <v>691</v>
      </c>
      <c r="D171" s="211" t="s">
        <v>692</v>
      </c>
      <c r="E171" s="304">
        <v>671902</v>
      </c>
      <c r="F171" s="302">
        <v>0</v>
      </c>
      <c r="G171" s="459">
        <f>F171+E171</f>
        <v>671902</v>
      </c>
    </row>
    <row r="172" spans="1:7" ht="13.5" customHeight="1">
      <c r="A172" s="423"/>
      <c r="B172" s="277"/>
      <c r="C172" s="409"/>
      <c r="D172" s="211" t="s">
        <v>693</v>
      </c>
      <c r="E172" s="304"/>
      <c r="F172" s="302"/>
      <c r="G172" s="459"/>
    </row>
    <row r="173" spans="1:7" ht="13.5" customHeight="1">
      <c r="A173" s="423"/>
      <c r="B173" s="277"/>
      <c r="C173" s="409"/>
      <c r="D173" s="211"/>
      <c r="E173" s="304"/>
      <c r="F173" s="302"/>
      <c r="G173" s="459"/>
    </row>
    <row r="174" spans="1:7" s="404" customFormat="1" ht="13.5" customHeight="1" thickBot="1">
      <c r="A174" s="436">
        <v>854</v>
      </c>
      <c r="B174" s="428"/>
      <c r="C174" s="428"/>
      <c r="D174" s="429" t="s">
        <v>29</v>
      </c>
      <c r="E174" s="634">
        <f>E175+E178+E184</f>
        <v>458082</v>
      </c>
      <c r="F174" s="651">
        <f>F175+F178+F184</f>
        <v>95496</v>
      </c>
      <c r="G174" s="644">
        <f>G175+G178+G184</f>
        <v>553578</v>
      </c>
    </row>
    <row r="175" spans="1:7" ht="13.5" customHeight="1" thickBot="1">
      <c r="A175" s="437"/>
      <c r="B175" s="311">
        <v>85410</v>
      </c>
      <c r="C175" s="311"/>
      <c r="D175" s="427" t="s">
        <v>76</v>
      </c>
      <c r="E175" s="632">
        <f>E176</f>
        <v>104034</v>
      </c>
      <c r="F175" s="650">
        <f>F176</f>
        <v>0</v>
      </c>
      <c r="G175" s="643">
        <f>F175+E175</f>
        <v>104034</v>
      </c>
    </row>
    <row r="176" spans="1:7" ht="13.5" customHeight="1">
      <c r="A176" s="437"/>
      <c r="B176" s="420"/>
      <c r="C176" s="431" t="s">
        <v>237</v>
      </c>
      <c r="D176" s="211" t="s">
        <v>40</v>
      </c>
      <c r="E176" s="304">
        <v>104034</v>
      </c>
      <c r="F176" s="302"/>
      <c r="G176" s="459">
        <f>F176+E176</f>
        <v>104034</v>
      </c>
    </row>
    <row r="177" spans="1:7" ht="13.5" customHeight="1">
      <c r="A177" s="437"/>
      <c r="B177" s="420"/>
      <c r="C177" s="430"/>
      <c r="D177" s="211"/>
      <c r="E177" s="304"/>
      <c r="F177" s="302"/>
      <c r="G177" s="459"/>
    </row>
    <row r="178" spans="1:7" ht="13.5" customHeight="1" thickBot="1">
      <c r="A178" s="437"/>
      <c r="B178" s="311">
        <v>85415</v>
      </c>
      <c r="C178" s="312"/>
      <c r="D178" s="313" t="s">
        <v>42</v>
      </c>
      <c r="E178" s="632">
        <f>SUM(E179:E182)</f>
        <v>300291</v>
      </c>
      <c r="F178" s="650">
        <f>SUM(F179:F182)</f>
        <v>95496</v>
      </c>
      <c r="G178" s="643">
        <f>SUM(G179:G182)</f>
        <v>395787</v>
      </c>
    </row>
    <row r="179" spans="1:7" ht="13.5" customHeight="1">
      <c r="A179" s="437"/>
      <c r="B179" s="430"/>
      <c r="C179" s="409" t="s">
        <v>498</v>
      </c>
      <c r="D179" s="314" t="s">
        <v>500</v>
      </c>
      <c r="E179" s="304">
        <v>204203</v>
      </c>
      <c r="F179" s="302">
        <v>64937</v>
      </c>
      <c r="G179" s="459">
        <f>F179+E179</f>
        <v>269140</v>
      </c>
    </row>
    <row r="180" spans="1:7" ht="13.5" customHeight="1">
      <c r="A180" s="437"/>
      <c r="B180" s="430"/>
      <c r="C180" s="409"/>
      <c r="D180" s="314" t="s">
        <v>501</v>
      </c>
      <c r="E180" s="304"/>
      <c r="F180" s="302"/>
      <c r="G180" s="459"/>
    </row>
    <row r="181" spans="1:7" ht="13.5" customHeight="1">
      <c r="A181" s="437"/>
      <c r="B181" s="430"/>
      <c r="C181" s="409" t="s">
        <v>499</v>
      </c>
      <c r="D181" s="314" t="s">
        <v>500</v>
      </c>
      <c r="E181" s="304">
        <v>96088</v>
      </c>
      <c r="F181" s="302">
        <v>30559</v>
      </c>
      <c r="G181" s="459">
        <f>F181+E181</f>
        <v>126647</v>
      </c>
    </row>
    <row r="182" spans="1:7" ht="13.5" customHeight="1">
      <c r="A182" s="437"/>
      <c r="B182" s="430"/>
      <c r="C182" s="409"/>
      <c r="D182" s="314" t="s">
        <v>501</v>
      </c>
      <c r="E182" s="304"/>
      <c r="F182" s="302"/>
      <c r="G182" s="459"/>
    </row>
    <row r="183" spans="1:7" ht="13.5" customHeight="1">
      <c r="A183" s="437"/>
      <c r="B183" s="420"/>
      <c r="C183" s="277"/>
      <c r="D183" s="410"/>
      <c r="E183" s="304"/>
      <c r="F183" s="302"/>
      <c r="G183" s="459"/>
    </row>
    <row r="184" spans="1:7" ht="13.5" customHeight="1" thickBot="1">
      <c r="A184" s="437"/>
      <c r="B184" s="311">
        <v>85420</v>
      </c>
      <c r="C184" s="312"/>
      <c r="D184" s="313" t="s">
        <v>419</v>
      </c>
      <c r="E184" s="632">
        <f>SUM(E185:E186)</f>
        <v>53757</v>
      </c>
      <c r="F184" s="650">
        <f>SUM(F185:F186)</f>
        <v>0</v>
      </c>
      <c r="G184" s="643">
        <f>SUM(G185:G186)</f>
        <v>53757</v>
      </c>
    </row>
    <row r="185" spans="1:7" ht="13.5" customHeight="1">
      <c r="A185" s="437"/>
      <c r="B185" s="420"/>
      <c r="C185" s="409" t="s">
        <v>237</v>
      </c>
      <c r="D185" s="314" t="s">
        <v>40</v>
      </c>
      <c r="E185" s="304">
        <v>46000</v>
      </c>
      <c r="F185" s="302"/>
      <c r="G185" s="459">
        <f>F185+E185</f>
        <v>46000</v>
      </c>
    </row>
    <row r="186" spans="1:7" ht="13.5" customHeight="1">
      <c r="A186" s="437"/>
      <c r="B186" s="420"/>
      <c r="C186" s="409" t="s">
        <v>243</v>
      </c>
      <c r="D186" s="314" t="s">
        <v>492</v>
      </c>
      <c r="E186" s="304">
        <v>7757</v>
      </c>
      <c r="F186" s="302"/>
      <c r="G186" s="459">
        <f>F186+E186</f>
        <v>7757</v>
      </c>
    </row>
    <row r="187" spans="1:7" ht="13.5" customHeight="1" thickBot="1">
      <c r="A187" s="437"/>
      <c r="B187" s="420"/>
      <c r="C187" s="409"/>
      <c r="D187" s="314"/>
      <c r="E187" s="304"/>
      <c r="F187" s="302"/>
      <c r="G187" s="459"/>
    </row>
    <row r="188" spans="1:7" s="404" customFormat="1" ht="13.5" customHeight="1" thickBot="1">
      <c r="A188" s="842" t="s">
        <v>86</v>
      </c>
      <c r="B188" s="843"/>
      <c r="C188" s="843"/>
      <c r="D188" s="844"/>
      <c r="E188" s="638">
        <f>E174+E158+E130+E120+E89+E76+E72+E54+E41+E28+E21+E17+E12+E113</f>
        <v>34030823</v>
      </c>
      <c r="F188" s="654">
        <f>F174+F158+F130+F120+F89+F76+F72+F54+F41+F28+F21+F17+F12+F113</f>
        <v>-126073</v>
      </c>
      <c r="G188" s="646">
        <f>G174+G158+G130+G120+G89+G76+G72+G54+G41+G28+G21+G17+G12+G113</f>
        <v>33904750</v>
      </c>
    </row>
    <row r="189" spans="2:7" ht="13.5" customHeight="1">
      <c r="B189" s="339"/>
      <c r="C189" s="336"/>
      <c r="D189" s="305" t="s">
        <v>87</v>
      </c>
      <c r="E189" s="639">
        <f>SUM(E190:E192)</f>
        <v>8459259</v>
      </c>
      <c r="F189" s="306">
        <f>SUM(F190:F192)</f>
        <v>114496</v>
      </c>
      <c r="G189" s="492">
        <f>SUM(G190:G192)</f>
        <v>8573755</v>
      </c>
    </row>
    <row r="190" spans="2:7" ht="13.5" customHeight="1">
      <c r="B190" s="339"/>
      <c r="C190" s="336"/>
      <c r="D190" s="438" t="s">
        <v>409</v>
      </c>
      <c r="E190" s="588">
        <f>E139</f>
        <v>2558000</v>
      </c>
      <c r="F190" s="439">
        <f>F139</f>
        <v>0</v>
      </c>
      <c r="G190" s="655">
        <f>G139</f>
        <v>2558000</v>
      </c>
    </row>
    <row r="191" spans="2:7" ht="13.5" customHeight="1">
      <c r="B191" s="339"/>
      <c r="C191" s="336"/>
      <c r="D191" s="438" t="s">
        <v>88</v>
      </c>
      <c r="E191" s="637">
        <f>E144+E127+E68+E56+E51+E47+E43+E35+E14+E160</f>
        <v>3611243</v>
      </c>
      <c r="F191" s="307">
        <f>F144+F127+F68+F56+F51+F47+F43+F35+F14+F160</f>
        <v>-16000</v>
      </c>
      <c r="G191" s="493">
        <f>G144+G127+G68+G56+G51+G47+G43+G35+G14+G160</f>
        <v>3595243</v>
      </c>
    </row>
    <row r="192" spans="2:7" ht="13.5" customHeight="1">
      <c r="B192" s="339"/>
      <c r="C192" s="336"/>
      <c r="D192" s="440" t="s">
        <v>480</v>
      </c>
      <c r="E192" s="656">
        <f>E149+E122+E134+E181+E179+E115+E117+E169+E93+E101</f>
        <v>2290016</v>
      </c>
      <c r="F192" s="656">
        <f>F149+F122+F134+F181+F179+F115+F117+F169+F93+F101</f>
        <v>130496</v>
      </c>
      <c r="G192" s="656">
        <f>G149+G122+G134+G181+G179+G115+G117+G169+G93+G101</f>
        <v>2420512</v>
      </c>
    </row>
    <row r="193" spans="2:7" ht="13.5" customHeight="1">
      <c r="B193" s="339"/>
      <c r="C193" s="336"/>
      <c r="D193" s="486" t="s">
        <v>547</v>
      </c>
      <c r="E193" s="588">
        <v>0</v>
      </c>
      <c r="F193" s="439">
        <v>0</v>
      </c>
      <c r="G193" s="655">
        <v>0</v>
      </c>
    </row>
    <row r="194" spans="1:7" ht="13.5" customHeight="1" thickBot="1">
      <c r="A194" s="442"/>
      <c r="B194" s="442"/>
      <c r="C194" s="443"/>
      <c r="D194" s="487" t="s">
        <v>694</v>
      </c>
      <c r="E194" s="640">
        <f>E171</f>
        <v>671902</v>
      </c>
      <c r="F194" s="640">
        <f>F171</f>
        <v>0</v>
      </c>
      <c r="G194" s="663">
        <f>G171</f>
        <v>671902</v>
      </c>
    </row>
    <row r="195" spans="1:5" ht="12.75">
      <c r="A195" s="442"/>
      <c r="B195" s="442"/>
      <c r="C195" s="443"/>
      <c r="D195" s="442"/>
      <c r="E195" s="442"/>
    </row>
    <row r="196" spans="1:5" ht="12.75">
      <c r="A196" s="442"/>
      <c r="B196" s="442"/>
      <c r="C196" s="443"/>
      <c r="D196" s="442"/>
      <c r="E196" s="442"/>
    </row>
    <row r="197" spans="1:5" ht="12.75">
      <c r="A197" s="442"/>
      <c r="B197" s="442"/>
      <c r="C197" s="443"/>
      <c r="D197" s="442"/>
      <c r="E197" s="444"/>
    </row>
    <row r="198" spans="1:5" ht="12.75">
      <c r="A198" s="442"/>
      <c r="B198" s="442"/>
      <c r="C198" s="443"/>
      <c r="D198" s="442"/>
      <c r="E198" s="442"/>
    </row>
    <row r="199" spans="1:5" ht="12.75">
      <c r="A199" s="442"/>
      <c r="B199" s="442"/>
      <c r="C199" s="443"/>
      <c r="D199" s="442"/>
      <c r="E199" s="442"/>
    </row>
    <row r="200" spans="1:5" ht="12.75">
      <c r="A200" s="442"/>
      <c r="B200" s="442"/>
      <c r="C200" s="443"/>
      <c r="D200" s="442"/>
      <c r="E200" s="442"/>
    </row>
    <row r="201" spans="1:5" ht="12.75">
      <c r="A201" s="442"/>
      <c r="B201" s="442"/>
      <c r="C201" s="443"/>
      <c r="D201" s="442"/>
      <c r="E201" s="442"/>
    </row>
    <row r="202" spans="1:5" ht="12.75">
      <c r="A202" s="442"/>
      <c r="B202" s="442"/>
      <c r="C202" s="443"/>
      <c r="D202" s="442"/>
      <c r="E202" s="442"/>
    </row>
    <row r="203" spans="1:5" ht="12.75">
      <c r="A203" s="442"/>
      <c r="B203" s="442"/>
      <c r="C203" s="443"/>
      <c r="D203" s="442"/>
      <c r="E203" s="442"/>
    </row>
    <row r="204" spans="1:5" ht="12.75">
      <c r="A204" s="442"/>
      <c r="B204" s="442"/>
      <c r="C204" s="443"/>
      <c r="D204" s="442"/>
      <c r="E204" s="442"/>
    </row>
    <row r="205" spans="1:5" ht="12.75">
      <c r="A205" s="442"/>
      <c r="B205" s="442"/>
      <c r="C205" s="443"/>
      <c r="D205" s="442"/>
      <c r="E205" s="442"/>
    </row>
    <row r="206" spans="1:5" ht="12.75">
      <c r="A206" s="442"/>
      <c r="B206" s="442"/>
      <c r="C206" s="443"/>
      <c r="D206" s="442"/>
      <c r="E206" s="442"/>
    </row>
    <row r="207" spans="1:5" ht="12.75">
      <c r="A207" s="442"/>
      <c r="B207" s="442"/>
      <c r="C207" s="443"/>
      <c r="D207" s="442"/>
      <c r="E207" s="442"/>
    </row>
    <row r="208" spans="1:5" ht="12.75">
      <c r="A208" s="442"/>
      <c r="B208" s="442"/>
      <c r="C208" s="443"/>
      <c r="D208" s="442"/>
      <c r="E208" s="442"/>
    </row>
    <row r="209" spans="1:5" ht="12.75">
      <c r="A209" s="442"/>
      <c r="B209" s="442"/>
      <c r="C209" s="443"/>
      <c r="D209" s="442"/>
      <c r="E209" s="442"/>
    </row>
    <row r="210" spans="1:5" ht="12.75">
      <c r="A210" s="442"/>
      <c r="B210" s="442"/>
      <c r="C210" s="443"/>
      <c r="D210" s="442"/>
      <c r="E210" s="442"/>
    </row>
    <row r="211" spans="1:5" ht="12.75">
      <c r="A211" s="442"/>
      <c r="B211" s="442"/>
      <c r="C211" s="443"/>
      <c r="D211" s="442"/>
      <c r="E211" s="442"/>
    </row>
    <row r="212" spans="1:5" ht="12.75">
      <c r="A212" s="442"/>
      <c r="B212" s="442"/>
      <c r="C212" s="443"/>
      <c r="D212" s="442"/>
      <c r="E212" s="442"/>
    </row>
    <row r="213" spans="1:5" ht="12.75">
      <c r="A213" s="442"/>
      <c r="B213" s="442"/>
      <c r="C213" s="443"/>
      <c r="D213" s="442"/>
      <c r="E213" s="442"/>
    </row>
    <row r="214" spans="1:5" ht="12.75">
      <c r="A214" s="442"/>
      <c r="B214" s="442"/>
      <c r="C214" s="443"/>
      <c r="D214" s="442"/>
      <c r="E214" s="442"/>
    </row>
    <row r="215" spans="1:5" ht="12.75">
      <c r="A215" s="442"/>
      <c r="B215" s="442"/>
      <c r="C215" s="443"/>
      <c r="D215" s="442"/>
      <c r="E215" s="442"/>
    </row>
    <row r="216" spans="1:5" ht="12.75">
      <c r="A216" s="442"/>
      <c r="B216" s="442"/>
      <c r="C216" s="443"/>
      <c r="D216" s="442"/>
      <c r="E216" s="442"/>
    </row>
    <row r="217" spans="1:5" ht="12.75">
      <c r="A217" s="442"/>
      <c r="B217" s="442"/>
      <c r="C217" s="443"/>
      <c r="D217" s="442"/>
      <c r="E217" s="442"/>
    </row>
    <row r="218" spans="1:5" ht="12.75">
      <c r="A218" s="442"/>
      <c r="B218" s="442"/>
      <c r="C218" s="443"/>
      <c r="D218" s="442"/>
      <c r="E218" s="442"/>
    </row>
    <row r="219" spans="1:5" ht="12.75">
      <c r="A219" s="442"/>
      <c r="B219" s="442"/>
      <c r="C219" s="443"/>
      <c r="D219" s="442"/>
      <c r="E219" s="442"/>
    </row>
    <row r="220" spans="1:5" ht="12.75">
      <c r="A220" s="442"/>
      <c r="B220" s="442"/>
      <c r="C220" s="443"/>
      <c r="D220" s="442"/>
      <c r="E220" s="442"/>
    </row>
    <row r="221" spans="1:5" ht="12.75">
      <c r="A221" s="442"/>
      <c r="B221" s="442"/>
      <c r="C221" s="443"/>
      <c r="D221" s="442"/>
      <c r="E221" s="442"/>
    </row>
    <row r="222" spans="1:5" ht="12.75">
      <c r="A222" s="442"/>
      <c r="B222" s="442"/>
      <c r="C222" s="443"/>
      <c r="D222" s="442"/>
      <c r="E222" s="442"/>
    </row>
    <row r="223" spans="1:5" ht="12.75">
      <c r="A223" s="442"/>
      <c r="B223" s="442"/>
      <c r="C223" s="443"/>
      <c r="D223" s="442"/>
      <c r="E223" s="442"/>
    </row>
    <row r="224" spans="1:5" ht="12.75">
      <c r="A224" s="442"/>
      <c r="B224" s="442"/>
      <c r="C224" s="443"/>
      <c r="D224" s="442"/>
      <c r="E224" s="442"/>
    </row>
    <row r="225" spans="1:5" ht="12.75">
      <c r="A225" s="442"/>
      <c r="B225" s="442"/>
      <c r="C225" s="443"/>
      <c r="D225" s="442"/>
      <c r="E225" s="442"/>
    </row>
    <row r="226" spans="1:5" ht="12.75">
      <c r="A226" s="442"/>
      <c r="B226" s="442"/>
      <c r="C226" s="443"/>
      <c r="D226" s="442"/>
      <c r="E226" s="442"/>
    </row>
    <row r="227" spans="1:5" ht="12.75">
      <c r="A227" s="442"/>
      <c r="B227" s="442"/>
      <c r="C227" s="443"/>
      <c r="D227" s="442"/>
      <c r="E227" s="442"/>
    </row>
    <row r="228" spans="1:5" ht="12.75">
      <c r="A228" s="442"/>
      <c r="B228" s="442"/>
      <c r="C228" s="443"/>
      <c r="D228" s="442"/>
      <c r="E228" s="442"/>
    </row>
    <row r="229" spans="1:5" ht="12.75">
      <c r="A229" s="442"/>
      <c r="B229" s="442"/>
      <c r="C229" s="443"/>
      <c r="D229" s="442"/>
      <c r="E229" s="442"/>
    </row>
    <row r="230" spans="1:5" ht="12.75">
      <c r="A230" s="442"/>
      <c r="B230" s="442"/>
      <c r="C230" s="443"/>
      <c r="D230" s="442"/>
      <c r="E230" s="442"/>
    </row>
    <row r="231" spans="1:5" ht="12.75">
      <c r="A231" s="442"/>
      <c r="B231" s="442"/>
      <c r="C231" s="443"/>
      <c r="D231" s="442"/>
      <c r="E231" s="442"/>
    </row>
    <row r="232" spans="1:5" ht="12.75">
      <c r="A232" s="442"/>
      <c r="B232" s="442"/>
      <c r="C232" s="443"/>
      <c r="D232" s="442"/>
      <c r="E232" s="442"/>
    </row>
    <row r="233" spans="1:5" ht="12.75">
      <c r="A233" s="442"/>
      <c r="B233" s="442"/>
      <c r="C233" s="443"/>
      <c r="D233" s="442"/>
      <c r="E233" s="442"/>
    </row>
    <row r="234" spans="1:5" ht="12.75">
      <c r="A234" s="442"/>
      <c r="B234" s="442"/>
      <c r="C234" s="443"/>
      <c r="D234" s="442"/>
      <c r="E234" s="442"/>
    </row>
    <row r="235" spans="1:5" ht="12.75">
      <c r="A235" s="442"/>
      <c r="B235" s="442"/>
      <c r="C235" s="443"/>
      <c r="D235" s="442"/>
      <c r="E235" s="442"/>
    </row>
    <row r="236" spans="1:5" ht="12.75">
      <c r="A236" s="442"/>
      <c r="B236" s="442"/>
      <c r="C236" s="443"/>
      <c r="D236" s="442"/>
      <c r="E236" s="442"/>
    </row>
    <row r="237" spans="1:5" ht="12.75">
      <c r="A237" s="442"/>
      <c r="B237" s="442"/>
      <c r="C237" s="443"/>
      <c r="D237" s="442"/>
      <c r="E237" s="442"/>
    </row>
    <row r="238" spans="1:5" ht="12.75">
      <c r="A238" s="442"/>
      <c r="B238" s="442"/>
      <c r="C238" s="443"/>
      <c r="D238" s="442"/>
      <c r="E238" s="442"/>
    </row>
    <row r="239" spans="1:5" ht="12.75">
      <c r="A239" s="442"/>
      <c r="B239" s="442"/>
      <c r="C239" s="443"/>
      <c r="D239" s="442"/>
      <c r="E239" s="442"/>
    </row>
    <row r="240" spans="1:5" ht="12.75">
      <c r="A240" s="442"/>
      <c r="B240" s="442"/>
      <c r="C240" s="443"/>
      <c r="D240" s="442"/>
      <c r="E240" s="442"/>
    </row>
    <row r="241" spans="1:5" ht="12.75">
      <c r="A241" s="442"/>
      <c r="B241" s="442"/>
      <c r="C241" s="443"/>
      <c r="D241" s="442"/>
      <c r="E241" s="442"/>
    </row>
    <row r="242" spans="1:5" ht="12.75">
      <c r="A242" s="442"/>
      <c r="B242" s="442"/>
      <c r="C242" s="443"/>
      <c r="D242" s="442"/>
      <c r="E242" s="442"/>
    </row>
    <row r="243" spans="1:5" ht="12.75">
      <c r="A243" s="442"/>
      <c r="B243" s="442"/>
      <c r="C243" s="443"/>
      <c r="D243" s="442"/>
      <c r="E243" s="442"/>
    </row>
    <row r="244" spans="1:5" ht="12.75">
      <c r="A244" s="442"/>
      <c r="B244" s="442"/>
      <c r="C244" s="443"/>
      <c r="D244" s="442"/>
      <c r="E244" s="442"/>
    </row>
    <row r="245" spans="1:5" ht="12.75">
      <c r="A245" s="442"/>
      <c r="B245" s="442"/>
      <c r="C245" s="443"/>
      <c r="D245" s="442"/>
      <c r="E245" s="442"/>
    </row>
    <row r="246" spans="1:5" ht="12.75">
      <c r="A246" s="442"/>
      <c r="B246" s="442"/>
      <c r="C246" s="443"/>
      <c r="D246" s="442"/>
      <c r="E246" s="442"/>
    </row>
    <row r="247" spans="1:5" ht="12.75">
      <c r="A247" s="442"/>
      <c r="B247" s="442"/>
      <c r="C247" s="443"/>
      <c r="D247" s="442"/>
      <c r="E247" s="442"/>
    </row>
    <row r="248" spans="1:5" ht="12.75">
      <c r="A248" s="442"/>
      <c r="B248" s="442"/>
      <c r="C248" s="443"/>
      <c r="D248" s="442"/>
      <c r="E248" s="442"/>
    </row>
    <row r="249" spans="1:5" ht="12.75">
      <c r="A249" s="442"/>
      <c r="B249" s="442"/>
      <c r="C249" s="443"/>
      <c r="D249" s="442"/>
      <c r="E249" s="442"/>
    </row>
    <row r="250" spans="1:5" ht="12.75">
      <c r="A250" s="442"/>
      <c r="B250" s="442"/>
      <c r="C250" s="443"/>
      <c r="D250" s="442"/>
      <c r="E250" s="442"/>
    </row>
    <row r="251" spans="1:5" ht="12.75">
      <c r="A251" s="442"/>
      <c r="B251" s="442"/>
      <c r="C251" s="443"/>
      <c r="D251" s="442"/>
      <c r="E251" s="442"/>
    </row>
    <row r="252" spans="1:5" ht="12.75">
      <c r="A252" s="442"/>
      <c r="B252" s="442"/>
      <c r="C252" s="443"/>
      <c r="D252" s="442"/>
      <c r="E252" s="442"/>
    </row>
    <row r="253" spans="1:5" ht="12.75">
      <c r="A253" s="442"/>
      <c r="B253" s="442"/>
      <c r="C253" s="443"/>
      <c r="D253" s="442"/>
      <c r="E253" s="442"/>
    </row>
    <row r="254" spans="1:5" ht="12.75">
      <c r="A254" s="442"/>
      <c r="B254" s="442"/>
      <c r="C254" s="443"/>
      <c r="D254" s="442"/>
      <c r="E254" s="442"/>
    </row>
    <row r="255" spans="1:5" ht="12.75">
      <c r="A255" s="442"/>
      <c r="B255" s="442"/>
      <c r="C255" s="443"/>
      <c r="D255" s="442"/>
      <c r="E255" s="442"/>
    </row>
    <row r="256" spans="1:5" ht="12.75">
      <c r="A256" s="442"/>
      <c r="B256" s="442"/>
      <c r="C256" s="443"/>
      <c r="D256" s="442"/>
      <c r="E256" s="442"/>
    </row>
    <row r="257" spans="1:5" ht="12.75">
      <c r="A257" s="442"/>
      <c r="B257" s="442"/>
      <c r="C257" s="443"/>
      <c r="D257" s="442"/>
      <c r="E257" s="442"/>
    </row>
    <row r="258" spans="1:5" ht="12.75">
      <c r="A258" s="442"/>
      <c r="B258" s="442"/>
      <c r="C258" s="443"/>
      <c r="D258" s="442"/>
      <c r="E258" s="442"/>
    </row>
    <row r="259" spans="1:5" ht="12.75">
      <c r="A259" s="442"/>
      <c r="B259" s="442"/>
      <c r="C259" s="443"/>
      <c r="D259" s="442"/>
      <c r="E259" s="442"/>
    </row>
    <row r="260" spans="1:5" ht="12.75">
      <c r="A260" s="442"/>
      <c r="B260" s="442"/>
      <c r="C260" s="443"/>
      <c r="D260" s="442"/>
      <c r="E260" s="442"/>
    </row>
    <row r="261" spans="1:5" ht="12.75">
      <c r="A261" s="442"/>
      <c r="B261" s="442"/>
      <c r="C261" s="443"/>
      <c r="D261" s="442"/>
      <c r="E261" s="442"/>
    </row>
    <row r="262" spans="1:5" ht="12.75">
      <c r="A262" s="442"/>
      <c r="B262" s="442"/>
      <c r="C262" s="443"/>
      <c r="D262" s="442"/>
      <c r="E262" s="442"/>
    </row>
    <row r="263" spans="1:5" ht="12.75">
      <c r="A263" s="442"/>
      <c r="B263" s="442"/>
      <c r="C263" s="443"/>
      <c r="D263" s="442"/>
      <c r="E263" s="442"/>
    </row>
    <row r="264" spans="1:5" ht="12.75">
      <c r="A264" s="442"/>
      <c r="B264" s="442"/>
      <c r="C264" s="443"/>
      <c r="D264" s="442"/>
      <c r="E264" s="442"/>
    </row>
    <row r="265" spans="1:5" ht="12.75">
      <c r="A265" s="442"/>
      <c r="B265" s="442"/>
      <c r="C265" s="443"/>
      <c r="D265" s="442"/>
      <c r="E265" s="442"/>
    </row>
    <row r="266" spans="1:5" ht="12.75">
      <c r="A266" s="442"/>
      <c r="B266" s="442"/>
      <c r="C266" s="443"/>
      <c r="D266" s="442"/>
      <c r="E266" s="442"/>
    </row>
    <row r="267" spans="1:5" ht="12.75">
      <c r="A267" s="442"/>
      <c r="B267" s="442"/>
      <c r="C267" s="443"/>
      <c r="D267" s="442"/>
      <c r="E267" s="442"/>
    </row>
    <row r="268" spans="1:5" ht="12.75">
      <c r="A268" s="442"/>
      <c r="B268" s="442"/>
      <c r="C268" s="443"/>
      <c r="D268" s="442"/>
      <c r="E268" s="442"/>
    </row>
    <row r="269" spans="1:5" ht="12.75">
      <c r="A269" s="442"/>
      <c r="B269" s="442"/>
      <c r="C269" s="443"/>
      <c r="D269" s="442"/>
      <c r="E269" s="442"/>
    </row>
    <row r="270" spans="1:5" ht="12.75">
      <c r="A270" s="442"/>
      <c r="B270" s="442"/>
      <c r="C270" s="443"/>
      <c r="D270" s="442"/>
      <c r="E270" s="442"/>
    </row>
    <row r="271" spans="1:5" ht="12.75">
      <c r="A271" s="442"/>
      <c r="B271" s="442"/>
      <c r="C271" s="443"/>
      <c r="D271" s="442"/>
      <c r="E271" s="442"/>
    </row>
    <row r="272" spans="1:5" ht="12.75">
      <c r="A272" s="442"/>
      <c r="B272" s="442"/>
      <c r="C272" s="443"/>
      <c r="D272" s="442"/>
      <c r="E272" s="442"/>
    </row>
    <row r="273" spans="1:5" ht="12.75">
      <c r="A273" s="442"/>
      <c r="B273" s="442"/>
      <c r="C273" s="443"/>
      <c r="D273" s="442"/>
      <c r="E273" s="442"/>
    </row>
    <row r="274" spans="1:5" ht="12.75">
      <c r="A274" s="442"/>
      <c r="B274" s="442"/>
      <c r="C274" s="443"/>
      <c r="D274" s="442"/>
      <c r="E274" s="442"/>
    </row>
    <row r="275" spans="1:5" ht="12.75">
      <c r="A275" s="442"/>
      <c r="B275" s="442"/>
      <c r="C275" s="443"/>
      <c r="D275" s="442"/>
      <c r="E275" s="442"/>
    </row>
    <row r="276" spans="1:5" ht="12.75">
      <c r="A276" s="442"/>
      <c r="B276" s="442"/>
      <c r="C276" s="443"/>
      <c r="D276" s="442"/>
      <c r="E276" s="442"/>
    </row>
    <row r="277" spans="1:5" ht="12.75">
      <c r="A277" s="442"/>
      <c r="B277" s="442"/>
      <c r="C277" s="443"/>
      <c r="D277" s="442"/>
      <c r="E277" s="442"/>
    </row>
    <row r="278" spans="1:5" ht="12.75">
      <c r="A278" s="442"/>
      <c r="B278" s="442"/>
      <c r="C278" s="443"/>
      <c r="D278" s="442"/>
      <c r="E278" s="442"/>
    </row>
    <row r="279" spans="1:5" ht="12.75">
      <c r="A279" s="442"/>
      <c r="B279" s="442"/>
      <c r="C279" s="443"/>
      <c r="D279" s="442"/>
      <c r="E279" s="442"/>
    </row>
    <row r="280" spans="1:5" ht="12.75">
      <c r="A280" s="442"/>
      <c r="B280" s="442"/>
      <c r="C280" s="443"/>
      <c r="D280" s="442"/>
      <c r="E280" s="442"/>
    </row>
    <row r="281" spans="1:5" ht="12.75">
      <c r="A281" s="442"/>
      <c r="B281" s="442"/>
      <c r="C281" s="443"/>
      <c r="D281" s="442"/>
      <c r="E281" s="442"/>
    </row>
    <row r="282" spans="1:5" ht="12.75">
      <c r="A282" s="442"/>
      <c r="B282" s="442"/>
      <c r="C282" s="443"/>
      <c r="D282" s="442"/>
      <c r="E282" s="442"/>
    </row>
    <row r="283" spans="1:5" ht="12.75">
      <c r="A283" s="442"/>
      <c r="B283" s="442"/>
      <c r="C283" s="443"/>
      <c r="D283" s="442"/>
      <c r="E283" s="442"/>
    </row>
    <row r="284" spans="1:5" ht="12.75">
      <c r="A284" s="442"/>
      <c r="B284" s="442"/>
      <c r="C284" s="443"/>
      <c r="D284" s="442"/>
      <c r="E284" s="442"/>
    </row>
    <row r="285" spans="1:5" ht="12.75">
      <c r="A285" s="442"/>
      <c r="B285" s="442"/>
      <c r="C285" s="443"/>
      <c r="D285" s="442"/>
      <c r="E285" s="442"/>
    </row>
    <row r="286" spans="1:5" ht="12.75">
      <c r="A286" s="442"/>
      <c r="B286" s="442"/>
      <c r="C286" s="443"/>
      <c r="D286" s="442"/>
      <c r="E286" s="442"/>
    </row>
    <row r="287" spans="1:5" ht="12.75">
      <c r="A287" s="442"/>
      <c r="B287" s="442"/>
      <c r="C287" s="443"/>
      <c r="D287" s="442"/>
      <c r="E287" s="442"/>
    </row>
    <row r="288" spans="1:5" ht="12.75">
      <c r="A288" s="442"/>
      <c r="B288" s="442"/>
      <c r="C288" s="443"/>
      <c r="D288" s="442"/>
      <c r="E288" s="442"/>
    </row>
    <row r="289" spans="1:5" ht="12.75">
      <c r="A289" s="442"/>
      <c r="B289" s="442"/>
      <c r="C289" s="443"/>
      <c r="D289" s="442"/>
      <c r="E289" s="442"/>
    </row>
    <row r="290" spans="1:5" ht="12.75">
      <c r="A290" s="442"/>
      <c r="B290" s="442"/>
      <c r="C290" s="443"/>
      <c r="D290" s="442"/>
      <c r="E290" s="442"/>
    </row>
    <row r="291" spans="1:5" ht="12.75">
      <c r="A291" s="442"/>
      <c r="B291" s="442"/>
      <c r="C291" s="443"/>
      <c r="D291" s="442"/>
      <c r="E291" s="442"/>
    </row>
    <row r="292" spans="1:5" ht="12.75">
      <c r="A292" s="442"/>
      <c r="B292" s="442"/>
      <c r="C292" s="443"/>
      <c r="D292" s="442"/>
      <c r="E292" s="442"/>
    </row>
    <row r="293" spans="1:5" ht="12.75">
      <c r="A293" s="442"/>
      <c r="B293" s="442"/>
      <c r="C293" s="443"/>
      <c r="D293" s="442"/>
      <c r="E293" s="442"/>
    </row>
    <row r="294" spans="1:5" ht="12.75">
      <c r="A294" s="442"/>
      <c r="B294" s="442"/>
      <c r="C294" s="443"/>
      <c r="D294" s="442"/>
      <c r="E294" s="442"/>
    </row>
    <row r="295" spans="1:5" ht="12.75">
      <c r="A295" s="442"/>
      <c r="B295" s="442"/>
      <c r="C295" s="443"/>
      <c r="D295" s="442"/>
      <c r="E295" s="442"/>
    </row>
    <row r="296" spans="1:5" ht="12.75">
      <c r="A296" s="442"/>
      <c r="B296" s="442"/>
      <c r="C296" s="443"/>
      <c r="D296" s="442"/>
      <c r="E296" s="442"/>
    </row>
    <row r="297" spans="1:5" ht="12.75">
      <c r="A297" s="442"/>
      <c r="B297" s="442"/>
      <c r="C297" s="443"/>
      <c r="D297" s="442"/>
      <c r="E297" s="442"/>
    </row>
    <row r="298" spans="1:5" ht="12.75">
      <c r="A298" s="442"/>
      <c r="B298" s="442"/>
      <c r="C298" s="443"/>
      <c r="D298" s="442"/>
      <c r="E298" s="442"/>
    </row>
    <row r="299" spans="1:5" ht="12.75">
      <c r="A299" s="442"/>
      <c r="B299" s="442"/>
      <c r="C299" s="443"/>
      <c r="D299" s="442"/>
      <c r="E299" s="442"/>
    </row>
    <row r="300" spans="1:5" ht="12.75">
      <c r="A300" s="442"/>
      <c r="B300" s="442"/>
      <c r="C300" s="443"/>
      <c r="D300" s="442"/>
      <c r="E300" s="442"/>
    </row>
    <row r="301" spans="1:5" ht="12.75">
      <c r="A301" s="442"/>
      <c r="B301" s="442"/>
      <c r="C301" s="443"/>
      <c r="D301" s="442"/>
      <c r="E301" s="442"/>
    </row>
    <row r="302" spans="1:5" ht="12.75">
      <c r="A302" s="442"/>
      <c r="B302" s="442"/>
      <c r="C302" s="443"/>
      <c r="D302" s="442"/>
      <c r="E302" s="442"/>
    </row>
    <row r="303" spans="1:5" ht="12.75">
      <c r="A303" s="442"/>
      <c r="B303" s="442"/>
      <c r="C303" s="443"/>
      <c r="D303" s="442"/>
      <c r="E303" s="442"/>
    </row>
    <row r="304" spans="1:5" ht="12.75">
      <c r="A304" s="442"/>
      <c r="B304" s="442"/>
      <c r="C304" s="443"/>
      <c r="D304" s="442"/>
      <c r="E304" s="442"/>
    </row>
    <row r="305" spans="1:5" ht="12.75">
      <c r="A305" s="442"/>
      <c r="B305" s="442"/>
      <c r="C305" s="443"/>
      <c r="D305" s="442"/>
      <c r="E305" s="442"/>
    </row>
    <row r="306" spans="1:5" ht="12.75">
      <c r="A306" s="442"/>
      <c r="B306" s="442"/>
      <c r="C306" s="443"/>
      <c r="D306" s="442"/>
      <c r="E306" s="442"/>
    </row>
    <row r="307" spans="1:5" ht="12.75">
      <c r="A307" s="442"/>
      <c r="B307" s="442"/>
      <c r="C307" s="443"/>
      <c r="D307" s="442"/>
      <c r="E307" s="442"/>
    </row>
    <row r="308" spans="1:5" ht="12.75">
      <c r="A308" s="442"/>
      <c r="B308" s="442"/>
      <c r="C308" s="443"/>
      <c r="D308" s="442"/>
      <c r="E308" s="442"/>
    </row>
    <row r="309" spans="1:5" ht="12.75">
      <c r="A309" s="442"/>
      <c r="B309" s="442"/>
      <c r="C309" s="443"/>
      <c r="D309" s="442"/>
      <c r="E309" s="442"/>
    </row>
    <row r="310" spans="1:5" ht="12.75">
      <c r="A310" s="442"/>
      <c r="B310" s="442"/>
      <c r="C310" s="443"/>
      <c r="D310" s="442"/>
      <c r="E310" s="442"/>
    </row>
    <row r="311" spans="1:5" ht="12.75">
      <c r="A311" s="442"/>
      <c r="B311" s="442"/>
      <c r="C311" s="443"/>
      <c r="D311" s="442"/>
      <c r="E311" s="442"/>
    </row>
    <row r="312" spans="1:5" ht="12.75">
      <c r="A312" s="442"/>
      <c r="B312" s="442"/>
      <c r="C312" s="443"/>
      <c r="D312" s="442"/>
      <c r="E312" s="442"/>
    </row>
    <row r="313" spans="1:5" ht="12.75">
      <c r="A313" s="442"/>
      <c r="B313" s="442"/>
      <c r="C313" s="443"/>
      <c r="D313" s="442"/>
      <c r="E313" s="442"/>
    </row>
    <row r="314" spans="1:5" ht="12.75">
      <c r="A314" s="442"/>
      <c r="B314" s="442"/>
      <c r="C314" s="443"/>
      <c r="D314" s="442"/>
      <c r="E314" s="442"/>
    </row>
    <row r="315" spans="1:5" ht="12.75">
      <c r="A315" s="442"/>
      <c r="B315" s="442"/>
      <c r="C315" s="443"/>
      <c r="D315" s="442"/>
      <c r="E315" s="442"/>
    </row>
    <row r="316" spans="1:5" ht="12.75">
      <c r="A316" s="442"/>
      <c r="B316" s="442"/>
      <c r="C316" s="443"/>
      <c r="D316" s="442"/>
      <c r="E316" s="442"/>
    </row>
    <row r="317" spans="1:5" ht="12.75">
      <c r="A317" s="442"/>
      <c r="B317" s="442"/>
      <c r="C317" s="443"/>
      <c r="D317" s="442"/>
      <c r="E317" s="442"/>
    </row>
    <row r="318" spans="1:5" ht="12.75">
      <c r="A318" s="442"/>
      <c r="B318" s="442"/>
      <c r="C318" s="443"/>
      <c r="D318" s="442"/>
      <c r="E318" s="442"/>
    </row>
    <row r="319" spans="1:5" ht="12.75">
      <c r="A319" s="442"/>
      <c r="B319" s="442"/>
      <c r="C319" s="443"/>
      <c r="D319" s="442"/>
      <c r="E319" s="442"/>
    </row>
    <row r="320" spans="1:5" ht="12.75">
      <c r="A320" s="442"/>
      <c r="B320" s="442"/>
      <c r="C320" s="443"/>
      <c r="D320" s="442"/>
      <c r="E320" s="442"/>
    </row>
    <row r="321" spans="1:5" ht="12.75">
      <c r="A321" s="442"/>
      <c r="B321" s="442"/>
      <c r="C321" s="443"/>
      <c r="D321" s="442"/>
      <c r="E321" s="442"/>
    </row>
    <row r="322" spans="1:5" ht="12.75">
      <c r="A322" s="442"/>
      <c r="B322" s="442"/>
      <c r="C322" s="443"/>
      <c r="D322" s="442"/>
      <c r="E322" s="442"/>
    </row>
    <row r="323" spans="1:5" ht="12.75">
      <c r="A323" s="442"/>
      <c r="B323" s="442"/>
      <c r="C323" s="443"/>
      <c r="D323" s="442"/>
      <c r="E323" s="442"/>
    </row>
    <row r="324" spans="1:5" ht="12.75">
      <c r="A324" s="442"/>
      <c r="B324" s="442"/>
      <c r="C324" s="443"/>
      <c r="D324" s="442"/>
      <c r="E324" s="442"/>
    </row>
    <row r="325" spans="1:5" ht="12.75">
      <c r="A325" s="442"/>
      <c r="B325" s="442"/>
      <c r="C325" s="443"/>
      <c r="D325" s="442"/>
      <c r="E325" s="442"/>
    </row>
    <row r="326" spans="1:5" ht="12.75">
      <c r="A326" s="442"/>
      <c r="B326" s="442"/>
      <c r="C326" s="443"/>
      <c r="D326" s="442"/>
      <c r="E326" s="442"/>
    </row>
    <row r="327" spans="1:5" ht="12.75">
      <c r="A327" s="442"/>
      <c r="B327" s="442"/>
      <c r="C327" s="443"/>
      <c r="D327" s="442"/>
      <c r="E327" s="442"/>
    </row>
    <row r="328" spans="1:5" ht="12.75">
      <c r="A328" s="442"/>
      <c r="B328" s="442"/>
      <c r="C328" s="443"/>
      <c r="D328" s="442"/>
      <c r="E328" s="442"/>
    </row>
    <row r="329" spans="1:5" ht="12.75">
      <c r="A329" s="442"/>
      <c r="B329" s="442"/>
      <c r="C329" s="443"/>
      <c r="D329" s="442"/>
      <c r="E329" s="442"/>
    </row>
    <row r="330" spans="1:5" ht="12.75">
      <c r="A330" s="442"/>
      <c r="B330" s="442"/>
      <c r="C330" s="443"/>
      <c r="D330" s="442"/>
      <c r="E330" s="442"/>
    </row>
    <row r="331" spans="1:5" ht="12.75">
      <c r="A331" s="442"/>
      <c r="B331" s="442"/>
      <c r="C331" s="443"/>
      <c r="D331" s="442"/>
      <c r="E331" s="442"/>
    </row>
    <row r="332" spans="1:5" ht="12.75">
      <c r="A332" s="442"/>
      <c r="B332" s="442"/>
      <c r="C332" s="443"/>
      <c r="D332" s="442"/>
      <c r="E332" s="442"/>
    </row>
    <row r="333" spans="1:5" ht="12.75">
      <c r="A333" s="442"/>
      <c r="B333" s="442"/>
      <c r="C333" s="443"/>
      <c r="D333" s="442"/>
      <c r="E333" s="442"/>
    </row>
    <row r="334" spans="1:5" ht="12.75">
      <c r="A334" s="442"/>
      <c r="B334" s="442"/>
      <c r="C334" s="443"/>
      <c r="D334" s="442"/>
      <c r="E334" s="442"/>
    </row>
    <row r="335" spans="2:5" ht="12.75">
      <c r="B335" s="339"/>
      <c r="C335" s="336"/>
      <c r="D335" s="339"/>
      <c r="E335" s="339"/>
    </row>
    <row r="336" spans="2:5" ht="12.75">
      <c r="B336" s="339"/>
      <c r="C336" s="336"/>
      <c r="D336" s="339"/>
      <c r="E336" s="339"/>
    </row>
    <row r="337" spans="2:5" ht="12.75">
      <c r="B337" s="339"/>
      <c r="C337" s="336"/>
      <c r="D337" s="339"/>
      <c r="E337" s="339"/>
    </row>
    <row r="338" spans="2:5" ht="12.75">
      <c r="B338" s="339"/>
      <c r="C338" s="336"/>
      <c r="D338" s="339"/>
      <c r="E338" s="339"/>
    </row>
    <row r="339" spans="2:5" ht="12.75">
      <c r="B339" s="339"/>
      <c r="C339" s="336"/>
      <c r="D339" s="339"/>
      <c r="E339" s="339"/>
    </row>
    <row r="340" spans="2:5" ht="12.75">
      <c r="B340" s="339"/>
      <c r="C340" s="336"/>
      <c r="D340" s="339"/>
      <c r="E340" s="339"/>
    </row>
    <row r="341" spans="2:5" ht="12.75">
      <c r="B341" s="339"/>
      <c r="C341" s="336"/>
      <c r="D341" s="339"/>
      <c r="E341" s="339"/>
    </row>
    <row r="342" spans="2:5" ht="12.75">
      <c r="B342" s="339"/>
      <c r="C342" s="336"/>
      <c r="D342" s="339"/>
      <c r="E342" s="339"/>
    </row>
    <row r="343" spans="2:5" ht="12.75">
      <c r="B343" s="339"/>
      <c r="C343" s="336"/>
      <c r="D343" s="339"/>
      <c r="E343" s="339"/>
    </row>
    <row r="344" spans="2:5" ht="12.75">
      <c r="B344" s="339"/>
      <c r="C344" s="336"/>
      <c r="D344" s="339"/>
      <c r="E344" s="339"/>
    </row>
    <row r="345" spans="2:5" ht="12.75">
      <c r="B345" s="339"/>
      <c r="C345" s="336"/>
      <c r="D345" s="339"/>
      <c r="E345" s="339"/>
    </row>
    <row r="346" spans="2:5" ht="12.75">
      <c r="B346" s="339"/>
      <c r="C346" s="336"/>
      <c r="D346" s="339"/>
      <c r="E346" s="339"/>
    </row>
    <row r="347" spans="2:5" ht="12.75">
      <c r="B347" s="339"/>
      <c r="C347" s="336"/>
      <c r="D347" s="339"/>
      <c r="E347" s="339"/>
    </row>
    <row r="348" spans="2:5" ht="12.75">
      <c r="B348" s="339"/>
      <c r="C348" s="336"/>
      <c r="D348" s="339"/>
      <c r="E348" s="339"/>
    </row>
    <row r="349" spans="2:5" ht="12.75">
      <c r="B349" s="339"/>
      <c r="C349" s="336"/>
      <c r="D349" s="339"/>
      <c r="E349" s="339"/>
    </row>
    <row r="350" spans="2:5" ht="12.75">
      <c r="B350" s="339"/>
      <c r="C350" s="336"/>
      <c r="D350" s="339"/>
      <c r="E350" s="339"/>
    </row>
    <row r="351" spans="2:5" ht="12.75">
      <c r="B351" s="339"/>
      <c r="C351" s="336"/>
      <c r="D351" s="339"/>
      <c r="E351" s="339"/>
    </row>
    <row r="352" spans="2:5" ht="12.75">
      <c r="B352" s="339"/>
      <c r="C352" s="336"/>
      <c r="D352" s="339"/>
      <c r="E352" s="339"/>
    </row>
    <row r="353" spans="2:5" ht="12.75">
      <c r="B353" s="339"/>
      <c r="C353" s="336"/>
      <c r="D353" s="339"/>
      <c r="E353" s="339"/>
    </row>
    <row r="354" spans="2:5" ht="12.75">
      <c r="B354" s="339"/>
      <c r="C354" s="336"/>
      <c r="D354" s="339"/>
      <c r="E354" s="339"/>
    </row>
    <row r="355" spans="2:5" ht="12.75">
      <c r="B355" s="339"/>
      <c r="C355" s="336"/>
      <c r="D355" s="339"/>
      <c r="E355" s="339"/>
    </row>
    <row r="356" spans="2:5" ht="12.75">
      <c r="B356" s="339"/>
      <c r="C356" s="336"/>
      <c r="D356" s="339"/>
      <c r="E356" s="339"/>
    </row>
    <row r="357" spans="2:5" ht="12.75">
      <c r="B357" s="339"/>
      <c r="C357" s="336"/>
      <c r="D357" s="339"/>
      <c r="E357" s="339"/>
    </row>
    <row r="358" spans="2:5" ht="12.75">
      <c r="B358" s="339"/>
      <c r="C358" s="336"/>
      <c r="D358" s="339"/>
      <c r="E358" s="339"/>
    </row>
    <row r="359" spans="2:5" ht="12.75">
      <c r="B359" s="339"/>
      <c r="C359" s="336"/>
      <c r="D359" s="339"/>
      <c r="E359" s="339"/>
    </row>
    <row r="360" spans="2:5" ht="12.75">
      <c r="B360" s="339"/>
      <c r="C360" s="336"/>
      <c r="D360" s="339"/>
      <c r="E360" s="339"/>
    </row>
    <row r="361" spans="2:5" ht="12.75">
      <c r="B361" s="339"/>
      <c r="C361" s="336"/>
      <c r="D361" s="339"/>
      <c r="E361" s="339"/>
    </row>
    <row r="362" spans="2:5" ht="12.75">
      <c r="B362" s="339"/>
      <c r="C362" s="336"/>
      <c r="D362" s="339"/>
      <c r="E362" s="339"/>
    </row>
    <row r="363" spans="2:5" ht="12.75">
      <c r="B363" s="339"/>
      <c r="C363" s="336"/>
      <c r="D363" s="339"/>
      <c r="E363" s="339"/>
    </row>
    <row r="364" spans="2:5" ht="12.75">
      <c r="B364" s="339"/>
      <c r="C364" s="336"/>
      <c r="D364" s="339"/>
      <c r="E364" s="339"/>
    </row>
    <row r="365" spans="2:5" ht="12.75">
      <c r="B365" s="339"/>
      <c r="C365" s="336"/>
      <c r="D365" s="339"/>
      <c r="E365" s="339"/>
    </row>
    <row r="366" spans="2:5" ht="12.75">
      <c r="B366" s="339"/>
      <c r="C366" s="336"/>
      <c r="D366" s="339"/>
      <c r="E366" s="339"/>
    </row>
    <row r="367" spans="2:5" ht="12.75">
      <c r="B367" s="339"/>
      <c r="C367" s="336"/>
      <c r="D367" s="339"/>
      <c r="E367" s="339"/>
    </row>
    <row r="368" spans="2:5" ht="12.75">
      <c r="B368" s="339"/>
      <c r="C368" s="336"/>
      <c r="D368" s="339"/>
      <c r="E368" s="339"/>
    </row>
    <row r="369" spans="2:5" ht="12.75">
      <c r="B369" s="339"/>
      <c r="C369" s="336"/>
      <c r="D369" s="339"/>
      <c r="E369" s="339"/>
    </row>
    <row r="370" spans="2:5" ht="12.75">
      <c r="B370" s="339"/>
      <c r="C370" s="336"/>
      <c r="D370" s="339"/>
      <c r="E370" s="339"/>
    </row>
    <row r="371" spans="2:5" ht="12.75">
      <c r="B371" s="339"/>
      <c r="C371" s="336"/>
      <c r="D371" s="339"/>
      <c r="E371" s="339"/>
    </row>
    <row r="372" spans="2:5" ht="12.75">
      <c r="B372" s="339"/>
      <c r="C372" s="336"/>
      <c r="D372" s="339"/>
      <c r="E372" s="339"/>
    </row>
    <row r="373" spans="2:5" ht="12.75">
      <c r="B373" s="339"/>
      <c r="C373" s="336"/>
      <c r="D373" s="339"/>
      <c r="E373" s="339"/>
    </row>
    <row r="374" spans="2:5" ht="12.75">
      <c r="B374" s="339"/>
      <c r="C374" s="336"/>
      <c r="D374" s="339"/>
      <c r="E374" s="339"/>
    </row>
    <row r="375" spans="2:5" ht="12.75">
      <c r="B375" s="339"/>
      <c r="C375" s="336"/>
      <c r="D375" s="339"/>
      <c r="E375" s="339"/>
    </row>
    <row r="376" spans="2:5" ht="12.75">
      <c r="B376" s="339"/>
      <c r="C376" s="336"/>
      <c r="D376" s="339"/>
      <c r="E376" s="339"/>
    </row>
    <row r="377" spans="2:5" ht="12.75">
      <c r="B377" s="339"/>
      <c r="C377" s="336"/>
      <c r="D377" s="339"/>
      <c r="E377" s="339"/>
    </row>
    <row r="378" spans="2:5" ht="12.75">
      <c r="B378" s="339"/>
      <c r="C378" s="336"/>
      <c r="D378" s="339"/>
      <c r="E378" s="339"/>
    </row>
    <row r="379" spans="2:5" ht="12.75">
      <c r="B379" s="339"/>
      <c r="C379" s="336"/>
      <c r="D379" s="339"/>
      <c r="E379" s="339"/>
    </row>
    <row r="380" spans="2:5" ht="12.75">
      <c r="B380" s="339"/>
      <c r="C380" s="336"/>
      <c r="D380" s="339"/>
      <c r="E380" s="339"/>
    </row>
    <row r="381" spans="2:5" ht="12.75">
      <c r="B381" s="339"/>
      <c r="C381" s="336"/>
      <c r="D381" s="339"/>
      <c r="E381" s="339"/>
    </row>
    <row r="382" spans="2:5" ht="12.75">
      <c r="B382" s="339"/>
      <c r="C382" s="336"/>
      <c r="D382" s="339"/>
      <c r="E382" s="339"/>
    </row>
    <row r="383" spans="2:5" ht="12.75">
      <c r="B383" s="339"/>
      <c r="C383" s="336"/>
      <c r="D383" s="339"/>
      <c r="E383" s="339"/>
    </row>
    <row r="384" spans="2:5" ht="12.75">
      <c r="B384" s="339"/>
      <c r="C384" s="336"/>
      <c r="D384" s="339"/>
      <c r="E384" s="339"/>
    </row>
    <row r="385" spans="2:5" ht="12.75">
      <c r="B385" s="339"/>
      <c r="C385" s="336"/>
      <c r="D385" s="339"/>
      <c r="E385" s="339"/>
    </row>
    <row r="386" spans="2:5" ht="12.75">
      <c r="B386" s="339"/>
      <c r="C386" s="336"/>
      <c r="D386" s="339"/>
      <c r="E386" s="339"/>
    </row>
    <row r="387" spans="2:5" ht="12.75">
      <c r="B387" s="339"/>
      <c r="C387" s="336"/>
      <c r="D387" s="339"/>
      <c r="E387" s="339"/>
    </row>
    <row r="388" spans="2:5" ht="12.75">
      <c r="B388" s="339"/>
      <c r="C388" s="336"/>
      <c r="D388" s="339"/>
      <c r="E388" s="339"/>
    </row>
    <row r="389" spans="2:5" ht="12.75">
      <c r="B389" s="339"/>
      <c r="C389" s="336"/>
      <c r="D389" s="339"/>
      <c r="E389" s="339"/>
    </row>
    <row r="390" spans="2:5" ht="12.75">
      <c r="B390" s="339"/>
      <c r="C390" s="336"/>
      <c r="D390" s="339"/>
      <c r="E390" s="339"/>
    </row>
    <row r="391" spans="2:5" ht="12.75">
      <c r="B391" s="339"/>
      <c r="C391" s="336"/>
      <c r="D391" s="339"/>
      <c r="E391" s="339"/>
    </row>
    <row r="392" spans="2:5" ht="12.75">
      <c r="B392" s="339"/>
      <c r="C392" s="336"/>
      <c r="D392" s="339"/>
      <c r="E392" s="339"/>
    </row>
    <row r="393" spans="2:5" ht="12.75">
      <c r="B393" s="339"/>
      <c r="C393" s="336"/>
      <c r="D393" s="339"/>
      <c r="E393" s="339"/>
    </row>
    <row r="394" spans="2:5" ht="12.75">
      <c r="B394" s="339"/>
      <c r="C394" s="336"/>
      <c r="D394" s="339"/>
      <c r="E394" s="339"/>
    </row>
    <row r="395" spans="2:5" ht="12.75">
      <c r="B395" s="339"/>
      <c r="C395" s="336"/>
      <c r="D395" s="339"/>
      <c r="E395" s="339"/>
    </row>
    <row r="396" spans="2:5" ht="12.75">
      <c r="B396" s="339"/>
      <c r="C396" s="336"/>
      <c r="D396" s="339"/>
      <c r="E396" s="339"/>
    </row>
    <row r="397" spans="2:5" ht="12.75">
      <c r="B397" s="339"/>
      <c r="C397" s="336"/>
      <c r="D397" s="339"/>
      <c r="E397" s="339"/>
    </row>
    <row r="398" spans="2:5" ht="12.75">
      <c r="B398" s="339"/>
      <c r="C398" s="336"/>
      <c r="D398" s="339"/>
      <c r="E398" s="339"/>
    </row>
    <row r="399" spans="2:5" ht="12.75">
      <c r="B399" s="339"/>
      <c r="C399" s="336"/>
      <c r="D399" s="339"/>
      <c r="E399" s="339"/>
    </row>
    <row r="400" spans="2:5" ht="12.75">
      <c r="B400" s="339"/>
      <c r="C400" s="336"/>
      <c r="D400" s="339"/>
      <c r="E400" s="339"/>
    </row>
    <row r="401" spans="2:5" ht="12.75">
      <c r="B401" s="339"/>
      <c r="C401" s="336"/>
      <c r="D401" s="339"/>
      <c r="E401" s="339"/>
    </row>
    <row r="402" spans="2:5" ht="12.75">
      <c r="B402" s="339"/>
      <c r="C402" s="336"/>
      <c r="D402" s="339"/>
      <c r="E402" s="339"/>
    </row>
    <row r="403" spans="2:5" ht="12.75">
      <c r="B403" s="339"/>
      <c r="C403" s="336"/>
      <c r="D403" s="339"/>
      <c r="E403" s="339"/>
    </row>
    <row r="404" spans="2:5" ht="12.75">
      <c r="B404" s="339"/>
      <c r="C404" s="336"/>
      <c r="D404" s="339"/>
      <c r="E404" s="339"/>
    </row>
    <row r="405" spans="2:5" ht="12.75">
      <c r="B405" s="339"/>
      <c r="C405" s="336"/>
      <c r="D405" s="339"/>
      <c r="E405" s="339"/>
    </row>
    <row r="406" spans="2:5" ht="12.75">
      <c r="B406" s="339"/>
      <c r="C406" s="336"/>
      <c r="D406" s="339"/>
      <c r="E406" s="339"/>
    </row>
    <row r="407" spans="2:5" ht="12.75">
      <c r="B407" s="339"/>
      <c r="C407" s="336"/>
      <c r="D407" s="339"/>
      <c r="E407" s="339"/>
    </row>
    <row r="408" spans="2:5" ht="12.75">
      <c r="B408" s="339"/>
      <c r="C408" s="336"/>
      <c r="D408" s="339"/>
      <c r="E408" s="339"/>
    </row>
    <row r="409" spans="2:5" ht="12.75">
      <c r="B409" s="339"/>
      <c r="C409" s="336"/>
      <c r="D409" s="339"/>
      <c r="E409" s="339"/>
    </row>
    <row r="410" spans="2:5" ht="12.75">
      <c r="B410" s="339"/>
      <c r="C410" s="336"/>
      <c r="D410" s="339"/>
      <c r="E410" s="339"/>
    </row>
    <row r="411" spans="2:5" ht="12.75">
      <c r="B411" s="339"/>
      <c r="C411" s="336"/>
      <c r="D411" s="339"/>
      <c r="E411" s="339"/>
    </row>
    <row r="412" spans="2:5" ht="12.75">
      <c r="B412" s="339"/>
      <c r="C412" s="336"/>
      <c r="D412" s="339"/>
      <c r="E412" s="339"/>
    </row>
    <row r="413" spans="2:5" ht="12.75">
      <c r="B413" s="339"/>
      <c r="C413" s="336"/>
      <c r="D413" s="339"/>
      <c r="E413" s="339"/>
    </row>
    <row r="414" spans="2:5" ht="12.75">
      <c r="B414" s="339"/>
      <c r="C414" s="336"/>
      <c r="D414" s="339"/>
      <c r="E414" s="339"/>
    </row>
    <row r="415" spans="2:5" ht="12.75">
      <c r="B415" s="339"/>
      <c r="C415" s="336"/>
      <c r="D415" s="339"/>
      <c r="E415" s="339"/>
    </row>
    <row r="416" spans="2:5" ht="12.75">
      <c r="B416" s="339"/>
      <c r="C416" s="336"/>
      <c r="D416" s="339"/>
      <c r="E416" s="339"/>
    </row>
    <row r="417" spans="2:5" ht="12.75">
      <c r="B417" s="339"/>
      <c r="C417" s="336"/>
      <c r="D417" s="339"/>
      <c r="E417" s="339"/>
    </row>
    <row r="418" spans="2:5" ht="12.75">
      <c r="B418" s="339"/>
      <c r="C418" s="336"/>
      <c r="D418" s="339"/>
      <c r="E418" s="339"/>
    </row>
    <row r="419" spans="2:5" ht="12.75">
      <c r="B419" s="339"/>
      <c r="C419" s="336"/>
      <c r="D419" s="339"/>
      <c r="E419" s="339"/>
    </row>
    <row r="420" spans="2:5" ht="12.75">
      <c r="B420" s="339"/>
      <c r="C420" s="336"/>
      <c r="D420" s="339"/>
      <c r="E420" s="339"/>
    </row>
    <row r="421" spans="2:5" ht="12.75">
      <c r="B421" s="339"/>
      <c r="C421" s="336"/>
      <c r="D421" s="339"/>
      <c r="E421" s="339"/>
    </row>
    <row r="422" spans="2:5" ht="12.75">
      <c r="B422" s="339"/>
      <c r="C422" s="336"/>
      <c r="D422" s="339"/>
      <c r="E422" s="339"/>
    </row>
    <row r="423" spans="2:5" ht="12.75">
      <c r="B423" s="339"/>
      <c r="C423" s="336"/>
      <c r="D423" s="339"/>
      <c r="E423" s="339"/>
    </row>
    <row r="424" spans="2:5" ht="12.75">
      <c r="B424" s="339"/>
      <c r="C424" s="336"/>
      <c r="D424" s="339"/>
      <c r="E424" s="339"/>
    </row>
    <row r="425" spans="2:5" ht="12.75">
      <c r="B425" s="339"/>
      <c r="C425" s="336"/>
      <c r="D425" s="339"/>
      <c r="E425" s="339"/>
    </row>
    <row r="426" spans="2:5" ht="12.75">
      <c r="B426" s="339"/>
      <c r="C426" s="336"/>
      <c r="D426" s="339"/>
      <c r="E426" s="339"/>
    </row>
    <row r="427" spans="2:5" ht="12.75">
      <c r="B427" s="339"/>
      <c r="C427" s="336"/>
      <c r="D427" s="339"/>
      <c r="E427" s="339"/>
    </row>
    <row r="428" spans="2:5" ht="12.75">
      <c r="B428" s="339"/>
      <c r="C428" s="336"/>
      <c r="D428" s="339"/>
      <c r="E428" s="339"/>
    </row>
    <row r="429" spans="2:5" ht="12.75">
      <c r="B429" s="339"/>
      <c r="C429" s="336"/>
      <c r="D429" s="339"/>
      <c r="E429" s="339"/>
    </row>
    <row r="430" spans="2:5" ht="12.75">
      <c r="B430" s="339"/>
      <c r="C430" s="336"/>
      <c r="D430" s="339"/>
      <c r="E430" s="339"/>
    </row>
    <row r="431" spans="2:5" ht="12.75">
      <c r="B431" s="339"/>
      <c r="C431" s="336"/>
      <c r="D431" s="339"/>
      <c r="E431" s="339"/>
    </row>
    <row r="432" spans="2:5" ht="12.75">
      <c r="B432" s="339"/>
      <c r="C432" s="336"/>
      <c r="D432" s="339"/>
      <c r="E432" s="339"/>
    </row>
    <row r="433" spans="2:5" ht="12.75">
      <c r="B433" s="339"/>
      <c r="C433" s="336"/>
      <c r="D433" s="339"/>
      <c r="E433" s="339"/>
    </row>
    <row r="434" spans="2:5" ht="12.75">
      <c r="B434" s="339"/>
      <c r="C434" s="336"/>
      <c r="D434" s="339"/>
      <c r="E434" s="339"/>
    </row>
    <row r="435" spans="2:5" ht="12.75">
      <c r="B435" s="339"/>
      <c r="C435" s="336"/>
      <c r="D435" s="339"/>
      <c r="E435" s="339"/>
    </row>
    <row r="436" spans="2:5" ht="12.75">
      <c r="B436" s="339"/>
      <c r="C436" s="336"/>
      <c r="D436" s="339"/>
      <c r="E436" s="339"/>
    </row>
    <row r="437" spans="2:5" ht="12.75">
      <c r="B437" s="339"/>
      <c r="C437" s="336"/>
      <c r="D437" s="339"/>
      <c r="E437" s="339"/>
    </row>
    <row r="438" spans="2:5" ht="12.75">
      <c r="B438" s="339"/>
      <c r="C438" s="336"/>
      <c r="D438" s="339"/>
      <c r="E438" s="339"/>
    </row>
    <row r="439" spans="2:5" ht="12.75">
      <c r="B439" s="339"/>
      <c r="C439" s="336"/>
      <c r="D439" s="339"/>
      <c r="E439" s="339"/>
    </row>
    <row r="440" spans="2:5" ht="12.75">
      <c r="B440" s="339"/>
      <c r="C440" s="336"/>
      <c r="D440" s="339"/>
      <c r="E440" s="339"/>
    </row>
    <row r="441" spans="2:5" ht="12.75">
      <c r="B441" s="339"/>
      <c r="C441" s="336"/>
      <c r="D441" s="339"/>
      <c r="E441" s="339"/>
    </row>
    <row r="442" spans="2:5" ht="12.75">
      <c r="B442" s="339"/>
      <c r="C442" s="336"/>
      <c r="D442" s="339"/>
      <c r="E442" s="339"/>
    </row>
    <row r="443" spans="2:5" ht="12.75">
      <c r="B443" s="339"/>
      <c r="C443" s="336"/>
      <c r="D443" s="339"/>
      <c r="E443" s="339"/>
    </row>
    <row r="444" spans="2:5" ht="12.75">
      <c r="B444" s="339"/>
      <c r="C444" s="336"/>
      <c r="D444" s="339"/>
      <c r="E444" s="339"/>
    </row>
    <row r="445" spans="2:5" ht="12.75">
      <c r="B445" s="339"/>
      <c r="C445" s="336"/>
      <c r="D445" s="339"/>
      <c r="E445" s="339"/>
    </row>
    <row r="446" spans="2:5" ht="12.75">
      <c r="B446" s="339"/>
      <c r="C446" s="336"/>
      <c r="D446" s="339"/>
      <c r="E446" s="339"/>
    </row>
    <row r="447" spans="2:5" ht="12.75">
      <c r="B447" s="339"/>
      <c r="C447" s="336"/>
      <c r="D447" s="339"/>
      <c r="E447" s="339"/>
    </row>
    <row r="448" spans="2:5" ht="12.75">
      <c r="B448" s="339"/>
      <c r="C448" s="336"/>
      <c r="D448" s="339"/>
      <c r="E448" s="339"/>
    </row>
    <row r="449" spans="2:5" ht="12.75">
      <c r="B449" s="339"/>
      <c r="C449" s="336"/>
      <c r="D449" s="339"/>
      <c r="E449" s="339"/>
    </row>
    <row r="450" spans="2:5" ht="12.75">
      <c r="B450" s="339"/>
      <c r="C450" s="336"/>
      <c r="D450" s="339"/>
      <c r="E450" s="339"/>
    </row>
    <row r="451" spans="2:5" ht="12.75">
      <c r="B451" s="339"/>
      <c r="C451" s="336"/>
      <c r="D451" s="339"/>
      <c r="E451" s="339"/>
    </row>
    <row r="452" spans="2:5" ht="12.75">
      <c r="B452" s="339"/>
      <c r="C452" s="336"/>
      <c r="D452" s="339"/>
      <c r="E452" s="339"/>
    </row>
    <row r="453" spans="2:5" ht="12.75">
      <c r="B453" s="339"/>
      <c r="C453" s="336"/>
      <c r="D453" s="339"/>
      <c r="E453" s="339"/>
    </row>
    <row r="454" spans="2:5" ht="12.75">
      <c r="B454" s="339"/>
      <c r="C454" s="336"/>
      <c r="D454" s="339"/>
      <c r="E454" s="339"/>
    </row>
    <row r="455" spans="2:5" ht="12.75">
      <c r="B455" s="339"/>
      <c r="C455" s="336"/>
      <c r="D455" s="339"/>
      <c r="E455" s="339"/>
    </row>
    <row r="456" spans="2:5" ht="12.75">
      <c r="B456" s="339"/>
      <c r="C456" s="336"/>
      <c r="D456" s="339"/>
      <c r="E456" s="339"/>
    </row>
    <row r="457" spans="2:5" ht="12.75">
      <c r="B457" s="339"/>
      <c r="C457" s="336"/>
      <c r="D457" s="339"/>
      <c r="E457" s="339"/>
    </row>
    <row r="458" spans="2:5" ht="12.75">
      <c r="B458" s="339"/>
      <c r="C458" s="336"/>
      <c r="D458" s="339"/>
      <c r="E458" s="339"/>
    </row>
    <row r="459" spans="2:5" ht="12.75">
      <c r="B459" s="339"/>
      <c r="C459" s="336"/>
      <c r="D459" s="339"/>
      <c r="E459" s="339"/>
    </row>
    <row r="460" spans="2:5" ht="12.75">
      <c r="B460" s="339"/>
      <c r="C460" s="336"/>
      <c r="D460" s="339"/>
      <c r="E460" s="339"/>
    </row>
    <row r="461" spans="2:5" ht="12.75">
      <c r="B461" s="339"/>
      <c r="C461" s="336"/>
      <c r="D461" s="339"/>
      <c r="E461" s="339"/>
    </row>
    <row r="462" spans="2:5" ht="12.75">
      <c r="B462" s="339"/>
      <c r="C462" s="336"/>
      <c r="D462" s="339"/>
      <c r="E462" s="339"/>
    </row>
    <row r="463" spans="2:5" ht="12.75">
      <c r="B463" s="339"/>
      <c r="C463" s="336"/>
      <c r="D463" s="339"/>
      <c r="E463" s="339"/>
    </row>
    <row r="464" spans="2:5" ht="12.75">
      <c r="B464" s="339"/>
      <c r="C464" s="336"/>
      <c r="D464" s="339"/>
      <c r="E464" s="339"/>
    </row>
    <row r="465" spans="2:5" ht="12.75">
      <c r="B465" s="339"/>
      <c r="C465" s="336"/>
      <c r="D465" s="339"/>
      <c r="E465" s="339"/>
    </row>
    <row r="466" spans="2:5" ht="12.75">
      <c r="B466" s="339"/>
      <c r="C466" s="336"/>
      <c r="D466" s="339"/>
      <c r="E466" s="339"/>
    </row>
    <row r="467" spans="2:5" ht="12.75">
      <c r="B467" s="339"/>
      <c r="C467" s="336"/>
      <c r="D467" s="339"/>
      <c r="E467" s="339"/>
    </row>
    <row r="468" spans="2:5" ht="12.75">
      <c r="B468" s="339"/>
      <c r="C468" s="336"/>
      <c r="D468" s="339"/>
      <c r="E468" s="339"/>
    </row>
    <row r="469" spans="2:5" ht="12.75">
      <c r="B469" s="339"/>
      <c r="C469" s="336"/>
      <c r="D469" s="339"/>
      <c r="E469" s="339"/>
    </row>
    <row r="470" spans="2:5" ht="12.75">
      <c r="B470" s="339"/>
      <c r="C470" s="336"/>
      <c r="D470" s="339"/>
      <c r="E470" s="339"/>
    </row>
    <row r="471" spans="2:5" ht="12.75">
      <c r="B471" s="339"/>
      <c r="C471" s="336"/>
      <c r="D471" s="339"/>
      <c r="E471" s="339"/>
    </row>
    <row r="472" spans="2:5" ht="12.75">
      <c r="B472" s="339"/>
      <c r="C472" s="336"/>
      <c r="D472" s="339"/>
      <c r="E472" s="339"/>
    </row>
    <row r="473" spans="2:5" ht="12.75">
      <c r="B473" s="339"/>
      <c r="C473" s="336"/>
      <c r="D473" s="339"/>
      <c r="E473" s="339"/>
    </row>
    <row r="474" spans="2:5" ht="12.75">
      <c r="B474" s="339"/>
      <c r="C474" s="336"/>
      <c r="D474" s="339"/>
      <c r="E474" s="339"/>
    </row>
    <row r="475" spans="2:5" ht="12.75">
      <c r="B475" s="339"/>
      <c r="C475" s="336"/>
      <c r="D475" s="339"/>
      <c r="E475" s="339"/>
    </row>
    <row r="476" spans="2:5" ht="12.75">
      <c r="B476" s="339"/>
      <c r="C476" s="336"/>
      <c r="D476" s="339"/>
      <c r="E476" s="339"/>
    </row>
    <row r="477" spans="2:5" ht="12.75">
      <c r="B477" s="339"/>
      <c r="C477" s="336"/>
      <c r="D477" s="339"/>
      <c r="E477" s="339"/>
    </row>
    <row r="478" spans="2:5" ht="12.75">
      <c r="B478" s="339"/>
      <c r="C478" s="336"/>
      <c r="D478" s="339"/>
      <c r="E478" s="339"/>
    </row>
    <row r="479" spans="2:5" ht="12.75">
      <c r="B479" s="339"/>
      <c r="C479" s="336"/>
      <c r="D479" s="339"/>
      <c r="E479" s="339"/>
    </row>
    <row r="480" spans="2:5" ht="12.75">
      <c r="B480" s="339"/>
      <c r="C480" s="336"/>
      <c r="D480" s="339"/>
      <c r="E480" s="339"/>
    </row>
    <row r="481" spans="2:5" ht="12.75">
      <c r="B481" s="339"/>
      <c r="C481" s="336"/>
      <c r="D481" s="339"/>
      <c r="E481" s="339"/>
    </row>
    <row r="482" spans="2:5" ht="12.75">
      <c r="B482" s="339"/>
      <c r="C482" s="336"/>
      <c r="D482" s="339"/>
      <c r="E482" s="339"/>
    </row>
    <row r="483" spans="2:5" ht="12.75">
      <c r="B483" s="339"/>
      <c r="C483" s="336"/>
      <c r="D483" s="339"/>
      <c r="E483" s="339"/>
    </row>
    <row r="484" spans="2:5" ht="12.75">
      <c r="B484" s="339"/>
      <c r="C484" s="336"/>
      <c r="D484" s="339"/>
      <c r="E484" s="339"/>
    </row>
    <row r="485" spans="2:5" ht="12.75">
      <c r="B485" s="339"/>
      <c r="C485" s="336"/>
      <c r="D485" s="339"/>
      <c r="E485" s="339"/>
    </row>
    <row r="486" spans="2:5" ht="12.75">
      <c r="B486" s="339"/>
      <c r="C486" s="336"/>
      <c r="D486" s="339"/>
      <c r="E486" s="339"/>
    </row>
    <row r="487" spans="2:5" ht="12.75">
      <c r="B487" s="339"/>
      <c r="C487" s="336"/>
      <c r="D487" s="339"/>
      <c r="E487" s="339"/>
    </row>
    <row r="488" spans="2:5" ht="12.75">
      <c r="B488" s="339"/>
      <c r="C488" s="336"/>
      <c r="D488" s="339"/>
      <c r="E488" s="339"/>
    </row>
    <row r="489" spans="2:5" ht="12.75">
      <c r="B489" s="339"/>
      <c r="C489" s="336"/>
      <c r="D489" s="339"/>
      <c r="E489" s="339"/>
    </row>
    <row r="490" spans="2:5" ht="12.75">
      <c r="B490" s="339"/>
      <c r="C490" s="336"/>
      <c r="D490" s="339"/>
      <c r="E490" s="339"/>
    </row>
    <row r="491" spans="2:5" ht="12.75">
      <c r="B491" s="339"/>
      <c r="C491" s="336"/>
      <c r="D491" s="339"/>
      <c r="E491" s="339"/>
    </row>
    <row r="492" spans="2:5" ht="12.75">
      <c r="B492" s="339"/>
      <c r="C492" s="336"/>
      <c r="D492" s="339"/>
      <c r="E492" s="339"/>
    </row>
    <row r="493" spans="2:5" ht="12.75">
      <c r="B493" s="339"/>
      <c r="C493" s="336"/>
      <c r="D493" s="339"/>
      <c r="E493" s="339"/>
    </row>
    <row r="494" spans="2:5" ht="12.75">
      <c r="B494" s="339"/>
      <c r="C494" s="336"/>
      <c r="D494" s="339"/>
      <c r="E494" s="339"/>
    </row>
    <row r="495" spans="2:5" ht="12.75">
      <c r="B495" s="339"/>
      <c r="C495" s="336"/>
      <c r="D495" s="339"/>
      <c r="E495" s="339"/>
    </row>
    <row r="496" spans="2:5" ht="12.75">
      <c r="B496" s="339"/>
      <c r="C496" s="336"/>
      <c r="D496" s="339"/>
      <c r="E496" s="339"/>
    </row>
    <row r="497" spans="2:5" ht="12.75">
      <c r="B497" s="339"/>
      <c r="C497" s="336"/>
      <c r="D497" s="339"/>
      <c r="E497" s="339"/>
    </row>
    <row r="498" spans="2:5" ht="12.75">
      <c r="B498" s="339"/>
      <c r="C498" s="336"/>
      <c r="D498" s="339"/>
      <c r="E498" s="339"/>
    </row>
    <row r="499" spans="2:5" ht="12.75">
      <c r="B499" s="339"/>
      <c r="C499" s="336"/>
      <c r="D499" s="339"/>
      <c r="E499" s="339"/>
    </row>
    <row r="500" spans="2:5" ht="12.75">
      <c r="B500" s="339"/>
      <c r="C500" s="336"/>
      <c r="D500" s="339"/>
      <c r="E500" s="339"/>
    </row>
    <row r="501" spans="2:5" ht="12.75">
      <c r="B501" s="339"/>
      <c r="C501" s="336"/>
      <c r="D501" s="339"/>
      <c r="E501" s="339"/>
    </row>
    <row r="502" spans="2:5" ht="12.75">
      <c r="B502" s="339"/>
      <c r="C502" s="336"/>
      <c r="D502" s="339"/>
      <c r="E502" s="339"/>
    </row>
    <row r="503" spans="2:5" ht="12.75">
      <c r="B503" s="339"/>
      <c r="C503" s="336"/>
      <c r="D503" s="339"/>
      <c r="E503" s="339"/>
    </row>
    <row r="504" spans="2:5" ht="12.75">
      <c r="B504" s="339"/>
      <c r="C504" s="336"/>
      <c r="D504" s="339"/>
      <c r="E504" s="339"/>
    </row>
    <row r="505" spans="2:5" ht="12.75">
      <c r="B505" s="339"/>
      <c r="C505" s="336"/>
      <c r="D505" s="339"/>
      <c r="E505" s="339"/>
    </row>
    <row r="506" spans="2:5" ht="12.75">
      <c r="B506" s="339"/>
      <c r="C506" s="336"/>
      <c r="D506" s="339"/>
      <c r="E506" s="339"/>
    </row>
    <row r="507" spans="2:5" ht="12.75">
      <c r="B507" s="339"/>
      <c r="C507" s="336"/>
      <c r="D507" s="339"/>
      <c r="E507" s="339"/>
    </row>
    <row r="508" spans="2:5" ht="12.75">
      <c r="B508" s="339"/>
      <c r="C508" s="336"/>
      <c r="D508" s="339"/>
      <c r="E508" s="339"/>
    </row>
    <row r="509" spans="2:5" ht="12.75">
      <c r="B509" s="339"/>
      <c r="C509" s="336"/>
      <c r="D509" s="339"/>
      <c r="E509" s="339"/>
    </row>
    <row r="510" spans="2:5" ht="12.75">
      <c r="B510" s="339"/>
      <c r="C510" s="336"/>
      <c r="D510" s="339"/>
      <c r="E510" s="339"/>
    </row>
    <row r="511" spans="2:5" ht="12.75">
      <c r="B511" s="339"/>
      <c r="C511" s="336"/>
      <c r="D511" s="339"/>
      <c r="E511" s="339"/>
    </row>
    <row r="512" spans="2:5" ht="12.75">
      <c r="B512" s="339"/>
      <c r="C512" s="336"/>
      <c r="D512" s="339"/>
      <c r="E512" s="339"/>
    </row>
    <row r="513" spans="2:5" ht="12.75">
      <c r="B513" s="339"/>
      <c r="C513" s="336"/>
      <c r="D513" s="339"/>
      <c r="E513" s="339"/>
    </row>
    <row r="514" spans="2:5" ht="12.75">
      <c r="B514" s="339"/>
      <c r="C514" s="336"/>
      <c r="D514" s="339"/>
      <c r="E514" s="339"/>
    </row>
    <row r="515" spans="2:5" ht="12.75">
      <c r="B515" s="339"/>
      <c r="C515" s="336"/>
      <c r="D515" s="339"/>
      <c r="E515" s="339"/>
    </row>
    <row r="516" spans="2:5" ht="12.75">
      <c r="B516" s="339"/>
      <c r="C516" s="336"/>
      <c r="D516" s="339"/>
      <c r="E516" s="339"/>
    </row>
    <row r="517" spans="2:5" ht="12.75">
      <c r="B517" s="339"/>
      <c r="C517" s="336"/>
      <c r="D517" s="339"/>
      <c r="E517" s="339"/>
    </row>
    <row r="518" spans="2:5" ht="12.75">
      <c r="B518" s="339"/>
      <c r="C518" s="336"/>
      <c r="D518" s="339"/>
      <c r="E518" s="339"/>
    </row>
    <row r="519" spans="2:5" ht="12.75">
      <c r="B519" s="339"/>
      <c r="C519" s="336"/>
      <c r="D519" s="339"/>
      <c r="E519" s="339"/>
    </row>
    <row r="520" spans="2:5" ht="12.75">
      <c r="B520" s="339"/>
      <c r="C520" s="336"/>
      <c r="D520" s="339"/>
      <c r="E520" s="339"/>
    </row>
    <row r="521" spans="2:5" ht="12.75">
      <c r="B521" s="339"/>
      <c r="C521" s="336"/>
      <c r="D521" s="339"/>
      <c r="E521" s="339"/>
    </row>
    <row r="522" spans="2:5" ht="12.75">
      <c r="B522" s="339"/>
      <c r="C522" s="336"/>
      <c r="D522" s="339"/>
      <c r="E522" s="339"/>
    </row>
    <row r="523" spans="2:5" ht="12.75">
      <c r="B523" s="339"/>
      <c r="C523" s="336"/>
      <c r="D523" s="339"/>
      <c r="E523" s="339"/>
    </row>
    <row r="524" spans="2:5" ht="12.75">
      <c r="B524" s="339"/>
      <c r="C524" s="336"/>
      <c r="D524" s="339"/>
      <c r="E524" s="339"/>
    </row>
    <row r="525" spans="2:5" ht="12.75">
      <c r="B525" s="339"/>
      <c r="C525" s="336"/>
      <c r="D525" s="339"/>
      <c r="E525" s="339"/>
    </row>
    <row r="526" spans="2:5" ht="12.75">
      <c r="B526" s="339"/>
      <c r="C526" s="336"/>
      <c r="D526" s="339"/>
      <c r="E526" s="339"/>
    </row>
    <row r="527" spans="2:5" ht="12.75">
      <c r="B527" s="339"/>
      <c r="C527" s="336"/>
      <c r="D527" s="339"/>
      <c r="E527" s="339"/>
    </row>
    <row r="528" spans="2:5" ht="12.75">
      <c r="B528" s="339"/>
      <c r="C528" s="336"/>
      <c r="D528" s="339"/>
      <c r="E528" s="339"/>
    </row>
    <row r="529" spans="2:5" ht="12.75">
      <c r="B529" s="339"/>
      <c r="C529" s="336"/>
      <c r="D529" s="339"/>
      <c r="E529" s="339"/>
    </row>
    <row r="530" spans="2:5" ht="12.75">
      <c r="B530" s="339"/>
      <c r="C530" s="336"/>
      <c r="D530" s="339"/>
      <c r="E530" s="339"/>
    </row>
    <row r="531" spans="2:5" ht="12.75">
      <c r="B531" s="339"/>
      <c r="C531" s="336"/>
      <c r="D531" s="339"/>
      <c r="E531" s="339"/>
    </row>
    <row r="532" spans="2:5" ht="12.75">
      <c r="B532" s="339"/>
      <c r="C532" s="336"/>
      <c r="D532" s="339"/>
      <c r="E532" s="339"/>
    </row>
    <row r="533" spans="2:5" ht="12.75">
      <c r="B533" s="339"/>
      <c r="C533" s="336"/>
      <c r="D533" s="339"/>
      <c r="E533" s="339"/>
    </row>
    <row r="534" spans="2:5" ht="12.75">
      <c r="B534" s="339"/>
      <c r="C534" s="336"/>
      <c r="D534" s="339"/>
      <c r="E534" s="339"/>
    </row>
    <row r="535" spans="2:5" ht="12.75">
      <c r="B535" s="339"/>
      <c r="C535" s="336"/>
      <c r="D535" s="339"/>
      <c r="E535" s="339"/>
    </row>
    <row r="536" spans="2:5" ht="12.75">
      <c r="B536" s="339"/>
      <c r="C536" s="336"/>
      <c r="D536" s="339"/>
      <c r="E536" s="339"/>
    </row>
    <row r="537" spans="2:5" ht="12.75">
      <c r="B537" s="339"/>
      <c r="C537" s="336"/>
      <c r="D537" s="339"/>
      <c r="E537" s="339"/>
    </row>
    <row r="538" spans="2:5" ht="12.75">
      <c r="B538" s="339"/>
      <c r="C538" s="336"/>
      <c r="D538" s="339"/>
      <c r="E538" s="339"/>
    </row>
    <row r="539" spans="2:5" ht="12.75">
      <c r="B539" s="339"/>
      <c r="C539" s="336"/>
      <c r="D539" s="339"/>
      <c r="E539" s="339"/>
    </row>
    <row r="540" spans="2:5" ht="12.75">
      <c r="B540" s="339"/>
      <c r="C540" s="336"/>
      <c r="D540" s="339"/>
      <c r="E540" s="339"/>
    </row>
    <row r="541" spans="2:5" ht="12.75">
      <c r="B541" s="339"/>
      <c r="C541" s="336"/>
      <c r="D541" s="339"/>
      <c r="E541" s="339"/>
    </row>
    <row r="542" spans="2:5" ht="12.75">
      <c r="B542" s="339"/>
      <c r="C542" s="336"/>
      <c r="D542" s="339"/>
      <c r="E542" s="339"/>
    </row>
    <row r="543" spans="2:5" ht="12.75">
      <c r="B543" s="339"/>
      <c r="C543" s="336"/>
      <c r="D543" s="339"/>
      <c r="E543" s="339"/>
    </row>
    <row r="544" spans="2:5" ht="12.75">
      <c r="B544" s="339"/>
      <c r="C544" s="336"/>
      <c r="D544" s="339"/>
      <c r="E544" s="339"/>
    </row>
    <row r="545" spans="2:5" ht="12.75">
      <c r="B545" s="339"/>
      <c r="C545" s="336"/>
      <c r="D545" s="339"/>
      <c r="E545" s="339"/>
    </row>
    <row r="546" spans="2:5" ht="12.75">
      <c r="B546" s="339"/>
      <c r="C546" s="336"/>
      <c r="D546" s="339"/>
      <c r="E546" s="339"/>
    </row>
    <row r="547" spans="2:5" ht="12.75">
      <c r="B547" s="339"/>
      <c r="C547" s="336"/>
      <c r="D547" s="339"/>
      <c r="E547" s="339"/>
    </row>
    <row r="548" spans="2:5" ht="12.75">
      <c r="B548" s="339"/>
      <c r="C548" s="336"/>
      <c r="D548" s="339"/>
      <c r="E548" s="339"/>
    </row>
    <row r="549" spans="2:5" ht="12.75">
      <c r="B549" s="339"/>
      <c r="C549" s="336"/>
      <c r="D549" s="339"/>
      <c r="E549" s="339"/>
    </row>
    <row r="550" spans="2:5" ht="12.75">
      <c r="B550" s="339"/>
      <c r="C550" s="336"/>
      <c r="D550" s="339"/>
      <c r="E550" s="339"/>
    </row>
    <row r="551" spans="2:5" ht="12.75">
      <c r="B551" s="339"/>
      <c r="C551" s="336"/>
      <c r="D551" s="339"/>
      <c r="E551" s="339"/>
    </row>
    <row r="552" spans="2:5" ht="12.75">
      <c r="B552" s="339"/>
      <c r="C552" s="336"/>
      <c r="D552" s="339"/>
      <c r="E552" s="339"/>
    </row>
    <row r="553" spans="2:5" ht="12.75">
      <c r="B553" s="339"/>
      <c r="C553" s="336"/>
      <c r="D553" s="339"/>
      <c r="E553" s="339"/>
    </row>
    <row r="554" spans="2:5" ht="12.75">
      <c r="B554" s="339"/>
      <c r="C554" s="336"/>
      <c r="D554" s="339"/>
      <c r="E554" s="339"/>
    </row>
    <row r="555" spans="2:5" ht="12.75">
      <c r="B555" s="339"/>
      <c r="C555" s="336"/>
      <c r="D555" s="339"/>
      <c r="E555" s="339"/>
    </row>
    <row r="556" spans="2:5" ht="12.75">
      <c r="B556" s="339"/>
      <c r="C556" s="336"/>
      <c r="D556" s="339"/>
      <c r="E556" s="339"/>
    </row>
    <row r="557" spans="2:5" ht="12.75">
      <c r="B557" s="339"/>
      <c r="C557" s="336"/>
      <c r="D557" s="339"/>
      <c r="E557" s="339"/>
    </row>
    <row r="558" spans="2:5" ht="12.75">
      <c r="B558" s="339"/>
      <c r="C558" s="336"/>
      <c r="D558" s="339"/>
      <c r="E558" s="339"/>
    </row>
    <row r="559" spans="2:5" ht="12.75">
      <c r="B559" s="339"/>
      <c r="C559" s="336"/>
      <c r="D559" s="339"/>
      <c r="E559" s="339"/>
    </row>
    <row r="560" spans="2:5" ht="12.75">
      <c r="B560" s="339"/>
      <c r="C560" s="336"/>
      <c r="D560" s="339"/>
      <c r="E560" s="339"/>
    </row>
    <row r="561" spans="2:5" ht="12.75">
      <c r="B561" s="339"/>
      <c r="C561" s="336"/>
      <c r="D561" s="339"/>
      <c r="E561" s="339"/>
    </row>
    <row r="562" spans="2:5" ht="12.75">
      <c r="B562" s="339"/>
      <c r="C562" s="336"/>
      <c r="D562" s="339"/>
      <c r="E562" s="339"/>
    </row>
    <row r="563" spans="2:5" ht="12.75">
      <c r="B563" s="339"/>
      <c r="C563" s="336"/>
      <c r="D563" s="339"/>
      <c r="E563" s="339"/>
    </row>
    <row r="564" spans="2:5" ht="12.75">
      <c r="B564" s="339"/>
      <c r="C564" s="336"/>
      <c r="D564" s="339"/>
      <c r="E564" s="339"/>
    </row>
    <row r="565" spans="2:5" ht="12.75">
      <c r="B565" s="339"/>
      <c r="C565" s="336"/>
      <c r="D565" s="339"/>
      <c r="E565" s="339"/>
    </row>
    <row r="566" spans="2:5" ht="12.75">
      <c r="B566" s="339"/>
      <c r="C566" s="336"/>
      <c r="D566" s="339"/>
      <c r="E566" s="339"/>
    </row>
    <row r="567" spans="2:5" ht="12.75">
      <c r="B567" s="339"/>
      <c r="C567" s="336"/>
      <c r="D567" s="339"/>
      <c r="E567" s="339"/>
    </row>
    <row r="568" spans="2:5" ht="12.75">
      <c r="B568" s="339"/>
      <c r="C568" s="336"/>
      <c r="D568" s="339"/>
      <c r="E568" s="339"/>
    </row>
    <row r="569" spans="2:5" ht="12.75">
      <c r="B569" s="339"/>
      <c r="C569" s="336"/>
      <c r="D569" s="339"/>
      <c r="E569" s="339"/>
    </row>
    <row r="570" spans="2:5" ht="12.75">
      <c r="B570" s="339"/>
      <c r="C570" s="336"/>
      <c r="D570" s="339"/>
      <c r="E570" s="339"/>
    </row>
    <row r="571" spans="2:5" ht="12.75">
      <c r="B571" s="339"/>
      <c r="C571" s="336"/>
      <c r="D571" s="339"/>
      <c r="E571" s="339"/>
    </row>
    <row r="572" spans="2:5" ht="12.75">
      <c r="B572" s="339"/>
      <c r="C572" s="336"/>
      <c r="D572" s="339"/>
      <c r="E572" s="339"/>
    </row>
    <row r="573" spans="2:5" ht="12.75">
      <c r="B573" s="339"/>
      <c r="C573" s="336"/>
      <c r="D573" s="339"/>
      <c r="E573" s="339"/>
    </row>
    <row r="574" spans="2:5" ht="12.75">
      <c r="B574" s="339"/>
      <c r="C574" s="336"/>
      <c r="D574" s="339"/>
      <c r="E574" s="339"/>
    </row>
    <row r="575" spans="2:5" ht="12.75">
      <c r="B575" s="339"/>
      <c r="C575" s="336"/>
      <c r="D575" s="339"/>
      <c r="E575" s="339"/>
    </row>
    <row r="576" spans="2:5" ht="12.75">
      <c r="B576" s="339"/>
      <c r="C576" s="336"/>
      <c r="D576" s="339"/>
      <c r="E576" s="339"/>
    </row>
    <row r="577" spans="2:5" ht="12.75">
      <c r="B577" s="339"/>
      <c r="C577" s="336"/>
      <c r="D577" s="339"/>
      <c r="E577" s="339"/>
    </row>
    <row r="578" spans="2:5" ht="12.75">
      <c r="B578" s="339"/>
      <c r="C578" s="336"/>
      <c r="D578" s="339"/>
      <c r="E578" s="339"/>
    </row>
    <row r="579" spans="2:5" ht="12.75">
      <c r="B579" s="339"/>
      <c r="C579" s="336"/>
      <c r="D579" s="339"/>
      <c r="E579" s="339"/>
    </row>
    <row r="580" spans="2:5" ht="12.75">
      <c r="B580" s="339"/>
      <c r="C580" s="336"/>
      <c r="D580" s="339"/>
      <c r="E580" s="339"/>
    </row>
    <row r="581" spans="2:5" ht="12.75">
      <c r="B581" s="339"/>
      <c r="C581" s="336"/>
      <c r="D581" s="339"/>
      <c r="E581" s="339"/>
    </row>
    <row r="582" spans="2:5" ht="12.75">
      <c r="B582" s="339"/>
      <c r="C582" s="336"/>
      <c r="D582" s="339"/>
      <c r="E582" s="339"/>
    </row>
    <row r="583" spans="2:5" ht="12.75">
      <c r="B583" s="339"/>
      <c r="C583" s="336"/>
      <c r="D583" s="339"/>
      <c r="E583" s="339"/>
    </row>
    <row r="584" spans="2:5" ht="12.75">
      <c r="B584" s="339"/>
      <c r="C584" s="336"/>
      <c r="D584" s="339"/>
      <c r="E584" s="339"/>
    </row>
    <row r="585" spans="2:5" ht="12.75">
      <c r="B585" s="339"/>
      <c r="C585" s="336"/>
      <c r="D585" s="339"/>
      <c r="E585" s="339"/>
    </row>
    <row r="586" spans="2:5" ht="12.75">
      <c r="B586" s="339"/>
      <c r="C586" s="336"/>
      <c r="D586" s="339"/>
      <c r="E586" s="339"/>
    </row>
    <row r="587" spans="2:5" ht="12.75">
      <c r="B587" s="339"/>
      <c r="C587" s="336"/>
      <c r="D587" s="339"/>
      <c r="E587" s="339"/>
    </row>
    <row r="588" spans="2:5" ht="12.75">
      <c r="B588" s="339"/>
      <c r="C588" s="336"/>
      <c r="D588" s="339"/>
      <c r="E588" s="339"/>
    </row>
    <row r="589" spans="2:5" ht="12.75">
      <c r="B589" s="339"/>
      <c r="C589" s="336"/>
      <c r="D589" s="339"/>
      <c r="E589" s="339"/>
    </row>
    <row r="590" spans="2:5" ht="12.75">
      <c r="B590" s="339"/>
      <c r="C590" s="336"/>
      <c r="D590" s="339"/>
      <c r="E590" s="339"/>
    </row>
    <row r="591" spans="2:5" ht="12.75">
      <c r="B591" s="339"/>
      <c r="C591" s="336"/>
      <c r="D591" s="339"/>
      <c r="E591" s="339"/>
    </row>
    <row r="592" spans="2:5" ht="12.75">
      <c r="B592" s="339"/>
      <c r="C592" s="336"/>
      <c r="D592" s="339"/>
      <c r="E592" s="339"/>
    </row>
    <row r="593" spans="2:5" ht="12.75">
      <c r="B593" s="339"/>
      <c r="C593" s="336"/>
      <c r="D593" s="339"/>
      <c r="E593" s="339"/>
    </row>
    <row r="594" spans="2:5" ht="12.75">
      <c r="B594" s="339"/>
      <c r="C594" s="336"/>
      <c r="D594" s="339"/>
      <c r="E594" s="339"/>
    </row>
    <row r="595" spans="2:5" ht="12.75">
      <c r="B595" s="339"/>
      <c r="C595" s="336"/>
      <c r="D595" s="339"/>
      <c r="E595" s="339"/>
    </row>
    <row r="596" spans="2:5" ht="12.75">
      <c r="B596" s="339"/>
      <c r="C596" s="336"/>
      <c r="D596" s="339"/>
      <c r="E596" s="339"/>
    </row>
    <row r="597" spans="2:5" ht="12.75">
      <c r="B597" s="339"/>
      <c r="C597" s="336"/>
      <c r="D597" s="339"/>
      <c r="E597" s="339"/>
    </row>
    <row r="598" spans="2:5" ht="12.75">
      <c r="B598" s="339"/>
      <c r="C598" s="336"/>
      <c r="D598" s="339"/>
      <c r="E598" s="339"/>
    </row>
    <row r="599" spans="2:5" ht="12.75">
      <c r="B599" s="339"/>
      <c r="C599" s="336"/>
      <c r="D599" s="339"/>
      <c r="E599" s="339"/>
    </row>
    <row r="600" spans="2:5" ht="12.75">
      <c r="B600" s="339"/>
      <c r="C600" s="336"/>
      <c r="D600" s="339"/>
      <c r="E600" s="339"/>
    </row>
    <row r="601" spans="2:5" ht="12.75">
      <c r="B601" s="339"/>
      <c r="C601" s="336"/>
      <c r="D601" s="339"/>
      <c r="E601" s="339"/>
    </row>
    <row r="602" spans="2:5" ht="12.75">
      <c r="B602" s="339"/>
      <c r="C602" s="336"/>
      <c r="D602" s="339"/>
      <c r="E602" s="339"/>
    </row>
    <row r="603" spans="2:5" ht="12.75">
      <c r="B603" s="339"/>
      <c r="C603" s="336"/>
      <c r="D603" s="339"/>
      <c r="E603" s="339"/>
    </row>
    <row r="604" spans="2:5" ht="12.75">
      <c r="B604" s="339"/>
      <c r="C604" s="336"/>
      <c r="D604" s="339"/>
      <c r="E604" s="339"/>
    </row>
    <row r="605" spans="2:5" ht="12.75">
      <c r="B605" s="339"/>
      <c r="C605" s="336"/>
      <c r="D605" s="339"/>
      <c r="E605" s="339"/>
    </row>
    <row r="606" spans="2:5" ht="12.75">
      <c r="B606" s="339"/>
      <c r="C606" s="336"/>
      <c r="D606" s="339"/>
      <c r="E606" s="339"/>
    </row>
    <row r="607" spans="2:5" ht="12.75">
      <c r="B607" s="339"/>
      <c r="C607" s="336"/>
      <c r="D607" s="339"/>
      <c r="E607" s="339"/>
    </row>
    <row r="608" spans="2:5" ht="12.75">
      <c r="B608" s="339"/>
      <c r="C608" s="336"/>
      <c r="D608" s="339"/>
      <c r="E608" s="339"/>
    </row>
    <row r="609" spans="2:5" ht="12.75">
      <c r="B609" s="339"/>
      <c r="C609" s="336"/>
      <c r="D609" s="339"/>
      <c r="E609" s="339"/>
    </row>
    <row r="610" spans="2:5" ht="12.75">
      <c r="B610" s="339"/>
      <c r="C610" s="336"/>
      <c r="D610" s="339"/>
      <c r="E610" s="339"/>
    </row>
    <row r="611" spans="2:5" ht="12.75">
      <c r="B611" s="339"/>
      <c r="C611" s="336"/>
      <c r="D611" s="339"/>
      <c r="E611" s="339"/>
    </row>
    <row r="612" spans="2:5" ht="12.75">
      <c r="B612" s="339"/>
      <c r="C612" s="336"/>
      <c r="D612" s="339"/>
      <c r="E612" s="339"/>
    </row>
    <row r="613" spans="2:5" ht="12.75">
      <c r="B613" s="339"/>
      <c r="C613" s="336"/>
      <c r="D613" s="339"/>
      <c r="E613" s="339"/>
    </row>
    <row r="614" spans="2:5" ht="12.75">
      <c r="B614" s="339"/>
      <c r="C614" s="336"/>
      <c r="D614" s="339"/>
      <c r="E614" s="339"/>
    </row>
    <row r="615" spans="2:5" ht="12.75">
      <c r="B615" s="339"/>
      <c r="C615" s="336"/>
      <c r="D615" s="339"/>
      <c r="E615" s="339"/>
    </row>
    <row r="616" spans="2:5" ht="12.75">
      <c r="B616" s="339"/>
      <c r="C616" s="336"/>
      <c r="D616" s="339"/>
      <c r="E616" s="339"/>
    </row>
    <row r="617" spans="2:5" ht="12.75">
      <c r="B617" s="339"/>
      <c r="C617" s="336"/>
      <c r="D617" s="339"/>
      <c r="E617" s="339"/>
    </row>
    <row r="618" spans="2:5" ht="12.75">
      <c r="B618" s="339"/>
      <c r="C618" s="336"/>
      <c r="D618" s="339"/>
      <c r="E618" s="339"/>
    </row>
    <row r="619" spans="2:5" ht="12.75">
      <c r="B619" s="339"/>
      <c r="C619" s="336"/>
      <c r="D619" s="339"/>
      <c r="E619" s="339"/>
    </row>
    <row r="620" spans="2:5" ht="12.75">
      <c r="B620" s="339"/>
      <c r="C620" s="336"/>
      <c r="D620" s="339"/>
      <c r="E620" s="339"/>
    </row>
    <row r="621" spans="2:5" ht="12.75">
      <c r="B621" s="339"/>
      <c r="C621" s="336"/>
      <c r="D621" s="339"/>
      <c r="E621" s="339"/>
    </row>
    <row r="622" spans="2:5" ht="12.75">
      <c r="B622" s="339"/>
      <c r="C622" s="336"/>
      <c r="D622" s="339"/>
      <c r="E622" s="339"/>
    </row>
    <row r="623" spans="2:5" ht="12.75">
      <c r="B623" s="339"/>
      <c r="C623" s="336"/>
      <c r="D623" s="339"/>
      <c r="E623" s="339"/>
    </row>
    <row r="624" spans="2:5" ht="12.75">
      <c r="B624" s="339"/>
      <c r="C624" s="336"/>
      <c r="D624" s="339"/>
      <c r="E624" s="339"/>
    </row>
    <row r="625" spans="2:5" ht="12.75">
      <c r="B625" s="339"/>
      <c r="C625" s="336"/>
      <c r="D625" s="339"/>
      <c r="E625" s="339"/>
    </row>
    <row r="626" spans="2:5" ht="12.75">
      <c r="B626" s="339"/>
      <c r="C626" s="336"/>
      <c r="D626" s="339"/>
      <c r="E626" s="339"/>
    </row>
    <row r="627" spans="2:5" ht="12.75">
      <c r="B627" s="339"/>
      <c r="C627" s="336"/>
      <c r="D627" s="339"/>
      <c r="E627" s="339"/>
    </row>
    <row r="628" spans="2:5" ht="12.75">
      <c r="B628" s="339"/>
      <c r="C628" s="336"/>
      <c r="D628" s="339"/>
      <c r="E628" s="339"/>
    </row>
    <row r="629" spans="2:5" ht="12.75">
      <c r="B629" s="339"/>
      <c r="C629" s="336"/>
      <c r="D629" s="339"/>
      <c r="E629" s="339"/>
    </row>
    <row r="630" spans="2:5" ht="12.75">
      <c r="B630" s="339"/>
      <c r="C630" s="336"/>
      <c r="D630" s="339"/>
      <c r="E630" s="339"/>
    </row>
    <row r="631" spans="2:5" ht="12.75">
      <c r="B631" s="339"/>
      <c r="C631" s="336"/>
      <c r="D631" s="339"/>
      <c r="E631" s="339"/>
    </row>
    <row r="632" spans="2:5" ht="12.75">
      <c r="B632" s="339"/>
      <c r="C632" s="336"/>
      <c r="D632" s="339"/>
      <c r="E632" s="339"/>
    </row>
    <row r="633" spans="2:5" ht="12.75">
      <c r="B633" s="339"/>
      <c r="C633" s="336"/>
      <c r="D633" s="339"/>
      <c r="E633" s="339"/>
    </row>
    <row r="634" spans="2:5" ht="12.75">
      <c r="B634" s="339"/>
      <c r="C634" s="336"/>
      <c r="D634" s="339"/>
      <c r="E634" s="339"/>
    </row>
    <row r="635" spans="2:5" ht="12.75">
      <c r="B635" s="339"/>
      <c r="C635" s="336"/>
      <c r="D635" s="339"/>
      <c r="E635" s="339"/>
    </row>
    <row r="636" spans="2:5" ht="12.75">
      <c r="B636" s="339"/>
      <c r="C636" s="336"/>
      <c r="D636" s="339"/>
      <c r="E636" s="339"/>
    </row>
    <row r="637" spans="2:5" ht="12.75">
      <c r="B637" s="339"/>
      <c r="C637" s="336"/>
      <c r="D637" s="339"/>
      <c r="E637" s="339"/>
    </row>
    <row r="638" spans="2:5" ht="12.75">
      <c r="B638" s="339"/>
      <c r="C638" s="336"/>
      <c r="D638" s="339"/>
      <c r="E638" s="339"/>
    </row>
    <row r="639" spans="2:5" ht="12.75">
      <c r="B639" s="339"/>
      <c r="C639" s="336"/>
      <c r="D639" s="339"/>
      <c r="E639" s="339"/>
    </row>
    <row r="640" spans="2:5" ht="12.75">
      <c r="B640" s="339"/>
      <c r="C640" s="336"/>
      <c r="D640" s="339"/>
      <c r="E640" s="339"/>
    </row>
    <row r="641" spans="2:5" ht="12.75">
      <c r="B641" s="339"/>
      <c r="C641" s="336"/>
      <c r="D641" s="339"/>
      <c r="E641" s="339"/>
    </row>
    <row r="642" spans="2:5" ht="12.75">
      <c r="B642" s="339"/>
      <c r="C642" s="336"/>
      <c r="D642" s="339"/>
      <c r="E642" s="339"/>
    </row>
    <row r="643" spans="2:5" ht="12.75">
      <c r="B643" s="339"/>
      <c r="C643" s="336"/>
      <c r="D643" s="339"/>
      <c r="E643" s="339"/>
    </row>
    <row r="644" spans="2:5" ht="12.75">
      <c r="B644" s="339"/>
      <c r="C644" s="336"/>
      <c r="D644" s="339"/>
      <c r="E644" s="339"/>
    </row>
    <row r="645" spans="2:5" ht="12.75">
      <c r="B645" s="339"/>
      <c r="C645" s="336"/>
      <c r="D645" s="339"/>
      <c r="E645" s="339"/>
    </row>
    <row r="646" spans="2:5" ht="12.75">
      <c r="B646" s="339"/>
      <c r="C646" s="336"/>
      <c r="D646" s="339"/>
      <c r="E646" s="339"/>
    </row>
    <row r="647" spans="2:5" ht="12.75">
      <c r="B647" s="339"/>
      <c r="C647" s="336"/>
      <c r="D647" s="339"/>
      <c r="E647" s="339"/>
    </row>
    <row r="648" spans="2:5" ht="12.75">
      <c r="B648" s="339"/>
      <c r="C648" s="336"/>
      <c r="D648" s="339"/>
      <c r="E648" s="339"/>
    </row>
    <row r="649" spans="2:5" ht="12.75">
      <c r="B649" s="339"/>
      <c r="C649" s="336"/>
      <c r="D649" s="339"/>
      <c r="E649" s="339"/>
    </row>
    <row r="650" spans="2:5" ht="12.75">
      <c r="B650" s="339"/>
      <c r="C650" s="336"/>
      <c r="D650" s="339"/>
      <c r="E650" s="339"/>
    </row>
    <row r="651" spans="2:5" ht="12.75">
      <c r="B651" s="339"/>
      <c r="C651" s="336"/>
      <c r="D651" s="339"/>
      <c r="E651" s="339"/>
    </row>
    <row r="652" spans="2:5" ht="12.75">
      <c r="B652" s="339"/>
      <c r="C652" s="336"/>
      <c r="D652" s="339"/>
      <c r="E652" s="339"/>
    </row>
    <row r="653" spans="2:5" ht="12.75">
      <c r="B653" s="339"/>
      <c r="C653" s="336"/>
      <c r="D653" s="339"/>
      <c r="E653" s="339"/>
    </row>
    <row r="654" spans="2:5" ht="12.75">
      <c r="B654" s="339"/>
      <c r="C654" s="336"/>
      <c r="D654" s="339"/>
      <c r="E654" s="339"/>
    </row>
    <row r="655" spans="2:5" ht="12.75">
      <c r="B655" s="339"/>
      <c r="C655" s="336"/>
      <c r="D655" s="339"/>
      <c r="E655" s="339"/>
    </row>
    <row r="656" spans="2:5" ht="12.75">
      <c r="B656" s="339"/>
      <c r="C656" s="336"/>
      <c r="D656" s="339"/>
      <c r="E656" s="339"/>
    </row>
    <row r="657" spans="2:5" ht="12.75">
      <c r="B657" s="339"/>
      <c r="C657" s="336"/>
      <c r="D657" s="339"/>
      <c r="E657" s="339"/>
    </row>
    <row r="658" spans="2:5" ht="12.75">
      <c r="B658" s="339"/>
      <c r="C658" s="336"/>
      <c r="D658" s="339"/>
      <c r="E658" s="339"/>
    </row>
    <row r="659" spans="2:5" ht="12.75">
      <c r="B659" s="339"/>
      <c r="C659" s="336"/>
      <c r="D659" s="339"/>
      <c r="E659" s="339"/>
    </row>
    <row r="660" spans="2:5" ht="12.75">
      <c r="B660" s="339"/>
      <c r="C660" s="336"/>
      <c r="D660" s="339"/>
      <c r="E660" s="339"/>
    </row>
    <row r="661" spans="2:5" ht="12.75">
      <c r="B661" s="339"/>
      <c r="C661" s="336"/>
      <c r="D661" s="339"/>
      <c r="E661" s="339"/>
    </row>
    <row r="662" spans="2:5" ht="12.75">
      <c r="B662" s="339"/>
      <c r="C662" s="336"/>
      <c r="D662" s="339"/>
      <c r="E662" s="339"/>
    </row>
    <row r="663" spans="2:5" ht="12.75">
      <c r="B663" s="339"/>
      <c r="C663" s="336"/>
      <c r="D663" s="339"/>
      <c r="E663" s="339"/>
    </row>
    <row r="664" spans="2:5" ht="12.75">
      <c r="B664" s="339"/>
      <c r="C664" s="336"/>
      <c r="D664" s="339"/>
      <c r="E664" s="339"/>
    </row>
    <row r="665" spans="2:5" ht="12.75">
      <c r="B665" s="339"/>
      <c r="C665" s="336"/>
      <c r="D665" s="339"/>
      <c r="E665" s="339"/>
    </row>
    <row r="666" spans="2:5" ht="12.75">
      <c r="B666" s="339"/>
      <c r="C666" s="336"/>
      <c r="D666" s="339"/>
      <c r="E666" s="339"/>
    </row>
    <row r="667" spans="2:5" ht="12.75">
      <c r="B667" s="339"/>
      <c r="C667" s="336"/>
      <c r="D667" s="339"/>
      <c r="E667" s="339"/>
    </row>
    <row r="668" spans="2:5" ht="12.75">
      <c r="B668" s="339"/>
      <c r="C668" s="336"/>
      <c r="D668" s="339"/>
      <c r="E668" s="339"/>
    </row>
    <row r="669" spans="2:5" ht="12.75">
      <c r="B669" s="339"/>
      <c r="C669" s="336"/>
      <c r="D669" s="339"/>
      <c r="E669" s="339"/>
    </row>
    <row r="670" spans="2:5" ht="12.75">
      <c r="B670" s="339"/>
      <c r="C670" s="336"/>
      <c r="D670" s="339"/>
      <c r="E670" s="339"/>
    </row>
    <row r="671" spans="2:5" ht="12.75">
      <c r="B671" s="339"/>
      <c r="C671" s="336"/>
      <c r="D671" s="339"/>
      <c r="E671" s="339"/>
    </row>
    <row r="672" spans="2:5" ht="12.75">
      <c r="B672" s="339"/>
      <c r="C672" s="336"/>
      <c r="D672" s="339"/>
      <c r="E672" s="339"/>
    </row>
    <row r="673" spans="2:5" ht="12.75">
      <c r="B673" s="339"/>
      <c r="C673" s="336"/>
      <c r="D673" s="339"/>
      <c r="E673" s="339"/>
    </row>
    <row r="674" spans="2:5" ht="12.75">
      <c r="B674" s="339"/>
      <c r="C674" s="336"/>
      <c r="D674" s="339"/>
      <c r="E674" s="339"/>
    </row>
    <row r="675" spans="2:5" ht="12.75">
      <c r="B675" s="339"/>
      <c r="C675" s="336"/>
      <c r="D675" s="339"/>
      <c r="E675" s="339"/>
    </row>
    <row r="676" spans="2:5" ht="12.75">
      <c r="B676" s="339"/>
      <c r="C676" s="336"/>
      <c r="D676" s="339"/>
      <c r="E676" s="339"/>
    </row>
    <row r="677" spans="2:5" ht="12.75">
      <c r="B677" s="339"/>
      <c r="C677" s="336"/>
      <c r="D677" s="339"/>
      <c r="E677" s="339"/>
    </row>
    <row r="678" spans="2:5" ht="12.75">
      <c r="B678" s="339"/>
      <c r="C678" s="336"/>
      <c r="D678" s="339"/>
      <c r="E678" s="339"/>
    </row>
    <row r="679" spans="2:5" ht="12.75">
      <c r="B679" s="339"/>
      <c r="C679" s="336"/>
      <c r="D679" s="339"/>
      <c r="E679" s="339"/>
    </row>
    <row r="680" spans="2:5" ht="12.75">
      <c r="B680" s="339"/>
      <c r="C680" s="336"/>
      <c r="D680" s="339"/>
      <c r="E680" s="339"/>
    </row>
    <row r="681" spans="2:5" ht="12.75">
      <c r="B681" s="339"/>
      <c r="C681" s="336"/>
      <c r="D681" s="339"/>
      <c r="E681" s="339"/>
    </row>
    <row r="682" spans="2:5" ht="12.75">
      <c r="B682" s="339"/>
      <c r="C682" s="336"/>
      <c r="D682" s="339"/>
      <c r="E682" s="339"/>
    </row>
    <row r="683" spans="2:5" ht="12.75">
      <c r="B683" s="339"/>
      <c r="C683" s="336"/>
      <c r="D683" s="339"/>
      <c r="E683" s="339"/>
    </row>
    <row r="684" spans="2:5" ht="12.75">
      <c r="B684" s="339"/>
      <c r="C684" s="336"/>
      <c r="D684" s="339"/>
      <c r="E684" s="339"/>
    </row>
    <row r="685" spans="2:5" ht="12.75">
      <c r="B685" s="339"/>
      <c r="C685" s="336"/>
      <c r="D685" s="339"/>
      <c r="E685" s="339"/>
    </row>
    <row r="686" spans="2:5" ht="12.75">
      <c r="B686" s="339"/>
      <c r="C686" s="336"/>
      <c r="D686" s="339"/>
      <c r="E686" s="339"/>
    </row>
    <row r="687" spans="2:5" ht="12.75">
      <c r="B687" s="339"/>
      <c r="C687" s="336"/>
      <c r="D687" s="339"/>
      <c r="E687" s="339"/>
    </row>
    <row r="688" spans="2:5" ht="12.75">
      <c r="B688" s="339"/>
      <c r="C688" s="336"/>
      <c r="D688" s="339"/>
      <c r="E688" s="339"/>
    </row>
    <row r="689" spans="2:5" ht="12.75">
      <c r="B689" s="339"/>
      <c r="C689" s="336"/>
      <c r="D689" s="339"/>
      <c r="E689" s="339"/>
    </row>
    <row r="690" spans="2:5" ht="12.75">
      <c r="B690" s="339"/>
      <c r="C690" s="336"/>
      <c r="D690" s="339"/>
      <c r="E690" s="339"/>
    </row>
    <row r="691" spans="2:5" ht="12.75">
      <c r="B691" s="339"/>
      <c r="C691" s="336"/>
      <c r="D691" s="339"/>
      <c r="E691" s="339"/>
    </row>
    <row r="692" spans="2:5" ht="12.75">
      <c r="B692" s="339"/>
      <c r="C692" s="336"/>
      <c r="D692" s="339"/>
      <c r="E692" s="339"/>
    </row>
    <row r="693" spans="2:5" ht="12.75">
      <c r="B693" s="339"/>
      <c r="C693" s="336"/>
      <c r="D693" s="339"/>
      <c r="E693" s="339"/>
    </row>
    <row r="694" spans="2:5" ht="12.75">
      <c r="B694" s="339"/>
      <c r="C694" s="336"/>
      <c r="D694" s="339"/>
      <c r="E694" s="339"/>
    </row>
    <row r="695" spans="2:5" ht="12.75">
      <c r="B695" s="339"/>
      <c r="C695" s="336"/>
      <c r="D695" s="339"/>
      <c r="E695" s="339"/>
    </row>
    <row r="696" spans="2:5" ht="12.75">
      <c r="B696" s="339"/>
      <c r="C696" s="336"/>
      <c r="D696" s="339"/>
      <c r="E696" s="339"/>
    </row>
    <row r="697" spans="2:5" ht="12.75">
      <c r="B697" s="339"/>
      <c r="C697" s="336"/>
      <c r="D697" s="339"/>
      <c r="E697" s="339"/>
    </row>
    <row r="698" spans="2:5" ht="12.75">
      <c r="B698" s="339"/>
      <c r="C698" s="336"/>
      <c r="D698" s="339"/>
      <c r="E698" s="339"/>
    </row>
    <row r="699" spans="2:5" ht="12.75">
      <c r="B699" s="339"/>
      <c r="C699" s="336"/>
      <c r="D699" s="339"/>
      <c r="E699" s="339"/>
    </row>
    <row r="700" spans="2:5" ht="12.75">
      <c r="B700" s="339"/>
      <c r="C700" s="336"/>
      <c r="D700" s="339"/>
      <c r="E700" s="339"/>
    </row>
    <row r="701" spans="2:5" ht="12.75">
      <c r="B701" s="339"/>
      <c r="C701" s="336"/>
      <c r="D701" s="339"/>
      <c r="E701" s="339"/>
    </row>
    <row r="702" spans="2:5" ht="12.75">
      <c r="B702" s="339"/>
      <c r="C702" s="336"/>
      <c r="D702" s="339"/>
      <c r="E702" s="339"/>
    </row>
    <row r="703" spans="2:5" ht="12.75">
      <c r="B703" s="339"/>
      <c r="C703" s="336"/>
      <c r="D703" s="339"/>
      <c r="E703" s="339"/>
    </row>
    <row r="704" spans="2:5" ht="12.75">
      <c r="B704" s="339"/>
      <c r="C704" s="336"/>
      <c r="D704" s="339"/>
      <c r="E704" s="339"/>
    </row>
    <row r="705" spans="2:5" ht="12.75">
      <c r="B705" s="339"/>
      <c r="C705" s="336"/>
      <c r="D705" s="339"/>
      <c r="E705" s="339"/>
    </row>
    <row r="706" spans="2:5" ht="12.75">
      <c r="B706" s="339"/>
      <c r="C706" s="336"/>
      <c r="D706" s="339"/>
      <c r="E706" s="339"/>
    </row>
    <row r="707" spans="2:5" ht="12.75">
      <c r="B707" s="339"/>
      <c r="C707" s="336"/>
      <c r="D707" s="339"/>
      <c r="E707" s="339"/>
    </row>
    <row r="708" spans="2:5" ht="12.75">
      <c r="B708" s="339"/>
      <c r="C708" s="336"/>
      <c r="D708" s="339"/>
      <c r="E708" s="339"/>
    </row>
    <row r="709" spans="2:5" ht="12.75">
      <c r="B709" s="339"/>
      <c r="C709" s="336"/>
      <c r="D709" s="339"/>
      <c r="E709" s="339"/>
    </row>
    <row r="710" spans="2:5" ht="12.75">
      <c r="B710" s="339"/>
      <c r="C710" s="336"/>
      <c r="D710" s="339"/>
      <c r="E710" s="339"/>
    </row>
    <row r="711" spans="2:5" ht="12.75">
      <c r="B711" s="339"/>
      <c r="C711" s="336"/>
      <c r="D711" s="339"/>
      <c r="E711" s="339"/>
    </row>
    <row r="712" spans="2:5" ht="12.75">
      <c r="B712" s="339"/>
      <c r="C712" s="336"/>
      <c r="D712" s="339"/>
      <c r="E712" s="339"/>
    </row>
    <row r="713" spans="2:5" ht="12.75">
      <c r="B713" s="339"/>
      <c r="C713" s="336"/>
      <c r="D713" s="339"/>
      <c r="E713" s="339"/>
    </row>
    <row r="714" spans="2:5" ht="12.75">
      <c r="B714" s="339"/>
      <c r="C714" s="336"/>
      <c r="D714" s="339"/>
      <c r="E714" s="339"/>
    </row>
    <row r="715" spans="2:5" ht="12.75">
      <c r="B715" s="339"/>
      <c r="C715" s="336"/>
      <c r="D715" s="339"/>
      <c r="E715" s="339"/>
    </row>
    <row r="716" spans="2:5" ht="12.75">
      <c r="B716" s="339"/>
      <c r="C716" s="336"/>
      <c r="D716" s="339"/>
      <c r="E716" s="339"/>
    </row>
    <row r="717" spans="2:5" ht="12.75">
      <c r="B717" s="339"/>
      <c r="C717" s="336"/>
      <c r="D717" s="339"/>
      <c r="E717" s="339"/>
    </row>
    <row r="718" spans="2:5" ht="12.75">
      <c r="B718" s="339"/>
      <c r="C718" s="336"/>
      <c r="D718" s="339"/>
      <c r="E718" s="339"/>
    </row>
    <row r="719" spans="2:5" ht="12.75">
      <c r="B719" s="339"/>
      <c r="C719" s="336"/>
      <c r="D719" s="339"/>
      <c r="E719" s="339"/>
    </row>
    <row r="720" spans="2:5" ht="12.75">
      <c r="B720" s="339"/>
      <c r="C720" s="336"/>
      <c r="D720" s="339"/>
      <c r="E720" s="339"/>
    </row>
    <row r="721" spans="2:5" ht="12.75">
      <c r="B721" s="339"/>
      <c r="C721" s="336"/>
      <c r="D721" s="339"/>
      <c r="E721" s="339"/>
    </row>
    <row r="722" spans="2:5" ht="12.75">
      <c r="B722" s="339"/>
      <c r="C722" s="336"/>
      <c r="D722" s="339"/>
      <c r="E722" s="339"/>
    </row>
    <row r="723" spans="2:5" ht="12.75">
      <c r="B723" s="339"/>
      <c r="C723" s="336"/>
      <c r="D723" s="339"/>
      <c r="E723" s="339"/>
    </row>
    <row r="724" spans="2:5" ht="12.75">
      <c r="B724" s="339"/>
      <c r="C724" s="336"/>
      <c r="D724" s="339"/>
      <c r="E724" s="339"/>
    </row>
    <row r="725" spans="2:5" ht="12.75">
      <c r="B725" s="339"/>
      <c r="C725" s="336"/>
      <c r="D725" s="339"/>
      <c r="E725" s="339"/>
    </row>
    <row r="726" spans="2:5" ht="12.75">
      <c r="B726" s="339"/>
      <c r="C726" s="336"/>
      <c r="D726" s="339"/>
      <c r="E726" s="339"/>
    </row>
    <row r="727" spans="2:5" ht="12.75">
      <c r="B727" s="339"/>
      <c r="C727" s="336"/>
      <c r="D727" s="339"/>
      <c r="E727" s="339"/>
    </row>
    <row r="728" spans="2:5" ht="12.75">
      <c r="B728" s="339"/>
      <c r="C728" s="336"/>
      <c r="D728" s="339"/>
      <c r="E728" s="339"/>
    </row>
    <row r="729" spans="2:5" ht="12.75">
      <c r="B729" s="339"/>
      <c r="C729" s="336"/>
      <c r="D729" s="339"/>
      <c r="E729" s="339"/>
    </row>
    <row r="730" spans="2:5" ht="12.75">
      <c r="B730" s="339"/>
      <c r="C730" s="336"/>
      <c r="D730" s="339"/>
      <c r="E730" s="339"/>
    </row>
    <row r="731" spans="2:5" ht="12.75">
      <c r="B731" s="339"/>
      <c r="C731" s="336"/>
      <c r="D731" s="339"/>
      <c r="E731" s="339"/>
    </row>
    <row r="732" spans="2:5" ht="12.75">
      <c r="B732" s="339"/>
      <c r="C732" s="336"/>
      <c r="D732" s="339"/>
      <c r="E732" s="339"/>
    </row>
    <row r="733" spans="2:5" ht="12.75">
      <c r="B733" s="339"/>
      <c r="C733" s="336"/>
      <c r="D733" s="339"/>
      <c r="E733" s="339"/>
    </row>
    <row r="734" spans="2:5" ht="12.75">
      <c r="B734" s="339"/>
      <c r="C734" s="336"/>
      <c r="D734" s="339"/>
      <c r="E734" s="339"/>
    </row>
    <row r="735" spans="2:5" ht="12.75">
      <c r="B735" s="339"/>
      <c r="C735" s="336"/>
      <c r="D735" s="339"/>
      <c r="E735" s="339"/>
    </row>
    <row r="736" spans="2:5" ht="12.75">
      <c r="B736" s="339"/>
      <c r="C736" s="336"/>
      <c r="D736" s="339"/>
      <c r="E736" s="339"/>
    </row>
    <row r="737" spans="2:5" ht="12.75">
      <c r="B737" s="339"/>
      <c r="C737" s="336"/>
      <c r="D737" s="339"/>
      <c r="E737" s="339"/>
    </row>
    <row r="738" spans="2:5" ht="12.75">
      <c r="B738" s="339"/>
      <c r="C738" s="336"/>
      <c r="D738" s="339"/>
      <c r="E738" s="339"/>
    </row>
    <row r="739" spans="2:5" ht="12.75">
      <c r="B739" s="339"/>
      <c r="C739" s="336"/>
      <c r="D739" s="339"/>
      <c r="E739" s="339"/>
    </row>
    <row r="740" spans="2:5" ht="12.75">
      <c r="B740" s="339"/>
      <c r="C740" s="336"/>
      <c r="D740" s="339"/>
      <c r="E740" s="339"/>
    </row>
    <row r="741" spans="2:5" ht="12.75">
      <c r="B741" s="339"/>
      <c r="C741" s="336"/>
      <c r="D741" s="339"/>
      <c r="E741" s="339"/>
    </row>
    <row r="742" spans="2:5" ht="12.75">
      <c r="B742" s="339"/>
      <c r="C742" s="336"/>
      <c r="D742" s="339"/>
      <c r="E742" s="339"/>
    </row>
    <row r="743" spans="2:5" ht="12.75">
      <c r="B743" s="339"/>
      <c r="C743" s="336"/>
      <c r="D743" s="339"/>
      <c r="E743" s="339"/>
    </row>
    <row r="744" spans="2:5" ht="12.75">
      <c r="B744" s="339"/>
      <c r="C744" s="336"/>
      <c r="D744" s="339"/>
      <c r="E744" s="339"/>
    </row>
    <row r="745" spans="2:5" ht="12.75">
      <c r="B745" s="339"/>
      <c r="C745" s="336"/>
      <c r="D745" s="339"/>
      <c r="E745" s="339"/>
    </row>
    <row r="746" spans="2:5" ht="12.75">
      <c r="B746" s="339"/>
      <c r="C746" s="336"/>
      <c r="D746" s="339"/>
      <c r="E746" s="339"/>
    </row>
    <row r="747" spans="2:5" ht="12.75">
      <c r="B747" s="339"/>
      <c r="C747" s="336"/>
      <c r="D747" s="339"/>
      <c r="E747" s="339"/>
    </row>
    <row r="748" spans="2:5" ht="12.75">
      <c r="B748" s="339"/>
      <c r="C748" s="336"/>
      <c r="D748" s="339"/>
      <c r="E748" s="339"/>
    </row>
    <row r="749" spans="2:5" ht="12.75">
      <c r="B749" s="339"/>
      <c r="C749" s="336"/>
      <c r="D749" s="339"/>
      <c r="E749" s="339"/>
    </row>
    <row r="750" spans="2:5" ht="12.75">
      <c r="B750" s="339"/>
      <c r="C750" s="336"/>
      <c r="D750" s="339"/>
      <c r="E750" s="339"/>
    </row>
    <row r="751" spans="2:5" ht="12.75">
      <c r="B751" s="339"/>
      <c r="C751" s="336"/>
      <c r="D751" s="339"/>
      <c r="E751" s="339"/>
    </row>
    <row r="752" spans="2:5" ht="12.75">
      <c r="B752" s="339"/>
      <c r="C752" s="336"/>
      <c r="D752" s="339"/>
      <c r="E752" s="339"/>
    </row>
    <row r="753" spans="2:5" ht="12.75">
      <c r="B753" s="339"/>
      <c r="C753" s="336"/>
      <c r="D753" s="339"/>
      <c r="E753" s="339"/>
    </row>
    <row r="754" spans="2:5" ht="12.75">
      <c r="B754" s="339"/>
      <c r="C754" s="336"/>
      <c r="D754" s="339"/>
      <c r="E754" s="339"/>
    </row>
    <row r="755" spans="2:5" ht="12.75">
      <c r="B755" s="339"/>
      <c r="C755" s="336"/>
      <c r="D755" s="339"/>
      <c r="E755" s="339"/>
    </row>
    <row r="756" spans="2:5" ht="12.75">
      <c r="B756" s="339"/>
      <c r="C756" s="336"/>
      <c r="D756" s="339"/>
      <c r="E756" s="339"/>
    </row>
    <row r="757" spans="2:5" ht="12.75">
      <c r="B757" s="339"/>
      <c r="C757" s="336"/>
      <c r="D757" s="339"/>
      <c r="E757" s="339"/>
    </row>
    <row r="758" spans="2:5" ht="12.75">
      <c r="B758" s="339"/>
      <c r="C758" s="336"/>
      <c r="D758" s="339"/>
      <c r="E758" s="339"/>
    </row>
    <row r="759" spans="2:5" ht="12.75">
      <c r="B759" s="339"/>
      <c r="C759" s="336"/>
      <c r="D759" s="339"/>
      <c r="E759" s="339"/>
    </row>
    <row r="760" spans="2:5" ht="12.75">
      <c r="B760" s="339"/>
      <c r="C760" s="336"/>
      <c r="D760" s="339"/>
      <c r="E760" s="339"/>
    </row>
    <row r="761" spans="2:5" ht="12.75">
      <c r="B761" s="339"/>
      <c r="C761" s="336"/>
      <c r="D761" s="339"/>
      <c r="E761" s="339"/>
    </row>
    <row r="762" spans="2:5" ht="12.75">
      <c r="B762" s="339"/>
      <c r="C762" s="336"/>
      <c r="D762" s="339"/>
      <c r="E762" s="339"/>
    </row>
    <row r="763" spans="2:5" ht="12.75">
      <c r="B763" s="339"/>
      <c r="C763" s="336"/>
      <c r="D763" s="339"/>
      <c r="E763" s="339"/>
    </row>
    <row r="764" spans="2:5" ht="12.75">
      <c r="B764" s="339"/>
      <c r="C764" s="336"/>
      <c r="D764" s="339"/>
      <c r="E764" s="339"/>
    </row>
    <row r="765" spans="2:5" ht="12.75">
      <c r="B765" s="339"/>
      <c r="C765" s="336"/>
      <c r="D765" s="339"/>
      <c r="E765" s="339"/>
    </row>
    <row r="766" spans="2:5" ht="12.75">
      <c r="B766" s="339"/>
      <c r="C766" s="336"/>
      <c r="D766" s="339"/>
      <c r="E766" s="339"/>
    </row>
    <row r="767" spans="2:5" ht="12.75">
      <c r="B767" s="339"/>
      <c r="C767" s="336"/>
      <c r="D767" s="339"/>
      <c r="E767" s="339"/>
    </row>
    <row r="768" spans="2:5" ht="12.75">
      <c r="B768" s="339"/>
      <c r="C768" s="336"/>
      <c r="D768" s="339"/>
      <c r="E768" s="339"/>
    </row>
    <row r="769" spans="2:5" ht="12.75">
      <c r="B769" s="339"/>
      <c r="C769" s="336"/>
      <c r="D769" s="339"/>
      <c r="E769" s="339"/>
    </row>
    <row r="770" spans="2:5" ht="12.75">
      <c r="B770" s="339"/>
      <c r="C770" s="336"/>
      <c r="D770" s="339"/>
      <c r="E770" s="339"/>
    </row>
    <row r="771" spans="2:5" ht="12.75">
      <c r="B771" s="339"/>
      <c r="C771" s="336"/>
      <c r="D771" s="339"/>
      <c r="E771" s="339"/>
    </row>
    <row r="772" spans="2:5" ht="12.75">
      <c r="B772" s="339"/>
      <c r="C772" s="336"/>
      <c r="D772" s="339"/>
      <c r="E772" s="339"/>
    </row>
    <row r="773" spans="2:5" ht="12.75">
      <c r="B773" s="339"/>
      <c r="C773" s="336"/>
      <c r="D773" s="339"/>
      <c r="E773" s="339"/>
    </row>
    <row r="774" spans="2:5" ht="12.75">
      <c r="B774" s="339"/>
      <c r="C774" s="336"/>
      <c r="D774" s="339"/>
      <c r="E774" s="339"/>
    </row>
    <row r="775" spans="2:5" ht="12.75">
      <c r="B775" s="339"/>
      <c r="C775" s="336"/>
      <c r="D775" s="339"/>
      <c r="E775" s="339"/>
    </row>
    <row r="776" spans="2:5" ht="12.75">
      <c r="B776" s="339"/>
      <c r="C776" s="336"/>
      <c r="D776" s="339"/>
      <c r="E776" s="339"/>
    </row>
    <row r="777" spans="2:5" ht="12.75">
      <c r="B777" s="339"/>
      <c r="C777" s="336"/>
      <c r="D777" s="339"/>
      <c r="E777" s="339"/>
    </row>
    <row r="778" spans="2:5" ht="12.75">
      <c r="B778" s="339"/>
      <c r="C778" s="336"/>
      <c r="D778" s="339"/>
      <c r="E778" s="339"/>
    </row>
    <row r="779" spans="2:5" ht="12.75">
      <c r="B779" s="339"/>
      <c r="C779" s="336"/>
      <c r="D779" s="339"/>
      <c r="E779" s="339"/>
    </row>
    <row r="780" spans="2:5" ht="12.75">
      <c r="B780" s="339"/>
      <c r="C780" s="336"/>
      <c r="D780" s="339"/>
      <c r="E780" s="339"/>
    </row>
    <row r="781" spans="2:5" ht="12.75">
      <c r="B781" s="339"/>
      <c r="C781" s="336"/>
      <c r="D781" s="339"/>
      <c r="E781" s="339"/>
    </row>
    <row r="782" spans="2:5" ht="12.75">
      <c r="B782" s="339"/>
      <c r="C782" s="336"/>
      <c r="D782" s="339"/>
      <c r="E782" s="339"/>
    </row>
    <row r="783" spans="2:5" ht="12.75">
      <c r="B783" s="339"/>
      <c r="C783" s="336"/>
      <c r="D783" s="339"/>
      <c r="E783" s="339"/>
    </row>
    <row r="784" spans="2:5" ht="12.75">
      <c r="B784" s="339"/>
      <c r="C784" s="336"/>
      <c r="D784" s="339"/>
      <c r="E784" s="339"/>
    </row>
    <row r="785" spans="2:5" ht="12.75">
      <c r="B785" s="339"/>
      <c r="C785" s="336"/>
      <c r="D785" s="339"/>
      <c r="E785" s="339"/>
    </row>
    <row r="786" spans="2:5" ht="12.75">
      <c r="B786" s="339"/>
      <c r="C786" s="336"/>
      <c r="D786" s="339"/>
      <c r="E786" s="339"/>
    </row>
    <row r="787" spans="2:5" ht="12.75">
      <c r="B787" s="339"/>
      <c r="C787" s="336"/>
      <c r="D787" s="339"/>
      <c r="E787" s="339"/>
    </row>
    <row r="788" spans="2:5" ht="12.75">
      <c r="B788" s="339"/>
      <c r="C788" s="336"/>
      <c r="D788" s="339"/>
      <c r="E788" s="339"/>
    </row>
    <row r="789" spans="2:5" ht="12.75">
      <c r="B789" s="339"/>
      <c r="C789" s="336"/>
      <c r="D789" s="339"/>
      <c r="E789" s="339"/>
    </row>
    <row r="790" spans="2:5" ht="12.75">
      <c r="B790" s="339"/>
      <c r="C790" s="336"/>
      <c r="D790" s="339"/>
      <c r="E790" s="339"/>
    </row>
    <row r="791" spans="2:5" ht="12.75">
      <c r="B791" s="339"/>
      <c r="C791" s="336"/>
      <c r="D791" s="339"/>
      <c r="E791" s="339"/>
    </row>
    <row r="792" spans="2:5" ht="12.75">
      <c r="B792" s="339"/>
      <c r="C792" s="336"/>
      <c r="D792" s="339"/>
      <c r="E792" s="339"/>
    </row>
    <row r="793" spans="2:5" ht="12.75">
      <c r="B793" s="339"/>
      <c r="C793" s="336"/>
      <c r="D793" s="339"/>
      <c r="E793" s="339"/>
    </row>
    <row r="794" spans="2:5" ht="12.75">
      <c r="B794" s="339"/>
      <c r="C794" s="336"/>
      <c r="D794" s="339"/>
      <c r="E794" s="339"/>
    </row>
    <row r="795" spans="2:5" ht="12.75">
      <c r="B795" s="339"/>
      <c r="C795" s="336"/>
      <c r="D795" s="339"/>
      <c r="E795" s="339"/>
    </row>
    <row r="796" spans="2:5" ht="12.75">
      <c r="B796" s="339"/>
      <c r="C796" s="336"/>
      <c r="D796" s="339"/>
      <c r="E796" s="339"/>
    </row>
    <row r="797" spans="2:5" ht="12.75">
      <c r="B797" s="339"/>
      <c r="C797" s="336"/>
      <c r="D797" s="339"/>
      <c r="E797" s="339"/>
    </row>
    <row r="798" spans="2:5" ht="12.75">
      <c r="B798" s="339"/>
      <c r="C798" s="336"/>
      <c r="D798" s="339"/>
      <c r="E798" s="339"/>
    </row>
    <row r="799" spans="2:5" ht="12.75">
      <c r="B799" s="339"/>
      <c r="C799" s="336"/>
      <c r="D799" s="339"/>
      <c r="E799" s="339"/>
    </row>
    <row r="800" spans="2:5" ht="12.75">
      <c r="B800" s="339"/>
      <c r="C800" s="336"/>
      <c r="D800" s="339"/>
      <c r="E800" s="339"/>
    </row>
    <row r="801" spans="2:5" ht="12.75">
      <c r="B801" s="339"/>
      <c r="C801" s="336"/>
      <c r="D801" s="339"/>
      <c r="E801" s="339"/>
    </row>
    <row r="802" spans="2:5" ht="12.75">
      <c r="B802" s="339"/>
      <c r="C802" s="336"/>
      <c r="D802" s="339"/>
      <c r="E802" s="339"/>
    </row>
    <row r="803" spans="2:5" ht="12.75">
      <c r="B803" s="339"/>
      <c r="C803" s="336"/>
      <c r="D803" s="339"/>
      <c r="E803" s="339"/>
    </row>
    <row r="804" spans="2:5" ht="12.75">
      <c r="B804" s="339"/>
      <c r="C804" s="336"/>
      <c r="D804" s="339"/>
      <c r="E804" s="339"/>
    </row>
    <row r="805" spans="2:5" ht="12.75">
      <c r="B805" s="339"/>
      <c r="C805" s="336"/>
      <c r="D805" s="339"/>
      <c r="E805" s="339"/>
    </row>
    <row r="806" spans="2:5" ht="12.75">
      <c r="B806" s="339"/>
      <c r="C806" s="336"/>
      <c r="D806" s="339"/>
      <c r="E806" s="339"/>
    </row>
    <row r="807" spans="2:5" ht="12.75">
      <c r="B807" s="339"/>
      <c r="C807" s="336"/>
      <c r="D807" s="339"/>
      <c r="E807" s="339"/>
    </row>
    <row r="808" spans="2:5" ht="12.75">
      <c r="B808" s="339"/>
      <c r="C808" s="336"/>
      <c r="D808" s="339"/>
      <c r="E808" s="339"/>
    </row>
    <row r="809" spans="2:5" ht="12.75">
      <c r="B809" s="339"/>
      <c r="C809" s="336"/>
      <c r="D809" s="339"/>
      <c r="E809" s="339"/>
    </row>
    <row r="810" spans="2:5" ht="12.75">
      <c r="B810" s="339"/>
      <c r="C810" s="336"/>
      <c r="D810" s="339"/>
      <c r="E810" s="339"/>
    </row>
    <row r="811" spans="2:5" ht="12.75">
      <c r="B811" s="339"/>
      <c r="C811" s="336"/>
      <c r="D811" s="339"/>
      <c r="E811" s="339"/>
    </row>
    <row r="812" spans="2:5" ht="12.75">
      <c r="B812" s="339"/>
      <c r="C812" s="336"/>
      <c r="D812" s="339"/>
      <c r="E812" s="339"/>
    </row>
    <row r="813" spans="2:5" ht="12.75">
      <c r="B813" s="339"/>
      <c r="C813" s="336"/>
      <c r="D813" s="339"/>
      <c r="E813" s="339"/>
    </row>
    <row r="814" spans="2:5" ht="12.75">
      <c r="B814" s="339"/>
      <c r="C814" s="336"/>
      <c r="D814" s="339"/>
      <c r="E814" s="339"/>
    </row>
    <row r="815" spans="2:5" ht="12.75">
      <c r="B815" s="339"/>
      <c r="C815" s="336"/>
      <c r="D815" s="339"/>
      <c r="E815" s="339"/>
    </row>
    <row r="816" spans="2:5" ht="12.75">
      <c r="B816" s="339"/>
      <c r="C816" s="336"/>
      <c r="D816" s="339"/>
      <c r="E816" s="339"/>
    </row>
    <row r="817" spans="2:5" ht="12.75">
      <c r="B817" s="339"/>
      <c r="C817" s="336"/>
      <c r="D817" s="339"/>
      <c r="E817" s="339"/>
    </row>
    <row r="818" spans="2:5" ht="12.75">
      <c r="B818" s="339"/>
      <c r="C818" s="336"/>
      <c r="D818" s="339"/>
      <c r="E818" s="339"/>
    </row>
    <row r="819" spans="2:5" ht="12.75">
      <c r="B819" s="339"/>
      <c r="C819" s="336"/>
      <c r="D819" s="339"/>
      <c r="E819" s="339"/>
    </row>
    <row r="820" spans="2:5" ht="12.75">
      <c r="B820" s="339"/>
      <c r="C820" s="336"/>
      <c r="D820" s="339"/>
      <c r="E820" s="339"/>
    </row>
    <row r="821" spans="2:5" ht="12.75">
      <c r="B821" s="339"/>
      <c r="C821" s="336"/>
      <c r="D821" s="339"/>
      <c r="E821" s="339"/>
    </row>
    <row r="822" spans="2:5" ht="12.75">
      <c r="B822" s="339"/>
      <c r="C822" s="336"/>
      <c r="D822" s="339"/>
      <c r="E822" s="339"/>
    </row>
    <row r="823" spans="2:5" ht="12.75">
      <c r="B823" s="339"/>
      <c r="C823" s="336"/>
      <c r="D823" s="339"/>
      <c r="E823" s="339"/>
    </row>
    <row r="824" spans="2:5" ht="12.75">
      <c r="B824" s="339"/>
      <c r="C824" s="336"/>
      <c r="D824" s="339"/>
      <c r="E824" s="339"/>
    </row>
    <row r="825" spans="2:5" ht="12.75">
      <c r="B825" s="339"/>
      <c r="C825" s="336"/>
      <c r="D825" s="339"/>
      <c r="E825" s="339"/>
    </row>
    <row r="826" spans="2:5" ht="12.75">
      <c r="B826" s="339"/>
      <c r="C826" s="336"/>
      <c r="D826" s="339"/>
      <c r="E826" s="339"/>
    </row>
    <row r="827" spans="2:5" ht="12.75">
      <c r="B827" s="339"/>
      <c r="C827" s="336"/>
      <c r="D827" s="339"/>
      <c r="E827" s="339"/>
    </row>
    <row r="828" spans="2:5" ht="12.75">
      <c r="B828" s="339"/>
      <c r="C828" s="336"/>
      <c r="D828" s="339"/>
      <c r="E828" s="339"/>
    </row>
    <row r="829" spans="2:5" ht="12.75">
      <c r="B829" s="339"/>
      <c r="C829" s="336"/>
      <c r="D829" s="339"/>
      <c r="E829" s="339"/>
    </row>
    <row r="830" spans="2:5" ht="12.75">
      <c r="B830" s="339"/>
      <c r="C830" s="336"/>
      <c r="D830" s="339"/>
      <c r="E830" s="339"/>
    </row>
    <row r="831" spans="2:5" ht="12.75">
      <c r="B831" s="339"/>
      <c r="C831" s="336"/>
      <c r="D831" s="339"/>
      <c r="E831" s="339"/>
    </row>
    <row r="832" spans="2:5" ht="12.75">
      <c r="B832" s="339"/>
      <c r="C832" s="336"/>
      <c r="D832" s="339"/>
      <c r="E832" s="339"/>
    </row>
    <row r="833" spans="2:5" ht="12.75">
      <c r="B833" s="339"/>
      <c r="C833" s="336"/>
      <c r="D833" s="339"/>
      <c r="E833" s="339"/>
    </row>
    <row r="834" spans="2:5" ht="12.75">
      <c r="B834" s="339"/>
      <c r="C834" s="336"/>
      <c r="D834" s="339"/>
      <c r="E834" s="339"/>
    </row>
    <row r="835" spans="2:5" ht="12.75">
      <c r="B835" s="339"/>
      <c r="C835" s="336"/>
      <c r="D835" s="339"/>
      <c r="E835" s="339"/>
    </row>
    <row r="836" spans="2:5" ht="12.75">
      <c r="B836" s="339"/>
      <c r="C836" s="336"/>
      <c r="D836" s="339"/>
      <c r="E836" s="339"/>
    </row>
    <row r="837" spans="2:5" ht="12.75">
      <c r="B837" s="339"/>
      <c r="C837" s="336"/>
      <c r="D837" s="339"/>
      <c r="E837" s="339"/>
    </row>
    <row r="838" spans="2:5" ht="12.75">
      <c r="B838" s="339"/>
      <c r="C838" s="336"/>
      <c r="D838" s="339"/>
      <c r="E838" s="339"/>
    </row>
    <row r="839" spans="2:5" ht="12.75">
      <c r="B839" s="339"/>
      <c r="C839" s="336"/>
      <c r="D839" s="339"/>
      <c r="E839" s="339"/>
    </row>
    <row r="840" spans="2:5" ht="12.75">
      <c r="B840" s="339"/>
      <c r="C840" s="336"/>
      <c r="D840" s="339"/>
      <c r="E840" s="339"/>
    </row>
    <row r="841" spans="2:5" ht="12.75">
      <c r="B841" s="339"/>
      <c r="C841" s="336"/>
      <c r="D841" s="339"/>
      <c r="E841" s="339"/>
    </row>
    <row r="842" spans="2:5" ht="12.75">
      <c r="B842" s="339"/>
      <c r="C842" s="336"/>
      <c r="D842" s="339"/>
      <c r="E842" s="339"/>
    </row>
    <row r="843" spans="2:5" ht="12.75">
      <c r="B843" s="339"/>
      <c r="C843" s="336"/>
      <c r="D843" s="339"/>
      <c r="E843" s="339"/>
    </row>
    <row r="844" spans="2:5" ht="12.75">
      <c r="B844" s="339"/>
      <c r="C844" s="336"/>
      <c r="D844" s="339"/>
      <c r="E844" s="339"/>
    </row>
    <row r="845" spans="2:5" ht="12.75">
      <c r="B845" s="339"/>
      <c r="C845" s="336"/>
      <c r="D845" s="339"/>
      <c r="E845" s="339"/>
    </row>
    <row r="846" spans="2:5" ht="12.75">
      <c r="B846" s="339"/>
      <c r="C846" s="336"/>
      <c r="D846" s="339"/>
      <c r="E846" s="339"/>
    </row>
    <row r="847" spans="2:5" ht="12.75">
      <c r="B847" s="339"/>
      <c r="C847" s="336"/>
      <c r="D847" s="339"/>
      <c r="E847" s="339"/>
    </row>
    <row r="848" spans="2:5" ht="12.75">
      <c r="B848" s="339"/>
      <c r="C848" s="336"/>
      <c r="D848" s="339"/>
      <c r="E848" s="339"/>
    </row>
    <row r="849" spans="2:5" ht="12.75">
      <c r="B849" s="339"/>
      <c r="C849" s="336"/>
      <c r="D849" s="339"/>
      <c r="E849" s="339"/>
    </row>
    <row r="850" spans="2:5" ht="12.75">
      <c r="B850" s="339"/>
      <c r="C850" s="336"/>
      <c r="D850" s="339"/>
      <c r="E850" s="339"/>
    </row>
    <row r="851" spans="2:5" ht="12.75">
      <c r="B851" s="339"/>
      <c r="C851" s="336"/>
      <c r="D851" s="339"/>
      <c r="E851" s="339"/>
    </row>
    <row r="852" spans="2:5" ht="12.75">
      <c r="B852" s="339"/>
      <c r="C852" s="336"/>
      <c r="D852" s="339"/>
      <c r="E852" s="339"/>
    </row>
    <row r="853" spans="2:5" ht="12.75">
      <c r="B853" s="339"/>
      <c r="C853" s="336"/>
      <c r="D853" s="339"/>
      <c r="E853" s="339"/>
    </row>
    <row r="854" spans="2:5" ht="12.75">
      <c r="B854" s="339"/>
      <c r="C854" s="336"/>
      <c r="D854" s="339"/>
      <c r="E854" s="339"/>
    </row>
    <row r="855" spans="2:5" ht="12.75">
      <c r="B855" s="339"/>
      <c r="C855" s="336"/>
      <c r="D855" s="339"/>
      <c r="E855" s="339"/>
    </row>
    <row r="856" spans="2:5" ht="12.75">
      <c r="B856" s="339"/>
      <c r="C856" s="336"/>
      <c r="D856" s="339"/>
      <c r="E856" s="339"/>
    </row>
    <row r="857" spans="2:5" ht="12.75">
      <c r="B857" s="339"/>
      <c r="C857" s="336"/>
      <c r="D857" s="339"/>
      <c r="E857" s="339"/>
    </row>
    <row r="858" spans="2:5" ht="12.75">
      <c r="B858" s="339"/>
      <c r="C858" s="336"/>
      <c r="D858" s="339"/>
      <c r="E858" s="339"/>
    </row>
    <row r="859" spans="2:5" ht="12.75">
      <c r="B859" s="339"/>
      <c r="C859" s="336"/>
      <c r="D859" s="339"/>
      <c r="E859" s="339"/>
    </row>
    <row r="860" spans="2:5" ht="12.75">
      <c r="B860" s="339"/>
      <c r="C860" s="336"/>
      <c r="D860" s="339"/>
      <c r="E860" s="339"/>
    </row>
    <row r="861" spans="2:5" ht="12.75">
      <c r="B861" s="339"/>
      <c r="C861" s="336"/>
      <c r="D861" s="339"/>
      <c r="E861" s="339"/>
    </row>
    <row r="862" spans="2:5" ht="12.75">
      <c r="B862" s="339"/>
      <c r="C862" s="336"/>
      <c r="D862" s="339"/>
      <c r="E862" s="339"/>
    </row>
    <row r="863" spans="2:5" ht="12.75">
      <c r="B863" s="339"/>
      <c r="C863" s="336"/>
      <c r="D863" s="339"/>
      <c r="E863" s="339"/>
    </row>
    <row r="864" spans="2:5" ht="12.75">
      <c r="B864" s="339"/>
      <c r="C864" s="336"/>
      <c r="D864" s="339"/>
      <c r="E864" s="339"/>
    </row>
    <row r="865" spans="2:5" ht="12.75">
      <c r="B865" s="339"/>
      <c r="C865" s="336"/>
      <c r="D865" s="339"/>
      <c r="E865" s="339"/>
    </row>
    <row r="866" spans="2:5" ht="12.75">
      <c r="B866" s="339"/>
      <c r="C866" s="336"/>
      <c r="D866" s="339"/>
      <c r="E866" s="339"/>
    </row>
    <row r="867" spans="2:5" ht="12.75">
      <c r="B867" s="339"/>
      <c r="C867" s="336"/>
      <c r="D867" s="339"/>
      <c r="E867" s="339"/>
    </row>
    <row r="868" spans="2:5" ht="12.75">
      <c r="B868" s="339"/>
      <c r="C868" s="336"/>
      <c r="D868" s="339"/>
      <c r="E868" s="339"/>
    </row>
    <row r="869" spans="2:5" ht="12.75">
      <c r="B869" s="339"/>
      <c r="C869" s="336"/>
      <c r="D869" s="339"/>
      <c r="E869" s="339"/>
    </row>
    <row r="870" spans="2:5" ht="12.75">
      <c r="B870" s="339"/>
      <c r="C870" s="336"/>
      <c r="D870" s="339"/>
      <c r="E870" s="339"/>
    </row>
    <row r="871" spans="2:5" ht="12.75">
      <c r="B871" s="339"/>
      <c r="C871" s="336"/>
      <c r="D871" s="339"/>
      <c r="E871" s="339"/>
    </row>
    <row r="872" spans="2:5" ht="12.75">
      <c r="B872" s="339"/>
      <c r="C872" s="336"/>
      <c r="D872" s="339"/>
      <c r="E872" s="339"/>
    </row>
    <row r="873" spans="2:5" ht="12.75">
      <c r="B873" s="339"/>
      <c r="C873" s="336"/>
      <c r="D873" s="339"/>
      <c r="E873" s="339"/>
    </row>
    <row r="874" spans="2:5" ht="12.75">
      <c r="B874" s="339"/>
      <c r="C874" s="336"/>
      <c r="D874" s="339"/>
      <c r="E874" s="339"/>
    </row>
    <row r="875" spans="2:5" ht="12.75">
      <c r="B875" s="339"/>
      <c r="C875" s="336"/>
      <c r="D875" s="339"/>
      <c r="E875" s="339"/>
    </row>
    <row r="876" spans="2:5" ht="12.75">
      <c r="B876" s="339"/>
      <c r="C876" s="336"/>
      <c r="D876" s="339"/>
      <c r="E876" s="339"/>
    </row>
    <row r="877" spans="2:5" ht="12.75">
      <c r="B877" s="339"/>
      <c r="C877" s="336"/>
      <c r="D877" s="339"/>
      <c r="E877" s="339"/>
    </row>
    <row r="878" spans="2:5" ht="12.75">
      <c r="B878" s="339"/>
      <c r="C878" s="336"/>
      <c r="D878" s="339"/>
      <c r="E878" s="339"/>
    </row>
    <row r="879" spans="2:5" ht="12.75">
      <c r="B879" s="339"/>
      <c r="C879" s="336"/>
      <c r="D879" s="339"/>
      <c r="E879" s="339"/>
    </row>
    <row r="880" spans="2:5" ht="12.75">
      <c r="B880" s="339"/>
      <c r="C880" s="336"/>
      <c r="D880" s="339"/>
      <c r="E880" s="339"/>
    </row>
    <row r="881" spans="2:5" ht="12.75">
      <c r="B881" s="339"/>
      <c r="C881" s="336"/>
      <c r="D881" s="339"/>
      <c r="E881" s="339"/>
    </row>
    <row r="882" spans="2:5" ht="12.75">
      <c r="B882" s="339"/>
      <c r="C882" s="336"/>
      <c r="D882" s="339"/>
      <c r="E882" s="339"/>
    </row>
    <row r="883" spans="2:5" ht="12.75">
      <c r="B883" s="339"/>
      <c r="C883" s="336"/>
      <c r="D883" s="339"/>
      <c r="E883" s="339"/>
    </row>
    <row r="884" spans="2:5" ht="12.75">
      <c r="B884" s="339"/>
      <c r="C884" s="336"/>
      <c r="D884" s="339"/>
      <c r="E884" s="339"/>
    </row>
    <row r="885" spans="2:5" ht="12.75">
      <c r="B885" s="339"/>
      <c r="C885" s="336"/>
      <c r="D885" s="339"/>
      <c r="E885" s="339"/>
    </row>
    <row r="886" spans="2:5" ht="12.75">
      <c r="B886" s="339"/>
      <c r="C886" s="336"/>
      <c r="D886" s="339"/>
      <c r="E886" s="339"/>
    </row>
    <row r="887" spans="2:5" ht="12.75">
      <c r="B887" s="339"/>
      <c r="C887" s="336"/>
      <c r="D887" s="339"/>
      <c r="E887" s="339"/>
    </row>
    <row r="888" spans="2:5" ht="12.75">
      <c r="B888" s="339"/>
      <c r="C888" s="336"/>
      <c r="D888" s="339"/>
      <c r="E888" s="339"/>
    </row>
    <row r="889" spans="2:5" ht="12.75">
      <c r="B889" s="339"/>
      <c r="C889" s="336"/>
      <c r="D889" s="339"/>
      <c r="E889" s="339"/>
    </row>
    <row r="890" spans="2:5" ht="12.75">
      <c r="B890" s="339"/>
      <c r="C890" s="336"/>
      <c r="D890" s="339"/>
      <c r="E890" s="339"/>
    </row>
    <row r="891" spans="2:5" ht="12.75">
      <c r="B891" s="339"/>
      <c r="C891" s="336"/>
      <c r="D891" s="339"/>
      <c r="E891" s="339"/>
    </row>
    <row r="892" spans="2:5" ht="12.75">
      <c r="B892" s="339"/>
      <c r="C892" s="336"/>
      <c r="D892" s="339"/>
      <c r="E892" s="339"/>
    </row>
    <row r="893" spans="2:5" ht="12.75">
      <c r="B893" s="339"/>
      <c r="C893" s="336"/>
      <c r="D893" s="339"/>
      <c r="E893" s="339"/>
    </row>
    <row r="894" spans="2:5" ht="12.75">
      <c r="B894" s="339"/>
      <c r="C894" s="336"/>
      <c r="D894" s="339"/>
      <c r="E894" s="339"/>
    </row>
    <row r="895" spans="2:5" ht="12.75">
      <c r="B895" s="339"/>
      <c r="C895" s="336"/>
      <c r="D895" s="339"/>
      <c r="E895" s="339"/>
    </row>
    <row r="896" spans="2:5" ht="12.75">
      <c r="B896" s="339"/>
      <c r="C896" s="336"/>
      <c r="D896" s="339"/>
      <c r="E896" s="339"/>
    </row>
    <row r="897" spans="2:5" ht="12.75">
      <c r="B897" s="339"/>
      <c r="C897" s="336"/>
      <c r="D897" s="339"/>
      <c r="E897" s="339"/>
    </row>
    <row r="898" spans="2:5" ht="12.75">
      <c r="B898" s="339"/>
      <c r="C898" s="336"/>
      <c r="D898" s="339"/>
      <c r="E898" s="339"/>
    </row>
    <row r="899" spans="2:5" ht="12.75">
      <c r="B899" s="339"/>
      <c r="C899" s="336"/>
      <c r="D899" s="339"/>
      <c r="E899" s="339"/>
    </row>
    <row r="900" spans="2:5" ht="12.75">
      <c r="B900" s="339"/>
      <c r="C900" s="336"/>
      <c r="D900" s="339"/>
      <c r="E900" s="339"/>
    </row>
    <row r="901" spans="2:5" ht="12.75">
      <c r="B901" s="339"/>
      <c r="C901" s="336"/>
      <c r="D901" s="339"/>
      <c r="E901" s="339"/>
    </row>
    <row r="902" spans="2:5" ht="12.75">
      <c r="B902" s="339"/>
      <c r="C902" s="336"/>
      <c r="D902" s="339"/>
      <c r="E902" s="339"/>
    </row>
    <row r="903" spans="2:5" ht="12.75">
      <c r="B903" s="339"/>
      <c r="C903" s="336"/>
      <c r="D903" s="339"/>
      <c r="E903" s="339"/>
    </row>
    <row r="904" spans="2:5" ht="12.75">
      <c r="B904" s="339"/>
      <c r="C904" s="336"/>
      <c r="D904" s="339"/>
      <c r="E904" s="339"/>
    </row>
    <row r="905" spans="2:5" ht="12.75">
      <c r="B905" s="339"/>
      <c r="C905" s="336"/>
      <c r="D905" s="339"/>
      <c r="E905" s="339"/>
    </row>
    <row r="906" spans="2:5" ht="12.75">
      <c r="B906" s="339"/>
      <c r="C906" s="336"/>
      <c r="D906" s="339"/>
      <c r="E906" s="339"/>
    </row>
    <row r="907" spans="2:5" ht="12.75">
      <c r="B907" s="339"/>
      <c r="C907" s="336"/>
      <c r="D907" s="339"/>
      <c r="E907" s="339"/>
    </row>
    <row r="908" spans="2:5" ht="12.75">
      <c r="B908" s="339"/>
      <c r="C908" s="336"/>
      <c r="D908" s="339"/>
      <c r="E908" s="339"/>
    </row>
    <row r="909" spans="2:5" ht="12.75">
      <c r="B909" s="339"/>
      <c r="C909" s="336"/>
      <c r="D909" s="339"/>
      <c r="E909" s="339"/>
    </row>
    <row r="910" spans="2:5" ht="12.75">
      <c r="B910" s="339"/>
      <c r="C910" s="336"/>
      <c r="D910" s="339"/>
      <c r="E910" s="339"/>
    </row>
    <row r="911" spans="2:5" ht="12.75">
      <c r="B911" s="339"/>
      <c r="C911" s="336"/>
      <c r="D911" s="339"/>
      <c r="E911" s="339"/>
    </row>
    <row r="912" spans="2:5" ht="12.75">
      <c r="B912" s="339"/>
      <c r="C912" s="336"/>
      <c r="D912" s="339"/>
      <c r="E912" s="339"/>
    </row>
    <row r="913" spans="2:5" ht="12.75">
      <c r="B913" s="339"/>
      <c r="C913" s="336"/>
      <c r="D913" s="339"/>
      <c r="E913" s="339"/>
    </row>
    <row r="914" spans="2:5" ht="12.75">
      <c r="B914" s="339"/>
      <c r="C914" s="336"/>
      <c r="D914" s="339"/>
      <c r="E914" s="339"/>
    </row>
    <row r="915" spans="2:5" ht="12.75">
      <c r="B915" s="339"/>
      <c r="C915" s="336"/>
      <c r="D915" s="339"/>
      <c r="E915" s="339"/>
    </row>
    <row r="916" spans="2:5" ht="12.75">
      <c r="B916" s="339"/>
      <c r="C916" s="336"/>
      <c r="D916" s="339"/>
      <c r="E916" s="339"/>
    </row>
    <row r="917" spans="2:5" ht="12.75">
      <c r="B917" s="339"/>
      <c r="C917" s="336"/>
      <c r="D917" s="339"/>
      <c r="E917" s="339"/>
    </row>
    <row r="918" spans="2:5" ht="12.75">
      <c r="B918" s="339"/>
      <c r="C918" s="336"/>
      <c r="D918" s="339"/>
      <c r="E918" s="339"/>
    </row>
    <row r="919" spans="2:5" ht="12.75">
      <c r="B919" s="339"/>
      <c r="C919" s="336"/>
      <c r="D919" s="339"/>
      <c r="E919" s="339"/>
    </row>
    <row r="920" spans="2:5" ht="12.75">
      <c r="B920" s="339"/>
      <c r="C920" s="336"/>
      <c r="D920" s="339"/>
      <c r="E920" s="339"/>
    </row>
    <row r="921" spans="2:5" ht="12.75">
      <c r="B921" s="339"/>
      <c r="C921" s="336"/>
      <c r="D921" s="339"/>
      <c r="E921" s="339"/>
    </row>
    <row r="922" spans="2:5" ht="12.75">
      <c r="B922" s="339"/>
      <c r="C922" s="336"/>
      <c r="D922" s="339"/>
      <c r="E922" s="339"/>
    </row>
    <row r="923" spans="2:5" ht="12.75">
      <c r="B923" s="339"/>
      <c r="C923" s="336"/>
      <c r="D923" s="339"/>
      <c r="E923" s="339"/>
    </row>
    <row r="924" spans="2:5" ht="12.75">
      <c r="B924" s="339"/>
      <c r="C924" s="336"/>
      <c r="D924" s="339"/>
      <c r="E924" s="339"/>
    </row>
    <row r="925" spans="2:5" ht="12.75">
      <c r="B925" s="339"/>
      <c r="C925" s="336"/>
      <c r="D925" s="339"/>
      <c r="E925" s="339"/>
    </row>
    <row r="926" spans="2:5" ht="12.75">
      <c r="B926" s="339"/>
      <c r="C926" s="336"/>
      <c r="D926" s="339"/>
      <c r="E926" s="339"/>
    </row>
    <row r="927" spans="2:5" ht="12.75">
      <c r="B927" s="339"/>
      <c r="C927" s="336"/>
      <c r="D927" s="339"/>
      <c r="E927" s="339"/>
    </row>
    <row r="928" spans="2:5" ht="12.75">
      <c r="B928" s="339"/>
      <c r="C928" s="336"/>
      <c r="D928" s="339"/>
      <c r="E928" s="339"/>
    </row>
    <row r="929" spans="2:5" ht="12.75">
      <c r="B929" s="339"/>
      <c r="C929" s="336"/>
      <c r="D929" s="339"/>
      <c r="E929" s="339"/>
    </row>
    <row r="930" spans="2:5" ht="12.75">
      <c r="B930" s="339"/>
      <c r="C930" s="336"/>
      <c r="D930" s="339"/>
      <c r="E930" s="339"/>
    </row>
    <row r="931" spans="2:5" ht="12.75">
      <c r="B931" s="339"/>
      <c r="C931" s="336"/>
      <c r="D931" s="339"/>
      <c r="E931" s="339"/>
    </row>
    <row r="932" spans="2:5" ht="12.75">
      <c r="B932" s="339"/>
      <c r="C932" s="336"/>
      <c r="D932" s="339"/>
      <c r="E932" s="339"/>
    </row>
    <row r="933" spans="2:5" ht="12.75">
      <c r="B933" s="339"/>
      <c r="C933" s="336"/>
      <c r="D933" s="339"/>
      <c r="E933" s="339"/>
    </row>
    <row r="934" spans="2:5" ht="12.75">
      <c r="B934" s="339"/>
      <c r="C934" s="336"/>
      <c r="D934" s="339"/>
      <c r="E934" s="339"/>
    </row>
    <row r="935" spans="2:5" ht="12.75">
      <c r="B935" s="339"/>
      <c r="C935" s="336"/>
      <c r="D935" s="339"/>
      <c r="E935" s="339"/>
    </row>
    <row r="936" spans="2:5" ht="12.75">
      <c r="B936" s="339"/>
      <c r="C936" s="336"/>
      <c r="D936" s="339"/>
      <c r="E936" s="339"/>
    </row>
    <row r="937" spans="2:5" ht="12.75">
      <c r="B937" s="339"/>
      <c r="C937" s="336"/>
      <c r="D937" s="339"/>
      <c r="E937" s="339"/>
    </row>
    <row r="938" spans="2:5" ht="12.75">
      <c r="B938" s="339"/>
      <c r="C938" s="336"/>
      <c r="D938" s="339"/>
      <c r="E938" s="339"/>
    </row>
    <row r="939" spans="2:5" ht="12.75">
      <c r="B939" s="339"/>
      <c r="C939" s="336"/>
      <c r="D939" s="339"/>
      <c r="E939" s="339"/>
    </row>
    <row r="940" spans="2:5" ht="12.75">
      <c r="B940" s="339"/>
      <c r="C940" s="336"/>
      <c r="D940" s="339"/>
      <c r="E940" s="339"/>
    </row>
    <row r="941" spans="2:5" ht="12.75">
      <c r="B941" s="339"/>
      <c r="C941" s="336"/>
      <c r="D941" s="339"/>
      <c r="E941" s="339"/>
    </row>
    <row r="942" spans="2:5" ht="12.75">
      <c r="B942" s="339"/>
      <c r="C942" s="336"/>
      <c r="D942" s="339"/>
      <c r="E942" s="339"/>
    </row>
    <row r="943" spans="2:5" ht="12.75">
      <c r="B943" s="339"/>
      <c r="C943" s="336"/>
      <c r="D943" s="339"/>
      <c r="E943" s="339"/>
    </row>
    <row r="944" spans="2:5" ht="12.75">
      <c r="B944" s="339"/>
      <c r="C944" s="336"/>
      <c r="D944" s="339"/>
      <c r="E944" s="339"/>
    </row>
    <row r="945" spans="2:5" ht="12.75">
      <c r="B945" s="339"/>
      <c r="C945" s="336"/>
      <c r="D945" s="339"/>
      <c r="E945" s="339"/>
    </row>
    <row r="946" spans="2:5" ht="12.75">
      <c r="B946" s="339"/>
      <c r="C946" s="336"/>
      <c r="D946" s="339"/>
      <c r="E946" s="339"/>
    </row>
    <row r="947" spans="2:5" ht="12.75">
      <c r="B947" s="339"/>
      <c r="C947" s="336"/>
      <c r="D947" s="339"/>
      <c r="E947" s="339"/>
    </row>
    <row r="948" spans="2:5" ht="12.75">
      <c r="B948" s="339"/>
      <c r="C948" s="336"/>
      <c r="D948" s="339"/>
      <c r="E948" s="339"/>
    </row>
    <row r="949" spans="2:5" ht="12.75">
      <c r="B949" s="339"/>
      <c r="C949" s="336"/>
      <c r="D949" s="339"/>
      <c r="E949" s="339"/>
    </row>
    <row r="950" spans="2:5" ht="12.75">
      <c r="B950" s="339"/>
      <c r="C950" s="336"/>
      <c r="D950" s="339"/>
      <c r="E950" s="339"/>
    </row>
    <row r="951" spans="2:5" ht="12.75">
      <c r="B951" s="339"/>
      <c r="C951" s="336"/>
      <c r="D951" s="339"/>
      <c r="E951" s="339"/>
    </row>
    <row r="952" spans="2:5" ht="12.75">
      <c r="B952" s="339"/>
      <c r="C952" s="336"/>
      <c r="D952" s="339"/>
      <c r="E952" s="339"/>
    </row>
    <row r="953" spans="2:5" ht="12.75">
      <c r="B953" s="339"/>
      <c r="C953" s="336"/>
      <c r="D953" s="339"/>
      <c r="E953" s="339"/>
    </row>
    <row r="954" spans="2:5" ht="12.75">
      <c r="B954" s="339"/>
      <c r="C954" s="336"/>
      <c r="D954" s="339"/>
      <c r="E954" s="339"/>
    </row>
    <row r="955" spans="2:5" ht="12.75">
      <c r="B955" s="339"/>
      <c r="C955" s="336"/>
      <c r="D955" s="339"/>
      <c r="E955" s="339"/>
    </row>
    <row r="956" spans="2:5" ht="12.75">
      <c r="B956" s="339"/>
      <c r="C956" s="336"/>
      <c r="D956" s="339"/>
      <c r="E956" s="339"/>
    </row>
    <row r="957" spans="2:5" ht="12.75">
      <c r="B957" s="339"/>
      <c r="C957" s="336"/>
      <c r="D957" s="339"/>
      <c r="E957" s="339"/>
    </row>
    <row r="958" spans="2:5" ht="12.75">
      <c r="B958" s="339"/>
      <c r="C958" s="336"/>
      <c r="D958" s="339"/>
      <c r="E958" s="339"/>
    </row>
    <row r="959" spans="2:5" ht="12.75">
      <c r="B959" s="339"/>
      <c r="C959" s="336"/>
      <c r="D959" s="339"/>
      <c r="E959" s="339"/>
    </row>
    <row r="960" spans="2:5" ht="12.75">
      <c r="B960" s="339"/>
      <c r="C960" s="336"/>
      <c r="D960" s="339"/>
      <c r="E960" s="339"/>
    </row>
    <row r="961" spans="2:5" ht="12.75">
      <c r="B961" s="339"/>
      <c r="C961" s="336"/>
      <c r="D961" s="339"/>
      <c r="E961" s="339"/>
    </row>
    <row r="962" spans="2:5" ht="12.75">
      <c r="B962" s="339"/>
      <c r="C962" s="336"/>
      <c r="D962" s="339"/>
      <c r="E962" s="339"/>
    </row>
    <row r="963" spans="2:5" ht="12.75">
      <c r="B963" s="339"/>
      <c r="C963" s="336"/>
      <c r="D963" s="339"/>
      <c r="E963" s="339"/>
    </row>
    <row r="964" spans="2:5" ht="12.75">
      <c r="B964" s="339"/>
      <c r="C964" s="336"/>
      <c r="D964" s="339"/>
      <c r="E964" s="339"/>
    </row>
    <row r="965" spans="2:5" ht="12.75">
      <c r="B965" s="339"/>
      <c r="C965" s="336"/>
      <c r="D965" s="339"/>
      <c r="E965" s="339"/>
    </row>
    <row r="966" spans="2:5" ht="12.75">
      <c r="B966" s="339"/>
      <c r="C966" s="336"/>
      <c r="D966" s="339"/>
      <c r="E966" s="339"/>
    </row>
    <row r="967" spans="2:5" ht="12.75">
      <c r="B967" s="339"/>
      <c r="C967" s="336"/>
      <c r="D967" s="339"/>
      <c r="E967" s="339"/>
    </row>
    <row r="968" spans="2:5" ht="12.75">
      <c r="B968" s="339"/>
      <c r="C968" s="336"/>
      <c r="D968" s="339"/>
      <c r="E968" s="339"/>
    </row>
    <row r="969" spans="2:5" ht="12.75">
      <c r="B969" s="339"/>
      <c r="C969" s="336"/>
      <c r="D969" s="339"/>
      <c r="E969" s="339"/>
    </row>
    <row r="970" spans="2:5" ht="12.75">
      <c r="B970" s="339"/>
      <c r="C970" s="336"/>
      <c r="D970" s="339"/>
      <c r="E970" s="339"/>
    </row>
    <row r="971" spans="2:5" ht="12.75">
      <c r="B971" s="339"/>
      <c r="C971" s="336"/>
      <c r="D971" s="339"/>
      <c r="E971" s="339"/>
    </row>
    <row r="972" spans="2:5" ht="12.75">
      <c r="B972" s="339"/>
      <c r="C972" s="336"/>
      <c r="D972" s="339"/>
      <c r="E972" s="339"/>
    </row>
    <row r="973" spans="2:5" ht="12.75">
      <c r="B973" s="339"/>
      <c r="C973" s="336"/>
      <c r="D973" s="339"/>
      <c r="E973" s="339"/>
    </row>
    <row r="974" spans="2:5" ht="12.75">
      <c r="B974" s="339"/>
      <c r="C974" s="336"/>
      <c r="D974" s="339"/>
      <c r="E974" s="339"/>
    </row>
    <row r="975" spans="2:5" ht="12.75">
      <c r="B975" s="339"/>
      <c r="C975" s="336"/>
      <c r="D975" s="339"/>
      <c r="E975" s="339"/>
    </row>
    <row r="976" spans="2:5" ht="12.75">
      <c r="B976" s="339"/>
      <c r="C976" s="336"/>
      <c r="D976" s="339"/>
      <c r="E976" s="339"/>
    </row>
    <row r="977" spans="2:5" ht="12.75">
      <c r="B977" s="339"/>
      <c r="C977" s="336"/>
      <c r="D977" s="339"/>
      <c r="E977" s="339"/>
    </row>
    <row r="978" spans="2:5" ht="12.75">
      <c r="B978" s="339"/>
      <c r="C978" s="336"/>
      <c r="D978" s="339"/>
      <c r="E978" s="339"/>
    </row>
    <row r="979" spans="2:5" ht="12.75">
      <c r="B979" s="339"/>
      <c r="C979" s="336"/>
      <c r="D979" s="339"/>
      <c r="E979" s="339"/>
    </row>
    <row r="980" spans="2:5" ht="12.75">
      <c r="B980" s="339"/>
      <c r="C980" s="336"/>
      <c r="D980" s="339"/>
      <c r="E980" s="339"/>
    </row>
    <row r="981" spans="2:5" ht="12.75">
      <c r="B981" s="339"/>
      <c r="C981" s="336"/>
      <c r="D981" s="339"/>
      <c r="E981" s="339"/>
    </row>
    <row r="982" spans="2:5" ht="12.75">
      <c r="B982" s="339"/>
      <c r="C982" s="336"/>
      <c r="D982" s="339"/>
      <c r="E982" s="339"/>
    </row>
    <row r="983" spans="2:5" ht="12.75">
      <c r="B983" s="339"/>
      <c r="C983" s="336"/>
      <c r="D983" s="339"/>
      <c r="E983" s="339"/>
    </row>
    <row r="984" spans="2:5" ht="12.75">
      <c r="B984" s="339"/>
      <c r="C984" s="336"/>
      <c r="D984" s="339"/>
      <c r="E984" s="339"/>
    </row>
    <row r="985" spans="2:5" ht="12.75">
      <c r="B985" s="339"/>
      <c r="C985" s="336"/>
      <c r="D985" s="339"/>
      <c r="E985" s="339"/>
    </row>
    <row r="986" spans="2:5" ht="12.75">
      <c r="B986" s="339"/>
      <c r="C986" s="336"/>
      <c r="D986" s="339"/>
      <c r="E986" s="339"/>
    </row>
    <row r="987" spans="2:5" ht="12.75">
      <c r="B987" s="339"/>
      <c r="C987" s="336"/>
      <c r="D987" s="339"/>
      <c r="E987" s="339"/>
    </row>
    <row r="988" spans="2:5" ht="12.75">
      <c r="B988" s="339"/>
      <c r="C988" s="336"/>
      <c r="D988" s="339"/>
      <c r="E988" s="339"/>
    </row>
    <row r="989" spans="2:5" ht="12.75">
      <c r="B989" s="339"/>
      <c r="C989" s="336"/>
      <c r="D989" s="339"/>
      <c r="E989" s="339"/>
    </row>
    <row r="990" spans="2:5" ht="12.75">
      <c r="B990" s="339"/>
      <c r="C990" s="336"/>
      <c r="D990" s="339"/>
      <c r="E990" s="339"/>
    </row>
    <row r="991" spans="2:5" ht="12.75">
      <c r="B991" s="339"/>
      <c r="C991" s="336"/>
      <c r="D991" s="339"/>
      <c r="E991" s="339"/>
    </row>
    <row r="992" spans="2:5" ht="12.75">
      <c r="B992" s="339"/>
      <c r="C992" s="336"/>
      <c r="D992" s="339"/>
      <c r="E992" s="339"/>
    </row>
    <row r="993" spans="2:5" ht="12.75">
      <c r="B993" s="339"/>
      <c r="C993" s="336"/>
      <c r="D993" s="339"/>
      <c r="E993" s="339"/>
    </row>
    <row r="994" spans="2:5" ht="12.75">
      <c r="B994" s="339"/>
      <c r="C994" s="336"/>
      <c r="D994" s="339"/>
      <c r="E994" s="339"/>
    </row>
    <row r="995" spans="2:5" ht="12.75">
      <c r="B995" s="339"/>
      <c r="C995" s="336"/>
      <c r="D995" s="339"/>
      <c r="E995" s="339"/>
    </row>
    <row r="996" spans="2:5" ht="12.75">
      <c r="B996" s="339"/>
      <c r="C996" s="336"/>
      <c r="D996" s="339"/>
      <c r="E996" s="339"/>
    </row>
    <row r="997" spans="2:5" ht="12.75">
      <c r="B997" s="339"/>
      <c r="C997" s="336"/>
      <c r="D997" s="339"/>
      <c r="E997" s="339"/>
    </row>
    <row r="998" spans="2:5" ht="12.75">
      <c r="B998" s="339"/>
      <c r="C998" s="336"/>
      <c r="D998" s="339"/>
      <c r="E998" s="339"/>
    </row>
    <row r="999" spans="2:5" ht="12.75">
      <c r="B999" s="339"/>
      <c r="C999" s="336"/>
      <c r="D999" s="339"/>
      <c r="E999" s="339"/>
    </row>
    <row r="1000" spans="2:5" ht="12.75">
      <c r="B1000" s="339"/>
      <c r="C1000" s="336"/>
      <c r="D1000" s="339"/>
      <c r="E1000" s="339"/>
    </row>
    <row r="1001" spans="2:5" ht="12.75">
      <c r="B1001" s="339"/>
      <c r="C1001" s="336"/>
      <c r="D1001" s="339"/>
      <c r="E1001" s="339"/>
    </row>
    <row r="1002" spans="2:5" ht="12.75">
      <c r="B1002" s="339"/>
      <c r="C1002" s="336"/>
      <c r="D1002" s="339"/>
      <c r="E1002" s="339"/>
    </row>
    <row r="1003" spans="2:5" ht="12.75">
      <c r="B1003" s="339"/>
      <c r="C1003" s="336"/>
      <c r="D1003" s="339"/>
      <c r="E1003" s="339"/>
    </row>
    <row r="1004" spans="2:5" ht="12.75">
      <c r="B1004" s="339"/>
      <c r="C1004" s="336"/>
      <c r="D1004" s="339"/>
      <c r="E1004" s="339"/>
    </row>
    <row r="1005" spans="2:5" ht="12.75">
      <c r="B1005" s="339"/>
      <c r="C1005" s="336"/>
      <c r="D1005" s="339"/>
      <c r="E1005" s="339"/>
    </row>
    <row r="1006" spans="2:5" ht="12.75">
      <c r="B1006" s="339"/>
      <c r="C1006" s="336"/>
      <c r="D1006" s="339"/>
      <c r="E1006" s="339"/>
    </row>
    <row r="1007" spans="2:5" ht="12.75">
      <c r="B1007" s="339"/>
      <c r="C1007" s="336"/>
      <c r="D1007" s="339"/>
      <c r="E1007" s="339"/>
    </row>
    <row r="1008" spans="2:5" ht="12.75">
      <c r="B1008" s="339"/>
      <c r="C1008" s="336"/>
      <c r="D1008" s="339"/>
      <c r="E1008" s="339"/>
    </row>
    <row r="1009" spans="2:5" ht="12.75">
      <c r="B1009" s="339"/>
      <c r="C1009" s="336"/>
      <c r="D1009" s="339"/>
      <c r="E1009" s="339"/>
    </row>
    <row r="1010" spans="2:5" ht="12.75">
      <c r="B1010" s="339"/>
      <c r="C1010" s="336"/>
      <c r="D1010" s="339"/>
      <c r="E1010" s="339"/>
    </row>
    <row r="1011" spans="2:5" ht="12.75">
      <c r="B1011" s="339"/>
      <c r="C1011" s="336"/>
      <c r="D1011" s="339"/>
      <c r="E1011" s="339"/>
    </row>
    <row r="1012" spans="2:5" ht="12.75">
      <c r="B1012" s="339"/>
      <c r="C1012" s="336"/>
      <c r="D1012" s="339"/>
      <c r="E1012" s="339"/>
    </row>
    <row r="1013" spans="2:5" ht="12.75">
      <c r="B1013" s="339"/>
      <c r="C1013" s="336"/>
      <c r="D1013" s="339"/>
      <c r="E1013" s="339"/>
    </row>
    <row r="1014" spans="2:5" ht="12.75">
      <c r="B1014" s="339"/>
      <c r="C1014" s="336"/>
      <c r="D1014" s="339"/>
      <c r="E1014" s="339"/>
    </row>
    <row r="1015" spans="2:5" ht="12.75">
      <c r="B1015" s="339"/>
      <c r="C1015" s="336"/>
      <c r="D1015" s="339"/>
      <c r="E1015" s="339"/>
    </row>
    <row r="1016" spans="2:5" ht="12.75">
      <c r="B1016" s="339"/>
      <c r="C1016" s="336"/>
      <c r="D1016" s="339"/>
      <c r="E1016" s="339"/>
    </row>
    <row r="1017" spans="2:5" ht="12.75">
      <c r="B1017" s="339"/>
      <c r="C1017" s="336"/>
      <c r="D1017" s="339"/>
      <c r="E1017" s="339"/>
    </row>
    <row r="1018" spans="2:5" ht="12.75">
      <c r="B1018" s="339"/>
      <c r="C1018" s="336"/>
      <c r="D1018" s="339"/>
      <c r="E1018" s="339"/>
    </row>
    <row r="1019" spans="2:5" ht="12.75">
      <c r="B1019" s="339"/>
      <c r="C1019" s="336"/>
      <c r="D1019" s="339"/>
      <c r="E1019" s="339"/>
    </row>
    <row r="1020" spans="2:5" ht="12.75">
      <c r="B1020" s="339"/>
      <c r="C1020" s="336"/>
      <c r="D1020" s="339"/>
      <c r="E1020" s="339"/>
    </row>
    <row r="1021" spans="2:5" ht="12.75">
      <c r="B1021" s="339"/>
      <c r="C1021" s="336"/>
      <c r="D1021" s="339"/>
      <c r="E1021" s="339"/>
    </row>
    <row r="1022" spans="2:5" ht="12.75">
      <c r="B1022" s="339"/>
      <c r="C1022" s="336"/>
      <c r="D1022" s="339"/>
      <c r="E1022" s="339"/>
    </row>
    <row r="1023" spans="2:5" ht="12.75">
      <c r="B1023" s="339"/>
      <c r="C1023" s="336"/>
      <c r="D1023" s="339"/>
      <c r="E1023" s="339"/>
    </row>
    <row r="1024" spans="2:5" ht="12.75">
      <c r="B1024" s="339"/>
      <c r="C1024" s="336"/>
      <c r="D1024" s="339"/>
      <c r="E1024" s="339"/>
    </row>
    <row r="1025" spans="2:5" ht="12.75">
      <c r="B1025" s="339"/>
      <c r="C1025" s="336"/>
      <c r="D1025" s="339"/>
      <c r="E1025" s="339"/>
    </row>
    <row r="1026" spans="2:5" ht="12.75">
      <c r="B1026" s="339"/>
      <c r="C1026" s="336"/>
      <c r="D1026" s="339"/>
      <c r="E1026" s="339"/>
    </row>
    <row r="1027" spans="2:5" ht="12.75">
      <c r="B1027" s="339"/>
      <c r="C1027" s="336"/>
      <c r="D1027" s="339"/>
      <c r="E1027" s="339"/>
    </row>
    <row r="1028" spans="2:5" ht="12.75">
      <c r="B1028" s="339"/>
      <c r="C1028" s="336"/>
      <c r="D1028" s="339"/>
      <c r="E1028" s="339"/>
    </row>
    <row r="1029" spans="2:5" ht="12.75">
      <c r="B1029" s="339"/>
      <c r="C1029" s="336"/>
      <c r="D1029" s="339"/>
      <c r="E1029" s="339"/>
    </row>
    <row r="1030" spans="2:5" ht="12.75">
      <c r="B1030" s="339"/>
      <c r="C1030" s="336"/>
      <c r="D1030" s="339"/>
      <c r="E1030" s="339"/>
    </row>
    <row r="1031" spans="2:5" ht="12.75">
      <c r="B1031" s="339"/>
      <c r="C1031" s="336"/>
      <c r="D1031" s="339"/>
      <c r="E1031" s="339"/>
    </row>
    <row r="1032" spans="2:5" ht="12.75">
      <c r="B1032" s="339"/>
      <c r="C1032" s="336"/>
      <c r="D1032" s="339"/>
      <c r="E1032" s="339"/>
    </row>
    <row r="1033" spans="2:5" ht="12.75">
      <c r="B1033" s="339"/>
      <c r="C1033" s="336"/>
      <c r="D1033" s="339"/>
      <c r="E1033" s="339"/>
    </row>
    <row r="1034" spans="2:5" ht="12.75">
      <c r="B1034" s="339"/>
      <c r="C1034" s="336"/>
      <c r="D1034" s="339"/>
      <c r="E1034" s="339"/>
    </row>
    <row r="1035" spans="2:5" ht="12.75">
      <c r="B1035" s="339"/>
      <c r="C1035" s="336"/>
      <c r="D1035" s="339"/>
      <c r="E1035" s="339"/>
    </row>
    <row r="1036" spans="2:5" ht="12.75">
      <c r="B1036" s="339"/>
      <c r="C1036" s="336"/>
      <c r="D1036" s="339"/>
      <c r="E1036" s="339"/>
    </row>
    <row r="1037" spans="2:5" ht="12.75">
      <c r="B1037" s="339"/>
      <c r="C1037" s="336"/>
      <c r="D1037" s="339"/>
      <c r="E1037" s="339"/>
    </row>
    <row r="1038" spans="2:5" ht="12.75">
      <c r="B1038" s="339"/>
      <c r="C1038" s="336"/>
      <c r="D1038" s="339"/>
      <c r="E1038" s="339"/>
    </row>
    <row r="1039" spans="2:5" ht="12.75">
      <c r="B1039" s="339"/>
      <c r="C1039" s="336"/>
      <c r="D1039" s="339"/>
      <c r="E1039" s="339"/>
    </row>
    <row r="1040" spans="2:5" ht="12.75">
      <c r="B1040" s="339"/>
      <c r="C1040" s="336"/>
      <c r="D1040" s="339"/>
      <c r="E1040" s="339"/>
    </row>
    <row r="1041" spans="2:5" ht="12.75">
      <c r="B1041" s="339"/>
      <c r="C1041" s="336"/>
      <c r="D1041" s="339"/>
      <c r="E1041" s="339"/>
    </row>
    <row r="1042" spans="2:5" ht="12.75">
      <c r="B1042" s="339"/>
      <c r="C1042" s="336"/>
      <c r="D1042" s="339"/>
      <c r="E1042" s="339"/>
    </row>
    <row r="1043" spans="2:5" ht="12.75">
      <c r="B1043" s="339"/>
      <c r="C1043" s="336"/>
      <c r="D1043" s="339"/>
      <c r="E1043" s="339"/>
    </row>
    <row r="1044" spans="2:5" ht="12.75">
      <c r="B1044" s="339"/>
      <c r="C1044" s="336"/>
      <c r="D1044" s="339"/>
      <c r="E1044" s="339"/>
    </row>
    <row r="1045" spans="2:5" ht="12.75">
      <c r="B1045" s="339"/>
      <c r="C1045" s="336"/>
      <c r="D1045" s="339"/>
      <c r="E1045" s="339"/>
    </row>
    <row r="1046" spans="2:5" ht="12.75">
      <c r="B1046" s="339"/>
      <c r="C1046" s="336"/>
      <c r="D1046" s="339"/>
      <c r="E1046" s="339"/>
    </row>
    <row r="1047" spans="2:5" ht="12.75">
      <c r="B1047" s="339"/>
      <c r="C1047" s="336"/>
      <c r="D1047" s="339"/>
      <c r="E1047" s="339"/>
    </row>
    <row r="1048" spans="2:5" ht="12.75">
      <c r="B1048" s="339"/>
      <c r="C1048" s="336"/>
      <c r="D1048" s="339"/>
      <c r="E1048" s="339"/>
    </row>
    <row r="1049" spans="2:5" ht="12.75">
      <c r="B1049" s="339"/>
      <c r="C1049" s="336"/>
      <c r="D1049" s="339"/>
      <c r="E1049" s="339"/>
    </row>
    <row r="1050" spans="2:5" ht="12.75">
      <c r="B1050" s="339"/>
      <c r="C1050" s="336"/>
      <c r="D1050" s="339"/>
      <c r="E1050" s="339"/>
    </row>
    <row r="1051" spans="2:5" ht="12.75">
      <c r="B1051" s="339"/>
      <c r="C1051" s="336"/>
      <c r="D1051" s="339"/>
      <c r="E1051" s="339"/>
    </row>
    <row r="1052" spans="2:5" ht="12.75">
      <c r="B1052" s="339"/>
      <c r="C1052" s="336"/>
      <c r="D1052" s="339"/>
      <c r="E1052" s="339"/>
    </row>
    <row r="1053" spans="2:5" ht="12.75">
      <c r="B1053" s="339"/>
      <c r="C1053" s="336"/>
      <c r="D1053" s="339"/>
      <c r="E1053" s="339"/>
    </row>
    <row r="1054" spans="2:5" ht="12.75">
      <c r="B1054" s="339"/>
      <c r="C1054" s="336"/>
      <c r="D1054" s="339"/>
      <c r="E1054" s="339"/>
    </row>
    <row r="1055" spans="2:5" ht="12.75">
      <c r="B1055" s="339"/>
      <c r="C1055" s="336"/>
      <c r="D1055" s="339"/>
      <c r="E1055" s="339"/>
    </row>
    <row r="1056" spans="2:5" ht="12.75">
      <c r="B1056" s="339"/>
      <c r="C1056" s="336"/>
      <c r="D1056" s="339"/>
      <c r="E1056" s="339"/>
    </row>
    <row r="1057" spans="2:5" ht="12.75">
      <c r="B1057" s="339"/>
      <c r="C1057" s="336"/>
      <c r="D1057" s="339"/>
      <c r="E1057" s="339"/>
    </row>
    <row r="1058" spans="2:5" ht="12.75">
      <c r="B1058" s="339"/>
      <c r="C1058" s="336"/>
      <c r="D1058" s="339"/>
      <c r="E1058" s="339"/>
    </row>
    <row r="1059" spans="2:5" ht="12.75">
      <c r="B1059" s="339"/>
      <c r="C1059" s="336"/>
      <c r="D1059" s="339"/>
      <c r="E1059" s="339"/>
    </row>
    <row r="1060" spans="2:5" ht="12.75">
      <c r="B1060" s="339"/>
      <c r="C1060" s="336"/>
      <c r="D1060" s="339"/>
      <c r="E1060" s="339"/>
    </row>
    <row r="1061" spans="2:5" ht="12.75">
      <c r="B1061" s="339"/>
      <c r="C1061" s="336"/>
      <c r="D1061" s="339"/>
      <c r="E1061" s="339"/>
    </row>
    <row r="1062" spans="2:5" ht="12.75">
      <c r="B1062" s="339"/>
      <c r="C1062" s="336"/>
      <c r="D1062" s="339"/>
      <c r="E1062" s="339"/>
    </row>
    <row r="1063" spans="2:5" ht="12.75">
      <c r="B1063" s="339"/>
      <c r="C1063" s="336"/>
      <c r="D1063" s="339"/>
      <c r="E1063" s="339"/>
    </row>
    <row r="1064" spans="2:5" ht="12.75">
      <c r="B1064" s="339"/>
      <c r="C1064" s="336"/>
      <c r="D1064" s="339"/>
      <c r="E1064" s="339"/>
    </row>
    <row r="1065" spans="2:5" ht="12.75">
      <c r="B1065" s="339"/>
      <c r="C1065" s="336"/>
      <c r="D1065" s="339"/>
      <c r="E1065" s="339"/>
    </row>
    <row r="1066" spans="2:5" ht="12.75">
      <c r="B1066" s="339"/>
      <c r="C1066" s="336"/>
      <c r="D1066" s="339"/>
      <c r="E1066" s="339"/>
    </row>
    <row r="1067" spans="2:5" ht="12.75">
      <c r="B1067" s="339"/>
      <c r="C1067" s="336"/>
      <c r="D1067" s="339"/>
      <c r="E1067" s="339"/>
    </row>
    <row r="1068" spans="2:5" ht="12.75">
      <c r="B1068" s="339"/>
      <c r="C1068" s="336"/>
      <c r="D1068" s="339"/>
      <c r="E1068" s="339"/>
    </row>
    <row r="1069" spans="2:5" ht="12.75">
      <c r="B1069" s="339"/>
      <c r="C1069" s="336"/>
      <c r="D1069" s="339"/>
      <c r="E1069" s="339"/>
    </row>
    <row r="1070" spans="2:5" ht="12.75">
      <c r="B1070" s="339"/>
      <c r="C1070" s="336"/>
      <c r="D1070" s="339"/>
      <c r="E1070" s="339"/>
    </row>
    <row r="1071" spans="2:5" ht="12.75">
      <c r="B1071" s="339"/>
      <c r="C1071" s="336"/>
      <c r="D1071" s="339"/>
      <c r="E1071" s="339"/>
    </row>
    <row r="1072" spans="2:5" ht="12.75">
      <c r="B1072" s="339"/>
      <c r="C1072" s="336"/>
      <c r="D1072" s="339"/>
      <c r="E1072" s="339"/>
    </row>
    <row r="1073" spans="2:5" ht="12.75">
      <c r="B1073" s="339"/>
      <c r="C1073" s="336"/>
      <c r="D1073" s="339"/>
      <c r="E1073" s="339"/>
    </row>
    <row r="1074" spans="2:5" ht="12.75">
      <c r="B1074" s="339"/>
      <c r="C1074" s="336"/>
      <c r="D1074" s="339"/>
      <c r="E1074" s="339"/>
    </row>
    <row r="1075" spans="2:5" ht="12.75">
      <c r="B1075" s="339"/>
      <c r="C1075" s="336"/>
      <c r="D1075" s="339"/>
      <c r="E1075" s="339"/>
    </row>
    <row r="1076" spans="2:5" ht="12.75">
      <c r="B1076" s="339"/>
      <c r="C1076" s="336"/>
      <c r="D1076" s="339"/>
      <c r="E1076" s="339"/>
    </row>
    <row r="1077" spans="2:5" ht="12.75">
      <c r="B1077" s="339"/>
      <c r="C1077" s="336"/>
      <c r="D1077" s="339"/>
      <c r="E1077" s="339"/>
    </row>
    <row r="1078" spans="2:5" ht="12.75">
      <c r="B1078" s="339"/>
      <c r="C1078" s="336"/>
      <c r="D1078" s="339"/>
      <c r="E1078" s="339"/>
    </row>
    <row r="1079" spans="2:5" ht="12.75">
      <c r="B1079" s="339"/>
      <c r="C1079" s="336"/>
      <c r="D1079" s="339"/>
      <c r="E1079" s="339"/>
    </row>
    <row r="1080" spans="2:5" ht="12.75">
      <c r="B1080" s="339"/>
      <c r="C1080" s="336"/>
      <c r="D1080" s="339"/>
      <c r="E1080" s="339"/>
    </row>
    <row r="1081" spans="2:5" ht="12.75">
      <c r="B1081" s="339"/>
      <c r="C1081" s="336"/>
      <c r="D1081" s="339"/>
      <c r="E1081" s="339"/>
    </row>
    <row r="1082" spans="2:5" ht="12.75">
      <c r="B1082" s="339"/>
      <c r="C1082" s="336"/>
      <c r="D1082" s="339"/>
      <c r="E1082" s="339"/>
    </row>
    <row r="1083" spans="2:5" ht="12.75">
      <c r="B1083" s="339"/>
      <c r="C1083" s="336"/>
      <c r="D1083" s="339"/>
      <c r="E1083" s="339"/>
    </row>
    <row r="1084" spans="2:5" ht="12.75">
      <c r="B1084" s="339"/>
      <c r="C1084" s="336"/>
      <c r="D1084" s="339"/>
      <c r="E1084" s="339"/>
    </row>
    <row r="1085" spans="2:5" ht="12.75">
      <c r="B1085" s="339"/>
      <c r="C1085" s="336"/>
      <c r="D1085" s="339"/>
      <c r="E1085" s="339"/>
    </row>
    <row r="1086" spans="2:5" ht="12.75">
      <c r="B1086" s="339"/>
      <c r="C1086" s="336"/>
      <c r="D1086" s="339"/>
      <c r="E1086" s="339"/>
    </row>
    <row r="1087" spans="2:5" ht="12.75">
      <c r="B1087" s="339"/>
      <c r="C1087" s="336"/>
      <c r="D1087" s="339"/>
      <c r="E1087" s="339"/>
    </row>
    <row r="1088" spans="2:5" ht="12.75">
      <c r="B1088" s="339"/>
      <c r="C1088" s="336"/>
      <c r="D1088" s="339"/>
      <c r="E1088" s="339"/>
    </row>
    <row r="1089" spans="2:5" ht="12.75">
      <c r="B1089" s="339"/>
      <c r="C1089" s="336"/>
      <c r="D1089" s="339"/>
      <c r="E1089" s="339"/>
    </row>
    <row r="1090" spans="2:5" ht="12.75">
      <c r="B1090" s="339"/>
      <c r="C1090" s="336"/>
      <c r="D1090" s="339"/>
      <c r="E1090" s="339"/>
    </row>
    <row r="1091" spans="2:5" ht="12.75">
      <c r="B1091" s="339"/>
      <c r="C1091" s="336"/>
      <c r="D1091" s="339"/>
      <c r="E1091" s="339"/>
    </row>
    <row r="1092" spans="2:5" ht="12.75">
      <c r="B1092" s="339"/>
      <c r="C1092" s="336"/>
      <c r="D1092" s="339"/>
      <c r="E1092" s="339"/>
    </row>
    <row r="1093" spans="2:5" ht="12.75">
      <c r="B1093" s="339"/>
      <c r="C1093" s="336"/>
      <c r="D1093" s="339"/>
      <c r="E1093" s="339"/>
    </row>
    <row r="1094" spans="2:5" ht="12.75">
      <c r="B1094" s="339"/>
      <c r="C1094" s="336"/>
      <c r="D1094" s="339"/>
      <c r="E1094" s="339"/>
    </row>
    <row r="1095" spans="2:5" ht="12.75">
      <c r="B1095" s="339"/>
      <c r="C1095" s="336"/>
      <c r="D1095" s="339"/>
      <c r="E1095" s="339"/>
    </row>
    <row r="1096" spans="2:5" ht="12.75">
      <c r="B1096" s="339"/>
      <c r="C1096" s="336"/>
      <c r="D1096" s="339"/>
      <c r="E1096" s="339"/>
    </row>
    <row r="1097" spans="2:5" ht="12.75">
      <c r="B1097" s="339"/>
      <c r="C1097" s="336"/>
      <c r="D1097" s="339"/>
      <c r="E1097" s="339"/>
    </row>
    <row r="1098" spans="2:5" ht="12.75">
      <c r="B1098" s="339"/>
      <c r="C1098" s="336"/>
      <c r="D1098" s="339"/>
      <c r="E1098" s="339"/>
    </row>
    <row r="1099" spans="2:5" ht="12.75">
      <c r="B1099" s="339"/>
      <c r="C1099" s="336"/>
      <c r="D1099" s="339"/>
      <c r="E1099" s="339"/>
    </row>
    <row r="1100" spans="2:5" ht="12.75">
      <c r="B1100" s="339"/>
      <c r="C1100" s="336"/>
      <c r="D1100" s="339"/>
      <c r="E1100" s="339"/>
    </row>
    <row r="1101" spans="2:5" ht="12.75">
      <c r="B1101" s="339"/>
      <c r="C1101" s="336"/>
      <c r="D1101" s="339"/>
      <c r="E1101" s="339"/>
    </row>
    <row r="1102" spans="2:5" ht="12.75">
      <c r="B1102" s="339"/>
      <c r="C1102" s="336"/>
      <c r="D1102" s="339"/>
      <c r="E1102" s="339"/>
    </row>
    <row r="1103" spans="2:5" ht="12.75">
      <c r="B1103" s="339"/>
      <c r="C1103" s="336"/>
      <c r="D1103" s="339"/>
      <c r="E1103" s="339"/>
    </row>
    <row r="1104" spans="2:5" ht="12.75">
      <c r="B1104" s="339"/>
      <c r="C1104" s="336"/>
      <c r="D1104" s="339"/>
      <c r="E1104" s="339"/>
    </row>
    <row r="1105" spans="2:5" ht="12.75">
      <c r="B1105" s="339"/>
      <c r="C1105" s="336"/>
      <c r="D1105" s="339"/>
      <c r="E1105" s="339"/>
    </row>
    <row r="1106" spans="2:5" ht="12.75">
      <c r="B1106" s="339"/>
      <c r="C1106" s="336"/>
      <c r="D1106" s="339"/>
      <c r="E1106" s="339"/>
    </row>
    <row r="1107" spans="2:5" ht="12.75">
      <c r="B1107" s="339"/>
      <c r="C1107" s="336"/>
      <c r="D1107" s="339"/>
      <c r="E1107" s="339"/>
    </row>
    <row r="1108" spans="2:5" ht="12.75">
      <c r="B1108" s="339"/>
      <c r="C1108" s="336"/>
      <c r="D1108" s="339"/>
      <c r="E1108" s="339"/>
    </row>
    <row r="1109" spans="2:5" ht="12.75">
      <c r="B1109" s="339"/>
      <c r="C1109" s="336"/>
      <c r="D1109" s="339"/>
      <c r="E1109" s="339"/>
    </row>
    <row r="1110" spans="2:5" ht="12.75">
      <c r="B1110" s="339"/>
      <c r="C1110" s="336"/>
      <c r="D1110" s="339"/>
      <c r="E1110" s="339"/>
    </row>
    <row r="1111" spans="2:5" ht="12.75">
      <c r="B1111" s="339"/>
      <c r="C1111" s="336"/>
      <c r="D1111" s="339"/>
      <c r="E1111" s="339"/>
    </row>
    <row r="1112" spans="2:5" ht="12.75">
      <c r="B1112" s="339"/>
      <c r="C1112" s="336"/>
      <c r="D1112" s="339"/>
      <c r="E1112" s="339"/>
    </row>
    <row r="1113" spans="2:5" ht="12.75">
      <c r="B1113" s="339"/>
      <c r="C1113" s="336"/>
      <c r="D1113" s="339"/>
      <c r="E1113" s="339"/>
    </row>
    <row r="1114" spans="2:5" ht="12.75">
      <c r="B1114" s="339"/>
      <c r="C1114" s="336"/>
      <c r="D1114" s="339"/>
      <c r="E1114" s="339"/>
    </row>
    <row r="1115" spans="2:5" ht="12.75">
      <c r="B1115" s="339"/>
      <c r="C1115" s="336"/>
      <c r="D1115" s="339"/>
      <c r="E1115" s="339"/>
    </row>
    <row r="1116" spans="2:5" ht="12.75">
      <c r="B1116" s="339"/>
      <c r="C1116" s="336"/>
      <c r="D1116" s="339"/>
      <c r="E1116" s="339"/>
    </row>
    <row r="1117" spans="2:5" ht="12.75">
      <c r="B1117" s="339"/>
      <c r="C1117" s="336"/>
      <c r="D1117" s="339"/>
      <c r="E1117" s="339"/>
    </row>
    <row r="1118" spans="2:5" ht="12.75">
      <c r="B1118" s="339"/>
      <c r="C1118" s="336"/>
      <c r="D1118" s="339"/>
      <c r="E1118" s="339"/>
    </row>
    <row r="1119" spans="2:5" ht="12.75">
      <c r="B1119" s="339"/>
      <c r="C1119" s="336"/>
      <c r="D1119" s="339"/>
      <c r="E1119" s="339"/>
    </row>
    <row r="1120" spans="2:5" ht="12.75">
      <c r="B1120" s="339"/>
      <c r="C1120" s="336"/>
      <c r="D1120" s="339"/>
      <c r="E1120" s="339"/>
    </row>
    <row r="1121" spans="2:5" ht="12.75">
      <c r="B1121" s="339"/>
      <c r="C1121" s="336"/>
      <c r="D1121" s="339"/>
      <c r="E1121" s="339"/>
    </row>
    <row r="1122" spans="2:5" ht="12.75">
      <c r="B1122" s="339"/>
      <c r="C1122" s="336"/>
      <c r="D1122" s="339"/>
      <c r="E1122" s="339"/>
    </row>
    <row r="1123" spans="2:5" ht="12.75">
      <c r="B1123" s="339"/>
      <c r="C1123" s="336"/>
      <c r="D1123" s="339"/>
      <c r="E1123" s="339"/>
    </row>
    <row r="1124" spans="2:5" ht="12.75">
      <c r="B1124" s="339"/>
      <c r="C1124" s="336"/>
      <c r="D1124" s="339"/>
      <c r="E1124" s="339"/>
    </row>
    <row r="1125" spans="2:5" ht="12.75">
      <c r="B1125" s="339"/>
      <c r="C1125" s="336"/>
      <c r="D1125" s="339"/>
      <c r="E1125" s="339"/>
    </row>
    <row r="1126" spans="2:5" ht="12.75">
      <c r="B1126" s="339"/>
      <c r="C1126" s="336"/>
      <c r="D1126" s="339"/>
      <c r="E1126" s="339"/>
    </row>
    <row r="1127" spans="2:5" ht="12.75">
      <c r="B1127" s="339"/>
      <c r="C1127" s="336"/>
      <c r="D1127" s="339"/>
      <c r="E1127" s="339"/>
    </row>
    <row r="1128" spans="2:5" ht="12.75">
      <c r="B1128" s="339"/>
      <c r="C1128" s="336"/>
      <c r="D1128" s="339"/>
      <c r="E1128" s="339"/>
    </row>
    <row r="1129" spans="2:5" ht="12.75">
      <c r="B1129" s="339"/>
      <c r="C1129" s="336"/>
      <c r="D1129" s="339"/>
      <c r="E1129" s="339"/>
    </row>
    <row r="1130" spans="2:5" ht="12.75">
      <c r="B1130" s="339"/>
      <c r="C1130" s="336"/>
      <c r="D1130" s="339"/>
      <c r="E1130" s="339"/>
    </row>
    <row r="1131" spans="2:5" ht="12.75">
      <c r="B1131" s="339"/>
      <c r="C1131" s="336"/>
      <c r="D1131" s="339"/>
      <c r="E1131" s="339"/>
    </row>
    <row r="1132" spans="2:5" ht="12.75">
      <c r="B1132" s="339"/>
      <c r="C1132" s="336"/>
      <c r="D1132" s="339"/>
      <c r="E1132" s="339"/>
    </row>
    <row r="1133" spans="2:5" ht="12.75">
      <c r="B1133" s="339"/>
      <c r="C1133" s="336"/>
      <c r="D1133" s="339"/>
      <c r="E1133" s="339"/>
    </row>
    <row r="1134" spans="2:5" ht="12.75">
      <c r="B1134" s="339"/>
      <c r="C1134" s="336"/>
      <c r="D1134" s="339"/>
      <c r="E1134" s="339"/>
    </row>
    <row r="1135" spans="2:5" ht="12.75">
      <c r="B1135" s="339"/>
      <c r="C1135" s="336"/>
      <c r="D1135" s="339"/>
      <c r="E1135" s="339"/>
    </row>
    <row r="1136" spans="2:5" ht="12.75">
      <c r="B1136" s="339"/>
      <c r="C1136" s="336"/>
      <c r="D1136" s="339"/>
      <c r="E1136" s="339"/>
    </row>
    <row r="1137" spans="2:5" ht="12.75">
      <c r="B1137" s="339"/>
      <c r="C1137" s="336"/>
      <c r="D1137" s="339"/>
      <c r="E1137" s="339"/>
    </row>
    <row r="1138" spans="2:5" ht="12.75">
      <c r="B1138" s="339"/>
      <c r="C1138" s="336"/>
      <c r="D1138" s="339"/>
      <c r="E1138" s="339"/>
    </row>
    <row r="1139" spans="2:5" ht="12.75">
      <c r="B1139" s="339"/>
      <c r="C1139" s="336"/>
      <c r="D1139" s="339"/>
      <c r="E1139" s="339"/>
    </row>
    <row r="1140" spans="2:5" ht="12.75">
      <c r="B1140" s="339"/>
      <c r="C1140" s="336"/>
      <c r="D1140" s="339"/>
      <c r="E1140" s="339"/>
    </row>
    <row r="1141" spans="2:5" ht="12.75">
      <c r="B1141" s="339"/>
      <c r="C1141" s="336"/>
      <c r="D1141" s="339"/>
      <c r="E1141" s="339"/>
    </row>
    <row r="1142" spans="2:5" ht="12.75">
      <c r="B1142" s="339"/>
      <c r="C1142" s="336"/>
      <c r="D1142" s="339"/>
      <c r="E1142" s="339"/>
    </row>
    <row r="1143" spans="2:5" ht="12.75">
      <c r="B1143" s="339"/>
      <c r="C1143" s="336"/>
      <c r="D1143" s="339"/>
      <c r="E1143" s="339"/>
    </row>
    <row r="1144" spans="2:5" ht="12.75">
      <c r="B1144" s="339"/>
      <c r="C1144" s="336"/>
      <c r="D1144" s="339"/>
      <c r="E1144" s="339"/>
    </row>
    <row r="1145" spans="2:5" ht="12.75">
      <c r="B1145" s="339"/>
      <c r="C1145" s="336"/>
      <c r="D1145" s="339"/>
      <c r="E1145" s="339"/>
    </row>
    <row r="1146" spans="2:5" ht="12.75">
      <c r="B1146" s="339"/>
      <c r="C1146" s="336"/>
      <c r="D1146" s="339"/>
      <c r="E1146" s="339"/>
    </row>
    <row r="1147" spans="2:5" ht="12.75">
      <c r="B1147" s="339"/>
      <c r="C1147" s="336"/>
      <c r="D1147" s="339"/>
      <c r="E1147" s="339"/>
    </row>
    <row r="1148" spans="2:5" ht="12.75">
      <c r="B1148" s="339"/>
      <c r="C1148" s="336"/>
      <c r="D1148" s="339"/>
      <c r="E1148" s="339"/>
    </row>
    <row r="1149" spans="2:5" ht="12.75">
      <c r="B1149" s="339"/>
      <c r="C1149" s="336"/>
      <c r="D1149" s="339"/>
      <c r="E1149" s="339"/>
    </row>
    <row r="1150" spans="2:5" ht="12.75">
      <c r="B1150" s="339"/>
      <c r="C1150" s="336"/>
      <c r="D1150" s="339"/>
      <c r="E1150" s="339"/>
    </row>
    <row r="1151" spans="2:5" ht="12.75">
      <c r="B1151" s="339"/>
      <c r="C1151" s="336"/>
      <c r="D1151" s="339"/>
      <c r="E1151" s="339"/>
    </row>
    <row r="1152" spans="2:5" ht="12.75">
      <c r="B1152" s="339"/>
      <c r="C1152" s="336"/>
      <c r="D1152" s="339"/>
      <c r="E1152" s="339"/>
    </row>
    <row r="1153" spans="2:5" ht="12.75">
      <c r="B1153" s="339"/>
      <c r="C1153" s="336"/>
      <c r="D1153" s="339"/>
      <c r="E1153" s="339"/>
    </row>
    <row r="1154" spans="2:5" ht="12.75">
      <c r="B1154" s="339"/>
      <c r="C1154" s="336"/>
      <c r="D1154" s="339"/>
      <c r="E1154" s="339"/>
    </row>
    <row r="1155" spans="2:5" ht="12.75">
      <c r="B1155" s="339"/>
      <c r="C1155" s="336"/>
      <c r="D1155" s="339"/>
      <c r="E1155" s="339"/>
    </row>
    <row r="1156" spans="2:5" ht="12.75">
      <c r="B1156" s="339"/>
      <c r="C1156" s="336"/>
      <c r="D1156" s="339"/>
      <c r="E1156" s="339"/>
    </row>
    <row r="1157" spans="2:5" ht="12.75">
      <c r="B1157" s="339"/>
      <c r="C1157" s="336"/>
      <c r="D1157" s="339"/>
      <c r="E1157" s="339"/>
    </row>
    <row r="1158" spans="2:5" ht="12.75">
      <c r="B1158" s="339"/>
      <c r="C1158" s="336"/>
      <c r="D1158" s="339"/>
      <c r="E1158" s="339"/>
    </row>
    <row r="1159" spans="2:5" ht="12.75">
      <c r="B1159" s="339"/>
      <c r="C1159" s="336"/>
      <c r="D1159" s="339"/>
      <c r="E1159" s="339"/>
    </row>
    <row r="1160" spans="2:5" ht="12.75">
      <c r="B1160" s="339"/>
      <c r="C1160" s="336"/>
      <c r="D1160" s="339"/>
      <c r="E1160" s="339"/>
    </row>
    <row r="1161" spans="2:5" ht="12.75">
      <c r="B1161" s="339"/>
      <c r="C1161" s="336"/>
      <c r="D1161" s="339"/>
      <c r="E1161" s="339"/>
    </row>
    <row r="1162" spans="2:5" ht="12.75">
      <c r="B1162" s="339"/>
      <c r="C1162" s="336"/>
      <c r="D1162" s="339"/>
      <c r="E1162" s="339"/>
    </row>
    <row r="1163" spans="2:5" ht="12.75">
      <c r="B1163" s="339"/>
      <c r="C1163" s="336"/>
      <c r="D1163" s="339"/>
      <c r="E1163" s="339"/>
    </row>
    <row r="1164" spans="2:5" ht="12.75">
      <c r="B1164" s="339"/>
      <c r="C1164" s="336"/>
      <c r="D1164" s="339"/>
      <c r="E1164" s="339"/>
    </row>
    <row r="1165" spans="2:5" ht="12.75">
      <c r="B1165" s="339"/>
      <c r="C1165" s="336"/>
      <c r="D1165" s="339"/>
      <c r="E1165" s="339"/>
    </row>
    <row r="1166" spans="2:5" ht="12.75">
      <c r="B1166" s="339"/>
      <c r="C1166" s="336"/>
      <c r="D1166" s="339"/>
      <c r="E1166" s="339"/>
    </row>
    <row r="1167" spans="2:5" ht="12.75">
      <c r="B1167" s="339"/>
      <c r="C1167" s="336"/>
      <c r="D1167" s="339"/>
      <c r="E1167" s="339"/>
    </row>
    <row r="1168" spans="2:5" ht="12.75">
      <c r="B1168" s="339"/>
      <c r="C1168" s="336"/>
      <c r="D1168" s="339"/>
      <c r="E1168" s="339"/>
    </row>
    <row r="1169" spans="2:5" ht="12.75">
      <c r="B1169" s="339"/>
      <c r="C1169" s="336"/>
      <c r="D1169" s="339"/>
      <c r="E1169" s="339"/>
    </row>
    <row r="1170" spans="2:5" ht="12.75">
      <c r="B1170" s="339"/>
      <c r="C1170" s="336"/>
      <c r="D1170" s="339"/>
      <c r="E1170" s="339"/>
    </row>
    <row r="1171" spans="2:5" ht="12.75">
      <c r="B1171" s="339"/>
      <c r="C1171" s="336"/>
      <c r="D1171" s="339"/>
      <c r="E1171" s="339"/>
    </row>
    <row r="1172" spans="2:5" ht="12.75">
      <c r="B1172" s="339"/>
      <c r="C1172" s="336"/>
      <c r="D1172" s="339"/>
      <c r="E1172" s="339"/>
    </row>
    <row r="1173" spans="2:5" ht="12.75">
      <c r="B1173" s="339"/>
      <c r="C1173" s="336"/>
      <c r="D1173" s="339"/>
      <c r="E1173" s="339"/>
    </row>
    <row r="1174" spans="2:5" ht="12.75">
      <c r="B1174" s="339"/>
      <c r="C1174" s="336"/>
      <c r="D1174" s="339"/>
      <c r="E1174" s="339"/>
    </row>
    <row r="1175" spans="2:5" ht="12.75">
      <c r="B1175" s="339"/>
      <c r="C1175" s="336"/>
      <c r="D1175" s="339"/>
      <c r="E1175" s="339"/>
    </row>
    <row r="1176" spans="2:5" ht="12.75">
      <c r="B1176" s="339"/>
      <c r="C1176" s="336"/>
      <c r="D1176" s="339"/>
      <c r="E1176" s="339"/>
    </row>
    <row r="1177" spans="2:5" ht="12.75">
      <c r="B1177" s="339"/>
      <c r="C1177" s="336"/>
      <c r="D1177" s="339"/>
      <c r="E1177" s="339"/>
    </row>
    <row r="1178" spans="2:5" ht="12.75">
      <c r="B1178" s="339"/>
      <c r="C1178" s="336"/>
      <c r="D1178" s="339"/>
      <c r="E1178" s="339"/>
    </row>
    <row r="1179" spans="2:5" ht="12.75">
      <c r="B1179" s="339"/>
      <c r="C1179" s="336"/>
      <c r="D1179" s="339"/>
      <c r="E1179" s="339"/>
    </row>
    <row r="1180" spans="2:5" ht="12.75">
      <c r="B1180" s="339"/>
      <c r="C1180" s="336"/>
      <c r="D1180" s="339"/>
      <c r="E1180" s="339"/>
    </row>
    <row r="1181" spans="2:5" ht="12.75">
      <c r="B1181" s="339"/>
      <c r="C1181" s="336"/>
      <c r="D1181" s="339"/>
      <c r="E1181" s="339"/>
    </row>
    <row r="1182" spans="2:5" ht="12.75">
      <c r="B1182" s="339"/>
      <c r="C1182" s="336"/>
      <c r="D1182" s="339"/>
      <c r="E1182" s="339"/>
    </row>
    <row r="1183" spans="2:5" ht="12.75">
      <c r="B1183" s="339"/>
      <c r="C1183" s="336"/>
      <c r="D1183" s="339"/>
      <c r="E1183" s="339"/>
    </row>
    <row r="1184" spans="2:5" ht="12.75">
      <c r="B1184" s="339"/>
      <c r="C1184" s="336"/>
      <c r="D1184" s="339"/>
      <c r="E1184" s="339"/>
    </row>
    <row r="1185" spans="2:5" ht="12.75">
      <c r="B1185" s="339"/>
      <c r="C1185" s="336"/>
      <c r="D1185" s="339"/>
      <c r="E1185" s="339"/>
    </row>
    <row r="1186" spans="2:5" ht="12.75">
      <c r="B1186" s="339"/>
      <c r="C1186" s="336"/>
      <c r="D1186" s="339"/>
      <c r="E1186" s="339"/>
    </row>
    <row r="1187" spans="2:5" ht="12.75">
      <c r="B1187" s="339"/>
      <c r="C1187" s="336"/>
      <c r="D1187" s="339"/>
      <c r="E1187" s="339"/>
    </row>
    <row r="1188" spans="2:5" ht="12.75">
      <c r="B1188" s="339"/>
      <c r="C1188" s="336"/>
      <c r="D1188" s="339"/>
      <c r="E1188" s="339"/>
    </row>
    <row r="1189" spans="2:5" ht="12.75">
      <c r="B1189" s="339"/>
      <c r="C1189" s="336"/>
      <c r="D1189" s="339"/>
      <c r="E1189" s="339"/>
    </row>
    <row r="1190" spans="2:5" ht="12.75">
      <c r="B1190" s="339"/>
      <c r="C1190" s="336"/>
      <c r="D1190" s="339"/>
      <c r="E1190" s="339"/>
    </row>
    <row r="1191" spans="2:5" ht="12.75">
      <c r="B1191" s="339"/>
      <c r="C1191" s="336"/>
      <c r="D1191" s="339"/>
      <c r="E1191" s="339"/>
    </row>
    <row r="1192" spans="2:5" ht="12.75">
      <c r="B1192" s="339"/>
      <c r="C1192" s="336"/>
      <c r="D1192" s="339"/>
      <c r="E1192" s="339"/>
    </row>
    <row r="1193" spans="2:5" ht="12.75">
      <c r="B1193" s="339"/>
      <c r="C1193" s="336"/>
      <c r="D1193" s="339"/>
      <c r="E1193" s="339"/>
    </row>
    <row r="1194" spans="2:5" ht="12.75">
      <c r="B1194" s="339"/>
      <c r="C1194" s="336"/>
      <c r="D1194" s="339"/>
      <c r="E1194" s="339"/>
    </row>
    <row r="1195" spans="2:5" ht="12.75">
      <c r="B1195" s="339"/>
      <c r="C1195" s="336"/>
      <c r="D1195" s="339"/>
      <c r="E1195" s="339"/>
    </row>
    <row r="1196" spans="2:5" ht="12.75">
      <c r="B1196" s="339"/>
      <c r="C1196" s="336"/>
      <c r="D1196" s="339"/>
      <c r="E1196" s="339"/>
    </row>
    <row r="1197" spans="2:5" ht="12.75">
      <c r="B1197" s="339"/>
      <c r="C1197" s="336"/>
      <c r="D1197" s="339"/>
      <c r="E1197" s="339"/>
    </row>
    <row r="1198" spans="2:5" ht="12.75">
      <c r="B1198" s="339"/>
      <c r="C1198" s="336"/>
      <c r="D1198" s="339"/>
      <c r="E1198" s="339"/>
    </row>
    <row r="1199" spans="2:5" ht="12.75">
      <c r="B1199" s="339"/>
      <c r="C1199" s="336"/>
      <c r="D1199" s="339"/>
      <c r="E1199" s="339"/>
    </row>
    <row r="1200" spans="2:5" ht="12.75">
      <c r="B1200" s="339"/>
      <c r="C1200" s="336"/>
      <c r="D1200" s="339"/>
      <c r="E1200" s="339"/>
    </row>
    <row r="1201" spans="2:5" ht="12.75">
      <c r="B1201" s="339"/>
      <c r="C1201" s="336"/>
      <c r="D1201" s="339"/>
      <c r="E1201" s="339"/>
    </row>
    <row r="1202" spans="2:5" ht="12.75">
      <c r="B1202" s="339"/>
      <c r="C1202" s="336"/>
      <c r="D1202" s="339"/>
      <c r="E1202" s="339"/>
    </row>
    <row r="1203" spans="2:5" ht="12.75">
      <c r="B1203" s="339"/>
      <c r="C1203" s="336"/>
      <c r="D1203" s="339"/>
      <c r="E1203" s="339"/>
    </row>
    <row r="1204" spans="2:5" ht="12.75">
      <c r="B1204" s="339"/>
      <c r="C1204" s="336"/>
      <c r="D1204" s="339"/>
      <c r="E1204" s="339"/>
    </row>
    <row r="1205" spans="2:5" ht="12.75">
      <c r="B1205" s="339"/>
      <c r="C1205" s="336"/>
      <c r="D1205" s="339"/>
      <c r="E1205" s="339"/>
    </row>
    <row r="1206" spans="2:5" ht="12.75">
      <c r="B1206" s="339"/>
      <c r="C1206" s="336"/>
      <c r="D1206" s="339"/>
      <c r="E1206" s="339"/>
    </row>
    <row r="1207" spans="2:5" ht="12.75">
      <c r="B1207" s="339"/>
      <c r="C1207" s="336"/>
      <c r="D1207" s="339"/>
      <c r="E1207" s="339"/>
    </row>
    <row r="1208" spans="2:5" ht="12.75">
      <c r="B1208" s="339"/>
      <c r="C1208" s="336"/>
      <c r="D1208" s="339"/>
      <c r="E1208" s="339"/>
    </row>
    <row r="1209" spans="2:5" ht="12.75">
      <c r="B1209" s="339"/>
      <c r="C1209" s="336"/>
      <c r="D1209" s="339"/>
      <c r="E1209" s="339"/>
    </row>
    <row r="1210" spans="2:5" ht="12.75">
      <c r="B1210" s="339"/>
      <c r="C1210" s="336"/>
      <c r="D1210" s="339"/>
      <c r="E1210" s="339"/>
    </row>
    <row r="1211" spans="2:5" ht="12.75">
      <c r="B1211" s="339"/>
      <c r="C1211" s="336"/>
      <c r="D1211" s="339"/>
      <c r="E1211" s="339"/>
    </row>
    <row r="1212" spans="2:5" ht="12.75">
      <c r="B1212" s="339"/>
      <c r="C1212" s="336"/>
      <c r="D1212" s="339"/>
      <c r="E1212" s="339"/>
    </row>
    <row r="1213" spans="2:5" ht="12.75">
      <c r="B1213" s="339"/>
      <c r="C1213" s="336"/>
      <c r="D1213" s="339"/>
      <c r="E1213" s="339"/>
    </row>
    <row r="1214" spans="2:5" ht="12.75">
      <c r="B1214" s="339"/>
      <c r="C1214" s="336"/>
      <c r="D1214" s="339"/>
      <c r="E1214" s="339"/>
    </row>
    <row r="1215" spans="2:5" ht="12.75">
      <c r="B1215" s="339"/>
      <c r="C1215" s="336"/>
      <c r="D1215" s="339"/>
      <c r="E1215" s="339"/>
    </row>
    <row r="1216" spans="2:5" ht="12.75">
      <c r="B1216" s="339"/>
      <c r="C1216" s="336"/>
      <c r="D1216" s="339"/>
      <c r="E1216" s="339"/>
    </row>
    <row r="1217" spans="2:5" ht="12.75">
      <c r="B1217" s="339"/>
      <c r="C1217" s="336"/>
      <c r="D1217" s="339"/>
      <c r="E1217" s="339"/>
    </row>
    <row r="1218" spans="2:5" ht="12.75">
      <c r="B1218" s="339"/>
      <c r="C1218" s="336"/>
      <c r="D1218" s="339"/>
      <c r="E1218" s="339"/>
    </row>
    <row r="1219" spans="2:5" ht="12.75">
      <c r="B1219" s="339"/>
      <c r="C1219" s="336"/>
      <c r="D1219" s="339"/>
      <c r="E1219" s="339"/>
    </row>
    <row r="1220" spans="2:5" ht="12.75">
      <c r="B1220" s="339"/>
      <c r="C1220" s="336"/>
      <c r="D1220" s="339"/>
      <c r="E1220" s="339"/>
    </row>
    <row r="1221" spans="2:5" ht="12.75">
      <c r="B1221" s="339"/>
      <c r="C1221" s="336"/>
      <c r="D1221" s="339"/>
      <c r="E1221" s="339"/>
    </row>
    <row r="1222" spans="2:5" ht="12.75">
      <c r="B1222" s="339"/>
      <c r="C1222" s="336"/>
      <c r="D1222" s="339"/>
      <c r="E1222" s="339"/>
    </row>
    <row r="1223" spans="2:5" ht="12.75">
      <c r="B1223" s="339"/>
      <c r="C1223" s="336"/>
      <c r="D1223" s="339"/>
      <c r="E1223" s="339"/>
    </row>
    <row r="1224" spans="2:5" ht="12.75">
      <c r="B1224" s="339"/>
      <c r="C1224" s="336"/>
      <c r="D1224" s="339"/>
      <c r="E1224" s="339"/>
    </row>
    <row r="1225" spans="2:5" ht="12.75">
      <c r="B1225" s="339"/>
      <c r="C1225" s="336"/>
      <c r="D1225" s="339"/>
      <c r="E1225" s="339"/>
    </row>
    <row r="1226" spans="2:5" ht="12.75">
      <c r="B1226" s="339"/>
      <c r="C1226" s="336"/>
      <c r="D1226" s="339"/>
      <c r="E1226" s="339"/>
    </row>
    <row r="1227" spans="2:5" ht="12.75">
      <c r="B1227" s="339"/>
      <c r="C1227" s="336"/>
      <c r="D1227" s="339"/>
      <c r="E1227" s="339"/>
    </row>
    <row r="1228" spans="2:5" ht="12.75">
      <c r="B1228" s="339"/>
      <c r="C1228" s="336"/>
      <c r="D1228" s="339"/>
      <c r="E1228" s="339"/>
    </row>
    <row r="1229" spans="2:5" ht="12.75">
      <c r="B1229" s="339"/>
      <c r="C1229" s="336"/>
      <c r="D1229" s="339"/>
      <c r="E1229" s="339"/>
    </row>
    <row r="1230" spans="2:5" ht="12.75">
      <c r="B1230" s="339"/>
      <c r="C1230" s="336"/>
      <c r="D1230" s="339"/>
      <c r="E1230" s="339"/>
    </row>
    <row r="1231" spans="2:5" ht="12.75">
      <c r="B1231" s="339"/>
      <c r="C1231" s="336"/>
      <c r="D1231" s="339"/>
      <c r="E1231" s="339"/>
    </row>
    <row r="1232" spans="2:5" ht="12.75">
      <c r="B1232" s="339"/>
      <c r="C1232" s="336"/>
      <c r="D1232" s="339"/>
      <c r="E1232" s="339"/>
    </row>
    <row r="1233" spans="2:5" ht="12.75">
      <c r="B1233" s="339"/>
      <c r="C1233" s="336"/>
      <c r="D1233" s="339"/>
      <c r="E1233" s="339"/>
    </row>
    <row r="1234" spans="2:5" ht="12.75">
      <c r="B1234" s="339"/>
      <c r="C1234" s="336"/>
      <c r="D1234" s="339"/>
      <c r="E1234" s="339"/>
    </row>
    <row r="1235" spans="2:5" ht="12.75">
      <c r="B1235" s="339"/>
      <c r="C1235" s="336"/>
      <c r="D1235" s="339"/>
      <c r="E1235" s="339"/>
    </row>
    <row r="1236" spans="2:5" ht="12.75">
      <c r="B1236" s="339"/>
      <c r="C1236" s="336"/>
      <c r="D1236" s="339"/>
      <c r="E1236" s="339"/>
    </row>
    <row r="1237" spans="2:5" ht="12.75">
      <c r="B1237" s="339"/>
      <c r="C1237" s="336"/>
      <c r="D1237" s="339"/>
      <c r="E1237" s="339"/>
    </row>
    <row r="1238" spans="2:5" ht="12.75">
      <c r="B1238" s="339"/>
      <c r="C1238" s="336"/>
      <c r="D1238" s="339"/>
      <c r="E1238" s="339"/>
    </row>
    <row r="1239" spans="2:5" ht="12.75">
      <c r="B1239" s="339"/>
      <c r="C1239" s="336"/>
      <c r="D1239" s="339"/>
      <c r="E1239" s="339"/>
    </row>
    <row r="1240" spans="2:5" ht="12.75">
      <c r="B1240" s="339"/>
      <c r="C1240" s="336"/>
      <c r="D1240" s="339"/>
      <c r="E1240" s="339"/>
    </row>
    <row r="1241" spans="2:5" ht="12.75">
      <c r="B1241" s="339"/>
      <c r="C1241" s="336"/>
      <c r="D1241" s="339"/>
      <c r="E1241" s="339"/>
    </row>
    <row r="1242" spans="2:5" ht="12.75">
      <c r="B1242" s="339"/>
      <c r="C1242" s="336"/>
      <c r="D1242" s="339"/>
      <c r="E1242" s="339"/>
    </row>
    <row r="1243" spans="2:5" ht="12.75">
      <c r="B1243" s="339"/>
      <c r="C1243" s="336"/>
      <c r="D1243" s="339"/>
      <c r="E1243" s="339"/>
    </row>
    <row r="1244" spans="2:5" ht="12.75">
      <c r="B1244" s="339"/>
      <c r="C1244" s="336"/>
      <c r="D1244" s="339"/>
      <c r="E1244" s="339"/>
    </row>
    <row r="1245" spans="2:5" ht="12.75">
      <c r="B1245" s="339"/>
      <c r="C1245" s="336"/>
      <c r="D1245" s="339"/>
      <c r="E1245" s="339"/>
    </row>
    <row r="1246" spans="2:5" ht="12.75">
      <c r="B1246" s="339"/>
      <c r="C1246" s="336"/>
      <c r="D1246" s="339"/>
      <c r="E1246" s="339"/>
    </row>
    <row r="1247" spans="2:5" ht="12.75">
      <c r="B1247" s="339"/>
      <c r="C1247" s="336"/>
      <c r="D1247" s="339"/>
      <c r="E1247" s="339"/>
    </row>
    <row r="1248" spans="2:5" ht="12.75">
      <c r="B1248" s="339"/>
      <c r="C1248" s="336"/>
      <c r="D1248" s="339"/>
      <c r="E1248" s="339"/>
    </row>
    <row r="1249" spans="2:5" ht="12.75">
      <c r="B1249" s="339"/>
      <c r="C1249" s="336"/>
      <c r="D1249" s="339"/>
      <c r="E1249" s="339"/>
    </row>
    <row r="1250" spans="2:5" ht="12.75">
      <c r="B1250" s="339"/>
      <c r="C1250" s="336"/>
      <c r="D1250" s="339"/>
      <c r="E1250" s="339"/>
    </row>
    <row r="1251" spans="2:5" ht="12.75">
      <c r="B1251" s="339"/>
      <c r="C1251" s="336"/>
      <c r="D1251" s="339"/>
      <c r="E1251" s="339"/>
    </row>
    <row r="1252" spans="2:5" ht="12.75">
      <c r="B1252" s="339"/>
      <c r="C1252" s="336"/>
      <c r="D1252" s="339"/>
      <c r="E1252" s="339"/>
    </row>
    <row r="1253" spans="2:5" ht="12.75">
      <c r="B1253" s="339"/>
      <c r="C1253" s="336"/>
      <c r="D1253" s="339"/>
      <c r="E1253" s="339"/>
    </row>
    <row r="1254" spans="2:5" ht="12.75">
      <c r="B1254" s="339"/>
      <c r="C1254" s="336"/>
      <c r="D1254" s="339"/>
      <c r="E1254" s="339"/>
    </row>
    <row r="1255" spans="2:5" ht="12.75">
      <c r="B1255" s="339"/>
      <c r="C1255" s="336"/>
      <c r="D1255" s="339"/>
      <c r="E1255" s="339"/>
    </row>
    <row r="1256" spans="2:5" ht="12.75">
      <c r="B1256" s="339"/>
      <c r="C1256" s="336"/>
      <c r="D1256" s="339"/>
      <c r="E1256" s="339"/>
    </row>
    <row r="1257" spans="2:5" ht="12.75">
      <c r="B1257" s="339"/>
      <c r="C1257" s="336"/>
      <c r="D1257" s="339"/>
      <c r="E1257" s="339"/>
    </row>
    <row r="1258" spans="2:5" ht="12.75">
      <c r="B1258" s="339"/>
      <c r="C1258" s="336"/>
      <c r="D1258" s="339"/>
      <c r="E1258" s="339"/>
    </row>
    <row r="1259" spans="2:5" ht="12.75">
      <c r="B1259" s="339"/>
      <c r="C1259" s="336"/>
      <c r="D1259" s="339"/>
      <c r="E1259" s="339"/>
    </row>
    <row r="1260" spans="2:5" ht="12.75">
      <c r="B1260" s="339"/>
      <c r="C1260" s="336"/>
      <c r="D1260" s="339"/>
      <c r="E1260" s="339"/>
    </row>
    <row r="1261" spans="2:5" ht="12.75">
      <c r="B1261" s="339"/>
      <c r="C1261" s="336"/>
      <c r="D1261" s="339"/>
      <c r="E1261" s="339"/>
    </row>
    <row r="1262" spans="2:5" ht="12.75">
      <c r="B1262" s="339"/>
      <c r="C1262" s="336"/>
      <c r="D1262" s="339"/>
      <c r="E1262" s="339"/>
    </row>
    <row r="1263" spans="2:5" ht="12.75">
      <c r="B1263" s="339"/>
      <c r="C1263" s="336"/>
      <c r="D1263" s="339"/>
      <c r="E1263" s="339"/>
    </row>
    <row r="1264" spans="2:5" ht="12.75">
      <c r="B1264" s="339"/>
      <c r="C1264" s="336"/>
      <c r="D1264" s="339"/>
      <c r="E1264" s="339"/>
    </row>
    <row r="1265" spans="2:5" ht="12.75">
      <c r="B1265" s="339"/>
      <c r="C1265" s="336"/>
      <c r="D1265" s="339"/>
      <c r="E1265" s="339"/>
    </row>
    <row r="1266" spans="2:5" ht="12.75">
      <c r="B1266" s="339"/>
      <c r="C1266" s="336"/>
      <c r="D1266" s="339"/>
      <c r="E1266" s="339"/>
    </row>
    <row r="1267" spans="2:5" ht="12.75">
      <c r="B1267" s="339"/>
      <c r="C1267" s="336"/>
      <c r="D1267" s="339"/>
      <c r="E1267" s="339"/>
    </row>
    <row r="1268" spans="2:5" ht="12.75">
      <c r="B1268" s="339"/>
      <c r="C1268" s="336"/>
      <c r="D1268" s="339"/>
      <c r="E1268" s="339"/>
    </row>
    <row r="1269" spans="2:5" ht="12.75">
      <c r="B1269" s="339"/>
      <c r="C1269" s="336"/>
      <c r="D1269" s="339"/>
      <c r="E1269" s="339"/>
    </row>
    <row r="1270" spans="2:5" ht="12.75">
      <c r="B1270" s="339"/>
      <c r="C1270" s="336"/>
      <c r="D1270" s="339"/>
      <c r="E1270" s="339"/>
    </row>
    <row r="1271" spans="2:5" ht="12.75">
      <c r="B1271" s="339"/>
      <c r="C1271" s="336"/>
      <c r="D1271" s="339"/>
      <c r="E1271" s="339"/>
    </row>
    <row r="1272" spans="2:5" ht="12.75">
      <c r="B1272" s="339"/>
      <c r="C1272" s="336"/>
      <c r="D1272" s="339"/>
      <c r="E1272" s="339"/>
    </row>
    <row r="1273" spans="2:5" ht="12.75">
      <c r="B1273" s="339"/>
      <c r="C1273" s="336"/>
      <c r="D1273" s="339"/>
      <c r="E1273" s="339"/>
    </row>
    <row r="1274" spans="2:5" ht="12.75">
      <c r="B1274" s="339"/>
      <c r="C1274" s="336"/>
      <c r="D1274" s="339"/>
      <c r="E1274" s="339"/>
    </row>
    <row r="1275" spans="2:5" ht="12.75">
      <c r="B1275" s="339"/>
      <c r="C1275" s="336"/>
      <c r="D1275" s="339"/>
      <c r="E1275" s="339"/>
    </row>
    <row r="1276" spans="2:5" ht="12.75">
      <c r="B1276" s="339"/>
      <c r="C1276" s="336"/>
      <c r="D1276" s="339"/>
      <c r="E1276" s="339"/>
    </row>
    <row r="1277" spans="2:5" ht="12.75">
      <c r="B1277" s="339"/>
      <c r="C1277" s="336"/>
      <c r="D1277" s="339"/>
      <c r="E1277" s="339"/>
    </row>
    <row r="1278" spans="2:5" ht="12.75">
      <c r="B1278" s="339"/>
      <c r="C1278" s="336"/>
      <c r="D1278" s="339"/>
      <c r="E1278" s="339"/>
    </row>
    <row r="1279" spans="2:5" ht="12.75">
      <c r="B1279" s="339"/>
      <c r="C1279" s="336"/>
      <c r="D1279" s="339"/>
      <c r="E1279" s="339"/>
    </row>
    <row r="1280" spans="2:5" ht="12.75">
      <c r="B1280" s="339"/>
      <c r="C1280" s="336"/>
      <c r="D1280" s="339"/>
      <c r="E1280" s="339"/>
    </row>
    <row r="1281" spans="2:5" ht="12.75">
      <c r="B1281" s="339"/>
      <c r="C1281" s="336"/>
      <c r="D1281" s="339"/>
      <c r="E1281" s="339"/>
    </row>
    <row r="1282" spans="2:5" ht="12.75">
      <c r="B1282" s="339"/>
      <c r="C1282" s="336"/>
      <c r="D1282" s="339"/>
      <c r="E1282" s="339"/>
    </row>
    <row r="1283" spans="2:5" ht="12.75">
      <c r="B1283" s="339"/>
      <c r="C1283" s="336"/>
      <c r="D1283" s="339"/>
      <c r="E1283" s="339"/>
    </row>
    <row r="1284" spans="2:5" ht="12.75">
      <c r="B1284" s="339"/>
      <c r="C1284" s="336"/>
      <c r="D1284" s="339"/>
      <c r="E1284" s="339"/>
    </row>
    <row r="1285" spans="2:5" ht="12.75">
      <c r="B1285" s="339"/>
      <c r="C1285" s="336"/>
      <c r="D1285" s="339"/>
      <c r="E1285" s="339"/>
    </row>
    <row r="1286" spans="2:5" ht="12.75">
      <c r="B1286" s="339"/>
      <c r="C1286" s="336"/>
      <c r="D1286" s="339"/>
      <c r="E1286" s="339"/>
    </row>
    <row r="1287" spans="2:5" ht="12.75">
      <c r="B1287" s="339"/>
      <c r="C1287" s="336"/>
      <c r="D1287" s="339"/>
      <c r="E1287" s="339"/>
    </row>
    <row r="1288" spans="2:5" ht="12.75">
      <c r="B1288" s="339"/>
      <c r="C1288" s="336"/>
      <c r="D1288" s="339"/>
      <c r="E1288" s="339"/>
    </row>
    <row r="1289" spans="2:5" ht="12.75">
      <c r="B1289" s="339"/>
      <c r="C1289" s="336"/>
      <c r="D1289" s="339"/>
      <c r="E1289" s="339"/>
    </row>
    <row r="1290" spans="2:5" ht="12.75">
      <c r="B1290" s="339"/>
      <c r="C1290" s="336"/>
      <c r="D1290" s="339"/>
      <c r="E1290" s="339"/>
    </row>
    <row r="1291" spans="2:5" ht="12.75">
      <c r="B1291" s="339"/>
      <c r="C1291" s="336"/>
      <c r="D1291" s="339"/>
      <c r="E1291" s="339"/>
    </row>
    <row r="1292" spans="2:5" ht="12.75">
      <c r="B1292" s="339"/>
      <c r="C1292" s="336"/>
      <c r="D1292" s="339"/>
      <c r="E1292" s="339"/>
    </row>
    <row r="1293" spans="2:5" ht="12.75">
      <c r="B1293" s="339"/>
      <c r="C1293" s="336"/>
      <c r="D1293" s="339"/>
      <c r="E1293" s="339"/>
    </row>
    <row r="1294" spans="2:5" ht="12.75">
      <c r="B1294" s="339"/>
      <c r="C1294" s="336"/>
      <c r="D1294" s="339"/>
      <c r="E1294" s="339"/>
    </row>
    <row r="1295" spans="2:5" ht="12.75">
      <c r="B1295" s="339"/>
      <c r="C1295" s="336"/>
      <c r="D1295" s="339"/>
      <c r="E1295" s="339"/>
    </row>
    <row r="1296" spans="2:5" ht="12.75">
      <c r="B1296" s="339"/>
      <c r="C1296" s="336"/>
      <c r="D1296" s="339"/>
      <c r="E1296" s="339"/>
    </row>
    <row r="1297" spans="2:5" ht="12.75">
      <c r="B1297" s="339"/>
      <c r="C1297" s="336"/>
      <c r="D1297" s="339"/>
      <c r="E1297" s="339"/>
    </row>
    <row r="1298" spans="2:5" ht="12.75">
      <c r="B1298" s="339"/>
      <c r="C1298" s="336"/>
      <c r="D1298" s="339"/>
      <c r="E1298" s="339"/>
    </row>
    <row r="1299" spans="2:5" ht="12.75">
      <c r="B1299" s="339"/>
      <c r="C1299" s="336"/>
      <c r="D1299" s="339"/>
      <c r="E1299" s="339"/>
    </row>
    <row r="1300" spans="2:5" ht="12.75">
      <c r="B1300" s="339"/>
      <c r="C1300" s="336"/>
      <c r="D1300" s="339"/>
      <c r="E1300" s="339"/>
    </row>
    <row r="1301" spans="2:5" ht="12.75">
      <c r="B1301" s="339"/>
      <c r="C1301" s="336"/>
      <c r="D1301" s="339"/>
      <c r="E1301" s="339"/>
    </row>
    <row r="1302" spans="2:5" ht="12.75">
      <c r="B1302" s="339"/>
      <c r="C1302" s="336"/>
      <c r="D1302" s="339"/>
      <c r="E1302" s="339"/>
    </row>
    <row r="1303" spans="2:5" ht="12.75">
      <c r="B1303" s="339"/>
      <c r="C1303" s="336"/>
      <c r="D1303" s="339"/>
      <c r="E1303" s="339"/>
    </row>
    <row r="1304" spans="2:5" ht="12.75">
      <c r="B1304" s="339"/>
      <c r="C1304" s="336"/>
      <c r="D1304" s="339"/>
      <c r="E1304" s="339"/>
    </row>
    <row r="1305" spans="2:5" ht="12.75">
      <c r="B1305" s="339"/>
      <c r="C1305" s="336"/>
      <c r="D1305" s="339"/>
      <c r="E1305" s="339"/>
    </row>
    <row r="1306" spans="2:5" ht="12.75">
      <c r="B1306" s="339"/>
      <c r="C1306" s="336"/>
      <c r="D1306" s="339"/>
      <c r="E1306" s="339"/>
    </row>
    <row r="1307" spans="2:5" ht="12.75">
      <c r="B1307" s="339"/>
      <c r="C1307" s="336"/>
      <c r="D1307" s="339"/>
      <c r="E1307" s="339"/>
    </row>
    <row r="1308" spans="2:5" ht="12.75">
      <c r="B1308" s="339"/>
      <c r="C1308" s="336"/>
      <c r="D1308" s="339"/>
      <c r="E1308" s="339"/>
    </row>
    <row r="1309" spans="2:5" ht="12.75">
      <c r="B1309" s="339"/>
      <c r="C1309" s="336"/>
      <c r="D1309" s="339"/>
      <c r="E1309" s="339"/>
    </row>
    <row r="1310" spans="2:5" ht="12.75">
      <c r="B1310" s="339"/>
      <c r="C1310" s="336"/>
      <c r="D1310" s="339"/>
      <c r="E1310" s="339"/>
    </row>
    <row r="1311" spans="2:5" ht="12.75">
      <c r="B1311" s="339"/>
      <c r="C1311" s="336"/>
      <c r="D1311" s="339"/>
      <c r="E1311" s="339"/>
    </row>
    <row r="1312" spans="2:5" ht="12.75">
      <c r="B1312" s="339"/>
      <c r="C1312" s="336"/>
      <c r="D1312" s="339"/>
      <c r="E1312" s="339"/>
    </row>
    <row r="1313" spans="2:5" ht="12.75">
      <c r="B1313" s="339"/>
      <c r="C1313" s="336"/>
      <c r="D1313" s="339"/>
      <c r="E1313" s="339"/>
    </row>
    <row r="1314" spans="2:5" ht="12.75">
      <c r="B1314" s="339"/>
      <c r="C1314" s="336"/>
      <c r="D1314" s="339"/>
      <c r="E1314" s="339"/>
    </row>
    <row r="1315" spans="2:5" ht="12.75">
      <c r="B1315" s="339"/>
      <c r="C1315" s="336"/>
      <c r="D1315" s="339"/>
      <c r="E1315" s="339"/>
    </row>
    <row r="1316" spans="2:5" ht="12.75">
      <c r="B1316" s="339"/>
      <c r="C1316" s="336"/>
      <c r="D1316" s="339"/>
      <c r="E1316" s="339"/>
    </row>
  </sheetData>
  <mergeCells count="10">
    <mergeCell ref="A188:D188"/>
    <mergeCell ref="A8:A10"/>
    <mergeCell ref="B8:B10"/>
    <mergeCell ref="C8:C10"/>
    <mergeCell ref="D8:D10"/>
    <mergeCell ref="F8:F10"/>
    <mergeCell ref="G8:G10"/>
    <mergeCell ref="A6:G6"/>
    <mergeCell ref="E8:E10"/>
    <mergeCell ref="A7:G7"/>
  </mergeCells>
  <printOptions horizontalCentered="1"/>
  <pageMargins left="0.2362204724409449" right="0.2362204724409449" top="0.2362204724409449" bottom="0.31496062992125984" header="0.2362204724409449" footer="0.2755905511811024"/>
  <pageSetup fitToHeight="0" fitToWidth="4" horizontalDpi="600" verticalDpi="600" orientation="portrait" paperSize="9" r:id="rId1"/>
  <rowBreaks count="1" manualBreakCount="1">
    <brk id="18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5"/>
  <sheetViews>
    <sheetView tabSelected="1" zoomScaleSheetLayoutView="75" workbookViewId="0" topLeftCell="B1">
      <selection activeCell="E4" sqref="E4"/>
    </sheetView>
  </sheetViews>
  <sheetFormatPr defaultColWidth="9.00390625" defaultRowHeight="12.75"/>
  <cols>
    <col min="1" max="1" width="4.125" style="9" bestFit="1" customWidth="1"/>
    <col min="2" max="2" width="6.25390625" style="9" bestFit="1" customWidth="1"/>
    <col min="3" max="3" width="49.25390625" style="9" customWidth="1"/>
    <col min="4" max="4" width="10.875" style="9" customWidth="1"/>
    <col min="5" max="5" width="9.25390625" style="9" bestFit="1" customWidth="1"/>
    <col min="6" max="6" width="11.625" style="9" customWidth="1"/>
    <col min="7" max="16384" width="9.125" style="9" customWidth="1"/>
  </cols>
  <sheetData>
    <row r="1" spans="1:6" ht="11.25" customHeight="1">
      <c r="A1" s="38"/>
      <c r="B1" s="38"/>
      <c r="C1" s="38"/>
      <c r="E1" s="855" t="s">
        <v>412</v>
      </c>
      <c r="F1" s="855"/>
    </row>
    <row r="2" spans="1:6" ht="12">
      <c r="A2" s="38"/>
      <c r="B2" s="38"/>
      <c r="C2" s="38"/>
      <c r="E2" s="39" t="s">
        <v>92</v>
      </c>
      <c r="F2" s="9" t="s">
        <v>747</v>
      </c>
    </row>
    <row r="3" spans="1:5" ht="12">
      <c r="A3" s="38"/>
      <c r="B3" s="38"/>
      <c r="C3" s="38"/>
      <c r="E3" s="39" t="s">
        <v>49</v>
      </c>
    </row>
    <row r="4" spans="1:6" ht="12">
      <c r="A4" s="38"/>
      <c r="B4" s="38"/>
      <c r="C4" s="38"/>
      <c r="E4" s="39" t="s">
        <v>678</v>
      </c>
      <c r="F4" s="9" t="s">
        <v>748</v>
      </c>
    </row>
    <row r="5" spans="1:3" ht="9.75">
      <c r="A5" s="38"/>
      <c r="B5" s="38"/>
      <c r="C5" s="38"/>
    </row>
    <row r="6" spans="1:6" ht="12.75">
      <c r="A6" s="856" t="s">
        <v>558</v>
      </c>
      <c r="B6" s="856"/>
      <c r="C6" s="856"/>
      <c r="D6" s="856"/>
      <c r="E6" s="856"/>
      <c r="F6" s="856"/>
    </row>
    <row r="7" spans="1:3" ht="9" customHeight="1">
      <c r="A7" s="191"/>
      <c r="B7" s="191"/>
      <c r="C7" s="191"/>
    </row>
    <row r="8" spans="1:6" ht="13.5" customHeight="1" thickBot="1">
      <c r="A8" s="805" t="s">
        <v>450</v>
      </c>
      <c r="B8" s="805"/>
      <c r="C8" s="805"/>
      <c r="D8" s="805"/>
      <c r="E8" s="660"/>
      <c r="F8" s="660"/>
    </row>
    <row r="9" spans="1:6" ht="9.75" customHeight="1">
      <c r="A9" s="851" t="s">
        <v>61</v>
      </c>
      <c r="B9" s="853" t="s">
        <v>46</v>
      </c>
      <c r="C9" s="848" t="s">
        <v>94</v>
      </c>
      <c r="D9" s="863" t="s">
        <v>513</v>
      </c>
      <c r="E9" s="854" t="s">
        <v>607</v>
      </c>
      <c r="F9" s="861" t="s">
        <v>679</v>
      </c>
    </row>
    <row r="10" spans="1:6" ht="27.75" customHeight="1" thickBot="1">
      <c r="A10" s="852"/>
      <c r="B10" s="854"/>
      <c r="C10" s="854"/>
      <c r="D10" s="864"/>
      <c r="E10" s="854"/>
      <c r="F10" s="862"/>
    </row>
    <row r="11" spans="1:6" ht="9.75" customHeight="1" hidden="1" thickBot="1">
      <c r="A11" s="852"/>
      <c r="B11" s="854"/>
      <c r="C11" s="854"/>
      <c r="D11" s="138"/>
      <c r="E11" s="659"/>
      <c r="F11" s="589"/>
    </row>
    <row r="12" spans="1:6" ht="12" customHeight="1" thickBot="1">
      <c r="A12" s="187">
        <v>1</v>
      </c>
      <c r="B12" s="184">
        <v>2</v>
      </c>
      <c r="C12" s="184">
        <v>3</v>
      </c>
      <c r="D12" s="657">
        <v>4</v>
      </c>
      <c r="E12" s="184">
        <v>5</v>
      </c>
      <c r="F12" s="544">
        <v>6</v>
      </c>
    </row>
    <row r="13" spans="1:6" ht="12.75">
      <c r="A13" s="139"/>
      <c r="B13" s="83"/>
      <c r="C13" s="5"/>
      <c r="D13" s="658"/>
      <c r="E13" s="659"/>
      <c r="F13" s="589"/>
    </row>
    <row r="14" spans="1:6" ht="12.75" thickBot="1">
      <c r="A14" s="718" t="s">
        <v>1</v>
      </c>
      <c r="B14" s="719"/>
      <c r="C14" s="665" t="s">
        <v>95</v>
      </c>
      <c r="D14" s="666">
        <f aca="true" t="shared" si="0" ref="D14:F15">D15</f>
        <v>44000</v>
      </c>
      <c r="E14" s="190">
        <f t="shared" si="0"/>
        <v>0</v>
      </c>
      <c r="F14" s="667">
        <f t="shared" si="0"/>
        <v>44000</v>
      </c>
    </row>
    <row r="15" spans="1:6" ht="12">
      <c r="A15" s="720"/>
      <c r="B15" s="721"/>
      <c r="C15" s="668" t="s">
        <v>96</v>
      </c>
      <c r="D15" s="553">
        <f t="shared" si="0"/>
        <v>44000</v>
      </c>
      <c r="E15" s="188">
        <f t="shared" si="0"/>
        <v>0</v>
      </c>
      <c r="F15" s="555">
        <f t="shared" si="0"/>
        <v>44000</v>
      </c>
    </row>
    <row r="16" spans="1:6" ht="12">
      <c r="A16" s="720"/>
      <c r="B16" s="721"/>
      <c r="C16" s="669" t="s">
        <v>97</v>
      </c>
      <c r="D16" s="670">
        <f>D21</f>
        <v>44000</v>
      </c>
      <c r="E16" s="497">
        <f>E21</f>
        <v>0</v>
      </c>
      <c r="F16" s="671">
        <f>F21</f>
        <v>44000</v>
      </c>
    </row>
    <row r="17" spans="1:6" ht="12">
      <c r="A17" s="720"/>
      <c r="B17" s="721"/>
      <c r="C17" s="672"/>
      <c r="D17" s="553"/>
      <c r="E17" s="188"/>
      <c r="F17" s="28"/>
    </row>
    <row r="18" spans="1:6" ht="12">
      <c r="A18" s="722"/>
      <c r="B18" s="723" t="s">
        <v>3</v>
      </c>
      <c r="C18" s="673" t="s">
        <v>98</v>
      </c>
      <c r="D18" s="553"/>
      <c r="E18" s="188"/>
      <c r="F18" s="28"/>
    </row>
    <row r="19" spans="1:6" ht="12">
      <c r="A19" s="722"/>
      <c r="B19" s="724"/>
      <c r="C19" s="674" t="s">
        <v>430</v>
      </c>
      <c r="D19" s="561">
        <f aca="true" t="shared" si="1" ref="D19:F20">D20</f>
        <v>44000</v>
      </c>
      <c r="E19" s="189">
        <f t="shared" si="1"/>
        <v>0</v>
      </c>
      <c r="F19" s="97">
        <f t="shared" si="1"/>
        <v>44000</v>
      </c>
    </row>
    <row r="20" spans="1:6" ht="12">
      <c r="A20" s="722"/>
      <c r="B20" s="723"/>
      <c r="C20" s="668" t="s">
        <v>96</v>
      </c>
      <c r="D20" s="561">
        <f t="shared" si="1"/>
        <v>44000</v>
      </c>
      <c r="E20" s="189">
        <f t="shared" si="1"/>
        <v>0</v>
      </c>
      <c r="F20" s="97">
        <f t="shared" si="1"/>
        <v>44000</v>
      </c>
    </row>
    <row r="21" spans="1:6" ht="12">
      <c r="A21" s="722"/>
      <c r="B21" s="723"/>
      <c r="C21" s="669" t="s">
        <v>97</v>
      </c>
      <c r="D21" s="553">
        <f>SUM('WYDATKI ukł.wyk.'!E17)</f>
        <v>44000</v>
      </c>
      <c r="E21" s="188">
        <f>SUM('WYDATKI ukł.wyk.'!F17)</f>
        <v>0</v>
      </c>
      <c r="F21" s="28">
        <f>SUM('WYDATKI ukł.wyk.'!G17)</f>
        <v>44000</v>
      </c>
    </row>
    <row r="22" spans="1:6" ht="12">
      <c r="A22" s="722"/>
      <c r="B22" s="723"/>
      <c r="C22" s="669"/>
      <c r="D22" s="553"/>
      <c r="E22" s="188"/>
      <c r="F22" s="28"/>
    </row>
    <row r="23" spans="1:6" ht="12.75" thickBot="1">
      <c r="A23" s="718" t="s">
        <v>21</v>
      </c>
      <c r="B23" s="719"/>
      <c r="C23" s="227" t="s">
        <v>99</v>
      </c>
      <c r="D23" s="666">
        <f aca="true" t="shared" si="2" ref="D23:F24">D24</f>
        <v>193335</v>
      </c>
      <c r="E23" s="190">
        <f t="shared" si="2"/>
        <v>0</v>
      </c>
      <c r="F23" s="29">
        <f t="shared" si="2"/>
        <v>193335</v>
      </c>
    </row>
    <row r="24" spans="1:6" ht="12">
      <c r="A24" s="722"/>
      <c r="B24" s="723"/>
      <c r="C24" s="675" t="s">
        <v>96</v>
      </c>
      <c r="D24" s="553">
        <f t="shared" si="2"/>
        <v>193335</v>
      </c>
      <c r="E24" s="188">
        <f t="shared" si="2"/>
        <v>0</v>
      </c>
      <c r="F24" s="28">
        <f t="shared" si="2"/>
        <v>193335</v>
      </c>
    </row>
    <row r="25" spans="1:6" ht="12">
      <c r="A25" s="722"/>
      <c r="B25" s="723"/>
      <c r="C25" s="211" t="s">
        <v>97</v>
      </c>
      <c r="D25" s="670">
        <f>D29+D33</f>
        <v>193335</v>
      </c>
      <c r="E25" s="497">
        <f>E29+E33</f>
        <v>0</v>
      </c>
      <c r="F25" s="676">
        <f>F29+F33</f>
        <v>193335</v>
      </c>
    </row>
    <row r="26" spans="1:6" ht="12">
      <c r="A26" s="722"/>
      <c r="B26" s="723"/>
      <c r="C26" s="211"/>
      <c r="D26" s="553"/>
      <c r="E26" s="188"/>
      <c r="F26" s="28"/>
    </row>
    <row r="27" spans="1:6" ht="12">
      <c r="A27" s="722"/>
      <c r="B27" s="724" t="s">
        <v>43</v>
      </c>
      <c r="C27" s="675" t="s">
        <v>431</v>
      </c>
      <c r="D27" s="561">
        <f aca="true" t="shared" si="3" ref="D27:F28">D28</f>
        <v>188635</v>
      </c>
      <c r="E27" s="189">
        <f t="shared" si="3"/>
        <v>0</v>
      </c>
      <c r="F27" s="97">
        <f t="shared" si="3"/>
        <v>188635</v>
      </c>
    </row>
    <row r="28" spans="1:6" ht="12">
      <c r="A28" s="722"/>
      <c r="B28" s="723"/>
      <c r="C28" s="675" t="s">
        <v>96</v>
      </c>
      <c r="D28" s="557">
        <f t="shared" si="3"/>
        <v>188635</v>
      </c>
      <c r="E28" s="558">
        <f t="shared" si="3"/>
        <v>0</v>
      </c>
      <c r="F28" s="677">
        <f t="shared" si="3"/>
        <v>188635</v>
      </c>
    </row>
    <row r="29" spans="1:6" ht="12">
      <c r="A29" s="722"/>
      <c r="B29" s="723"/>
      <c r="C29" s="211" t="s">
        <v>97</v>
      </c>
      <c r="D29" s="553">
        <f>'WYDATKI ukł.wyk.'!E21</f>
        <v>188635</v>
      </c>
      <c r="E29" s="188">
        <f>'WYDATKI ukł.wyk.'!F21</f>
        <v>0</v>
      </c>
      <c r="F29" s="28">
        <f>'WYDATKI ukł.wyk.'!G21</f>
        <v>188635</v>
      </c>
    </row>
    <row r="30" spans="1:6" ht="12">
      <c r="A30" s="722"/>
      <c r="B30" s="723"/>
      <c r="C30" s="94"/>
      <c r="D30" s="553"/>
      <c r="E30" s="188"/>
      <c r="F30" s="28"/>
    </row>
    <row r="31" spans="1:6" ht="12">
      <c r="A31" s="722"/>
      <c r="B31" s="724" t="s">
        <v>23</v>
      </c>
      <c r="C31" s="668" t="s">
        <v>101</v>
      </c>
      <c r="D31" s="553">
        <f aca="true" t="shared" si="4" ref="D31:F32">D32</f>
        <v>4700</v>
      </c>
      <c r="E31" s="188">
        <f t="shared" si="4"/>
        <v>0</v>
      </c>
      <c r="F31" s="28">
        <f t="shared" si="4"/>
        <v>4700</v>
      </c>
    </row>
    <row r="32" spans="1:6" ht="12">
      <c r="A32" s="722"/>
      <c r="B32" s="723"/>
      <c r="C32" s="675" t="s">
        <v>96</v>
      </c>
      <c r="D32" s="557">
        <f t="shared" si="4"/>
        <v>4700</v>
      </c>
      <c r="E32" s="558">
        <f t="shared" si="4"/>
        <v>0</v>
      </c>
      <c r="F32" s="677">
        <f t="shared" si="4"/>
        <v>4700</v>
      </c>
    </row>
    <row r="33" spans="1:6" ht="12">
      <c r="A33" s="722"/>
      <c r="B33" s="723"/>
      <c r="C33" s="211" t="s">
        <v>97</v>
      </c>
      <c r="D33" s="553">
        <f>'WYDATKI ukł.wyk.'!E24</f>
        <v>4700</v>
      </c>
      <c r="E33" s="188">
        <f>'WYDATKI ukł.wyk.'!F24</f>
        <v>0</v>
      </c>
      <c r="F33" s="28">
        <f>'WYDATKI ukł.wyk.'!G24</f>
        <v>4700</v>
      </c>
    </row>
    <row r="34" spans="1:6" ht="12">
      <c r="A34" s="722"/>
      <c r="B34" s="723"/>
      <c r="C34" s="669"/>
      <c r="D34" s="553"/>
      <c r="E34" s="188"/>
      <c r="F34" s="28"/>
    </row>
    <row r="35" spans="1:6" ht="12.75" thickBot="1">
      <c r="A35" s="718" t="s">
        <v>102</v>
      </c>
      <c r="B35" s="719"/>
      <c r="C35" s="227" t="s">
        <v>103</v>
      </c>
      <c r="D35" s="666">
        <f>D36+D40</f>
        <v>4173967</v>
      </c>
      <c r="E35" s="190">
        <f>E36+E40</f>
        <v>-530547</v>
      </c>
      <c r="F35" s="29">
        <f>F36+F40</f>
        <v>3643420</v>
      </c>
    </row>
    <row r="36" spans="1:6" ht="12">
      <c r="A36" s="722"/>
      <c r="B36" s="723"/>
      <c r="C36" s="675" t="s">
        <v>96</v>
      </c>
      <c r="D36" s="553">
        <f>SUM(D37:D39)</f>
        <v>2449520</v>
      </c>
      <c r="E36" s="188">
        <f>SUM(E37:E39)</f>
        <v>0</v>
      </c>
      <c r="F36" s="28">
        <f>SUM(F37:F39)</f>
        <v>2449520</v>
      </c>
    </row>
    <row r="37" spans="1:6" ht="12">
      <c r="A37" s="722"/>
      <c r="B37" s="723"/>
      <c r="C37" s="211" t="s">
        <v>104</v>
      </c>
      <c r="D37" s="670">
        <f aca="true" t="shared" si="5" ref="D37:F40">D44</f>
        <v>977017</v>
      </c>
      <c r="E37" s="497">
        <f t="shared" si="5"/>
        <v>0</v>
      </c>
      <c r="F37" s="676">
        <f t="shared" si="5"/>
        <v>977017</v>
      </c>
    </row>
    <row r="38" spans="1:6" ht="12">
      <c r="A38" s="722"/>
      <c r="B38" s="723"/>
      <c r="C38" s="678" t="s">
        <v>105</v>
      </c>
      <c r="D38" s="553">
        <f t="shared" si="5"/>
        <v>8423</v>
      </c>
      <c r="E38" s="188">
        <f t="shared" si="5"/>
        <v>0</v>
      </c>
      <c r="F38" s="28">
        <f t="shared" si="5"/>
        <v>8423</v>
      </c>
    </row>
    <row r="39" spans="1:6" ht="12">
      <c r="A39" s="722"/>
      <c r="B39" s="723"/>
      <c r="C39" s="211" t="s">
        <v>97</v>
      </c>
      <c r="D39" s="553">
        <f t="shared" si="5"/>
        <v>1464080</v>
      </c>
      <c r="E39" s="188">
        <f t="shared" si="5"/>
        <v>0</v>
      </c>
      <c r="F39" s="28">
        <f t="shared" si="5"/>
        <v>1464080</v>
      </c>
    </row>
    <row r="40" spans="1:6" ht="12">
      <c r="A40" s="722"/>
      <c r="B40" s="723"/>
      <c r="C40" s="679" t="s">
        <v>106</v>
      </c>
      <c r="D40" s="561">
        <f t="shared" si="5"/>
        <v>1724447</v>
      </c>
      <c r="E40" s="189">
        <f t="shared" si="5"/>
        <v>-530547</v>
      </c>
      <c r="F40" s="97">
        <f t="shared" si="5"/>
        <v>1193900</v>
      </c>
    </row>
    <row r="41" spans="1:6" ht="12">
      <c r="A41" s="722"/>
      <c r="B41" s="723"/>
      <c r="C41" s="94"/>
      <c r="D41" s="553"/>
      <c r="E41" s="188"/>
      <c r="F41" s="28"/>
    </row>
    <row r="42" spans="1:6" ht="12">
      <c r="A42" s="722"/>
      <c r="B42" s="724" t="s">
        <v>107</v>
      </c>
      <c r="C42" s="668" t="s">
        <v>108</v>
      </c>
      <c r="D42" s="561">
        <f>D43+D47</f>
        <v>4173967</v>
      </c>
      <c r="E42" s="189">
        <f>E43+E47</f>
        <v>-530547</v>
      </c>
      <c r="F42" s="97">
        <f>F43+F47</f>
        <v>3643420</v>
      </c>
    </row>
    <row r="43" spans="1:6" ht="12">
      <c r="A43" s="722"/>
      <c r="B43" s="723"/>
      <c r="C43" s="675" t="s">
        <v>96</v>
      </c>
      <c r="D43" s="557">
        <f>SUM(D44:D46)</f>
        <v>2449520</v>
      </c>
      <c r="E43" s="558">
        <f>SUM(E44:E46)</f>
        <v>0</v>
      </c>
      <c r="F43" s="677">
        <f>SUM(F44:F46)</f>
        <v>2449520</v>
      </c>
    </row>
    <row r="44" spans="1:6" ht="12">
      <c r="A44" s="722"/>
      <c r="B44" s="723"/>
      <c r="C44" s="211" t="s">
        <v>104</v>
      </c>
      <c r="D44" s="553">
        <f>SUM('WYDATKI ukł.wyk.'!E30:E33)</f>
        <v>977017</v>
      </c>
      <c r="E44" s="188">
        <f>SUM('WYDATKI ukł.wyk.'!F30:F33)</f>
        <v>0</v>
      </c>
      <c r="F44" s="28">
        <f>SUM('WYDATKI ukł.wyk.'!G30:G33)</f>
        <v>977017</v>
      </c>
    </row>
    <row r="45" spans="1:6" ht="12">
      <c r="A45" s="722"/>
      <c r="B45" s="723"/>
      <c r="C45" s="678" t="s">
        <v>105</v>
      </c>
      <c r="D45" s="553">
        <f>'WYDATKI ukł.wyk.'!E28</f>
        <v>8423</v>
      </c>
      <c r="E45" s="188">
        <f>'WYDATKI ukł.wyk.'!F28</f>
        <v>0</v>
      </c>
      <c r="F45" s="28">
        <f>'WYDATKI ukł.wyk.'!G28</f>
        <v>8423</v>
      </c>
    </row>
    <row r="46" spans="1:6" ht="12">
      <c r="A46" s="722"/>
      <c r="B46" s="723"/>
      <c r="C46" s="211" t="s">
        <v>97</v>
      </c>
      <c r="D46" s="553">
        <f>SUM('WYDATKI ukł.wyk.'!E34:E45)+'WYDATKI ukł.wyk.'!E29</f>
        <v>1464080</v>
      </c>
      <c r="E46" s="188">
        <f>SUM('WYDATKI ukł.wyk.'!F34:F45)+'WYDATKI ukł.wyk.'!F29</f>
        <v>0</v>
      </c>
      <c r="F46" s="28">
        <f>SUM('WYDATKI ukł.wyk.'!G34:G45)+'WYDATKI ukł.wyk.'!G29</f>
        <v>1464080</v>
      </c>
    </row>
    <row r="47" spans="1:6" ht="12">
      <c r="A47" s="722"/>
      <c r="B47" s="723"/>
      <c r="C47" s="679" t="s">
        <v>106</v>
      </c>
      <c r="D47" s="561">
        <f>SUM('WYDATKI ukł.wyk.'!E46:E47)</f>
        <v>1724447</v>
      </c>
      <c r="E47" s="189">
        <f>SUM('WYDATKI ukł.wyk.'!F46:F47)</f>
        <v>-530547</v>
      </c>
      <c r="F47" s="97">
        <f>SUM('WYDATKI ukł.wyk.'!G46:G47)</f>
        <v>1193900</v>
      </c>
    </row>
    <row r="48" spans="1:6" ht="12">
      <c r="A48" s="722"/>
      <c r="B48" s="723"/>
      <c r="C48" s="669"/>
      <c r="D48" s="553"/>
      <c r="E48" s="188"/>
      <c r="F48" s="28"/>
    </row>
    <row r="49" spans="1:6" ht="12.75" thickBot="1">
      <c r="A49" s="725" t="s">
        <v>109</v>
      </c>
      <c r="B49" s="719"/>
      <c r="C49" s="227" t="s">
        <v>110</v>
      </c>
      <c r="D49" s="666">
        <f>D50</f>
        <v>2000</v>
      </c>
      <c r="E49" s="190">
        <f>E50</f>
        <v>0</v>
      </c>
      <c r="F49" s="29">
        <f>F50</f>
        <v>2000</v>
      </c>
    </row>
    <row r="50" spans="1:6" ht="12">
      <c r="A50" s="726"/>
      <c r="B50" s="723"/>
      <c r="C50" s="675" t="s">
        <v>96</v>
      </c>
      <c r="D50" s="553">
        <f>SUM(D51:D52)</f>
        <v>2000</v>
      </c>
      <c r="E50" s="188">
        <f>SUM(E51:E52)</f>
        <v>0</v>
      </c>
      <c r="F50" s="28">
        <f>SUM(F51:F52)</f>
        <v>2000</v>
      </c>
    </row>
    <row r="51" spans="1:6" ht="12">
      <c r="A51" s="726"/>
      <c r="B51" s="723"/>
      <c r="C51" s="211" t="s">
        <v>111</v>
      </c>
      <c r="D51" s="670">
        <f aca="true" t="shared" si="6" ref="D51:F52">D56</f>
        <v>1000</v>
      </c>
      <c r="E51" s="497">
        <f t="shared" si="6"/>
        <v>0</v>
      </c>
      <c r="F51" s="676">
        <f t="shared" si="6"/>
        <v>1000</v>
      </c>
    </row>
    <row r="52" spans="1:6" ht="12">
      <c r="A52" s="726"/>
      <c r="B52" s="723"/>
      <c r="C52" s="211" t="s">
        <v>97</v>
      </c>
      <c r="D52" s="553">
        <f t="shared" si="6"/>
        <v>1000</v>
      </c>
      <c r="E52" s="188">
        <f t="shared" si="6"/>
        <v>0</v>
      </c>
      <c r="F52" s="28">
        <f t="shared" si="6"/>
        <v>1000</v>
      </c>
    </row>
    <row r="53" spans="1:6" ht="12">
      <c r="A53" s="726"/>
      <c r="B53" s="723"/>
      <c r="C53" s="211"/>
      <c r="D53" s="553"/>
      <c r="E53" s="188"/>
      <c r="F53" s="28"/>
    </row>
    <row r="54" spans="1:6" ht="12">
      <c r="A54" s="726"/>
      <c r="B54" s="724" t="s">
        <v>112</v>
      </c>
      <c r="C54" s="668" t="s">
        <v>113</v>
      </c>
      <c r="D54" s="561">
        <f>D55</f>
        <v>2000</v>
      </c>
      <c r="E54" s="189">
        <f>E55</f>
        <v>0</v>
      </c>
      <c r="F54" s="97">
        <f>F55</f>
        <v>2000</v>
      </c>
    </row>
    <row r="55" spans="1:6" ht="12">
      <c r="A55" s="726"/>
      <c r="B55" s="723"/>
      <c r="C55" s="675" t="s">
        <v>96</v>
      </c>
      <c r="D55" s="557">
        <f>SUM(D56:D57)</f>
        <v>2000</v>
      </c>
      <c r="E55" s="558">
        <f>SUM(E56:E57)</f>
        <v>0</v>
      </c>
      <c r="F55" s="677">
        <f>SUM(F56:F57)</f>
        <v>2000</v>
      </c>
    </row>
    <row r="56" spans="1:6" ht="12">
      <c r="A56" s="726"/>
      <c r="B56" s="723"/>
      <c r="C56" s="211" t="s">
        <v>111</v>
      </c>
      <c r="D56" s="553">
        <f>'WYDATKI ukł.wyk.'!E51</f>
        <v>1000</v>
      </c>
      <c r="E56" s="188">
        <f>'WYDATKI ukł.wyk.'!F51</f>
        <v>0</v>
      </c>
      <c r="F56" s="28">
        <f>'WYDATKI ukł.wyk.'!G51</f>
        <v>1000</v>
      </c>
    </row>
    <row r="57" spans="1:6" ht="12">
      <c r="A57" s="726"/>
      <c r="B57" s="723"/>
      <c r="C57" s="211" t="s">
        <v>97</v>
      </c>
      <c r="D57" s="553">
        <f>SUM('WYDATKI ukł.wyk.'!E53:E54)</f>
        <v>1000</v>
      </c>
      <c r="E57" s="188">
        <f>SUM('WYDATKI ukł.wyk.'!F53:F54)</f>
        <v>0</v>
      </c>
      <c r="F57" s="28">
        <f>SUM('WYDATKI ukł.wyk.'!G53:G54)</f>
        <v>1000</v>
      </c>
    </row>
    <row r="58" spans="1:6" ht="12">
      <c r="A58" s="726"/>
      <c r="B58" s="723"/>
      <c r="C58" s="211"/>
      <c r="D58" s="553"/>
      <c r="E58" s="188"/>
      <c r="F58" s="28"/>
    </row>
    <row r="59" spans="1:6" ht="12.75" thickBot="1">
      <c r="A59" s="725" t="s">
        <v>4</v>
      </c>
      <c r="B59" s="719"/>
      <c r="C59" s="429" t="s">
        <v>114</v>
      </c>
      <c r="D59" s="666">
        <f aca="true" t="shared" si="7" ref="D59:F60">D60</f>
        <v>87500</v>
      </c>
      <c r="E59" s="190">
        <f t="shared" si="7"/>
        <v>3816</v>
      </c>
      <c r="F59" s="29">
        <f t="shared" si="7"/>
        <v>91316</v>
      </c>
    </row>
    <row r="60" spans="1:6" ht="12">
      <c r="A60" s="726"/>
      <c r="B60" s="723"/>
      <c r="C60" s="675" t="s">
        <v>96</v>
      </c>
      <c r="D60" s="553">
        <f t="shared" si="7"/>
        <v>87500</v>
      </c>
      <c r="E60" s="188">
        <f t="shared" si="7"/>
        <v>3816</v>
      </c>
      <c r="F60" s="28">
        <f t="shared" si="7"/>
        <v>91316</v>
      </c>
    </row>
    <row r="61" spans="1:6" ht="12">
      <c r="A61" s="726"/>
      <c r="B61" s="723"/>
      <c r="C61" s="680" t="s">
        <v>97</v>
      </c>
      <c r="D61" s="670">
        <f>D65</f>
        <v>87500</v>
      </c>
      <c r="E61" s="497">
        <f>E65</f>
        <v>3816</v>
      </c>
      <c r="F61" s="676">
        <f>F65</f>
        <v>91316</v>
      </c>
    </row>
    <row r="62" spans="1:6" ht="12">
      <c r="A62" s="726"/>
      <c r="B62" s="723"/>
      <c r="C62" s="211"/>
      <c r="D62" s="553"/>
      <c r="E62" s="188"/>
      <c r="F62" s="28"/>
    </row>
    <row r="63" spans="1:6" ht="12">
      <c r="A63" s="726"/>
      <c r="B63" s="724" t="s">
        <v>6</v>
      </c>
      <c r="C63" s="668" t="s">
        <v>115</v>
      </c>
      <c r="D63" s="561">
        <f aca="true" t="shared" si="8" ref="D63:F64">D64</f>
        <v>87500</v>
      </c>
      <c r="E63" s="189">
        <f t="shared" si="8"/>
        <v>3816</v>
      </c>
      <c r="F63" s="97">
        <f t="shared" si="8"/>
        <v>91316</v>
      </c>
    </row>
    <row r="64" spans="1:6" ht="12">
      <c r="A64" s="726"/>
      <c r="B64" s="723"/>
      <c r="C64" s="675" t="s">
        <v>96</v>
      </c>
      <c r="D64" s="557">
        <f t="shared" si="8"/>
        <v>87500</v>
      </c>
      <c r="E64" s="558">
        <f t="shared" si="8"/>
        <v>3816</v>
      </c>
      <c r="F64" s="677">
        <f t="shared" si="8"/>
        <v>91316</v>
      </c>
    </row>
    <row r="65" spans="1:6" ht="12">
      <c r="A65" s="722"/>
      <c r="B65" s="723"/>
      <c r="C65" s="680" t="s">
        <v>97</v>
      </c>
      <c r="D65" s="553">
        <f>SUM('WYDATKI ukł.wyk.'!E58:E63)</f>
        <v>87500</v>
      </c>
      <c r="E65" s="553">
        <f>SUM('WYDATKI ukł.wyk.'!F58:F63)</f>
        <v>3816</v>
      </c>
      <c r="F65" s="671">
        <f>SUM('WYDATKI ukł.wyk.'!G58:G63)</f>
        <v>91316</v>
      </c>
    </row>
    <row r="66" spans="1:6" ht="12">
      <c r="A66" s="722"/>
      <c r="B66" s="723"/>
      <c r="C66" s="251"/>
      <c r="D66" s="553"/>
      <c r="E66" s="188"/>
      <c r="F66" s="28"/>
    </row>
    <row r="67" spans="1:6" ht="12.75" thickBot="1">
      <c r="A67" s="718" t="s">
        <v>8</v>
      </c>
      <c r="B67" s="719"/>
      <c r="C67" s="681" t="s">
        <v>116</v>
      </c>
      <c r="D67" s="666">
        <f>D68+D71</f>
        <v>249822</v>
      </c>
      <c r="E67" s="190">
        <f>E68+E71</f>
        <v>0</v>
      </c>
      <c r="F67" s="29">
        <f>F68+F71</f>
        <v>249822</v>
      </c>
    </row>
    <row r="68" spans="1:6" ht="12">
      <c r="A68" s="720"/>
      <c r="B68" s="721"/>
      <c r="C68" s="679" t="s">
        <v>96</v>
      </c>
      <c r="D68" s="553">
        <f>D74+D78+D82</f>
        <v>249822</v>
      </c>
      <c r="E68" s="188">
        <f>E74+E78+E82</f>
        <v>0</v>
      </c>
      <c r="F68" s="28">
        <f>F74+F78+F82</f>
        <v>249822</v>
      </c>
    </row>
    <row r="69" spans="1:6" ht="12">
      <c r="A69" s="720"/>
      <c r="B69" s="721"/>
      <c r="C69" s="251" t="s">
        <v>117</v>
      </c>
      <c r="D69" s="670">
        <f>D83</f>
        <v>162951</v>
      </c>
      <c r="E69" s="497">
        <f>E83</f>
        <v>0</v>
      </c>
      <c r="F69" s="676">
        <f>F83</f>
        <v>162951</v>
      </c>
    </row>
    <row r="70" spans="1:6" ht="12">
      <c r="A70" s="720"/>
      <c r="B70" s="721"/>
      <c r="C70" s="251" t="s">
        <v>97</v>
      </c>
      <c r="D70" s="553">
        <f>D75+D79+D84</f>
        <v>86871</v>
      </c>
      <c r="E70" s="188">
        <f>E75+E79+E84</f>
        <v>0</v>
      </c>
      <c r="F70" s="28">
        <f>F75+F79+F84</f>
        <v>86871</v>
      </c>
    </row>
    <row r="71" spans="1:6" ht="12">
      <c r="A71" s="720"/>
      <c r="B71" s="721"/>
      <c r="C71" s="679" t="s">
        <v>106</v>
      </c>
      <c r="D71" s="561">
        <f>D85</f>
        <v>0</v>
      </c>
      <c r="E71" s="189">
        <f>E85</f>
        <v>0</v>
      </c>
      <c r="F71" s="97">
        <f>F85</f>
        <v>0</v>
      </c>
    </row>
    <row r="72" spans="1:6" ht="12">
      <c r="A72" s="720"/>
      <c r="B72" s="721"/>
      <c r="C72" s="682"/>
      <c r="D72" s="553"/>
      <c r="E72" s="188"/>
      <c r="F72" s="28"/>
    </row>
    <row r="73" spans="1:6" ht="12">
      <c r="A73" s="722"/>
      <c r="B73" s="724" t="s">
        <v>10</v>
      </c>
      <c r="C73" s="683" t="s">
        <v>118</v>
      </c>
      <c r="D73" s="561">
        <f aca="true" t="shared" si="9" ref="D73:F74">D74</f>
        <v>40000</v>
      </c>
      <c r="E73" s="189">
        <f t="shared" si="9"/>
        <v>0</v>
      </c>
      <c r="F73" s="97">
        <f t="shared" si="9"/>
        <v>40000</v>
      </c>
    </row>
    <row r="74" spans="1:6" ht="12">
      <c r="A74" s="722"/>
      <c r="B74" s="723"/>
      <c r="C74" s="679" t="s">
        <v>96</v>
      </c>
      <c r="D74" s="557">
        <f t="shared" si="9"/>
        <v>40000</v>
      </c>
      <c r="E74" s="558">
        <f t="shared" si="9"/>
        <v>0</v>
      </c>
      <c r="F74" s="677">
        <f t="shared" si="9"/>
        <v>40000</v>
      </c>
    </row>
    <row r="75" spans="1:6" ht="12">
      <c r="A75" s="722"/>
      <c r="B75" s="723"/>
      <c r="C75" s="251" t="s">
        <v>97</v>
      </c>
      <c r="D75" s="553">
        <f>'WYDATKI ukł.wyk.'!E67</f>
        <v>40000</v>
      </c>
      <c r="E75" s="188">
        <f>'WYDATKI ukł.wyk.'!F67</f>
        <v>0</v>
      </c>
      <c r="F75" s="28">
        <f>'WYDATKI ukł.wyk.'!G67</f>
        <v>40000</v>
      </c>
    </row>
    <row r="76" spans="1:6" ht="12">
      <c r="A76" s="722"/>
      <c r="B76" s="723"/>
      <c r="C76" s="138"/>
      <c r="D76" s="553"/>
      <c r="E76" s="188"/>
      <c r="F76" s="28"/>
    </row>
    <row r="77" spans="1:6" ht="12">
      <c r="A77" s="722"/>
      <c r="B77" s="724" t="s">
        <v>11</v>
      </c>
      <c r="C77" s="683" t="s">
        <v>119</v>
      </c>
      <c r="D77" s="553">
        <f aca="true" t="shared" si="10" ref="D77:F78">D78</f>
        <v>22000</v>
      </c>
      <c r="E77" s="188">
        <f t="shared" si="10"/>
        <v>0</v>
      </c>
      <c r="F77" s="28">
        <f t="shared" si="10"/>
        <v>22000</v>
      </c>
    </row>
    <row r="78" spans="1:6" ht="12">
      <c r="A78" s="722"/>
      <c r="B78" s="723"/>
      <c r="C78" s="679" t="s">
        <v>96</v>
      </c>
      <c r="D78" s="557">
        <f t="shared" si="10"/>
        <v>22000</v>
      </c>
      <c r="E78" s="558">
        <f t="shared" si="10"/>
        <v>0</v>
      </c>
      <c r="F78" s="677">
        <f t="shared" si="10"/>
        <v>22000</v>
      </c>
    </row>
    <row r="79" spans="1:6" ht="12">
      <c r="A79" s="722"/>
      <c r="B79" s="723"/>
      <c r="C79" s="251" t="s">
        <v>97</v>
      </c>
      <c r="D79" s="553">
        <f>'WYDATKI ukł.wyk.'!E70</f>
        <v>22000</v>
      </c>
      <c r="E79" s="188">
        <f>'WYDATKI ukł.wyk.'!F70</f>
        <v>0</v>
      </c>
      <c r="F79" s="671">
        <f>'WYDATKI ukł.wyk.'!G70</f>
        <v>22000</v>
      </c>
    </row>
    <row r="80" spans="1:6" ht="12">
      <c r="A80" s="722"/>
      <c r="B80" s="723"/>
      <c r="C80" s="251"/>
      <c r="D80" s="553"/>
      <c r="E80" s="188"/>
      <c r="F80" s="555"/>
    </row>
    <row r="81" spans="1:6" ht="12">
      <c r="A81" s="722"/>
      <c r="B81" s="724" t="s">
        <v>13</v>
      </c>
      <c r="C81" s="683" t="s">
        <v>120</v>
      </c>
      <c r="D81" s="553">
        <f>D82+D85</f>
        <v>187822</v>
      </c>
      <c r="E81" s="188">
        <f>E82+E85</f>
        <v>0</v>
      </c>
      <c r="F81" s="555">
        <f>F82+F85</f>
        <v>187822</v>
      </c>
    </row>
    <row r="82" spans="1:6" ht="12">
      <c r="A82" s="722"/>
      <c r="B82" s="723"/>
      <c r="C82" s="679" t="s">
        <v>96</v>
      </c>
      <c r="D82" s="557">
        <f>D83+D84</f>
        <v>187822</v>
      </c>
      <c r="E82" s="558">
        <f>E83+E84</f>
        <v>0</v>
      </c>
      <c r="F82" s="703">
        <f>F83+F84</f>
        <v>187822</v>
      </c>
    </row>
    <row r="83" spans="1:6" ht="12">
      <c r="A83" s="727"/>
      <c r="B83" s="723"/>
      <c r="C83" s="251" t="s">
        <v>117</v>
      </c>
      <c r="D83" s="553">
        <f>SUM('WYDATKI ukł.wyk.'!E73:E77)</f>
        <v>162951</v>
      </c>
      <c r="E83" s="188">
        <f>SUM('WYDATKI ukł.wyk.'!F73:F77)</f>
        <v>0</v>
      </c>
      <c r="F83" s="555">
        <f>SUM('WYDATKI ukł.wyk.'!G73:G77)</f>
        <v>162951</v>
      </c>
    </row>
    <row r="84" spans="1:6" ht="12">
      <c r="A84" s="722"/>
      <c r="B84" s="723"/>
      <c r="C84" s="251" t="s">
        <v>97</v>
      </c>
      <c r="D84" s="553">
        <f>SUM('WYDATKI ukł.wyk.'!E78:E82)</f>
        <v>24871</v>
      </c>
      <c r="E84" s="188">
        <f>SUM('WYDATKI ukł.wyk.'!F78:F82)</f>
        <v>0</v>
      </c>
      <c r="F84" s="555">
        <f>SUM('WYDATKI ukł.wyk.'!G78:G82)</f>
        <v>24871</v>
      </c>
    </row>
    <row r="85" spans="1:6" ht="12">
      <c r="A85" s="722"/>
      <c r="B85" s="723"/>
      <c r="C85" s="679" t="s">
        <v>106</v>
      </c>
      <c r="D85" s="561">
        <f>'WYDATKI ukł.wyk.'!E83</f>
        <v>0</v>
      </c>
      <c r="E85" s="189">
        <f>'WYDATKI ukł.wyk.'!F83</f>
        <v>0</v>
      </c>
      <c r="F85" s="700">
        <f>'WYDATKI ukł.wyk.'!G83</f>
        <v>0</v>
      </c>
    </row>
    <row r="86" spans="1:6" ht="12">
      <c r="A86" s="722"/>
      <c r="B86" s="723"/>
      <c r="C86" s="631"/>
      <c r="D86" s="553"/>
      <c r="E86" s="188"/>
      <c r="F86" s="555"/>
    </row>
    <row r="87" spans="1:6" ht="12.75" thickBot="1">
      <c r="A87" s="725" t="s">
        <v>121</v>
      </c>
      <c r="B87" s="719"/>
      <c r="C87" s="247" t="s">
        <v>122</v>
      </c>
      <c r="D87" s="666">
        <f>D88+D91</f>
        <v>3971492</v>
      </c>
      <c r="E87" s="190">
        <f>E88+E91</f>
        <v>2000</v>
      </c>
      <c r="F87" s="667">
        <f>F88+F91</f>
        <v>3973492</v>
      </c>
    </row>
    <row r="88" spans="1:6" ht="12">
      <c r="A88" s="720"/>
      <c r="B88" s="721"/>
      <c r="C88" s="679" t="s">
        <v>96</v>
      </c>
      <c r="D88" s="553">
        <f>SUM(D89:D90)</f>
        <v>3901492</v>
      </c>
      <c r="E88" s="188">
        <f>SUM(E89:E90)</f>
        <v>2000</v>
      </c>
      <c r="F88" s="555">
        <f>SUM(F89:F90)</f>
        <v>3903492</v>
      </c>
    </row>
    <row r="89" spans="1:6" ht="12">
      <c r="A89" s="720"/>
      <c r="B89" s="721"/>
      <c r="C89" s="251" t="s">
        <v>104</v>
      </c>
      <c r="D89" s="670">
        <f>D95+D104+D110+D115</f>
        <v>2517086</v>
      </c>
      <c r="E89" s="670">
        <f>E95+E104+E110+E115</f>
        <v>0</v>
      </c>
      <c r="F89" s="671">
        <f>F95+F104+F110+F115</f>
        <v>2517086</v>
      </c>
    </row>
    <row r="90" spans="1:6" ht="12">
      <c r="A90" s="720"/>
      <c r="B90" s="721"/>
      <c r="C90" s="251" t="s">
        <v>97</v>
      </c>
      <c r="D90" s="553">
        <f>D96+D100+D105+D111+D116</f>
        <v>1384406</v>
      </c>
      <c r="E90" s="553">
        <f>E96+E100+E105+E111+E116</f>
        <v>2000</v>
      </c>
      <c r="F90" s="555">
        <f>F96+F100+F105+F111+F116</f>
        <v>1386406</v>
      </c>
    </row>
    <row r="91" spans="1:6" ht="12">
      <c r="A91" s="720"/>
      <c r="B91" s="721"/>
      <c r="C91" s="679" t="s">
        <v>106</v>
      </c>
      <c r="D91" s="561">
        <f>D106+D117</f>
        <v>70000</v>
      </c>
      <c r="E91" s="561">
        <f>E106+E117</f>
        <v>0</v>
      </c>
      <c r="F91" s="700">
        <f>F106+F117</f>
        <v>70000</v>
      </c>
    </row>
    <row r="92" spans="1:6" ht="12">
      <c r="A92" s="720"/>
      <c r="B92" s="721"/>
      <c r="C92" s="684"/>
      <c r="D92" s="553"/>
      <c r="E92" s="188"/>
      <c r="F92" s="555"/>
    </row>
    <row r="93" spans="1:6" ht="12">
      <c r="A93" s="722"/>
      <c r="B93" s="728" t="s">
        <v>123</v>
      </c>
      <c r="C93" s="683" t="s">
        <v>124</v>
      </c>
      <c r="D93" s="561">
        <f>D94</f>
        <v>208847</v>
      </c>
      <c r="E93" s="189">
        <f>E94</f>
        <v>0</v>
      </c>
      <c r="F93" s="700">
        <f>F94</f>
        <v>208847</v>
      </c>
    </row>
    <row r="94" spans="1:6" ht="12">
      <c r="A94" s="722"/>
      <c r="B94" s="723"/>
      <c r="C94" s="679" t="s">
        <v>96</v>
      </c>
      <c r="D94" s="557">
        <f>SUM(D95:D96)</f>
        <v>208847</v>
      </c>
      <c r="E94" s="558">
        <f>SUM(E95:E96)</f>
        <v>0</v>
      </c>
      <c r="F94" s="703">
        <f>SUM(F95:F96)</f>
        <v>208847</v>
      </c>
    </row>
    <row r="95" spans="1:6" ht="12">
      <c r="A95" s="722"/>
      <c r="B95" s="723"/>
      <c r="C95" s="251" t="s">
        <v>104</v>
      </c>
      <c r="D95" s="553">
        <f>SUM('WYDATKI ukł.wyk.'!E88:E92)</f>
        <v>147736</v>
      </c>
      <c r="E95" s="188">
        <f>SUM('WYDATKI ukł.wyk.'!F88:F92)</f>
        <v>0</v>
      </c>
      <c r="F95" s="555">
        <f>SUM('WYDATKI ukł.wyk.'!G88:G92)</f>
        <v>147736</v>
      </c>
    </row>
    <row r="96" spans="1:6" ht="12">
      <c r="A96" s="722"/>
      <c r="B96" s="723"/>
      <c r="C96" s="631" t="s">
        <v>97</v>
      </c>
      <c r="D96" s="553">
        <f>SUM('WYDATKI ukł.wyk.'!E93:E100)+'WYDATKI ukł.wyk.'!E87</f>
        <v>61111</v>
      </c>
      <c r="E96" s="188">
        <f>SUM('WYDATKI ukł.wyk.'!F93:F100)+'WYDATKI ukł.wyk.'!F87</f>
        <v>0</v>
      </c>
      <c r="F96" s="555">
        <f>SUM('WYDATKI ukł.wyk.'!G93:G100)+'WYDATKI ukł.wyk.'!G87</f>
        <v>61111</v>
      </c>
    </row>
    <row r="97" spans="1:6" ht="12">
      <c r="A97" s="722"/>
      <c r="B97" s="723"/>
      <c r="C97" s="251"/>
      <c r="D97" s="553"/>
      <c r="E97" s="188"/>
      <c r="F97" s="555"/>
    </row>
    <row r="98" spans="1:6" ht="12">
      <c r="A98" s="722"/>
      <c r="B98" s="724" t="s">
        <v>125</v>
      </c>
      <c r="C98" s="683" t="s">
        <v>126</v>
      </c>
      <c r="D98" s="553">
        <f aca="true" t="shared" si="11" ref="D98:F99">D99</f>
        <v>240000</v>
      </c>
      <c r="E98" s="188">
        <f t="shared" si="11"/>
        <v>0</v>
      </c>
      <c r="F98" s="28">
        <f t="shared" si="11"/>
        <v>240000</v>
      </c>
    </row>
    <row r="99" spans="1:6" ht="12">
      <c r="A99" s="722"/>
      <c r="B99" s="723"/>
      <c r="C99" s="679" t="s">
        <v>96</v>
      </c>
      <c r="D99" s="557">
        <f t="shared" si="11"/>
        <v>240000</v>
      </c>
      <c r="E99" s="558">
        <f t="shared" si="11"/>
        <v>0</v>
      </c>
      <c r="F99" s="677">
        <f t="shared" si="11"/>
        <v>240000</v>
      </c>
    </row>
    <row r="100" spans="1:6" ht="12">
      <c r="A100" s="722"/>
      <c r="B100" s="723"/>
      <c r="C100" s="251" t="s">
        <v>97</v>
      </c>
      <c r="D100" s="553">
        <f>SUM('WYDATKI ukł.wyk.'!E103:E108)</f>
        <v>240000</v>
      </c>
      <c r="E100" s="188">
        <f>SUM('WYDATKI ukł.wyk.'!F103:F108)</f>
        <v>0</v>
      </c>
      <c r="F100" s="28">
        <f>SUM('WYDATKI ukł.wyk.'!G103:G108)</f>
        <v>240000</v>
      </c>
    </row>
    <row r="101" spans="1:6" ht="12">
      <c r="A101" s="722"/>
      <c r="B101" s="723"/>
      <c r="C101" s="251"/>
      <c r="D101" s="553"/>
      <c r="E101" s="188"/>
      <c r="F101" s="28"/>
    </row>
    <row r="102" spans="1:6" ht="12">
      <c r="A102" s="722"/>
      <c r="B102" s="728" t="s">
        <v>127</v>
      </c>
      <c r="C102" s="683" t="s">
        <v>128</v>
      </c>
      <c r="D102" s="553">
        <f>D103+D106</f>
        <v>3494645</v>
      </c>
      <c r="E102" s="188">
        <f>E103+E106</f>
        <v>0</v>
      </c>
      <c r="F102" s="28">
        <f>F103+F106</f>
        <v>3494645</v>
      </c>
    </row>
    <row r="103" spans="1:6" ht="12">
      <c r="A103" s="722"/>
      <c r="B103" s="723"/>
      <c r="C103" s="679" t="s">
        <v>96</v>
      </c>
      <c r="D103" s="557">
        <f>SUM(D104:D105)</f>
        <v>3424645</v>
      </c>
      <c r="E103" s="558">
        <f>SUM(E104:E105)</f>
        <v>0</v>
      </c>
      <c r="F103" s="677">
        <f>SUM(F104:F105)</f>
        <v>3424645</v>
      </c>
    </row>
    <row r="104" spans="1:6" ht="12">
      <c r="A104" s="722"/>
      <c r="B104" s="723"/>
      <c r="C104" s="251" t="s">
        <v>104</v>
      </c>
      <c r="D104" s="553">
        <f>SUM('WYDATKI ukł.wyk.'!E112:E116)</f>
        <v>2347700</v>
      </c>
      <c r="E104" s="188">
        <f>SUM('WYDATKI ukł.wyk.'!F112:F116)</f>
        <v>0</v>
      </c>
      <c r="F104" s="28">
        <f>SUM('WYDATKI ukł.wyk.'!G112:G116)</f>
        <v>2347700</v>
      </c>
    </row>
    <row r="105" spans="1:6" ht="12">
      <c r="A105" s="722"/>
      <c r="B105" s="723"/>
      <c r="C105" s="251" t="s">
        <v>97</v>
      </c>
      <c r="D105" s="553">
        <f>SUM('WYDATKI ukł.wyk.'!E117:E126)+'WYDATKI ukł.wyk.'!E111</f>
        <v>1076945</v>
      </c>
      <c r="E105" s="188">
        <f>SUM('WYDATKI ukł.wyk.'!F117:F126)+'WYDATKI ukł.wyk.'!F111</f>
        <v>0</v>
      </c>
      <c r="F105" s="28">
        <f>SUM('WYDATKI ukł.wyk.'!G117:G126)+'WYDATKI ukł.wyk.'!G111</f>
        <v>1076945</v>
      </c>
    </row>
    <row r="106" spans="1:6" ht="12">
      <c r="A106" s="722"/>
      <c r="B106" s="723"/>
      <c r="C106" s="679" t="s">
        <v>106</v>
      </c>
      <c r="D106" s="561">
        <f>SUM('WYDATKI ukł.wyk.'!E127:E127)</f>
        <v>70000</v>
      </c>
      <c r="E106" s="189">
        <f>SUM('WYDATKI ukł.wyk.'!F127:F127)</f>
        <v>0</v>
      </c>
      <c r="F106" s="97">
        <f>SUM('WYDATKI ukł.wyk.'!G127:G127)</f>
        <v>70000</v>
      </c>
    </row>
    <row r="107" spans="1:6" ht="12">
      <c r="A107" s="722"/>
      <c r="B107" s="723"/>
      <c r="C107" s="251"/>
      <c r="D107" s="553"/>
      <c r="E107" s="188"/>
      <c r="F107" s="28"/>
    </row>
    <row r="108" spans="1:6" ht="12">
      <c r="A108" s="722"/>
      <c r="B108" s="724" t="s">
        <v>129</v>
      </c>
      <c r="C108" s="683" t="s">
        <v>130</v>
      </c>
      <c r="D108" s="553">
        <f>D109</f>
        <v>16000</v>
      </c>
      <c r="E108" s="188">
        <f>E109</f>
        <v>0</v>
      </c>
      <c r="F108" s="28">
        <f>F109</f>
        <v>16000</v>
      </c>
    </row>
    <row r="109" spans="1:6" ht="12">
      <c r="A109" s="722"/>
      <c r="B109" s="723"/>
      <c r="C109" s="679" t="s">
        <v>96</v>
      </c>
      <c r="D109" s="557">
        <f>SUM(D110:D111)</f>
        <v>16000</v>
      </c>
      <c r="E109" s="558">
        <f>SUM(E110:E111)</f>
        <v>0</v>
      </c>
      <c r="F109" s="677">
        <f>SUM(F110:F111)</f>
        <v>16000</v>
      </c>
    </row>
    <row r="110" spans="1:6" ht="12">
      <c r="A110" s="722"/>
      <c r="B110" s="723"/>
      <c r="C110" s="251" t="s">
        <v>104</v>
      </c>
      <c r="D110" s="553">
        <f>SUM('WYDATKI ukł.wyk.'!E131:E133)</f>
        <v>9650</v>
      </c>
      <c r="E110" s="188">
        <f>SUM('WYDATKI ukł.wyk.'!F131:F133)</f>
        <v>0</v>
      </c>
      <c r="F110" s="671">
        <f>SUM('WYDATKI ukł.wyk.'!G131:G133)</f>
        <v>9650</v>
      </c>
    </row>
    <row r="111" spans="1:6" ht="12">
      <c r="A111" s="722"/>
      <c r="B111" s="723"/>
      <c r="C111" s="251" t="s">
        <v>97</v>
      </c>
      <c r="D111" s="553">
        <f>SUM('WYDATKI ukł.wyk.'!E134:E136)+'WYDATKI ukł.wyk.'!E130</f>
        <v>6350</v>
      </c>
      <c r="E111" s="188">
        <f>SUM('WYDATKI ukł.wyk.'!F134:F136)+'WYDATKI ukł.wyk.'!F130</f>
        <v>0</v>
      </c>
      <c r="F111" s="555">
        <f>SUM('WYDATKI ukł.wyk.'!G134:G136)+'WYDATKI ukł.wyk.'!G130</f>
        <v>6350</v>
      </c>
    </row>
    <row r="112" spans="1:6" ht="12">
      <c r="A112" s="722"/>
      <c r="B112" s="723"/>
      <c r="C112" s="251"/>
      <c r="D112" s="553"/>
      <c r="E112" s="188"/>
      <c r="F112" s="555"/>
    </row>
    <row r="113" spans="1:6" ht="12">
      <c r="A113" s="722"/>
      <c r="B113" s="724" t="s">
        <v>131</v>
      </c>
      <c r="C113" s="685" t="s">
        <v>132</v>
      </c>
      <c r="D113" s="553">
        <f>D114+D117</f>
        <v>12000</v>
      </c>
      <c r="E113" s="553">
        <f>E114+E117</f>
        <v>2000</v>
      </c>
      <c r="F113" s="555">
        <f>F114+F117</f>
        <v>14000</v>
      </c>
    </row>
    <row r="114" spans="1:6" ht="12">
      <c r="A114" s="722"/>
      <c r="B114" s="723"/>
      <c r="C114" s="679" t="s">
        <v>96</v>
      </c>
      <c r="D114" s="557">
        <f>SUM(D115:D116)</f>
        <v>12000</v>
      </c>
      <c r="E114" s="557">
        <f>SUM(E115:E116)</f>
        <v>2000</v>
      </c>
      <c r="F114" s="703">
        <f>SUM(F115:F116)</f>
        <v>14000</v>
      </c>
    </row>
    <row r="115" spans="1:6" ht="12">
      <c r="A115" s="722"/>
      <c r="B115" s="723"/>
      <c r="C115" s="251" t="s">
        <v>104</v>
      </c>
      <c r="D115" s="553">
        <f>SUM('WYDATKI ukł.wyk.'!E139:E139)</f>
        <v>12000</v>
      </c>
      <c r="E115" s="188">
        <f>SUM('WYDATKI ukł.wyk.'!F139:F139)</f>
        <v>0</v>
      </c>
      <c r="F115" s="555">
        <f>SUM('WYDATKI ukł.wyk.'!G139:G139)</f>
        <v>12000</v>
      </c>
    </row>
    <row r="116" spans="1:6" ht="12">
      <c r="A116" s="722"/>
      <c r="B116" s="723"/>
      <c r="C116" s="696" t="s">
        <v>154</v>
      </c>
      <c r="D116" s="553">
        <f>'WYDATKI ukł.wyk.'!E140</f>
        <v>0</v>
      </c>
      <c r="E116" s="553">
        <f>'WYDATKI ukł.wyk.'!F140</f>
        <v>2000</v>
      </c>
      <c r="F116" s="555">
        <f>'WYDATKI ukł.wyk.'!G140</f>
        <v>2000</v>
      </c>
    </row>
    <row r="117" spans="1:6" ht="12">
      <c r="A117" s="722"/>
      <c r="B117" s="723"/>
      <c r="C117" s="679" t="s">
        <v>106</v>
      </c>
      <c r="D117" s="561">
        <f>'WYDATKI ukł.wyk.'!E141</f>
        <v>0</v>
      </c>
      <c r="E117" s="561">
        <f>'WYDATKI ukł.wyk.'!F141</f>
        <v>0</v>
      </c>
      <c r="F117" s="700">
        <f>'WYDATKI ukł.wyk.'!G141</f>
        <v>0</v>
      </c>
    </row>
    <row r="118" spans="1:6" ht="12">
      <c r="A118" s="720"/>
      <c r="B118" s="721"/>
      <c r="C118" s="686"/>
      <c r="D118" s="687"/>
      <c r="E118" s="100"/>
      <c r="F118" s="766"/>
    </row>
    <row r="119" spans="1:6" ht="12.75" thickBot="1">
      <c r="A119" s="718" t="s">
        <v>133</v>
      </c>
      <c r="B119" s="719"/>
      <c r="C119" s="688" t="s">
        <v>134</v>
      </c>
      <c r="D119" s="666">
        <f>D120</f>
        <v>10300</v>
      </c>
      <c r="E119" s="190">
        <f>E120</f>
        <v>5000</v>
      </c>
      <c r="F119" s="667">
        <f>F120</f>
        <v>15300</v>
      </c>
    </row>
    <row r="120" spans="1:6" ht="12">
      <c r="A120" s="722"/>
      <c r="B120" s="723"/>
      <c r="C120" s="679" t="s">
        <v>96</v>
      </c>
      <c r="D120" s="698">
        <f>D122+D121</f>
        <v>10300</v>
      </c>
      <c r="E120" s="698">
        <f>E122+E121</f>
        <v>5000</v>
      </c>
      <c r="F120" s="785">
        <f>F122+F121</f>
        <v>15300</v>
      </c>
    </row>
    <row r="121" spans="1:6" ht="12">
      <c r="A121" s="722"/>
      <c r="B121" s="723"/>
      <c r="C121" s="780" t="s">
        <v>731</v>
      </c>
      <c r="D121" s="553">
        <f>D125</f>
        <v>0</v>
      </c>
      <c r="E121" s="553">
        <f>E125</f>
        <v>5000</v>
      </c>
      <c r="F121" s="555">
        <f>F125</f>
        <v>5000</v>
      </c>
    </row>
    <row r="122" spans="1:6" ht="12">
      <c r="A122" s="722"/>
      <c r="B122" s="723"/>
      <c r="C122" s="631" t="s">
        <v>97</v>
      </c>
      <c r="D122" s="553">
        <f>D129</f>
        <v>10300</v>
      </c>
      <c r="E122" s="188">
        <f>E129</f>
        <v>0</v>
      </c>
      <c r="F122" s="555">
        <f>F129</f>
        <v>10300</v>
      </c>
    </row>
    <row r="123" spans="1:6" ht="12">
      <c r="A123" s="722"/>
      <c r="B123" s="723"/>
      <c r="C123" s="631"/>
      <c r="D123" s="553"/>
      <c r="E123" s="188"/>
      <c r="F123" s="555"/>
    </row>
    <row r="124" spans="1:6" ht="12">
      <c r="A124" s="722"/>
      <c r="B124" s="724" t="s">
        <v>730</v>
      </c>
      <c r="C124" s="679" t="s">
        <v>732</v>
      </c>
      <c r="D124" s="561">
        <f>D125</f>
        <v>0</v>
      </c>
      <c r="E124" s="561">
        <f>E125</f>
        <v>5000</v>
      </c>
      <c r="F124" s="700">
        <f>F125</f>
        <v>5000</v>
      </c>
    </row>
    <row r="125" spans="1:6" ht="12">
      <c r="A125" s="722"/>
      <c r="B125" s="723"/>
      <c r="C125" s="780" t="s">
        <v>731</v>
      </c>
      <c r="D125" s="553">
        <f>'WYDATKI ukł.wyk.'!E145</f>
        <v>0</v>
      </c>
      <c r="E125" s="553">
        <f>'WYDATKI ukł.wyk.'!F145</f>
        <v>5000</v>
      </c>
      <c r="F125" s="555">
        <f>'WYDATKI ukł.wyk.'!G145</f>
        <v>5000</v>
      </c>
    </row>
    <row r="126" spans="1:6" ht="12">
      <c r="A126" s="722"/>
      <c r="B126" s="723"/>
      <c r="C126" s="631"/>
      <c r="D126" s="553"/>
      <c r="E126" s="188"/>
      <c r="F126" s="555"/>
    </row>
    <row r="127" spans="1:6" ht="12">
      <c r="A127" s="722"/>
      <c r="B127" s="724" t="s">
        <v>135</v>
      </c>
      <c r="C127" s="679" t="s">
        <v>136</v>
      </c>
      <c r="D127" s="561">
        <f aca="true" t="shared" si="12" ref="D127:F128">D128</f>
        <v>10300</v>
      </c>
      <c r="E127" s="189">
        <f t="shared" si="12"/>
        <v>0</v>
      </c>
      <c r="F127" s="700">
        <f t="shared" si="12"/>
        <v>10300</v>
      </c>
    </row>
    <row r="128" spans="1:6" ht="12">
      <c r="A128" s="722"/>
      <c r="B128" s="723"/>
      <c r="C128" s="679" t="s">
        <v>96</v>
      </c>
      <c r="D128" s="557">
        <f t="shared" si="12"/>
        <v>10300</v>
      </c>
      <c r="E128" s="558">
        <f t="shared" si="12"/>
        <v>0</v>
      </c>
      <c r="F128" s="703">
        <f t="shared" si="12"/>
        <v>10300</v>
      </c>
    </row>
    <row r="129" spans="1:6" ht="12">
      <c r="A129" s="722"/>
      <c r="B129" s="723"/>
      <c r="C129" s="631" t="s">
        <v>97</v>
      </c>
      <c r="D129" s="553">
        <f>SUM('WYDATKI ukł.wyk.'!E148:E149)</f>
        <v>10300</v>
      </c>
      <c r="E129" s="188">
        <f>SUM('WYDATKI ukł.wyk.'!F148:F149)</f>
        <v>0</v>
      </c>
      <c r="F129" s="555">
        <f>SUM('WYDATKI ukł.wyk.'!G148:G149)</f>
        <v>10300</v>
      </c>
    </row>
    <row r="130" spans="1:6" ht="12">
      <c r="A130" s="722"/>
      <c r="B130" s="723"/>
      <c r="C130" s="631"/>
      <c r="D130" s="687"/>
      <c r="E130" s="100"/>
      <c r="F130" s="205"/>
    </row>
    <row r="131" spans="1:6" ht="12.75" thickBot="1">
      <c r="A131" s="725" t="s">
        <v>137</v>
      </c>
      <c r="B131" s="719"/>
      <c r="C131" s="247" t="s">
        <v>138</v>
      </c>
      <c r="D131" s="666">
        <f aca="true" t="shared" si="13" ref="D131:F132">D132</f>
        <v>774444</v>
      </c>
      <c r="E131" s="190">
        <f t="shared" si="13"/>
        <v>0</v>
      </c>
      <c r="F131" s="29">
        <f t="shared" si="13"/>
        <v>774444</v>
      </c>
    </row>
    <row r="132" spans="1:6" ht="12">
      <c r="A132" s="726"/>
      <c r="B132" s="723"/>
      <c r="C132" s="679" t="s">
        <v>96</v>
      </c>
      <c r="D132" s="553">
        <f t="shared" si="13"/>
        <v>774444</v>
      </c>
      <c r="E132" s="188">
        <f t="shared" si="13"/>
        <v>0</v>
      </c>
      <c r="F132" s="28">
        <f t="shared" si="13"/>
        <v>774444</v>
      </c>
    </row>
    <row r="133" spans="1:6" ht="12">
      <c r="A133" s="726"/>
      <c r="B133" s="723"/>
      <c r="C133" s="689" t="s">
        <v>139</v>
      </c>
      <c r="D133" s="670">
        <f>D138+D143</f>
        <v>774444</v>
      </c>
      <c r="E133" s="497">
        <f>E138+E143</f>
        <v>0</v>
      </c>
      <c r="F133" s="676">
        <f>F138+F143</f>
        <v>774444</v>
      </c>
    </row>
    <row r="134" spans="1:6" ht="12">
      <c r="A134" s="726"/>
      <c r="B134" s="723"/>
      <c r="C134" s="689"/>
      <c r="D134" s="553"/>
      <c r="E134" s="188"/>
      <c r="F134" s="28"/>
    </row>
    <row r="135" spans="1:6" ht="12">
      <c r="A135" s="726"/>
      <c r="B135" s="723" t="s">
        <v>140</v>
      </c>
      <c r="C135" s="689" t="s">
        <v>141</v>
      </c>
      <c r="D135" s="553"/>
      <c r="E135" s="188"/>
      <c r="F135" s="28"/>
    </row>
    <row r="136" spans="1:6" ht="12">
      <c r="A136" s="726"/>
      <c r="B136" s="724"/>
      <c r="C136" s="683" t="s">
        <v>142</v>
      </c>
      <c r="D136" s="561">
        <f aca="true" t="shared" si="14" ref="D136:F137">D137</f>
        <v>630000</v>
      </c>
      <c r="E136" s="189">
        <f t="shared" si="14"/>
        <v>0</v>
      </c>
      <c r="F136" s="97">
        <f t="shared" si="14"/>
        <v>630000</v>
      </c>
    </row>
    <row r="137" spans="1:6" ht="12">
      <c r="A137" s="726"/>
      <c r="B137" s="723"/>
      <c r="C137" s="679" t="s">
        <v>96</v>
      </c>
      <c r="D137" s="557">
        <f t="shared" si="14"/>
        <v>630000</v>
      </c>
      <c r="E137" s="558">
        <f t="shared" si="14"/>
        <v>0</v>
      </c>
      <c r="F137" s="677">
        <f t="shared" si="14"/>
        <v>630000</v>
      </c>
    </row>
    <row r="138" spans="1:6" ht="12">
      <c r="A138" s="726"/>
      <c r="B138" s="723"/>
      <c r="C138" s="689" t="s">
        <v>143</v>
      </c>
      <c r="D138" s="553">
        <f>'WYDATKI ukł.wyk.'!E154</f>
        <v>630000</v>
      </c>
      <c r="E138" s="188">
        <f>'WYDATKI ukł.wyk.'!F154</f>
        <v>0</v>
      </c>
      <c r="F138" s="28">
        <f>'WYDATKI ukł.wyk.'!G154</f>
        <v>630000</v>
      </c>
    </row>
    <row r="139" spans="1:6" ht="12">
      <c r="A139" s="729"/>
      <c r="B139" s="723"/>
      <c r="C139" s="689"/>
      <c r="D139" s="553"/>
      <c r="E139" s="188"/>
      <c r="F139" s="28"/>
    </row>
    <row r="140" spans="1:6" ht="12">
      <c r="A140" s="729"/>
      <c r="B140" s="723" t="s">
        <v>483</v>
      </c>
      <c r="C140" s="251" t="s">
        <v>481</v>
      </c>
      <c r="D140" s="553"/>
      <c r="E140" s="188"/>
      <c r="F140" s="28"/>
    </row>
    <row r="141" spans="1:6" ht="12">
      <c r="A141" s="729"/>
      <c r="B141" s="724"/>
      <c r="C141" s="685" t="s">
        <v>484</v>
      </c>
      <c r="D141" s="561">
        <f aca="true" t="shared" si="15" ref="D141:F142">D142</f>
        <v>144444</v>
      </c>
      <c r="E141" s="189">
        <f t="shared" si="15"/>
        <v>0</v>
      </c>
      <c r="F141" s="97">
        <f t="shared" si="15"/>
        <v>144444</v>
      </c>
    </row>
    <row r="142" spans="1:6" ht="12">
      <c r="A142" s="729"/>
      <c r="B142" s="723"/>
      <c r="C142" s="679" t="s">
        <v>96</v>
      </c>
      <c r="D142" s="557">
        <f t="shared" si="15"/>
        <v>144444</v>
      </c>
      <c r="E142" s="558">
        <f t="shared" si="15"/>
        <v>0</v>
      </c>
      <c r="F142" s="677">
        <f t="shared" si="15"/>
        <v>144444</v>
      </c>
    </row>
    <row r="143" spans="1:6" ht="12">
      <c r="A143" s="729"/>
      <c r="B143" s="723"/>
      <c r="C143" s="689" t="s">
        <v>611</v>
      </c>
      <c r="D143" s="553">
        <f>'WYDATKI ukł.wyk.'!E158</f>
        <v>144444</v>
      </c>
      <c r="E143" s="188">
        <f>'WYDATKI ukł.wyk.'!F158</f>
        <v>0</v>
      </c>
      <c r="F143" s="28">
        <f>'WYDATKI ukł.wyk.'!G158</f>
        <v>144444</v>
      </c>
    </row>
    <row r="144" spans="1:6" ht="12">
      <c r="A144" s="729"/>
      <c r="B144" s="723"/>
      <c r="C144" s="690"/>
      <c r="D144" s="687"/>
      <c r="E144" s="100"/>
      <c r="F144" s="205"/>
    </row>
    <row r="145" spans="1:6" ht="12.75" thickBot="1">
      <c r="A145" s="725" t="s">
        <v>144</v>
      </c>
      <c r="B145" s="719"/>
      <c r="C145" s="247" t="s">
        <v>145</v>
      </c>
      <c r="D145" s="666">
        <f>D146</f>
        <v>1641600</v>
      </c>
      <c r="E145" s="190">
        <f>E146</f>
        <v>0</v>
      </c>
      <c r="F145" s="29">
        <f>F146</f>
        <v>1641600</v>
      </c>
    </row>
    <row r="146" spans="1:6" ht="12">
      <c r="A146" s="726"/>
      <c r="B146" s="723"/>
      <c r="C146" s="679" t="s">
        <v>96</v>
      </c>
      <c r="D146" s="553">
        <f aca="true" t="shared" si="16" ref="D146:F147">D150</f>
        <v>1641600</v>
      </c>
      <c r="E146" s="188">
        <f t="shared" si="16"/>
        <v>0</v>
      </c>
      <c r="F146" s="28">
        <f t="shared" si="16"/>
        <v>1641600</v>
      </c>
    </row>
    <row r="147" spans="1:6" ht="12">
      <c r="A147" s="726"/>
      <c r="B147" s="723"/>
      <c r="C147" s="631" t="s">
        <v>97</v>
      </c>
      <c r="D147" s="670">
        <f t="shared" si="16"/>
        <v>1641600</v>
      </c>
      <c r="E147" s="497">
        <f t="shared" si="16"/>
        <v>0</v>
      </c>
      <c r="F147" s="676">
        <f t="shared" si="16"/>
        <v>1641600</v>
      </c>
    </row>
    <row r="148" spans="1:6" ht="12">
      <c r="A148" s="726"/>
      <c r="B148" s="723"/>
      <c r="C148" s="631"/>
      <c r="D148" s="553"/>
      <c r="E148" s="188"/>
      <c r="F148" s="28"/>
    </row>
    <row r="149" spans="1:6" ht="12">
      <c r="A149" s="726"/>
      <c r="B149" s="724" t="s">
        <v>146</v>
      </c>
      <c r="C149" s="683" t="s">
        <v>147</v>
      </c>
      <c r="D149" s="561">
        <f aca="true" t="shared" si="17" ref="D149:F150">D150</f>
        <v>1641600</v>
      </c>
      <c r="E149" s="189">
        <f t="shared" si="17"/>
        <v>0</v>
      </c>
      <c r="F149" s="97">
        <f t="shared" si="17"/>
        <v>1641600</v>
      </c>
    </row>
    <row r="150" spans="1:6" ht="12">
      <c r="A150" s="726"/>
      <c r="B150" s="723"/>
      <c r="C150" s="691" t="s">
        <v>96</v>
      </c>
      <c r="D150" s="557">
        <f t="shared" si="17"/>
        <v>1641600</v>
      </c>
      <c r="E150" s="558">
        <f t="shared" si="17"/>
        <v>0</v>
      </c>
      <c r="F150" s="677">
        <f t="shared" si="17"/>
        <v>1641600</v>
      </c>
    </row>
    <row r="151" spans="1:6" ht="12">
      <c r="A151" s="726"/>
      <c r="B151" s="730"/>
      <c r="C151" s="631" t="s">
        <v>97</v>
      </c>
      <c r="D151" s="553">
        <f>'WYDATKI ukł.wyk.'!E162</f>
        <v>1641600</v>
      </c>
      <c r="E151" s="188">
        <f>'WYDATKI ukł.wyk.'!F162</f>
        <v>0</v>
      </c>
      <c r="F151" s="28">
        <f>'WYDATKI ukł.wyk.'!G162</f>
        <v>1641600</v>
      </c>
    </row>
    <row r="152" spans="1:6" ht="12">
      <c r="A152" s="139"/>
      <c r="B152" s="692"/>
      <c r="C152" s="692"/>
      <c r="D152" s="553"/>
      <c r="E152" s="188"/>
      <c r="F152" s="28"/>
    </row>
    <row r="153" spans="1:6" ht="12.75" thickBot="1">
      <c r="A153" s="84">
        <v>801</v>
      </c>
      <c r="B153" s="86"/>
      <c r="C153" s="693" t="s">
        <v>148</v>
      </c>
      <c r="D153" s="666">
        <f>D154+D158</f>
        <v>8153074</v>
      </c>
      <c r="E153" s="190">
        <f>E154+E158</f>
        <v>600039</v>
      </c>
      <c r="F153" s="29">
        <f>F154+F158</f>
        <v>8753113</v>
      </c>
    </row>
    <row r="154" spans="1:6" ht="12">
      <c r="A154" s="222"/>
      <c r="B154" s="731"/>
      <c r="C154" s="679" t="s">
        <v>96</v>
      </c>
      <c r="D154" s="767">
        <f>D161+D166+D171+D177+D183+D187+D193</f>
        <v>6553074</v>
      </c>
      <c r="E154" s="228">
        <f>E161+E166+E171+E177+E183+E187+E193</f>
        <v>65039</v>
      </c>
      <c r="F154" s="225">
        <f>F161+F166+F171+F177+F183+F187+F193</f>
        <v>6618113</v>
      </c>
    </row>
    <row r="155" spans="1:6" ht="12">
      <c r="A155" s="222"/>
      <c r="B155" s="731"/>
      <c r="C155" s="631" t="s">
        <v>104</v>
      </c>
      <c r="D155" s="637">
        <f>D162+D167+D172+D178+D188+D194</f>
        <v>5187095</v>
      </c>
      <c r="E155" s="439">
        <f>E162+E167+E172+E178+E188+E194</f>
        <v>9867</v>
      </c>
      <c r="F155" s="493">
        <f>F162+F167+F172+F178+F188+F194</f>
        <v>5196962</v>
      </c>
    </row>
    <row r="156" spans="1:6" ht="12">
      <c r="A156" s="222"/>
      <c r="B156" s="731"/>
      <c r="C156" s="631" t="s">
        <v>105</v>
      </c>
      <c r="D156" s="637">
        <f>D189</f>
        <v>10000</v>
      </c>
      <c r="E156" s="307">
        <f>E189</f>
        <v>0</v>
      </c>
      <c r="F156" s="493">
        <f>F189</f>
        <v>10000</v>
      </c>
    </row>
    <row r="157" spans="1:6" ht="12">
      <c r="A157" s="222"/>
      <c r="B157" s="731"/>
      <c r="C157" s="631" t="s">
        <v>97</v>
      </c>
      <c r="D157" s="637">
        <f>D163+D168+D173+D179+D190+D184</f>
        <v>1355979</v>
      </c>
      <c r="E157" s="307">
        <f>E163+E168+E173+E179+E190+E184</f>
        <v>55172</v>
      </c>
      <c r="F157" s="493">
        <f>F163+F168+F173+F179+F190+F184</f>
        <v>1411151</v>
      </c>
    </row>
    <row r="158" spans="1:6" ht="12">
      <c r="A158" s="222"/>
      <c r="B158" s="731"/>
      <c r="C158" s="679" t="s">
        <v>106</v>
      </c>
      <c r="D158" s="561">
        <f>D174+D180</f>
        <v>1600000</v>
      </c>
      <c r="E158" s="189">
        <f>E174+E180</f>
        <v>535000</v>
      </c>
      <c r="F158" s="97">
        <f>F174+F180</f>
        <v>2135000</v>
      </c>
    </row>
    <row r="159" spans="1:6" ht="12">
      <c r="A159" s="222"/>
      <c r="B159" s="731"/>
      <c r="C159" s="694"/>
      <c r="D159" s="553"/>
      <c r="E159" s="188"/>
      <c r="F159" s="28"/>
    </row>
    <row r="160" spans="1:6" ht="12">
      <c r="A160" s="93"/>
      <c r="B160" s="81">
        <v>80101</v>
      </c>
      <c r="C160" s="683" t="s">
        <v>149</v>
      </c>
      <c r="D160" s="561">
        <f>D161</f>
        <v>68845</v>
      </c>
      <c r="E160" s="189">
        <f>E161</f>
        <v>0</v>
      </c>
      <c r="F160" s="97">
        <f>F161</f>
        <v>68845</v>
      </c>
    </row>
    <row r="161" spans="1:6" ht="12">
      <c r="A161" s="93"/>
      <c r="B161" s="79"/>
      <c r="C161" s="685" t="s">
        <v>96</v>
      </c>
      <c r="D161" s="557">
        <f>SUM(D162:D163)</f>
        <v>68845</v>
      </c>
      <c r="E161" s="558">
        <f>SUM(E162:E163)</f>
        <v>0</v>
      </c>
      <c r="F161" s="677">
        <f>SUM(F162:F163)</f>
        <v>68845</v>
      </c>
    </row>
    <row r="162" spans="1:6" ht="12">
      <c r="A162" s="93"/>
      <c r="B162" s="79"/>
      <c r="C162" s="251" t="s">
        <v>104</v>
      </c>
      <c r="D162" s="553">
        <f>SUM('WYDATKI ukł.wyk.'!E167:E170)</f>
        <v>57400</v>
      </c>
      <c r="E162" s="188">
        <f>SUM('WYDATKI ukł.wyk.'!F167:F170)</f>
        <v>0</v>
      </c>
      <c r="F162" s="28">
        <f>SUM('WYDATKI ukł.wyk.'!G167:G170)</f>
        <v>57400</v>
      </c>
    </row>
    <row r="163" spans="1:6" ht="12">
      <c r="A163" s="93"/>
      <c r="B163" s="79"/>
      <c r="C163" s="251" t="s">
        <v>97</v>
      </c>
      <c r="D163" s="553">
        <f>SUM('WYDATKI ukł.wyk.'!E171:E177)+'WYDATKI ukł.wyk.'!E166</f>
        <v>11445</v>
      </c>
      <c r="E163" s="188">
        <f>SUM('WYDATKI ukł.wyk.'!F171:F177)+'WYDATKI ukł.wyk.'!F166</f>
        <v>0</v>
      </c>
      <c r="F163" s="28">
        <f>SUM('WYDATKI ukł.wyk.'!G171:G177)+'WYDATKI ukł.wyk.'!G166</f>
        <v>11445</v>
      </c>
    </row>
    <row r="164" spans="1:6" ht="12">
      <c r="A164" s="93"/>
      <c r="B164" s="79"/>
      <c r="C164" s="10"/>
      <c r="D164" s="553"/>
      <c r="E164" s="188"/>
      <c r="F164" s="28"/>
    </row>
    <row r="165" spans="1:6" ht="12">
      <c r="A165" s="93"/>
      <c r="B165" s="81">
        <v>80110</v>
      </c>
      <c r="C165" s="683" t="s">
        <v>150</v>
      </c>
      <c r="D165" s="553">
        <f>D166</f>
        <v>294400</v>
      </c>
      <c r="E165" s="188">
        <f>E166</f>
        <v>0</v>
      </c>
      <c r="F165" s="28">
        <f>F166</f>
        <v>294400</v>
      </c>
    </row>
    <row r="166" spans="1:6" ht="12">
      <c r="A166" s="93"/>
      <c r="B166" s="79"/>
      <c r="C166" s="685" t="s">
        <v>96</v>
      </c>
      <c r="D166" s="557">
        <f>SUM(D167:D168)</f>
        <v>294400</v>
      </c>
      <c r="E166" s="558">
        <f>SUM(E167:E168)</f>
        <v>0</v>
      </c>
      <c r="F166" s="677">
        <f>SUM(F167:F168)</f>
        <v>294400</v>
      </c>
    </row>
    <row r="167" spans="1:6" ht="12">
      <c r="A167" s="93"/>
      <c r="B167" s="79"/>
      <c r="C167" s="251" t="s">
        <v>104</v>
      </c>
      <c r="D167" s="553">
        <f>SUM('WYDATKI ukł.wyk.'!E181:E184)</f>
        <v>252000</v>
      </c>
      <c r="E167" s="188">
        <f>SUM('WYDATKI ukł.wyk.'!F181:F184)</f>
        <v>0</v>
      </c>
      <c r="F167" s="28">
        <f>SUM('WYDATKI ukł.wyk.'!G181:G184)</f>
        <v>252000</v>
      </c>
    </row>
    <row r="168" spans="1:6" ht="12">
      <c r="A168" s="93"/>
      <c r="B168" s="79"/>
      <c r="C168" s="251" t="s">
        <v>97</v>
      </c>
      <c r="D168" s="553">
        <f>SUM('WYDATKI ukł.wyk.'!E185:E191)+'WYDATKI ukł.wyk.'!E180</f>
        <v>42400</v>
      </c>
      <c r="E168" s="188">
        <f>SUM('WYDATKI ukł.wyk.'!F185:F191)+'WYDATKI ukł.wyk.'!F180</f>
        <v>0</v>
      </c>
      <c r="F168" s="28">
        <f>SUM('WYDATKI ukł.wyk.'!G185:G191)+'WYDATKI ukł.wyk.'!G180</f>
        <v>42400</v>
      </c>
    </row>
    <row r="169" spans="1:6" ht="12">
      <c r="A169" s="93"/>
      <c r="B169" s="92"/>
      <c r="C169" s="10"/>
      <c r="D169" s="553"/>
      <c r="E169" s="188"/>
      <c r="F169" s="28"/>
    </row>
    <row r="170" spans="1:6" ht="12">
      <c r="A170" s="80"/>
      <c r="B170" s="81">
        <v>80120</v>
      </c>
      <c r="C170" s="683" t="s">
        <v>151</v>
      </c>
      <c r="D170" s="553">
        <f>D171+D174</f>
        <v>3493810</v>
      </c>
      <c r="E170" s="188">
        <f>E171+E174</f>
        <v>582517</v>
      </c>
      <c r="F170" s="28">
        <f>F171+F174</f>
        <v>4076327</v>
      </c>
    </row>
    <row r="171" spans="1:6" ht="12">
      <c r="A171" s="80"/>
      <c r="B171" s="79"/>
      <c r="C171" s="685" t="s">
        <v>96</v>
      </c>
      <c r="D171" s="557">
        <f>SUM(D172:D173)</f>
        <v>1893810</v>
      </c>
      <c r="E171" s="558">
        <f>SUM(E172:E173)</f>
        <v>57517</v>
      </c>
      <c r="F171" s="677">
        <f>SUM(F172:F173)</f>
        <v>1951327</v>
      </c>
    </row>
    <row r="172" spans="1:6" ht="12">
      <c r="A172" s="80"/>
      <c r="B172" s="79"/>
      <c r="C172" s="251" t="s">
        <v>104</v>
      </c>
      <c r="D172" s="553">
        <f>SUM('WYDATKI ukł.wyk.'!E195:E199)</f>
        <v>1641170</v>
      </c>
      <c r="E172" s="188">
        <f>SUM('WYDATKI ukł.wyk.'!F195:F199)</f>
        <v>6849</v>
      </c>
      <c r="F172" s="28">
        <f>SUM('WYDATKI ukł.wyk.'!G195:G199)</f>
        <v>1648019</v>
      </c>
    </row>
    <row r="173" spans="1:6" ht="12">
      <c r="A173" s="80"/>
      <c r="B173" s="79"/>
      <c r="C173" s="251" t="s">
        <v>97</v>
      </c>
      <c r="D173" s="553">
        <f>SUM('WYDATKI ukł.wyk.'!E200:E209)+'WYDATKI ukł.wyk.'!E194</f>
        <v>252640</v>
      </c>
      <c r="E173" s="188">
        <f>SUM('WYDATKI ukł.wyk.'!F200:F209)+'WYDATKI ukł.wyk.'!F194</f>
        <v>50668</v>
      </c>
      <c r="F173" s="28">
        <f>SUM('WYDATKI ukł.wyk.'!G200:G209)+'WYDATKI ukł.wyk.'!G194</f>
        <v>303308</v>
      </c>
    </row>
    <row r="174" spans="1:6" ht="12">
      <c r="A174" s="80"/>
      <c r="B174" s="79"/>
      <c r="C174" s="679" t="s">
        <v>106</v>
      </c>
      <c r="D174" s="561">
        <f>SUM('WYDATKI ukł.wyk.'!E210:E210)</f>
        <v>1600000</v>
      </c>
      <c r="E174" s="189">
        <f>SUM('WYDATKI ukł.wyk.'!F210:F210)</f>
        <v>525000</v>
      </c>
      <c r="F174" s="97">
        <f>SUM('WYDATKI ukł.wyk.'!G210:G210)</f>
        <v>2125000</v>
      </c>
    </row>
    <row r="175" spans="1:6" ht="12">
      <c r="A175" s="80"/>
      <c r="B175" s="79"/>
      <c r="C175" s="251"/>
      <c r="D175" s="553"/>
      <c r="E175" s="188"/>
      <c r="F175" s="28"/>
    </row>
    <row r="176" spans="1:6" ht="12">
      <c r="A176" s="80"/>
      <c r="B176" s="81">
        <v>80130</v>
      </c>
      <c r="C176" s="683" t="s">
        <v>152</v>
      </c>
      <c r="D176" s="553">
        <f>D177+D180</f>
        <v>4099015</v>
      </c>
      <c r="E176" s="188">
        <f>E177+E180</f>
        <v>13018</v>
      </c>
      <c r="F176" s="28">
        <f>F177+F180</f>
        <v>4112033</v>
      </c>
    </row>
    <row r="177" spans="1:6" ht="12">
      <c r="A177" s="93"/>
      <c r="B177" s="79"/>
      <c r="C177" s="685" t="s">
        <v>96</v>
      </c>
      <c r="D177" s="557">
        <f>SUM(D178:D179)</f>
        <v>4099015</v>
      </c>
      <c r="E177" s="558">
        <f>SUM(E178:E179)</f>
        <v>3018</v>
      </c>
      <c r="F177" s="677">
        <f>SUM(F178:F179)</f>
        <v>4102033</v>
      </c>
    </row>
    <row r="178" spans="1:6" ht="12">
      <c r="A178" s="93"/>
      <c r="B178" s="79"/>
      <c r="C178" s="251" t="s">
        <v>104</v>
      </c>
      <c r="D178" s="553">
        <f>SUM('WYDATKI ukł.wyk.'!E214:E218)</f>
        <v>3181485</v>
      </c>
      <c r="E178" s="188">
        <f>SUM('WYDATKI ukł.wyk.'!F214:F218)</f>
        <v>3018</v>
      </c>
      <c r="F178" s="28">
        <f>SUM('WYDATKI ukł.wyk.'!G214:G218)</f>
        <v>3184503</v>
      </c>
    </row>
    <row r="179" spans="1:6" ht="12">
      <c r="A179" s="93"/>
      <c r="B179" s="79"/>
      <c r="C179" s="251" t="s">
        <v>97</v>
      </c>
      <c r="D179" s="553">
        <f>SUM('WYDATKI ukł.wyk.'!E219:E229)+'WYDATKI ukł.wyk.'!E213</f>
        <v>917530</v>
      </c>
      <c r="E179" s="188">
        <f>SUM('WYDATKI ukł.wyk.'!F219:F229)+'WYDATKI ukł.wyk.'!F213</f>
        <v>0</v>
      </c>
      <c r="F179" s="28">
        <f>SUM('WYDATKI ukł.wyk.'!G219:G229)+'WYDATKI ukł.wyk.'!G213</f>
        <v>917530</v>
      </c>
    </row>
    <row r="180" spans="1:6" ht="12">
      <c r="A180" s="93"/>
      <c r="B180" s="79"/>
      <c r="C180" s="679" t="s">
        <v>106</v>
      </c>
      <c r="D180" s="561">
        <f>SUM('WYDATKI ukł.wyk.'!E230:E231)</f>
        <v>0</v>
      </c>
      <c r="E180" s="561">
        <f>SUM('WYDATKI ukł.wyk.'!F230:F231)</f>
        <v>10000</v>
      </c>
      <c r="F180" s="700">
        <f>SUM('WYDATKI ukł.wyk.'!G230:G231)</f>
        <v>10000</v>
      </c>
    </row>
    <row r="181" spans="1:6" ht="12">
      <c r="A181" s="93"/>
      <c r="B181" s="79"/>
      <c r="C181" s="10"/>
      <c r="D181" s="553"/>
      <c r="E181" s="188"/>
      <c r="F181" s="28"/>
    </row>
    <row r="182" spans="1:6" ht="12">
      <c r="A182" s="93"/>
      <c r="B182" s="81">
        <v>80146</v>
      </c>
      <c r="C182" s="685" t="s">
        <v>432</v>
      </c>
      <c r="D182" s="553">
        <f aca="true" t="shared" si="18" ref="D182:F183">D183</f>
        <v>48000</v>
      </c>
      <c r="E182" s="188">
        <f t="shared" si="18"/>
        <v>0</v>
      </c>
      <c r="F182" s="28">
        <f t="shared" si="18"/>
        <v>48000</v>
      </c>
    </row>
    <row r="183" spans="1:6" ht="12">
      <c r="A183" s="93"/>
      <c r="B183" s="79"/>
      <c r="C183" s="695" t="s">
        <v>96</v>
      </c>
      <c r="D183" s="557">
        <f t="shared" si="18"/>
        <v>48000</v>
      </c>
      <c r="E183" s="558">
        <f t="shared" si="18"/>
        <v>0</v>
      </c>
      <c r="F183" s="677">
        <f t="shared" si="18"/>
        <v>48000</v>
      </c>
    </row>
    <row r="184" spans="1:6" ht="12">
      <c r="A184" s="93"/>
      <c r="B184" s="79"/>
      <c r="C184" s="696" t="s">
        <v>154</v>
      </c>
      <c r="D184" s="553">
        <f>'WYDATKI ukł.wyk.'!E234+'WYDATKI ukł.wyk.'!E235</f>
        <v>48000</v>
      </c>
      <c r="E184" s="553">
        <f>'WYDATKI ukł.wyk.'!F234+'WYDATKI ukł.wyk.'!F235</f>
        <v>0</v>
      </c>
      <c r="F184" s="671">
        <f>'WYDATKI ukł.wyk.'!G234+'WYDATKI ukł.wyk.'!G235</f>
        <v>48000</v>
      </c>
    </row>
    <row r="185" spans="1:6" ht="12">
      <c r="A185" s="93"/>
      <c r="B185" s="79"/>
      <c r="C185" s="10"/>
      <c r="D185" s="553"/>
      <c r="E185" s="188"/>
      <c r="F185" s="28"/>
    </row>
    <row r="186" spans="1:6" ht="12">
      <c r="A186" s="93"/>
      <c r="B186" s="81">
        <v>80195</v>
      </c>
      <c r="C186" s="685" t="s">
        <v>155</v>
      </c>
      <c r="D186" s="561">
        <f>D187</f>
        <v>118964</v>
      </c>
      <c r="E186" s="189">
        <f>E187</f>
        <v>4504</v>
      </c>
      <c r="F186" s="97">
        <f>F187</f>
        <v>123468</v>
      </c>
    </row>
    <row r="187" spans="1:6" ht="12">
      <c r="A187" s="93"/>
      <c r="B187" s="79"/>
      <c r="C187" s="695" t="s">
        <v>96</v>
      </c>
      <c r="D187" s="561">
        <f>SUM(D188:D190)</f>
        <v>118964</v>
      </c>
      <c r="E187" s="189">
        <f>SUM(E188:E190)</f>
        <v>4504</v>
      </c>
      <c r="F187" s="97">
        <f>SUM(F188:F190)</f>
        <v>123468</v>
      </c>
    </row>
    <row r="188" spans="1:6" ht="12">
      <c r="A188" s="93"/>
      <c r="B188" s="79"/>
      <c r="C188" s="251" t="s">
        <v>104</v>
      </c>
      <c r="D188" s="553">
        <f>'WYDATKI ukł.wyk.'!E241+'WYDATKI ukł.wyk.'!E242+'WYDATKI ukł.wyk.'!E243</f>
        <v>25000</v>
      </c>
      <c r="E188" s="188">
        <f>'WYDATKI ukł.wyk.'!F241+'WYDATKI ukł.wyk.'!F242+'WYDATKI ukł.wyk.'!F243</f>
        <v>0</v>
      </c>
      <c r="F188" s="28">
        <f>'WYDATKI ukł.wyk.'!G241+'WYDATKI ukł.wyk.'!G242+'WYDATKI ukł.wyk.'!G243</f>
        <v>25000</v>
      </c>
    </row>
    <row r="189" spans="1:6" ht="12">
      <c r="A189" s="93"/>
      <c r="B189" s="79"/>
      <c r="C189" s="251" t="s">
        <v>105</v>
      </c>
      <c r="D189" s="553">
        <f>'WYDATKI ukł.wyk.'!E238</f>
        <v>10000</v>
      </c>
      <c r="E189" s="188">
        <f>'WYDATKI ukł.wyk.'!F238</f>
        <v>0</v>
      </c>
      <c r="F189" s="28">
        <f>'WYDATKI ukł.wyk.'!G238</f>
        <v>10000</v>
      </c>
    </row>
    <row r="190" spans="1:6" ht="12">
      <c r="A190" s="93"/>
      <c r="B190" s="79"/>
      <c r="C190" s="696" t="s">
        <v>154</v>
      </c>
      <c r="D190" s="553">
        <f>'WYDATKI ukł.wyk.'!E240+'WYDATKI ukł.wyk.'!E245+'WYDATKI ukł.wyk.'!E244</f>
        <v>83964</v>
      </c>
      <c r="E190" s="188">
        <f>'WYDATKI ukł.wyk.'!F240+'WYDATKI ukł.wyk.'!F245+'WYDATKI ukł.wyk.'!F244</f>
        <v>4504</v>
      </c>
      <c r="F190" s="28">
        <f>'WYDATKI ukł.wyk.'!G240+'WYDATKI ukł.wyk.'!G245+'WYDATKI ukł.wyk.'!G244</f>
        <v>88468</v>
      </c>
    </row>
    <row r="191" spans="1:6" ht="12">
      <c r="A191" s="93"/>
      <c r="B191" s="79"/>
      <c r="C191" s="696"/>
      <c r="D191" s="553"/>
      <c r="E191" s="188"/>
      <c r="F191" s="28"/>
    </row>
    <row r="192" spans="1:6" ht="12">
      <c r="A192" s="93"/>
      <c r="B192" s="79">
        <v>80197</v>
      </c>
      <c r="C192" s="696" t="s">
        <v>683</v>
      </c>
      <c r="D192" s="553">
        <f>D193</f>
        <v>30040</v>
      </c>
      <c r="E192" s="188">
        <f>E193</f>
        <v>0</v>
      </c>
      <c r="F192" s="28">
        <f>E192+D192</f>
        <v>30040</v>
      </c>
    </row>
    <row r="193" spans="1:6" ht="12">
      <c r="A193" s="93"/>
      <c r="B193" s="79"/>
      <c r="C193" s="695" t="s">
        <v>96</v>
      </c>
      <c r="D193" s="557">
        <f>D194</f>
        <v>30040</v>
      </c>
      <c r="E193" s="558">
        <f>E194</f>
        <v>0</v>
      </c>
      <c r="F193" s="677">
        <f>E193+D193</f>
        <v>30040</v>
      </c>
    </row>
    <row r="194" spans="1:6" ht="12">
      <c r="A194" s="93"/>
      <c r="B194" s="79"/>
      <c r="C194" s="251" t="s">
        <v>104</v>
      </c>
      <c r="D194" s="553">
        <f>'WYDATKI ukł.wyk.'!E248</f>
        <v>30040</v>
      </c>
      <c r="E194" s="188">
        <f>'WYDATKI ukł.wyk.'!F248</f>
        <v>0</v>
      </c>
      <c r="F194" s="28">
        <f>E194+D194</f>
        <v>30040</v>
      </c>
    </row>
    <row r="195" spans="1:6" ht="12">
      <c r="A195" s="93"/>
      <c r="B195" s="79"/>
      <c r="C195" s="696"/>
      <c r="D195" s="553"/>
      <c r="E195" s="188"/>
      <c r="F195" s="28"/>
    </row>
    <row r="196" spans="1:6" ht="12.75" thickBot="1">
      <c r="A196" s="84">
        <v>803</v>
      </c>
      <c r="B196" s="86"/>
      <c r="C196" s="697" t="s">
        <v>490</v>
      </c>
      <c r="D196" s="666">
        <f aca="true" t="shared" si="19" ref="D196:F197">D197</f>
        <v>131142</v>
      </c>
      <c r="E196" s="190">
        <f t="shared" si="19"/>
        <v>0</v>
      </c>
      <c r="F196" s="29">
        <f t="shared" si="19"/>
        <v>131142</v>
      </c>
    </row>
    <row r="197" spans="1:6" ht="12">
      <c r="A197" s="93"/>
      <c r="B197" s="79"/>
      <c r="C197" s="685" t="s">
        <v>96</v>
      </c>
      <c r="D197" s="698">
        <f t="shared" si="19"/>
        <v>131142</v>
      </c>
      <c r="E197" s="228">
        <f t="shared" si="19"/>
        <v>0</v>
      </c>
      <c r="F197" s="225">
        <f t="shared" si="19"/>
        <v>131142</v>
      </c>
    </row>
    <row r="198" spans="1:6" ht="12">
      <c r="A198" s="93"/>
      <c r="B198" s="79"/>
      <c r="C198" s="251" t="s">
        <v>97</v>
      </c>
      <c r="D198" s="553">
        <f>D202</f>
        <v>131142</v>
      </c>
      <c r="E198" s="188">
        <f>E202</f>
        <v>0</v>
      </c>
      <c r="F198" s="28">
        <f>F202</f>
        <v>131142</v>
      </c>
    </row>
    <row r="199" spans="1:6" ht="12">
      <c r="A199" s="93"/>
      <c r="B199" s="79"/>
      <c r="C199" s="251"/>
      <c r="D199" s="553"/>
      <c r="E199" s="188"/>
      <c r="F199" s="555"/>
    </row>
    <row r="200" spans="1:6" ht="12">
      <c r="A200" s="93"/>
      <c r="B200" s="81">
        <v>80309</v>
      </c>
      <c r="C200" s="699" t="s">
        <v>489</v>
      </c>
      <c r="D200" s="561">
        <f aca="true" t="shared" si="20" ref="D200:F201">D201</f>
        <v>131142</v>
      </c>
      <c r="E200" s="189">
        <f t="shared" si="20"/>
        <v>0</v>
      </c>
      <c r="F200" s="700">
        <f t="shared" si="20"/>
        <v>131142</v>
      </c>
    </row>
    <row r="201" spans="1:6" ht="12">
      <c r="A201" s="93"/>
      <c r="B201" s="79"/>
      <c r="C201" s="679" t="s">
        <v>96</v>
      </c>
      <c r="D201" s="561">
        <f t="shared" si="20"/>
        <v>131142</v>
      </c>
      <c r="E201" s="189">
        <f t="shared" si="20"/>
        <v>0</v>
      </c>
      <c r="F201" s="700">
        <f t="shared" si="20"/>
        <v>131142</v>
      </c>
    </row>
    <row r="202" spans="1:6" ht="12">
      <c r="A202" s="93"/>
      <c r="B202" s="79"/>
      <c r="C202" s="10" t="s">
        <v>97</v>
      </c>
      <c r="D202" s="553">
        <f>SUM('WYDATKI ukł.wyk.'!E252:E259)</f>
        <v>131142</v>
      </c>
      <c r="E202" s="553">
        <f>SUM('WYDATKI ukł.wyk.'!F252:F259)</f>
        <v>0</v>
      </c>
      <c r="F202" s="555">
        <f>SUM('WYDATKI ukł.wyk.'!G252:G259)</f>
        <v>131142</v>
      </c>
    </row>
    <row r="203" spans="1:6" ht="12">
      <c r="A203" s="727"/>
      <c r="B203" s="723"/>
      <c r="C203" s="701"/>
      <c r="D203" s="553"/>
      <c r="E203" s="188"/>
      <c r="F203" s="555"/>
    </row>
    <row r="204" spans="1:6" ht="12.75" thickBot="1">
      <c r="A204" s="725" t="s">
        <v>156</v>
      </c>
      <c r="B204" s="719"/>
      <c r="C204" s="681" t="s">
        <v>433</v>
      </c>
      <c r="D204" s="666">
        <f>D205</f>
        <v>3107325</v>
      </c>
      <c r="E204" s="190">
        <f>E205</f>
        <v>58400</v>
      </c>
      <c r="F204" s="667">
        <f>F205</f>
        <v>3165725</v>
      </c>
    </row>
    <row r="205" spans="1:6" ht="12">
      <c r="A205" s="726"/>
      <c r="B205" s="723"/>
      <c r="C205" s="685" t="s">
        <v>96</v>
      </c>
      <c r="D205" s="553">
        <f>SUM(D206:D207)</f>
        <v>3107325</v>
      </c>
      <c r="E205" s="188">
        <f>SUM(E206:E207)</f>
        <v>58400</v>
      </c>
      <c r="F205" s="702">
        <f>SUM(F206:F207)</f>
        <v>3165725</v>
      </c>
    </row>
    <row r="206" spans="1:6" ht="12">
      <c r="A206" s="726"/>
      <c r="B206" s="723"/>
      <c r="C206" s="251" t="s">
        <v>97</v>
      </c>
      <c r="D206" s="670">
        <f>D219+D223+D229</f>
        <v>2556925</v>
      </c>
      <c r="E206" s="497">
        <f>E219+E223+E229</f>
        <v>-20000</v>
      </c>
      <c r="F206" s="671">
        <f>F219+F223+F229</f>
        <v>2536925</v>
      </c>
    </row>
    <row r="207" spans="1:6" ht="12">
      <c r="A207" s="726"/>
      <c r="B207" s="732"/>
      <c r="C207" s="631" t="s">
        <v>105</v>
      </c>
      <c r="D207" s="553">
        <f>D211+D215</f>
        <v>550400</v>
      </c>
      <c r="E207" s="188">
        <f>E211+E215</f>
        <v>78400</v>
      </c>
      <c r="F207" s="555">
        <f>F211+F215</f>
        <v>628800</v>
      </c>
    </row>
    <row r="208" spans="1:6" ht="12">
      <c r="A208" s="726"/>
      <c r="B208" s="732"/>
      <c r="C208" s="251"/>
      <c r="D208" s="553"/>
      <c r="E208" s="188"/>
      <c r="F208" s="555"/>
    </row>
    <row r="209" spans="1:6" ht="12">
      <c r="A209" s="726"/>
      <c r="B209" s="724" t="s">
        <v>510</v>
      </c>
      <c r="C209" s="685" t="s">
        <v>511</v>
      </c>
      <c r="D209" s="561">
        <f>D211</f>
        <v>515400</v>
      </c>
      <c r="E209" s="189">
        <f>E211</f>
        <v>78400</v>
      </c>
      <c r="F209" s="700">
        <f>F211</f>
        <v>593800</v>
      </c>
    </row>
    <row r="210" spans="1:6" ht="12">
      <c r="A210" s="726"/>
      <c r="B210" s="732"/>
      <c r="C210" s="679" t="s">
        <v>96</v>
      </c>
      <c r="D210" s="557">
        <f>D211</f>
        <v>515400</v>
      </c>
      <c r="E210" s="558">
        <f>E211</f>
        <v>78400</v>
      </c>
      <c r="F210" s="703">
        <f>F211</f>
        <v>593800</v>
      </c>
    </row>
    <row r="211" spans="1:6" ht="12">
      <c r="A211" s="726"/>
      <c r="B211" s="732"/>
      <c r="C211" s="631" t="s">
        <v>105</v>
      </c>
      <c r="D211" s="553">
        <f>SUM('WYDATKI ukł.wyk.'!E263:E263)</f>
        <v>515400</v>
      </c>
      <c r="E211" s="553">
        <f>SUM('WYDATKI ukł.wyk.'!F263:F263)</f>
        <v>78400</v>
      </c>
      <c r="F211" s="555">
        <f>SUM('WYDATKI ukł.wyk.'!G263:G263)</f>
        <v>593800</v>
      </c>
    </row>
    <row r="212" spans="1:6" ht="12">
      <c r="A212" s="726"/>
      <c r="B212" s="732"/>
      <c r="C212" s="251"/>
      <c r="D212" s="553"/>
      <c r="E212" s="188"/>
      <c r="F212" s="555"/>
    </row>
    <row r="213" spans="1:6" ht="12">
      <c r="A213" s="726"/>
      <c r="B213" s="724" t="s">
        <v>525</v>
      </c>
      <c r="C213" s="685" t="s">
        <v>526</v>
      </c>
      <c r="D213" s="561">
        <f aca="true" t="shared" si="21" ref="D213:F214">D214</f>
        <v>35000</v>
      </c>
      <c r="E213" s="189">
        <f t="shared" si="21"/>
        <v>0</v>
      </c>
      <c r="F213" s="700">
        <f t="shared" si="21"/>
        <v>35000</v>
      </c>
    </row>
    <row r="214" spans="1:6" ht="12">
      <c r="A214" s="726"/>
      <c r="B214" s="732"/>
      <c r="C214" s="679" t="s">
        <v>96</v>
      </c>
      <c r="D214" s="557">
        <f t="shared" si="21"/>
        <v>35000</v>
      </c>
      <c r="E214" s="558">
        <f t="shared" si="21"/>
        <v>0</v>
      </c>
      <c r="F214" s="703">
        <f t="shared" si="21"/>
        <v>35000</v>
      </c>
    </row>
    <row r="215" spans="1:6" ht="12">
      <c r="A215" s="726"/>
      <c r="B215" s="732"/>
      <c r="C215" s="631" t="s">
        <v>105</v>
      </c>
      <c r="D215" s="553">
        <f>SUM('WYDATKI ukł.wyk.'!E267:E267)</f>
        <v>35000</v>
      </c>
      <c r="E215" s="553">
        <f>SUM('WYDATKI ukł.wyk.'!F267:F267)</f>
        <v>0</v>
      </c>
      <c r="F215" s="555">
        <f>SUM('WYDATKI ukł.wyk.'!G267:G267)</f>
        <v>35000</v>
      </c>
    </row>
    <row r="216" spans="1:6" ht="12">
      <c r="A216" s="726"/>
      <c r="B216" s="732"/>
      <c r="C216" s="251"/>
      <c r="D216" s="553"/>
      <c r="E216" s="188"/>
      <c r="F216" s="555"/>
    </row>
    <row r="217" spans="1:6" ht="12">
      <c r="A217" s="726"/>
      <c r="B217" s="724" t="s">
        <v>413</v>
      </c>
      <c r="C217" s="685" t="s">
        <v>434</v>
      </c>
      <c r="D217" s="561">
        <f aca="true" t="shared" si="22" ref="D217:F218">D218</f>
        <v>3000</v>
      </c>
      <c r="E217" s="189">
        <f t="shared" si="22"/>
        <v>0</v>
      </c>
      <c r="F217" s="700">
        <f t="shared" si="22"/>
        <v>3000</v>
      </c>
    </row>
    <row r="218" spans="1:6" ht="12">
      <c r="A218" s="726"/>
      <c r="B218" s="733"/>
      <c r="C218" s="679" t="s">
        <v>96</v>
      </c>
      <c r="D218" s="561">
        <f t="shared" si="22"/>
        <v>3000</v>
      </c>
      <c r="E218" s="189">
        <f t="shared" si="22"/>
        <v>0</v>
      </c>
      <c r="F218" s="700">
        <f t="shared" si="22"/>
        <v>3000</v>
      </c>
    </row>
    <row r="219" spans="1:6" ht="12">
      <c r="A219" s="726"/>
      <c r="B219" s="732"/>
      <c r="C219" s="631" t="s">
        <v>97</v>
      </c>
      <c r="D219" s="553">
        <f>'WYDATKI ukł.wyk.'!E270</f>
        <v>3000</v>
      </c>
      <c r="E219" s="188">
        <f>'WYDATKI ukł.wyk.'!F270</f>
        <v>0</v>
      </c>
      <c r="F219" s="555">
        <f>'WYDATKI ukł.wyk.'!G270</f>
        <v>3000</v>
      </c>
    </row>
    <row r="220" spans="1:6" ht="12">
      <c r="A220" s="726"/>
      <c r="B220" s="732"/>
      <c r="C220" s="251"/>
      <c r="D220" s="553"/>
      <c r="E220" s="188"/>
      <c r="F220" s="555"/>
    </row>
    <row r="221" spans="1:6" ht="12">
      <c r="A221" s="726"/>
      <c r="B221" s="81">
        <v>85154</v>
      </c>
      <c r="C221" s="685" t="s">
        <v>157</v>
      </c>
      <c r="D221" s="553">
        <f aca="true" t="shared" si="23" ref="D221:F222">D222</f>
        <v>4925</v>
      </c>
      <c r="E221" s="188">
        <f t="shared" si="23"/>
        <v>0</v>
      </c>
      <c r="F221" s="28">
        <f t="shared" si="23"/>
        <v>4925</v>
      </c>
    </row>
    <row r="222" spans="1:6" ht="12">
      <c r="A222" s="726"/>
      <c r="B222" s="79"/>
      <c r="C222" s="679" t="s">
        <v>96</v>
      </c>
      <c r="D222" s="557">
        <f t="shared" si="23"/>
        <v>4925</v>
      </c>
      <c r="E222" s="558">
        <f t="shared" si="23"/>
        <v>0</v>
      </c>
      <c r="F222" s="677">
        <f t="shared" si="23"/>
        <v>4925</v>
      </c>
    </row>
    <row r="223" spans="1:6" ht="12">
      <c r="A223" s="726"/>
      <c r="B223" s="79"/>
      <c r="C223" s="10" t="s">
        <v>97</v>
      </c>
      <c r="D223" s="553">
        <f>'WYDATKI ukł.wyk.'!E274</f>
        <v>4925</v>
      </c>
      <c r="E223" s="188">
        <f>'WYDATKI ukł.wyk.'!F274</f>
        <v>0</v>
      </c>
      <c r="F223" s="28">
        <f>'WYDATKI ukł.wyk.'!G274</f>
        <v>4925</v>
      </c>
    </row>
    <row r="224" spans="1:6" ht="12">
      <c r="A224" s="726"/>
      <c r="B224" s="732"/>
      <c r="C224" s="251"/>
      <c r="D224" s="553"/>
      <c r="E224" s="188"/>
      <c r="F224" s="28"/>
    </row>
    <row r="225" spans="1:6" ht="12">
      <c r="A225" s="726"/>
      <c r="B225" s="83">
        <v>85156</v>
      </c>
      <c r="C225" s="251" t="s">
        <v>75</v>
      </c>
      <c r="D225" s="553"/>
      <c r="E225" s="188"/>
      <c r="F225" s="28"/>
    </row>
    <row r="226" spans="1:6" ht="12">
      <c r="A226" s="726"/>
      <c r="B226" s="83"/>
      <c r="C226" s="251" t="s">
        <v>158</v>
      </c>
      <c r="D226" s="553"/>
      <c r="E226" s="188"/>
      <c r="F226" s="28"/>
    </row>
    <row r="227" spans="1:6" ht="12">
      <c r="A227" s="726"/>
      <c r="B227" s="81"/>
      <c r="C227" s="685" t="s">
        <v>159</v>
      </c>
      <c r="D227" s="561">
        <f aca="true" t="shared" si="24" ref="D227:F228">D228</f>
        <v>2549000</v>
      </c>
      <c r="E227" s="189">
        <f t="shared" si="24"/>
        <v>-20000</v>
      </c>
      <c r="F227" s="97">
        <f t="shared" si="24"/>
        <v>2529000</v>
      </c>
    </row>
    <row r="228" spans="1:6" ht="12">
      <c r="A228" s="726"/>
      <c r="B228" s="79"/>
      <c r="C228" s="679" t="s">
        <v>96</v>
      </c>
      <c r="D228" s="561">
        <f t="shared" si="24"/>
        <v>2549000</v>
      </c>
      <c r="E228" s="189">
        <f t="shared" si="24"/>
        <v>-20000</v>
      </c>
      <c r="F228" s="97">
        <f t="shared" si="24"/>
        <v>2529000</v>
      </c>
    </row>
    <row r="229" spans="1:6" ht="12">
      <c r="A229" s="726"/>
      <c r="B229" s="79"/>
      <c r="C229" s="631" t="s">
        <v>97</v>
      </c>
      <c r="D229" s="553">
        <f>'WYDATKI ukł.wyk.'!E276</f>
        <v>2549000</v>
      </c>
      <c r="E229" s="188">
        <f>'WYDATKI ukł.wyk.'!F276</f>
        <v>-20000</v>
      </c>
      <c r="F229" s="28">
        <f>'WYDATKI ukł.wyk.'!G276</f>
        <v>2529000</v>
      </c>
    </row>
    <row r="230" spans="1:6" ht="12">
      <c r="A230" s="726"/>
      <c r="B230" s="79"/>
      <c r="C230" s="251"/>
      <c r="D230" s="553"/>
      <c r="E230" s="188"/>
      <c r="F230" s="28"/>
    </row>
    <row r="231" spans="1:6" ht="12.75" thickBot="1">
      <c r="A231" s="725" t="s">
        <v>253</v>
      </c>
      <c r="B231" s="86"/>
      <c r="C231" s="681" t="s">
        <v>435</v>
      </c>
      <c r="D231" s="666">
        <f>D232+D236</f>
        <v>8067531</v>
      </c>
      <c r="E231" s="190">
        <f>E232+E236</f>
        <v>42000</v>
      </c>
      <c r="F231" s="29">
        <f>F232+F236</f>
        <v>8109531</v>
      </c>
    </row>
    <row r="232" spans="1:6" ht="12">
      <c r="A232" s="726"/>
      <c r="B232" s="79"/>
      <c r="C232" s="685" t="s">
        <v>96</v>
      </c>
      <c r="D232" s="553">
        <f>SUM(D233:D235)</f>
        <v>8063141</v>
      </c>
      <c r="E232" s="188">
        <f>SUM(E233:E235)</f>
        <v>0</v>
      </c>
      <c r="F232" s="702">
        <f>SUM(F233:F235)</f>
        <v>8063141</v>
      </c>
    </row>
    <row r="233" spans="1:6" ht="12">
      <c r="A233" s="726"/>
      <c r="B233" s="79"/>
      <c r="C233" s="251" t="s">
        <v>104</v>
      </c>
      <c r="D233" s="670">
        <f>D240+D247+D265+D253+D259</f>
        <v>3767472</v>
      </c>
      <c r="E233" s="497">
        <f>E240+E247+E265+E253+E259</f>
        <v>1501</v>
      </c>
      <c r="F233" s="671">
        <f>F240+F247+F265+F253+F259</f>
        <v>3768973</v>
      </c>
    </row>
    <row r="234" spans="1:6" ht="12">
      <c r="A234" s="726"/>
      <c r="B234" s="79"/>
      <c r="C234" s="251" t="s">
        <v>105</v>
      </c>
      <c r="D234" s="553">
        <f>D260+D241+D276</f>
        <v>761100</v>
      </c>
      <c r="E234" s="188">
        <f>E260+E241+E276</f>
        <v>0</v>
      </c>
      <c r="F234" s="555">
        <f>F260+F241+F276</f>
        <v>761100</v>
      </c>
    </row>
    <row r="235" spans="1:6" ht="12">
      <c r="A235" s="726"/>
      <c r="B235" s="79"/>
      <c r="C235" s="631" t="s">
        <v>97</v>
      </c>
      <c r="D235" s="304">
        <f>D242+D248+D261+D266+D272+D254</f>
        <v>3534569</v>
      </c>
      <c r="E235" s="302">
        <f>E242+E248+E261+E266+E272+E254</f>
        <v>-1501</v>
      </c>
      <c r="F235" s="584">
        <f>F242+F248+F261+F266+F272+F254</f>
        <v>3533068</v>
      </c>
    </row>
    <row r="236" spans="1:6" ht="12">
      <c r="A236" s="726"/>
      <c r="B236" s="79"/>
      <c r="C236" s="679" t="s">
        <v>106</v>
      </c>
      <c r="D236" s="561">
        <f>D249+D243+D255+D267</f>
        <v>4390</v>
      </c>
      <c r="E236" s="561">
        <f>E249+E243+E255+E267</f>
        <v>42000</v>
      </c>
      <c r="F236" s="700">
        <f>F249+F243+F255+F267</f>
        <v>46390</v>
      </c>
    </row>
    <row r="237" spans="1:6" ht="12">
      <c r="A237" s="726"/>
      <c r="B237" s="79"/>
      <c r="C237" s="251"/>
      <c r="D237" s="553"/>
      <c r="E237" s="188"/>
      <c r="F237" s="555"/>
    </row>
    <row r="238" spans="1:6" ht="12">
      <c r="A238" s="726"/>
      <c r="B238" s="462">
        <v>85201</v>
      </c>
      <c r="C238" s="683" t="s">
        <v>160</v>
      </c>
      <c r="D238" s="553">
        <f>D239+D243</f>
        <v>1979841</v>
      </c>
      <c r="E238" s="188">
        <f>E239+E243</f>
        <v>42000</v>
      </c>
      <c r="F238" s="700">
        <f>F239+F243</f>
        <v>2021841</v>
      </c>
    </row>
    <row r="239" spans="1:6" ht="12">
      <c r="A239" s="726"/>
      <c r="B239" s="79"/>
      <c r="C239" s="685" t="s">
        <v>96</v>
      </c>
      <c r="D239" s="557">
        <f>SUM(D240:D242)</f>
        <v>1979841</v>
      </c>
      <c r="E239" s="558">
        <f>SUM(E240:E242)</f>
        <v>0</v>
      </c>
      <c r="F239" s="677">
        <f>SUM(F240:F242)</f>
        <v>1979841</v>
      </c>
    </row>
    <row r="240" spans="1:6" ht="12">
      <c r="A240" s="726"/>
      <c r="B240" s="79"/>
      <c r="C240" s="251" t="s">
        <v>104</v>
      </c>
      <c r="D240" s="553">
        <f>SUM('WYDATKI ukł.wyk.'!E284:E288)</f>
        <v>825811</v>
      </c>
      <c r="E240" s="188">
        <f>SUM('WYDATKI ukł.wyk.'!F284:F288)</f>
        <v>0</v>
      </c>
      <c r="F240" s="28">
        <f>SUM('WYDATKI ukł.wyk.'!G284:G288)</f>
        <v>825811</v>
      </c>
    </row>
    <row r="241" spans="1:6" ht="12">
      <c r="A241" s="726"/>
      <c r="B241" s="79"/>
      <c r="C241" s="251" t="s">
        <v>105</v>
      </c>
      <c r="D241" s="553">
        <f>'WYDATKI ukł.wyk.'!E281</f>
        <v>639500</v>
      </c>
      <c r="E241" s="188">
        <f>'WYDATKI ukł.wyk.'!F281</f>
        <v>0</v>
      </c>
      <c r="F241" s="28">
        <f>'WYDATKI ukł.wyk.'!G281</f>
        <v>639500</v>
      </c>
    </row>
    <row r="242" spans="1:6" ht="12">
      <c r="A242" s="726"/>
      <c r="B242" s="79"/>
      <c r="C242" s="631" t="s">
        <v>97</v>
      </c>
      <c r="D242" s="304">
        <f>SUM('WYDATKI ukł.wyk.'!E289:E299)+'WYDATKI ukł.wyk.'!E282+'WYDATKI ukł.wyk.'!E283</f>
        <v>514530</v>
      </c>
      <c r="E242" s="302">
        <f>SUM('WYDATKI ukł.wyk.'!F289:F299)+'WYDATKI ukł.wyk.'!F282+'WYDATKI ukł.wyk.'!F283</f>
        <v>0</v>
      </c>
      <c r="F242" s="459">
        <f>SUM('WYDATKI ukł.wyk.'!G289:G299)+'WYDATKI ukł.wyk.'!G282+'WYDATKI ukł.wyk.'!G283</f>
        <v>514530</v>
      </c>
    </row>
    <row r="243" spans="1:6" ht="12">
      <c r="A243" s="726"/>
      <c r="B243" s="79"/>
      <c r="C243" s="679" t="s">
        <v>106</v>
      </c>
      <c r="D243" s="561">
        <f>SUM('WYDATKI ukł.wyk.'!E300:E301)</f>
        <v>0</v>
      </c>
      <c r="E243" s="561">
        <f>SUM('WYDATKI ukł.wyk.'!F300:F301)</f>
        <v>42000</v>
      </c>
      <c r="F243" s="700">
        <f>SUM('WYDATKI ukł.wyk.'!G300:G301)</f>
        <v>42000</v>
      </c>
    </row>
    <row r="244" spans="1:6" ht="12">
      <c r="A244" s="726"/>
      <c r="B244" s="79"/>
      <c r="C244" s="251"/>
      <c r="D244" s="553"/>
      <c r="E244" s="188"/>
      <c r="F244" s="28"/>
    </row>
    <row r="245" spans="1:6" ht="12">
      <c r="A245" s="726"/>
      <c r="B245" s="81">
        <v>85202</v>
      </c>
      <c r="C245" s="683" t="s">
        <v>161</v>
      </c>
      <c r="D245" s="553">
        <f>D246+D249</f>
        <v>4066460</v>
      </c>
      <c r="E245" s="188">
        <f>E246+E249</f>
        <v>0</v>
      </c>
      <c r="F245" s="28">
        <f>F246+F249</f>
        <v>4066460</v>
      </c>
    </row>
    <row r="246" spans="1:6" ht="12">
      <c r="A246" s="726"/>
      <c r="B246" s="79"/>
      <c r="C246" s="685" t="s">
        <v>96</v>
      </c>
      <c r="D246" s="557">
        <f>SUM(D247:D248)</f>
        <v>4062070</v>
      </c>
      <c r="E246" s="558">
        <f>SUM(E247:E248)</f>
        <v>0</v>
      </c>
      <c r="F246" s="677">
        <f>SUM(F247:F248)</f>
        <v>4062070</v>
      </c>
    </row>
    <row r="247" spans="1:6" ht="12">
      <c r="A247" s="726"/>
      <c r="B247" s="79"/>
      <c r="C247" s="251" t="s">
        <v>104</v>
      </c>
      <c r="D247" s="553">
        <f>SUM('WYDATKI ukł.wyk.'!E305:E308)</f>
        <v>2420368</v>
      </c>
      <c r="E247" s="188">
        <f>SUM('WYDATKI ukł.wyk.'!F305:F308)</f>
        <v>0</v>
      </c>
      <c r="F247" s="28">
        <f>SUM('WYDATKI ukł.wyk.'!G305:G308)</f>
        <v>2420368</v>
      </c>
    </row>
    <row r="248" spans="1:6" ht="12">
      <c r="A248" s="726"/>
      <c r="B248" s="79"/>
      <c r="C248" s="631" t="s">
        <v>97</v>
      </c>
      <c r="D248" s="553">
        <f>SUM('WYDATKI ukł.wyk.'!E309:E321)+'WYDATKI ukł.wyk.'!E304</f>
        <v>1641702</v>
      </c>
      <c r="E248" s="188">
        <f>SUM('WYDATKI ukł.wyk.'!F309:F321)+'WYDATKI ukł.wyk.'!F304</f>
        <v>0</v>
      </c>
      <c r="F248" s="28">
        <f>SUM('WYDATKI ukł.wyk.'!G309:G321)+'WYDATKI ukł.wyk.'!G304</f>
        <v>1641702</v>
      </c>
    </row>
    <row r="249" spans="1:6" ht="12">
      <c r="A249" s="726"/>
      <c r="B249" s="79"/>
      <c r="C249" s="679" t="s">
        <v>106</v>
      </c>
      <c r="D249" s="561">
        <f>'WYDATKI ukł.wyk.'!E322</f>
        <v>4390</v>
      </c>
      <c r="E249" s="189">
        <f>'WYDATKI ukł.wyk.'!F322</f>
        <v>0</v>
      </c>
      <c r="F249" s="97">
        <f>'WYDATKI ukł.wyk.'!G322</f>
        <v>4390</v>
      </c>
    </row>
    <row r="250" spans="1:6" ht="12">
      <c r="A250" s="726"/>
      <c r="B250" s="79"/>
      <c r="C250" s="251"/>
      <c r="D250" s="553"/>
      <c r="E250" s="188"/>
      <c r="F250" s="28"/>
    </row>
    <row r="251" spans="1:6" ht="12">
      <c r="A251" s="726"/>
      <c r="B251" s="81">
        <v>85203</v>
      </c>
      <c r="C251" s="679" t="s">
        <v>436</v>
      </c>
      <c r="D251" s="561">
        <f>D252+D255</f>
        <v>275664</v>
      </c>
      <c r="E251" s="189">
        <f>E252+E255</f>
        <v>0</v>
      </c>
      <c r="F251" s="97">
        <f>F252+F255</f>
        <v>275664</v>
      </c>
    </row>
    <row r="252" spans="1:6" ht="12">
      <c r="A252" s="726"/>
      <c r="B252" s="79"/>
      <c r="C252" s="685" t="s">
        <v>96</v>
      </c>
      <c r="D252" s="557">
        <f>D254+D253</f>
        <v>275664</v>
      </c>
      <c r="E252" s="558">
        <f>E254+E253</f>
        <v>0</v>
      </c>
      <c r="F252" s="677">
        <f>F254+F253</f>
        <v>275664</v>
      </c>
    </row>
    <row r="253" spans="1:6" ht="12">
      <c r="A253" s="726"/>
      <c r="B253" s="79"/>
      <c r="C253" s="251" t="s">
        <v>104</v>
      </c>
      <c r="D253" s="670">
        <f>SUM('WYDATKI ukł.wyk.'!E325:E328)</f>
        <v>126668</v>
      </c>
      <c r="E253" s="497">
        <f>SUM('WYDATKI ukł.wyk.'!F325:F328)</f>
        <v>0</v>
      </c>
      <c r="F253" s="676">
        <f>SUM('WYDATKI ukł.wyk.'!G325:G328)</f>
        <v>126668</v>
      </c>
    </row>
    <row r="254" spans="1:6" ht="12">
      <c r="A254" s="726"/>
      <c r="B254" s="79"/>
      <c r="C254" s="631" t="s">
        <v>97</v>
      </c>
      <c r="D254" s="553">
        <f>SUM('WYDATKI ukł.wyk.'!E329:E338)</f>
        <v>148996</v>
      </c>
      <c r="E254" s="188">
        <f>SUM('WYDATKI ukł.wyk.'!F329:F338)</f>
        <v>0</v>
      </c>
      <c r="F254" s="28">
        <f>SUM('WYDATKI ukł.wyk.'!G329:G338)</f>
        <v>148996</v>
      </c>
    </row>
    <row r="255" spans="1:6" ht="12">
      <c r="A255" s="726"/>
      <c r="B255" s="79"/>
      <c r="C255" s="679" t="s">
        <v>106</v>
      </c>
      <c r="D255" s="561">
        <f>'WYDATKI ukł.wyk.'!E339</f>
        <v>0</v>
      </c>
      <c r="E255" s="189">
        <f>'WYDATKI ukł.wyk.'!F339</f>
        <v>0</v>
      </c>
      <c r="F255" s="97">
        <f>'WYDATKI ukł.wyk.'!G339</f>
        <v>0</v>
      </c>
    </row>
    <row r="256" spans="1:6" ht="12">
      <c r="A256" s="726"/>
      <c r="B256" s="79"/>
      <c r="C256" s="251"/>
      <c r="D256" s="553"/>
      <c r="E256" s="188"/>
      <c r="F256" s="28"/>
    </row>
    <row r="257" spans="1:6" ht="12">
      <c r="A257" s="726"/>
      <c r="B257" s="81">
        <v>85204</v>
      </c>
      <c r="C257" s="683" t="s">
        <v>162</v>
      </c>
      <c r="D257" s="553">
        <f>D258</f>
        <v>1186800</v>
      </c>
      <c r="E257" s="188">
        <f>E258</f>
        <v>0</v>
      </c>
      <c r="F257" s="28">
        <f>F258</f>
        <v>1186800</v>
      </c>
    </row>
    <row r="258" spans="1:6" ht="12">
      <c r="A258" s="726"/>
      <c r="B258" s="79"/>
      <c r="C258" s="685" t="s">
        <v>96</v>
      </c>
      <c r="D258" s="557">
        <f>SUM(D259:D261)</f>
        <v>1186800</v>
      </c>
      <c r="E258" s="558">
        <f>SUM(E259:E261)</f>
        <v>0</v>
      </c>
      <c r="F258" s="677">
        <f>SUM(F259:F261)</f>
        <v>1186800</v>
      </c>
    </row>
    <row r="259" spans="1:6" ht="12">
      <c r="A259" s="726"/>
      <c r="B259" s="79"/>
      <c r="C259" s="251" t="s">
        <v>104</v>
      </c>
      <c r="D259" s="553">
        <f>SUM('WYDATKI ukł.wyk.'!E344:E345)</f>
        <v>1800</v>
      </c>
      <c r="E259" s="188">
        <f>SUM('WYDATKI ukł.wyk.'!F344:F345)</f>
        <v>2477</v>
      </c>
      <c r="F259" s="28">
        <f>SUM('WYDATKI ukł.wyk.'!G344:G345)</f>
        <v>4277</v>
      </c>
    </row>
    <row r="260" spans="1:6" ht="12">
      <c r="A260" s="726"/>
      <c r="B260" s="79"/>
      <c r="C260" s="251" t="s">
        <v>105</v>
      </c>
      <c r="D260" s="553">
        <f>'WYDATKI ukł.wyk.'!E342</f>
        <v>120000</v>
      </c>
      <c r="E260" s="188">
        <f>'WYDATKI ukł.wyk.'!F342</f>
        <v>0</v>
      </c>
      <c r="F260" s="28">
        <f>'WYDATKI ukł.wyk.'!G342</f>
        <v>120000</v>
      </c>
    </row>
    <row r="261" spans="1:6" ht="12">
      <c r="A261" s="726"/>
      <c r="B261" s="79"/>
      <c r="C261" s="251" t="s">
        <v>97</v>
      </c>
      <c r="D261" s="553">
        <f>'WYDATKI ukł.wyk.'!E343+'WYDATKI ukł.wyk.'!E346</f>
        <v>1065000</v>
      </c>
      <c r="E261" s="188">
        <f>'WYDATKI ukł.wyk.'!F343+'WYDATKI ukł.wyk.'!F346</f>
        <v>-2477</v>
      </c>
      <c r="F261" s="28">
        <f>'WYDATKI ukł.wyk.'!G343+'WYDATKI ukł.wyk.'!G346</f>
        <v>1062523</v>
      </c>
    </row>
    <row r="262" spans="1:6" ht="12">
      <c r="A262" s="726"/>
      <c r="B262" s="79"/>
      <c r="C262" s="251"/>
      <c r="D262" s="553"/>
      <c r="E262" s="188"/>
      <c r="F262" s="28"/>
    </row>
    <row r="263" spans="1:6" ht="12">
      <c r="A263" s="726"/>
      <c r="B263" s="81">
        <v>85218</v>
      </c>
      <c r="C263" s="683" t="s">
        <v>163</v>
      </c>
      <c r="D263" s="553">
        <f>D264+D267</f>
        <v>522950</v>
      </c>
      <c r="E263" s="188">
        <f>E264+E267</f>
        <v>0</v>
      </c>
      <c r="F263" s="28">
        <f>F264+F267</f>
        <v>522950</v>
      </c>
    </row>
    <row r="264" spans="1:6" ht="12">
      <c r="A264" s="726"/>
      <c r="B264" s="79"/>
      <c r="C264" s="685" t="s">
        <v>96</v>
      </c>
      <c r="D264" s="557">
        <f>SUM(D265:D266)</f>
        <v>522950</v>
      </c>
      <c r="E264" s="558">
        <f>SUM(E265:E266)</f>
        <v>0</v>
      </c>
      <c r="F264" s="677">
        <f>SUM(F265:F266)</f>
        <v>522950</v>
      </c>
    </row>
    <row r="265" spans="1:6" ht="12">
      <c r="A265" s="726"/>
      <c r="B265" s="79"/>
      <c r="C265" s="251" t="s">
        <v>104</v>
      </c>
      <c r="D265" s="553">
        <f>SUM('WYDATKI ukł.wyk.'!E349:E352)</f>
        <v>392825</v>
      </c>
      <c r="E265" s="497">
        <f>SUM('WYDATKI ukł.wyk.'!F349:F352)</f>
        <v>-976</v>
      </c>
      <c r="F265" s="28">
        <f>SUM('WYDATKI ukł.wyk.'!G349:G352)</f>
        <v>391849</v>
      </c>
    </row>
    <row r="266" spans="1:6" ht="12">
      <c r="A266" s="726"/>
      <c r="B266" s="79"/>
      <c r="C266" s="631" t="s">
        <v>97</v>
      </c>
      <c r="D266" s="304">
        <f>SUM('WYDATKI ukł.wyk.'!E353:E360)</f>
        <v>130125</v>
      </c>
      <c r="E266" s="302">
        <f>SUM('WYDATKI ukł.wyk.'!F353:F360)</f>
        <v>976</v>
      </c>
      <c r="F266" s="459">
        <f>SUM('WYDATKI ukł.wyk.'!G353:G360)</f>
        <v>131101</v>
      </c>
    </row>
    <row r="267" spans="1:6" ht="12">
      <c r="A267" s="726"/>
      <c r="B267" s="79"/>
      <c r="C267" s="679" t="s">
        <v>106</v>
      </c>
      <c r="D267" s="561">
        <f>'WYDATKI ukł.wyk.'!E361</f>
        <v>0</v>
      </c>
      <c r="E267" s="189">
        <f>'WYDATKI ukł.wyk.'!F361</f>
        <v>0</v>
      </c>
      <c r="F267" s="700">
        <f>'WYDATKI ukł.wyk.'!G361</f>
        <v>0</v>
      </c>
    </row>
    <row r="268" spans="1:6" ht="12">
      <c r="A268" s="726"/>
      <c r="B268" s="79"/>
      <c r="C268" s="631"/>
      <c r="D268" s="553"/>
      <c r="E268" s="188"/>
      <c r="F268" s="555"/>
    </row>
    <row r="269" spans="1:6" ht="12">
      <c r="A269" s="726"/>
      <c r="B269" s="79">
        <v>85220</v>
      </c>
      <c r="C269" s="631" t="s">
        <v>254</v>
      </c>
      <c r="D269" s="553"/>
      <c r="E269" s="188"/>
      <c r="F269" s="555"/>
    </row>
    <row r="270" spans="1:6" ht="12">
      <c r="A270" s="726"/>
      <c r="B270" s="81"/>
      <c r="C270" s="679" t="s">
        <v>164</v>
      </c>
      <c r="D270" s="553">
        <f aca="true" t="shared" si="25" ref="D270:F271">D271</f>
        <v>34216</v>
      </c>
      <c r="E270" s="553">
        <f t="shared" si="25"/>
        <v>0</v>
      </c>
      <c r="F270" s="555">
        <f t="shared" si="25"/>
        <v>34216</v>
      </c>
    </row>
    <row r="271" spans="1:6" ht="12">
      <c r="A271" s="726"/>
      <c r="B271" s="79"/>
      <c r="C271" s="685" t="s">
        <v>96</v>
      </c>
      <c r="D271" s="557">
        <f t="shared" si="25"/>
        <v>34216</v>
      </c>
      <c r="E271" s="558">
        <f t="shared" si="25"/>
        <v>0</v>
      </c>
      <c r="F271" s="703">
        <f t="shared" si="25"/>
        <v>34216</v>
      </c>
    </row>
    <row r="272" spans="1:6" ht="12">
      <c r="A272" s="726"/>
      <c r="B272" s="79"/>
      <c r="C272" s="631" t="s">
        <v>97</v>
      </c>
      <c r="D272" s="553">
        <f>SUM('WYDATKI ukł.wyk.'!E364:E369)</f>
        <v>34216</v>
      </c>
      <c r="E272" s="188">
        <f>SUM('WYDATKI ukł.wyk.'!F364:F369)</f>
        <v>0</v>
      </c>
      <c r="F272" s="555">
        <f>SUM('WYDATKI ukł.wyk.'!G364:G369)</f>
        <v>34216</v>
      </c>
    </row>
    <row r="273" spans="1:6" ht="12">
      <c r="A273" s="726"/>
      <c r="B273" s="79"/>
      <c r="C273" s="631"/>
      <c r="D273" s="553"/>
      <c r="E273" s="188"/>
      <c r="F273" s="555"/>
    </row>
    <row r="274" spans="1:6" ht="12">
      <c r="A274" s="726"/>
      <c r="B274" s="81">
        <v>85295</v>
      </c>
      <c r="C274" s="679" t="s">
        <v>136</v>
      </c>
      <c r="D274" s="561">
        <f aca="true" t="shared" si="26" ref="D274:F275">D275</f>
        <v>1600</v>
      </c>
      <c r="E274" s="189">
        <f t="shared" si="26"/>
        <v>0</v>
      </c>
      <c r="F274" s="700">
        <f t="shared" si="26"/>
        <v>1600</v>
      </c>
    </row>
    <row r="275" spans="1:6" ht="12">
      <c r="A275" s="726"/>
      <c r="B275" s="79"/>
      <c r="C275" s="685" t="s">
        <v>96</v>
      </c>
      <c r="D275" s="557">
        <f t="shared" si="26"/>
        <v>1600</v>
      </c>
      <c r="E275" s="558">
        <f t="shared" si="26"/>
        <v>0</v>
      </c>
      <c r="F275" s="677">
        <f t="shared" si="26"/>
        <v>1600</v>
      </c>
    </row>
    <row r="276" spans="1:6" ht="12">
      <c r="A276" s="726"/>
      <c r="B276" s="79"/>
      <c r="C276" s="631" t="s">
        <v>686</v>
      </c>
      <c r="D276" s="553">
        <f>'WYDATKI ukł.wyk.'!E372</f>
        <v>1600</v>
      </c>
      <c r="E276" s="188">
        <f>'WYDATKI ukł.wyk.'!F372</f>
        <v>0</v>
      </c>
      <c r="F276" s="28">
        <f>'WYDATKI ukł.wyk.'!G372</f>
        <v>1600</v>
      </c>
    </row>
    <row r="277" spans="1:6" ht="12">
      <c r="A277" s="726"/>
      <c r="B277" s="79"/>
      <c r="C277" s="631"/>
      <c r="D277" s="553"/>
      <c r="E277" s="188"/>
      <c r="F277" s="28"/>
    </row>
    <row r="278" spans="1:6" s="181" customFormat="1" ht="24.75" thickBot="1">
      <c r="A278" s="734">
        <v>853</v>
      </c>
      <c r="B278" s="735"/>
      <c r="C278" s="704" t="s">
        <v>411</v>
      </c>
      <c r="D278" s="705">
        <f>D279</f>
        <v>2717415</v>
      </c>
      <c r="E278" s="706">
        <f>E279</f>
        <v>38954</v>
      </c>
      <c r="F278" s="707">
        <f>F279</f>
        <v>2756369</v>
      </c>
    </row>
    <row r="279" spans="1:6" ht="12">
      <c r="A279" s="222"/>
      <c r="B279" s="229"/>
      <c r="C279" s="685" t="s">
        <v>96</v>
      </c>
      <c r="D279" s="698">
        <f>SUM(D280:D281)</f>
        <v>2717415</v>
      </c>
      <c r="E279" s="228">
        <f>SUM(E280:E281)</f>
        <v>38954</v>
      </c>
      <c r="F279" s="225">
        <f>SUM(F280:F281)</f>
        <v>2756369</v>
      </c>
    </row>
    <row r="280" spans="1:6" ht="12">
      <c r="A280" s="222"/>
      <c r="B280" s="731"/>
      <c r="C280" s="251" t="s">
        <v>104</v>
      </c>
      <c r="D280" s="553">
        <f aca="true" t="shared" si="27" ref="D280:F281">D285+D290+D295</f>
        <v>2178388</v>
      </c>
      <c r="E280" s="188">
        <f t="shared" si="27"/>
        <v>26294</v>
      </c>
      <c r="F280" s="28">
        <f>F285+F290+F295</f>
        <v>2204682</v>
      </c>
    </row>
    <row r="281" spans="1:6" ht="12">
      <c r="A281" s="222"/>
      <c r="B281" s="731"/>
      <c r="C281" s="631" t="s">
        <v>97</v>
      </c>
      <c r="D281" s="553">
        <f t="shared" si="27"/>
        <v>539027</v>
      </c>
      <c r="E281" s="188">
        <f t="shared" si="27"/>
        <v>12660</v>
      </c>
      <c r="F281" s="28">
        <f t="shared" si="27"/>
        <v>551687</v>
      </c>
    </row>
    <row r="282" spans="1:6" ht="12">
      <c r="A282" s="726"/>
      <c r="B282" s="79"/>
      <c r="C282" s="314"/>
      <c r="D282" s="553"/>
      <c r="E282" s="188"/>
      <c r="F282" s="28"/>
    </row>
    <row r="283" spans="1:6" ht="12">
      <c r="A283" s="726"/>
      <c r="B283" s="81">
        <v>85321</v>
      </c>
      <c r="C283" s="96" t="s">
        <v>527</v>
      </c>
      <c r="D283" s="553">
        <f>D284</f>
        <v>287000</v>
      </c>
      <c r="E283" s="188">
        <f>E284</f>
        <v>4000</v>
      </c>
      <c r="F283" s="28">
        <f>F284</f>
        <v>291000</v>
      </c>
    </row>
    <row r="284" spans="1:6" ht="12">
      <c r="A284" s="726"/>
      <c r="B284" s="79"/>
      <c r="C284" s="463" t="s">
        <v>96</v>
      </c>
      <c r="D284" s="557">
        <f>SUM(D285:D286)</f>
        <v>287000</v>
      </c>
      <c r="E284" s="558">
        <f>SUM(E285:E286)</f>
        <v>4000</v>
      </c>
      <c r="F284" s="677">
        <f>SUM(F285:F286)</f>
        <v>291000</v>
      </c>
    </row>
    <row r="285" spans="1:6" ht="12">
      <c r="A285" s="726"/>
      <c r="B285" s="79"/>
      <c r="C285" s="680" t="s">
        <v>104</v>
      </c>
      <c r="D285" s="553">
        <f>SUM('WYDATKI ukł.wyk.'!E377:E380)</f>
        <v>87432</v>
      </c>
      <c r="E285" s="188">
        <f>SUM('WYDATKI ukł.wyk.'!F377:F380)</f>
        <v>-160</v>
      </c>
      <c r="F285" s="28">
        <f>SUM('WYDATKI ukł.wyk.'!G377:G380)</f>
        <v>87272</v>
      </c>
    </row>
    <row r="286" spans="1:6" ht="12">
      <c r="A286" s="726"/>
      <c r="B286" s="246"/>
      <c r="C286" s="211" t="s">
        <v>97</v>
      </c>
      <c r="D286" s="553">
        <f>SUM('WYDATKI ukł.wyk.'!E381:E388)</f>
        <v>199568</v>
      </c>
      <c r="E286" s="188">
        <f>SUM('WYDATKI ukł.wyk.'!F381:F388)</f>
        <v>4160</v>
      </c>
      <c r="F286" s="28">
        <f>SUM('WYDATKI ukł.wyk.'!G381:G388)</f>
        <v>203728</v>
      </c>
    </row>
    <row r="287" spans="1:6" ht="12">
      <c r="A287" s="726"/>
      <c r="B287" s="246"/>
      <c r="C287" s="631"/>
      <c r="D287" s="553"/>
      <c r="E287" s="188"/>
      <c r="F287" s="28"/>
    </row>
    <row r="288" spans="1:6" ht="12">
      <c r="A288" s="80"/>
      <c r="B288" s="81">
        <v>85333</v>
      </c>
      <c r="C288" s="683" t="s">
        <v>165</v>
      </c>
      <c r="D288" s="553">
        <f>D289</f>
        <v>2403010</v>
      </c>
      <c r="E288" s="188">
        <f>E289</f>
        <v>41954</v>
      </c>
      <c r="F288" s="28">
        <f>F289</f>
        <v>2444964</v>
      </c>
    </row>
    <row r="289" spans="1:6" ht="12">
      <c r="A289" s="80"/>
      <c r="B289" s="79"/>
      <c r="C289" s="685" t="s">
        <v>96</v>
      </c>
      <c r="D289" s="557">
        <f>SUM(D290:D291)</f>
        <v>2403010</v>
      </c>
      <c r="E289" s="558">
        <f>SUM(E290:E291)</f>
        <v>41954</v>
      </c>
      <c r="F289" s="677">
        <f>SUM(F290:F291)</f>
        <v>2444964</v>
      </c>
    </row>
    <row r="290" spans="1:6" ht="12">
      <c r="A290" s="80"/>
      <c r="B290" s="79"/>
      <c r="C290" s="251" t="s">
        <v>104</v>
      </c>
      <c r="D290" s="553">
        <f>SUM('WYDATKI ukł.wyk.'!E391:E394)+'WYDATKI ukł.wyk.'!E396</f>
        <v>2082099</v>
      </c>
      <c r="E290" s="553">
        <f>SUM('WYDATKI ukł.wyk.'!F391:F394)+'WYDATKI ukł.wyk.'!F396</f>
        <v>33454</v>
      </c>
      <c r="F290" s="671">
        <f>SUM('WYDATKI ukł.wyk.'!G391:G394)+'WYDATKI ukł.wyk.'!G396</f>
        <v>2115553</v>
      </c>
    </row>
    <row r="291" spans="1:6" ht="12">
      <c r="A291" s="80"/>
      <c r="B291" s="79"/>
      <c r="C291" s="251" t="s">
        <v>97</v>
      </c>
      <c r="D291" s="304">
        <f>'WYDATKI ukł.wyk.'!E395+'WYDATKI ukł.wyk.'!E397+'WYDATKI ukł.wyk.'!E398+'WYDATKI ukł.wyk.'!E399+'WYDATKI ukł.wyk.'!E400+'WYDATKI ukł.wyk.'!E401+'WYDATKI ukł.wyk.'!E402+'WYDATKI ukł.wyk.'!E403+'WYDATKI ukł.wyk.'!E404+'WYDATKI ukł.wyk.'!E405+'WYDATKI ukł.wyk.'!E406+'WYDATKI ukł.wyk.'!E407+'WYDATKI ukł.wyk.'!E409+'WYDATKI ukł.wyk.'!E408</f>
        <v>320911</v>
      </c>
      <c r="E291" s="304">
        <f>'WYDATKI ukł.wyk.'!F395+'WYDATKI ukł.wyk.'!F397+'WYDATKI ukł.wyk.'!F398+'WYDATKI ukł.wyk.'!F399+'WYDATKI ukł.wyk.'!F400+'WYDATKI ukł.wyk.'!F401+'WYDATKI ukł.wyk.'!F402+'WYDATKI ukł.wyk.'!F403+'WYDATKI ukł.wyk.'!F404+'WYDATKI ukł.wyk.'!F405+'WYDATKI ukł.wyk.'!F406+'WYDATKI ukł.wyk.'!F407+'WYDATKI ukł.wyk.'!F409+'WYDATKI ukł.wyk.'!F408</f>
        <v>8500</v>
      </c>
      <c r="F291" s="584">
        <f>'WYDATKI ukł.wyk.'!G395+'WYDATKI ukł.wyk.'!G397+'WYDATKI ukł.wyk.'!G398+'WYDATKI ukł.wyk.'!G399+'WYDATKI ukł.wyk.'!G400+'WYDATKI ukł.wyk.'!G401+'WYDATKI ukł.wyk.'!G402+'WYDATKI ukł.wyk.'!G403+'WYDATKI ukł.wyk.'!G404+'WYDATKI ukł.wyk.'!G405+'WYDATKI ukł.wyk.'!G406+'WYDATKI ukł.wyk.'!G407+'WYDATKI ukł.wyk.'!G409+'WYDATKI ukł.wyk.'!G408</f>
        <v>329411</v>
      </c>
    </row>
    <row r="292" spans="1:6" ht="12">
      <c r="A292" s="80"/>
      <c r="B292" s="79"/>
      <c r="C292" s="251"/>
      <c r="D292" s="553"/>
      <c r="E292" s="188"/>
      <c r="F292" s="28"/>
    </row>
    <row r="293" spans="1:6" ht="12">
      <c r="A293" s="80"/>
      <c r="B293" s="81">
        <v>85395</v>
      </c>
      <c r="C293" s="685" t="s">
        <v>136</v>
      </c>
      <c r="D293" s="553">
        <f>D294</f>
        <v>27405</v>
      </c>
      <c r="E293" s="188">
        <f>E294</f>
        <v>-7000</v>
      </c>
      <c r="F293" s="28">
        <f>F294</f>
        <v>20405</v>
      </c>
    </row>
    <row r="294" spans="1:6" ht="12">
      <c r="A294" s="80"/>
      <c r="B294" s="79"/>
      <c r="C294" s="685" t="s">
        <v>96</v>
      </c>
      <c r="D294" s="557">
        <f>D296+D295</f>
        <v>27405</v>
      </c>
      <c r="E294" s="558">
        <f>E296+E295</f>
        <v>-7000</v>
      </c>
      <c r="F294" s="677">
        <f>F296+F295</f>
        <v>20405</v>
      </c>
    </row>
    <row r="295" spans="1:6" ht="12">
      <c r="A295" s="80"/>
      <c r="B295" s="79"/>
      <c r="C295" s="251" t="s">
        <v>104</v>
      </c>
      <c r="D295" s="553">
        <f>SUM('WYDATKI ukł.wyk.'!E413:E415)</f>
        <v>8857</v>
      </c>
      <c r="E295" s="188">
        <f>SUM('WYDATKI ukł.wyk.'!F413:F415)</f>
        <v>-7000</v>
      </c>
      <c r="F295" s="28">
        <f>SUM('WYDATKI ukł.wyk.'!G413:G415)</f>
        <v>1857</v>
      </c>
    </row>
    <row r="296" spans="1:6" ht="12">
      <c r="A296" s="80"/>
      <c r="B296" s="79"/>
      <c r="C296" s="251" t="s">
        <v>97</v>
      </c>
      <c r="D296" s="553">
        <f>SUM('WYDATKI ukł.wyk.'!E416:E417)</f>
        <v>18548</v>
      </c>
      <c r="E296" s="188">
        <f>SUM('WYDATKI ukł.wyk.'!F416:F417)</f>
        <v>0</v>
      </c>
      <c r="F296" s="28">
        <f>SUM('WYDATKI ukł.wyk.'!G416:G417)</f>
        <v>18548</v>
      </c>
    </row>
    <row r="297" spans="1:6" ht="12">
      <c r="A297" s="80"/>
      <c r="B297" s="79"/>
      <c r="C297" s="251"/>
      <c r="D297" s="553"/>
      <c r="E297" s="188"/>
      <c r="F297" s="28"/>
    </row>
    <row r="298" spans="1:6" ht="12.75" thickBot="1">
      <c r="A298" s="84">
        <v>854</v>
      </c>
      <c r="B298" s="86"/>
      <c r="C298" s="247" t="s">
        <v>166</v>
      </c>
      <c r="D298" s="666">
        <f>D299+D303</f>
        <v>2745198</v>
      </c>
      <c r="E298" s="190">
        <f>E299+E303</f>
        <v>95732</v>
      </c>
      <c r="F298" s="29">
        <f>F299+F303</f>
        <v>2840930</v>
      </c>
    </row>
    <row r="299" spans="1:6" ht="12">
      <c r="A299" s="80"/>
      <c r="B299" s="79"/>
      <c r="C299" s="685" t="s">
        <v>96</v>
      </c>
      <c r="D299" s="698">
        <f>SUM(D300:D302)</f>
        <v>2745198</v>
      </c>
      <c r="E299" s="228">
        <f>SUM(E300:E302)</f>
        <v>95732</v>
      </c>
      <c r="F299" s="225">
        <f>SUM(F300:F302)</f>
        <v>2840930</v>
      </c>
    </row>
    <row r="300" spans="1:6" ht="12">
      <c r="A300" s="80"/>
      <c r="B300" s="79"/>
      <c r="C300" s="251" t="s">
        <v>104</v>
      </c>
      <c r="D300" s="553">
        <f>D307+D313+D320+D326+D331</f>
        <v>1545739</v>
      </c>
      <c r="E300" s="188">
        <f>E307+E313+E320+E326+E331</f>
        <v>3236</v>
      </c>
      <c r="F300" s="28">
        <f>F307+F313+F320+F326+F331</f>
        <v>1548975</v>
      </c>
    </row>
    <row r="301" spans="1:6" ht="12">
      <c r="A301" s="80"/>
      <c r="B301" s="79"/>
      <c r="C301" s="631" t="s">
        <v>105</v>
      </c>
      <c r="D301" s="553">
        <f>D314</f>
        <v>120000</v>
      </c>
      <c r="E301" s="188">
        <f>E314</f>
        <v>0</v>
      </c>
      <c r="F301" s="28">
        <f>F314</f>
        <v>120000</v>
      </c>
    </row>
    <row r="302" spans="1:6" ht="12">
      <c r="A302" s="80"/>
      <c r="B302" s="79"/>
      <c r="C302" s="251" t="s">
        <v>97</v>
      </c>
      <c r="D302" s="553">
        <f>D308+D315+D321+D327+D332+D341+D337</f>
        <v>1079459</v>
      </c>
      <c r="E302" s="188">
        <f>E308+E315+E321+E327+E332+E341+E337</f>
        <v>92496</v>
      </c>
      <c r="F302" s="28">
        <f>F308+F315+F321+F327+F332+F341+F337</f>
        <v>1171955</v>
      </c>
    </row>
    <row r="303" spans="1:6" ht="12">
      <c r="A303" s="80"/>
      <c r="B303" s="79"/>
      <c r="C303" s="679" t="s">
        <v>106</v>
      </c>
      <c r="D303" s="561">
        <f>D333+D316+D322</f>
        <v>0</v>
      </c>
      <c r="E303" s="189">
        <f>E333+E316+E322</f>
        <v>0</v>
      </c>
      <c r="F303" s="97">
        <f>F333+F316+F322</f>
        <v>0</v>
      </c>
    </row>
    <row r="304" spans="1:6" ht="12">
      <c r="A304" s="727"/>
      <c r="B304" s="723"/>
      <c r="C304" s="701"/>
      <c r="D304" s="553"/>
      <c r="E304" s="188"/>
      <c r="F304" s="28"/>
    </row>
    <row r="305" spans="1:6" ht="12">
      <c r="A305" s="80"/>
      <c r="B305" s="81">
        <v>85401</v>
      </c>
      <c r="C305" s="683" t="s">
        <v>167</v>
      </c>
      <c r="D305" s="553">
        <f>D306</f>
        <v>40995</v>
      </c>
      <c r="E305" s="188">
        <f>E306</f>
        <v>-20</v>
      </c>
      <c r="F305" s="28">
        <f>F306</f>
        <v>40975</v>
      </c>
    </row>
    <row r="306" spans="1:6" ht="12">
      <c r="A306" s="80"/>
      <c r="B306" s="79"/>
      <c r="C306" s="685" t="s">
        <v>96</v>
      </c>
      <c r="D306" s="557">
        <f>SUM(D307:D308)</f>
        <v>40995</v>
      </c>
      <c r="E306" s="558">
        <f>SUM(E307:E308)</f>
        <v>-20</v>
      </c>
      <c r="F306" s="677">
        <f>SUM(F307:F308)</f>
        <v>40975</v>
      </c>
    </row>
    <row r="307" spans="1:6" ht="12">
      <c r="A307" s="80"/>
      <c r="B307" s="79"/>
      <c r="C307" s="251" t="s">
        <v>104</v>
      </c>
      <c r="D307" s="553">
        <f>SUM('WYDATKI ukł.wyk.'!E422:E425)</f>
        <v>37149</v>
      </c>
      <c r="E307" s="188">
        <f>SUM('WYDATKI ukł.wyk.'!F422:F425)</f>
        <v>-20</v>
      </c>
      <c r="F307" s="28">
        <f>SUM('WYDATKI ukł.wyk.'!G422:G425)</f>
        <v>37129</v>
      </c>
    </row>
    <row r="308" spans="1:6" ht="12">
      <c r="A308" s="80"/>
      <c r="B308" s="79"/>
      <c r="C308" s="251" t="s">
        <v>97</v>
      </c>
      <c r="D308" s="553">
        <f>SUM('WYDATKI ukł.wyk.'!E426:E427)+'WYDATKI ukł.wyk.'!E421</f>
        <v>3846</v>
      </c>
      <c r="E308" s="188">
        <f>SUM('WYDATKI ukł.wyk.'!F426:F427)+'WYDATKI ukł.wyk.'!F421</f>
        <v>0</v>
      </c>
      <c r="F308" s="28">
        <f>SUM('WYDATKI ukł.wyk.'!G426:G427)+'WYDATKI ukł.wyk.'!G421</f>
        <v>3846</v>
      </c>
    </row>
    <row r="309" spans="1:6" ht="12">
      <c r="A309" s="80"/>
      <c r="B309" s="79"/>
      <c r="C309" s="251"/>
      <c r="D309" s="553"/>
      <c r="E309" s="188"/>
      <c r="F309" s="28"/>
    </row>
    <row r="310" spans="1:6" ht="12">
      <c r="A310" s="80"/>
      <c r="B310" s="79">
        <v>85406</v>
      </c>
      <c r="C310" s="251" t="s">
        <v>168</v>
      </c>
      <c r="D310" s="553"/>
      <c r="E310" s="188"/>
      <c r="F310" s="28"/>
    </row>
    <row r="311" spans="1:6" ht="12">
      <c r="A311" s="80"/>
      <c r="B311" s="81"/>
      <c r="C311" s="683" t="s">
        <v>169</v>
      </c>
      <c r="D311" s="553">
        <f>D312+D316</f>
        <v>567450</v>
      </c>
      <c r="E311" s="188">
        <f>E312+E316</f>
        <v>0</v>
      </c>
      <c r="F311" s="28">
        <f>F312+F316</f>
        <v>567450</v>
      </c>
    </row>
    <row r="312" spans="1:6" ht="12">
      <c r="A312" s="80"/>
      <c r="B312" s="79"/>
      <c r="C312" s="685" t="s">
        <v>96</v>
      </c>
      <c r="D312" s="557">
        <f>SUM(D313:D315)</f>
        <v>567450</v>
      </c>
      <c r="E312" s="558">
        <f>SUM(E313:E315)</f>
        <v>0</v>
      </c>
      <c r="F312" s="677">
        <f>SUM(F313:F315)</f>
        <v>567450</v>
      </c>
    </row>
    <row r="313" spans="1:6" ht="12">
      <c r="A313" s="80"/>
      <c r="B313" s="79"/>
      <c r="C313" s="251" t="s">
        <v>104</v>
      </c>
      <c r="D313" s="553">
        <f>SUM('WYDATKI ukł.wyk.'!E432:E436)</f>
        <v>394060</v>
      </c>
      <c r="E313" s="188">
        <f>SUM('WYDATKI ukł.wyk.'!F432:F436)</f>
        <v>0</v>
      </c>
      <c r="F313" s="28">
        <f>SUM('WYDATKI ukł.wyk.'!G432:G436)</f>
        <v>394060</v>
      </c>
    </row>
    <row r="314" spans="1:6" ht="12">
      <c r="A314" s="80"/>
      <c r="B314" s="79"/>
      <c r="C314" s="631" t="s">
        <v>105</v>
      </c>
      <c r="D314" s="553">
        <f>'WYDATKI ukł.wyk.'!E430</f>
        <v>120000</v>
      </c>
      <c r="E314" s="188">
        <f>'WYDATKI ukł.wyk.'!F430</f>
        <v>0</v>
      </c>
      <c r="F314" s="28">
        <f>'WYDATKI ukł.wyk.'!G430</f>
        <v>120000</v>
      </c>
    </row>
    <row r="315" spans="1:6" ht="12">
      <c r="A315" s="80"/>
      <c r="B315" s="92"/>
      <c r="C315" s="251" t="s">
        <v>97</v>
      </c>
      <c r="D315" s="553">
        <f>SUM('WYDATKI ukł.wyk.'!E437:E446)+'WYDATKI ukł.wyk.'!E431</f>
        <v>53390</v>
      </c>
      <c r="E315" s="188">
        <f>SUM('WYDATKI ukł.wyk.'!F437:F446)+'WYDATKI ukł.wyk.'!F431</f>
        <v>0</v>
      </c>
      <c r="F315" s="28">
        <f>SUM('WYDATKI ukł.wyk.'!G437:G446)+'WYDATKI ukł.wyk.'!G431</f>
        <v>53390</v>
      </c>
    </row>
    <row r="316" spans="1:6" ht="12">
      <c r="A316" s="80"/>
      <c r="B316" s="92"/>
      <c r="C316" s="679" t="s">
        <v>106</v>
      </c>
      <c r="D316" s="561">
        <f>'WYDATKI ukł.wyk.'!E447</f>
        <v>0</v>
      </c>
      <c r="E316" s="189">
        <f>'WYDATKI ukł.wyk.'!F447</f>
        <v>0</v>
      </c>
      <c r="F316" s="97">
        <f>'WYDATKI ukł.wyk.'!G447</f>
        <v>0</v>
      </c>
    </row>
    <row r="317" spans="1:6" ht="12">
      <c r="A317" s="80"/>
      <c r="B317" s="92"/>
      <c r="C317" s="251"/>
      <c r="D317" s="553"/>
      <c r="E317" s="188"/>
      <c r="F317" s="28"/>
    </row>
    <row r="318" spans="1:6" ht="12">
      <c r="A318" s="80"/>
      <c r="B318" s="81">
        <v>85410</v>
      </c>
      <c r="C318" s="683" t="s">
        <v>170</v>
      </c>
      <c r="D318" s="553">
        <f>D319</f>
        <v>219776</v>
      </c>
      <c r="E318" s="188">
        <f>E319</f>
        <v>0</v>
      </c>
      <c r="F318" s="28">
        <f>F319</f>
        <v>219776</v>
      </c>
    </row>
    <row r="319" spans="1:6" ht="12">
      <c r="A319" s="80"/>
      <c r="B319" s="79"/>
      <c r="C319" s="685" t="s">
        <v>96</v>
      </c>
      <c r="D319" s="557">
        <f>SUM(D320:D321)</f>
        <v>219776</v>
      </c>
      <c r="E319" s="558">
        <f>SUM(E320:E321)</f>
        <v>0</v>
      </c>
      <c r="F319" s="677">
        <f>SUM(F320:F321)</f>
        <v>219776</v>
      </c>
    </row>
    <row r="320" spans="1:6" ht="12">
      <c r="A320" s="80"/>
      <c r="B320" s="79"/>
      <c r="C320" s="251" t="s">
        <v>104</v>
      </c>
      <c r="D320" s="553">
        <f>SUM('WYDATKI ukł.wyk.'!E451:E454)</f>
        <v>93220</v>
      </c>
      <c r="E320" s="188">
        <f>SUM('WYDATKI ukł.wyk.'!F451:F454)</f>
        <v>0</v>
      </c>
      <c r="F320" s="28">
        <f>SUM('WYDATKI ukł.wyk.'!G451:G454)</f>
        <v>93220</v>
      </c>
    </row>
    <row r="321" spans="1:6" ht="12">
      <c r="A321" s="80"/>
      <c r="B321" s="79"/>
      <c r="C321" s="251" t="s">
        <v>97</v>
      </c>
      <c r="D321" s="553">
        <f>SUM('WYDATKI ukł.wyk.'!E455:E462)+'WYDATKI ukł.wyk.'!E450</f>
        <v>126556</v>
      </c>
      <c r="E321" s="188">
        <f>SUM('WYDATKI ukł.wyk.'!F455:F462)+'WYDATKI ukł.wyk.'!F450</f>
        <v>0</v>
      </c>
      <c r="F321" s="28">
        <f>SUM('WYDATKI ukł.wyk.'!G455:G462)+'WYDATKI ukł.wyk.'!G450</f>
        <v>126556</v>
      </c>
    </row>
    <row r="322" spans="1:6" ht="12">
      <c r="A322" s="80"/>
      <c r="B322" s="79"/>
      <c r="C322" s="679" t="s">
        <v>106</v>
      </c>
      <c r="D322" s="561">
        <f>'WYDATKI ukł.wyk.'!E463</f>
        <v>0</v>
      </c>
      <c r="E322" s="189">
        <f>'WYDATKI ukł.wyk.'!F463</f>
        <v>0</v>
      </c>
      <c r="F322" s="97">
        <f>'WYDATKI ukł.wyk.'!G463</f>
        <v>0</v>
      </c>
    </row>
    <row r="323" spans="1:6" ht="12">
      <c r="A323" s="80"/>
      <c r="B323" s="79"/>
      <c r="C323" s="251"/>
      <c r="D323" s="553"/>
      <c r="E323" s="188"/>
      <c r="F323" s="28"/>
    </row>
    <row r="324" spans="1:6" ht="12">
      <c r="A324" s="80"/>
      <c r="B324" s="81">
        <v>85415</v>
      </c>
      <c r="C324" s="683" t="s">
        <v>437</v>
      </c>
      <c r="D324" s="553">
        <f>D325</f>
        <v>350291</v>
      </c>
      <c r="E324" s="188">
        <f>E325</f>
        <v>95752</v>
      </c>
      <c r="F324" s="28">
        <f>F325</f>
        <v>446043</v>
      </c>
    </row>
    <row r="325" spans="1:6" ht="12">
      <c r="A325" s="80"/>
      <c r="B325" s="79"/>
      <c r="C325" s="695" t="s">
        <v>96</v>
      </c>
      <c r="D325" s="557">
        <f>SUM(D326:D327)</f>
        <v>350291</v>
      </c>
      <c r="E325" s="558">
        <f>SUM(E326:E327)</f>
        <v>95752</v>
      </c>
      <c r="F325" s="677">
        <f>SUM(F326:F327)</f>
        <v>446043</v>
      </c>
    </row>
    <row r="326" spans="1:6" ht="12">
      <c r="A326" s="80"/>
      <c r="B326" s="79"/>
      <c r="C326" s="251" t="s">
        <v>104</v>
      </c>
      <c r="D326" s="553">
        <f>'WYDATKI ukł.wyk.'!E469+'WYDATKI ukł.wyk.'!E470+'WYDATKI ukł.wyk.'!E471+'WYDATKI ukł.wyk.'!E472+'WYDATKI ukł.wyk.'!E473</f>
        <v>0</v>
      </c>
      <c r="E326" s="553">
        <f>'WYDATKI ukł.wyk.'!F469+'WYDATKI ukł.wyk.'!F470+'WYDATKI ukł.wyk.'!F471+'WYDATKI ukł.wyk.'!F472+'WYDATKI ukł.wyk.'!F473</f>
        <v>3256</v>
      </c>
      <c r="F326" s="671">
        <f>'WYDATKI ukł.wyk.'!G469+'WYDATKI ukł.wyk.'!G470+'WYDATKI ukł.wyk.'!G471+'WYDATKI ukł.wyk.'!G472+'WYDATKI ukł.wyk.'!G473</f>
        <v>3256</v>
      </c>
    </row>
    <row r="327" spans="1:6" ht="12">
      <c r="A327" s="80"/>
      <c r="B327" s="79"/>
      <c r="C327" s="251" t="s">
        <v>97</v>
      </c>
      <c r="D327" s="553">
        <f>SUM('WYDATKI ukł.wyk.'!E466:E468)+'WYDATKI ukł.wyk.'!E474</f>
        <v>350291</v>
      </c>
      <c r="E327" s="188">
        <f>SUM('WYDATKI ukł.wyk.'!F466:F468)+'WYDATKI ukł.wyk.'!F474</f>
        <v>92496</v>
      </c>
      <c r="F327" s="28">
        <f>SUM('WYDATKI ukł.wyk.'!G466:G468)+'WYDATKI ukł.wyk.'!G474</f>
        <v>442787</v>
      </c>
    </row>
    <row r="328" spans="1:6" ht="12">
      <c r="A328" s="80"/>
      <c r="B328" s="79"/>
      <c r="C328" s="251"/>
      <c r="D328" s="553"/>
      <c r="E328" s="188"/>
      <c r="F328" s="28"/>
    </row>
    <row r="329" spans="1:6" ht="12">
      <c r="A329" s="80"/>
      <c r="B329" s="81">
        <v>85420</v>
      </c>
      <c r="C329" s="685" t="s">
        <v>438</v>
      </c>
      <c r="D329" s="553">
        <f>D330+D333</f>
        <v>1560067</v>
      </c>
      <c r="E329" s="188">
        <f>E330+E333</f>
        <v>0</v>
      </c>
      <c r="F329" s="28">
        <f>F330+F333</f>
        <v>1560067</v>
      </c>
    </row>
    <row r="330" spans="1:6" ht="12">
      <c r="A330" s="80"/>
      <c r="B330" s="79"/>
      <c r="C330" s="679" t="s">
        <v>96</v>
      </c>
      <c r="D330" s="557">
        <f>SUM(D331:D332)</f>
        <v>1560067</v>
      </c>
      <c r="E330" s="558">
        <f>SUM(E331:E332)</f>
        <v>0</v>
      </c>
      <c r="F330" s="677">
        <f>SUM(F331:F332)</f>
        <v>1560067</v>
      </c>
    </row>
    <row r="331" spans="1:6" ht="12">
      <c r="A331" s="80"/>
      <c r="B331" s="79"/>
      <c r="C331" s="251" t="s">
        <v>104</v>
      </c>
      <c r="D331" s="553">
        <f>SUM('WYDATKI ukł.wyk.'!E479:E483)</f>
        <v>1021310</v>
      </c>
      <c r="E331" s="188">
        <f>SUM('WYDATKI ukł.wyk.'!F479:F483)</f>
        <v>0</v>
      </c>
      <c r="F331" s="28">
        <f>SUM('WYDATKI ukł.wyk.'!G479:G483)</f>
        <v>1021310</v>
      </c>
    </row>
    <row r="332" spans="1:6" ht="12">
      <c r="A332" s="80"/>
      <c r="B332" s="79"/>
      <c r="C332" s="251" t="s">
        <v>97</v>
      </c>
      <c r="D332" s="553">
        <f>SUM('WYDATKI ukł.wyk.'!E484:E492)+'WYDATKI ukł.wyk.'!E477+'WYDATKI ukł.wyk.'!E478</f>
        <v>538757</v>
      </c>
      <c r="E332" s="188">
        <f>SUM('WYDATKI ukł.wyk.'!F484:F492)+'WYDATKI ukł.wyk.'!F477+'WYDATKI ukł.wyk.'!F478</f>
        <v>0</v>
      </c>
      <c r="F332" s="555">
        <f>SUM('WYDATKI ukł.wyk.'!G484:G492)+'WYDATKI ukł.wyk.'!G477+'WYDATKI ukł.wyk.'!G478</f>
        <v>538757</v>
      </c>
    </row>
    <row r="333" spans="1:6" ht="12">
      <c r="A333" s="80"/>
      <c r="B333" s="79"/>
      <c r="C333" s="679" t="s">
        <v>106</v>
      </c>
      <c r="D333" s="561">
        <f>'WYDATKI ukł.wyk.'!E493</f>
        <v>0</v>
      </c>
      <c r="E333" s="561">
        <f>'WYDATKI ukł.wyk.'!F493</f>
        <v>0</v>
      </c>
      <c r="F333" s="700">
        <f>'WYDATKI ukł.wyk.'!G493</f>
        <v>0</v>
      </c>
    </row>
    <row r="334" spans="1:6" ht="12">
      <c r="A334" s="80"/>
      <c r="B334" s="79"/>
      <c r="C334" s="251"/>
      <c r="D334" s="553"/>
      <c r="E334" s="188"/>
      <c r="F334" s="555"/>
    </row>
    <row r="335" spans="1:6" ht="12">
      <c r="A335" s="80"/>
      <c r="B335" s="81">
        <v>85446</v>
      </c>
      <c r="C335" s="685" t="s">
        <v>439</v>
      </c>
      <c r="D335" s="561">
        <f aca="true" t="shared" si="28" ref="D335:F336">D336</f>
        <v>0</v>
      </c>
      <c r="E335" s="189">
        <f t="shared" si="28"/>
        <v>0</v>
      </c>
      <c r="F335" s="700">
        <f t="shared" si="28"/>
        <v>0</v>
      </c>
    </row>
    <row r="336" spans="1:6" ht="12">
      <c r="A336" s="80"/>
      <c r="B336" s="79"/>
      <c r="C336" s="679" t="s">
        <v>96</v>
      </c>
      <c r="D336" s="557">
        <f t="shared" si="28"/>
        <v>0</v>
      </c>
      <c r="E336" s="558">
        <f t="shared" si="28"/>
        <v>0</v>
      </c>
      <c r="F336" s="677">
        <f t="shared" si="28"/>
        <v>0</v>
      </c>
    </row>
    <row r="337" spans="1:6" ht="12">
      <c r="A337" s="80"/>
      <c r="B337" s="79"/>
      <c r="C337" s="251" t="s">
        <v>97</v>
      </c>
      <c r="D337" s="553">
        <f>'WYDATKI ukł.wyk.'!E496+'WYDATKI ukł.wyk.'!E497</f>
        <v>0</v>
      </c>
      <c r="E337" s="188">
        <f>'WYDATKI ukł.wyk.'!F496+'WYDATKI ukł.wyk.'!F497</f>
        <v>0</v>
      </c>
      <c r="F337" s="28">
        <f>'WYDATKI ukł.wyk.'!G496+'WYDATKI ukł.wyk.'!G497</f>
        <v>0</v>
      </c>
    </row>
    <row r="338" spans="1:6" ht="12">
      <c r="A338" s="80"/>
      <c r="B338" s="79"/>
      <c r="C338" s="251"/>
      <c r="D338" s="553"/>
      <c r="E338" s="188"/>
      <c r="F338" s="28"/>
    </row>
    <row r="339" spans="1:6" ht="12">
      <c r="A339" s="80"/>
      <c r="B339" s="81">
        <v>85495</v>
      </c>
      <c r="C339" s="685" t="s">
        <v>136</v>
      </c>
      <c r="D339" s="553">
        <f aca="true" t="shared" si="29" ref="D339:F340">D340</f>
        <v>6619</v>
      </c>
      <c r="E339" s="188">
        <f t="shared" si="29"/>
        <v>0</v>
      </c>
      <c r="F339" s="28">
        <f t="shared" si="29"/>
        <v>6619</v>
      </c>
    </row>
    <row r="340" spans="1:6" ht="12">
      <c r="A340" s="80"/>
      <c r="B340" s="246"/>
      <c r="C340" s="695" t="s">
        <v>96</v>
      </c>
      <c r="D340" s="557">
        <f t="shared" si="29"/>
        <v>6619</v>
      </c>
      <c r="E340" s="558">
        <f t="shared" si="29"/>
        <v>0</v>
      </c>
      <c r="F340" s="677">
        <f t="shared" si="29"/>
        <v>6619</v>
      </c>
    </row>
    <row r="341" spans="1:6" ht="12">
      <c r="A341" s="80"/>
      <c r="B341" s="79"/>
      <c r="C341" s="251" t="s">
        <v>97</v>
      </c>
      <c r="D341" s="553">
        <f>SUM('WYDATKI ukł.wyk.'!E500)</f>
        <v>6619</v>
      </c>
      <c r="E341" s="188">
        <f>SUM('WYDATKI ukł.wyk.'!F500)</f>
        <v>0</v>
      </c>
      <c r="F341" s="28">
        <f>SUM('WYDATKI ukł.wyk.'!G500)</f>
        <v>6619</v>
      </c>
    </row>
    <row r="342" spans="1:6" ht="12">
      <c r="A342" s="80"/>
      <c r="B342" s="79"/>
      <c r="C342" s="251"/>
      <c r="D342" s="553"/>
      <c r="E342" s="188"/>
      <c r="F342" s="28"/>
    </row>
    <row r="343" spans="1:6" ht="12">
      <c r="A343" s="736" t="s">
        <v>171</v>
      </c>
      <c r="B343" s="723"/>
      <c r="C343" s="682" t="s">
        <v>172</v>
      </c>
      <c r="D343" s="553"/>
      <c r="E343" s="188"/>
      <c r="F343" s="28"/>
    </row>
    <row r="344" spans="1:6" ht="12.75" thickBot="1">
      <c r="A344" s="725"/>
      <c r="B344" s="719"/>
      <c r="C344" s="681" t="s">
        <v>173</v>
      </c>
      <c r="D344" s="666">
        <f>D345</f>
        <v>55000</v>
      </c>
      <c r="E344" s="190">
        <f>E345</f>
        <v>0</v>
      </c>
      <c r="F344" s="29">
        <f>F345</f>
        <v>55000</v>
      </c>
    </row>
    <row r="345" spans="1:6" ht="12">
      <c r="A345" s="726"/>
      <c r="B345" s="723"/>
      <c r="C345" s="685" t="s">
        <v>96</v>
      </c>
      <c r="D345" s="698">
        <f>SUM(D346:D347)</f>
        <v>55000</v>
      </c>
      <c r="E345" s="228">
        <f>SUM(E346:E347)</f>
        <v>0</v>
      </c>
      <c r="F345" s="225">
        <f>SUM(F346:F347)</f>
        <v>55000</v>
      </c>
    </row>
    <row r="346" spans="1:6" ht="12">
      <c r="A346" s="726"/>
      <c r="B346" s="723"/>
      <c r="C346" s="631" t="s">
        <v>105</v>
      </c>
      <c r="D346" s="553">
        <f>D351+D356</f>
        <v>39000</v>
      </c>
      <c r="E346" s="188">
        <f>E351+E356</f>
        <v>0</v>
      </c>
      <c r="F346" s="28">
        <f>F351+F356</f>
        <v>39000</v>
      </c>
    </row>
    <row r="347" spans="1:6" ht="12">
      <c r="A347" s="726"/>
      <c r="B347" s="723"/>
      <c r="C347" s="251" t="s">
        <v>97</v>
      </c>
      <c r="D347" s="553">
        <f>D352</f>
        <v>16000</v>
      </c>
      <c r="E347" s="188">
        <f>E352</f>
        <v>0</v>
      </c>
      <c r="F347" s="28">
        <f>F352</f>
        <v>16000</v>
      </c>
    </row>
    <row r="348" spans="1:6" ht="12">
      <c r="A348" s="726"/>
      <c r="B348" s="723"/>
      <c r="C348" s="251"/>
      <c r="D348" s="553"/>
      <c r="E348" s="188"/>
      <c r="F348" s="28"/>
    </row>
    <row r="349" spans="1:6" ht="12">
      <c r="A349" s="726"/>
      <c r="B349" s="724" t="s">
        <v>174</v>
      </c>
      <c r="C349" s="685" t="s">
        <v>175</v>
      </c>
      <c r="D349" s="553">
        <f>D350</f>
        <v>20000</v>
      </c>
      <c r="E349" s="188">
        <f>E350</f>
        <v>0</v>
      </c>
      <c r="F349" s="28">
        <f>F350</f>
        <v>20000</v>
      </c>
    </row>
    <row r="350" spans="1:6" ht="12">
      <c r="A350" s="726"/>
      <c r="B350" s="723"/>
      <c r="C350" s="685" t="s">
        <v>96</v>
      </c>
      <c r="D350" s="557">
        <f>SUM(D351:D352)</f>
        <v>20000</v>
      </c>
      <c r="E350" s="558">
        <f>SUM(E351:E352)</f>
        <v>0</v>
      </c>
      <c r="F350" s="677">
        <f>SUM(F351:F352)</f>
        <v>20000</v>
      </c>
    </row>
    <row r="351" spans="1:6" ht="12">
      <c r="A351" s="726"/>
      <c r="B351" s="723"/>
      <c r="C351" s="631" t="s">
        <v>105</v>
      </c>
      <c r="D351" s="553">
        <f>'WYDATKI ukł.wyk.'!E504</f>
        <v>4000</v>
      </c>
      <c r="E351" s="188">
        <f>'WYDATKI ukł.wyk.'!F504</f>
        <v>0</v>
      </c>
      <c r="F351" s="28">
        <f>'WYDATKI ukł.wyk.'!G504</f>
        <v>4000</v>
      </c>
    </row>
    <row r="352" spans="1:6" ht="12">
      <c r="A352" s="726"/>
      <c r="B352" s="723"/>
      <c r="C352" s="251" t="s">
        <v>97</v>
      </c>
      <c r="D352" s="553">
        <f>SUM('WYDATKI ukł.wyk.'!E506:E508)</f>
        <v>16000</v>
      </c>
      <c r="E352" s="188">
        <f>SUM('WYDATKI ukł.wyk.'!F506:F508)</f>
        <v>0</v>
      </c>
      <c r="F352" s="28">
        <f>SUM('WYDATKI ukł.wyk.'!G506:G508)</f>
        <v>16000</v>
      </c>
    </row>
    <row r="353" spans="1:6" ht="12">
      <c r="A353" s="726"/>
      <c r="B353" s="723"/>
      <c r="C353" s="314"/>
      <c r="D353" s="553"/>
      <c r="E353" s="188"/>
      <c r="F353" s="28"/>
    </row>
    <row r="354" spans="1:6" ht="12">
      <c r="A354" s="726"/>
      <c r="B354" s="724" t="s">
        <v>176</v>
      </c>
      <c r="C354" s="463" t="s">
        <v>177</v>
      </c>
      <c r="D354" s="553">
        <f aca="true" t="shared" si="30" ref="D354:F355">D355</f>
        <v>35000</v>
      </c>
      <c r="E354" s="188">
        <f t="shared" si="30"/>
        <v>0</v>
      </c>
      <c r="F354" s="28">
        <f t="shared" si="30"/>
        <v>35000</v>
      </c>
    </row>
    <row r="355" spans="1:6" ht="12">
      <c r="A355" s="726"/>
      <c r="B355" s="723"/>
      <c r="C355" s="463" t="s">
        <v>96</v>
      </c>
      <c r="D355" s="557">
        <f t="shared" si="30"/>
        <v>35000</v>
      </c>
      <c r="E355" s="558">
        <f t="shared" si="30"/>
        <v>0</v>
      </c>
      <c r="F355" s="677">
        <f t="shared" si="30"/>
        <v>35000</v>
      </c>
    </row>
    <row r="356" spans="1:6" ht="12">
      <c r="A356" s="726"/>
      <c r="B356" s="723"/>
      <c r="C356" s="211" t="s">
        <v>105</v>
      </c>
      <c r="D356" s="553">
        <f>'WYDATKI ukł.wyk.'!E511</f>
        <v>35000</v>
      </c>
      <c r="E356" s="188">
        <f>'WYDATKI ukł.wyk.'!F511</f>
        <v>0</v>
      </c>
      <c r="F356" s="28">
        <f>'WYDATKI ukł.wyk.'!G511</f>
        <v>35000</v>
      </c>
    </row>
    <row r="357" spans="1:6" ht="12">
      <c r="A357" s="726"/>
      <c r="B357" s="723"/>
      <c r="C357" s="314"/>
      <c r="D357" s="553"/>
      <c r="E357" s="188"/>
      <c r="F357" s="28"/>
    </row>
    <row r="358" spans="1:6" ht="12.75" thickBot="1">
      <c r="A358" s="725" t="s">
        <v>178</v>
      </c>
      <c r="B358" s="719"/>
      <c r="C358" s="414" t="s">
        <v>179</v>
      </c>
      <c r="D358" s="666">
        <f>D359</f>
        <v>100000</v>
      </c>
      <c r="E358" s="190">
        <f>E359</f>
        <v>0</v>
      </c>
      <c r="F358" s="29">
        <f>F359</f>
        <v>100000</v>
      </c>
    </row>
    <row r="359" spans="1:6" ht="12">
      <c r="A359" s="726"/>
      <c r="B359" s="723"/>
      <c r="C359" s="463" t="s">
        <v>96</v>
      </c>
      <c r="D359" s="698">
        <f aca="true" t="shared" si="31" ref="D359:F361">D364</f>
        <v>100000</v>
      </c>
      <c r="E359" s="228">
        <f t="shared" si="31"/>
        <v>0</v>
      </c>
      <c r="F359" s="225">
        <f t="shared" si="31"/>
        <v>100000</v>
      </c>
    </row>
    <row r="360" spans="1:6" ht="12">
      <c r="A360" s="726"/>
      <c r="B360" s="723"/>
      <c r="C360" s="211" t="s">
        <v>105</v>
      </c>
      <c r="D360" s="553">
        <f t="shared" si="31"/>
        <v>70000</v>
      </c>
      <c r="E360" s="188">
        <f t="shared" si="31"/>
        <v>0</v>
      </c>
      <c r="F360" s="28">
        <f t="shared" si="31"/>
        <v>70000</v>
      </c>
    </row>
    <row r="361" spans="1:6" ht="12">
      <c r="A361" s="726"/>
      <c r="B361" s="723"/>
      <c r="C361" s="314" t="s">
        <v>97</v>
      </c>
      <c r="D361" s="553">
        <f t="shared" si="31"/>
        <v>30000</v>
      </c>
      <c r="E361" s="188">
        <f t="shared" si="31"/>
        <v>0</v>
      </c>
      <c r="F361" s="28">
        <f t="shared" si="31"/>
        <v>30000</v>
      </c>
    </row>
    <row r="362" spans="1:6" ht="12">
      <c r="A362" s="726"/>
      <c r="B362" s="723"/>
      <c r="C362" s="314"/>
      <c r="D362" s="553"/>
      <c r="E362" s="188"/>
      <c r="F362" s="28"/>
    </row>
    <row r="363" spans="1:6" ht="12">
      <c r="A363" s="726"/>
      <c r="B363" s="724" t="s">
        <v>180</v>
      </c>
      <c r="C363" s="463" t="s">
        <v>713</v>
      </c>
      <c r="D363" s="553">
        <f>D364</f>
        <v>100000</v>
      </c>
      <c r="E363" s="188">
        <f>E364</f>
        <v>0</v>
      </c>
      <c r="F363" s="28">
        <f>F364</f>
        <v>100000</v>
      </c>
    </row>
    <row r="364" spans="1:6" ht="12">
      <c r="A364" s="726"/>
      <c r="B364" s="723"/>
      <c r="C364" s="463" t="s">
        <v>96</v>
      </c>
      <c r="D364" s="557">
        <f>SUM(D365:D366)</f>
        <v>100000</v>
      </c>
      <c r="E364" s="558">
        <f>SUM(E365:E366)</f>
        <v>0</v>
      </c>
      <c r="F364" s="677">
        <f>SUM(F365:F366)</f>
        <v>100000</v>
      </c>
    </row>
    <row r="365" spans="1:6" ht="12">
      <c r="A365" s="726"/>
      <c r="B365" s="723"/>
      <c r="C365" s="211" t="s">
        <v>105</v>
      </c>
      <c r="D365" s="553">
        <f>'WYDATKI ukł.wyk.'!E515</f>
        <v>70000</v>
      </c>
      <c r="E365" s="188">
        <f>'WYDATKI ukł.wyk.'!F515</f>
        <v>0</v>
      </c>
      <c r="F365" s="28">
        <f>'WYDATKI ukł.wyk.'!G515</f>
        <v>70000</v>
      </c>
    </row>
    <row r="366" spans="1:6" ht="12">
      <c r="A366" s="726"/>
      <c r="B366" s="723"/>
      <c r="C366" s="314" t="s">
        <v>97</v>
      </c>
      <c r="D366" s="553">
        <f>SUM('WYDATKI ukł.wyk.'!E517:E519)</f>
        <v>30000</v>
      </c>
      <c r="E366" s="188">
        <f>SUM('WYDATKI ukł.wyk.'!F517:F519)</f>
        <v>0</v>
      </c>
      <c r="F366" s="28">
        <f>SUM('WYDATKI ukł.wyk.'!G517:G519)</f>
        <v>30000</v>
      </c>
    </row>
    <row r="367" spans="1:6" ht="12.75" thickBot="1">
      <c r="A367" s="737"/>
      <c r="B367" s="738"/>
      <c r="C367" s="633"/>
      <c r="D367" s="140"/>
      <c r="E367" s="98"/>
      <c r="F367" s="102"/>
    </row>
    <row r="368" spans="1:6" ht="9.75" customHeight="1">
      <c r="A368" s="219"/>
      <c r="B368" s="65"/>
      <c r="C368" s="865" t="s">
        <v>181</v>
      </c>
      <c r="D368" s="857">
        <f>D14+D23+D35+D49+D59+D67+D87+D119+D131+D145+D153+D204+D278+D298+D344+D358+D231+D196</f>
        <v>36225145</v>
      </c>
      <c r="E368" s="857">
        <f>E14+E23+E35+E49+E59+E67+E87+E119+E131+E145+E153+E204+E278+E298+E344+E358+E231+E196</f>
        <v>315394</v>
      </c>
      <c r="F368" s="859">
        <f>F14+F23+F35+F49+F59+F67+F87+F119+F131+F145+F153+F204+F278+F298+F344+F358+F231+F196</f>
        <v>36540539</v>
      </c>
    </row>
    <row r="369" spans="1:8" ht="12.75" customHeight="1" thickBot="1">
      <c r="A369" s="220"/>
      <c r="B369" s="220"/>
      <c r="C369" s="866"/>
      <c r="D369" s="858"/>
      <c r="E369" s="858"/>
      <c r="F369" s="860"/>
      <c r="H369" s="25">
        <f>F370+F376</f>
        <v>36540539</v>
      </c>
    </row>
    <row r="370" spans="1:8" ht="13.5" thickBot="1">
      <c r="A370" s="220"/>
      <c r="B370" s="220"/>
      <c r="C370" s="708" t="s">
        <v>96</v>
      </c>
      <c r="D370" s="709">
        <f>D15+D24+D36+D50+D60+D68+D88+D120+D132+D146+D154+D205+D279+D299+D345+D359+D232+D197</f>
        <v>32826308</v>
      </c>
      <c r="E370" s="710">
        <f>E15+E24+E36+E50+E60+E68+E88+E120+E132+E146+E154+E205+E279+E299+E345+E359+E232+E197</f>
        <v>268941</v>
      </c>
      <c r="F370" s="711">
        <f>F15+F24+F36+F50+F60+F68+F88+F120+F132+F146+F154+F205+F279+F299+F345+F359+F232+F197</f>
        <v>33095249</v>
      </c>
      <c r="H370" s="25">
        <f>SUM(H371:H375)</f>
        <v>33095249</v>
      </c>
    </row>
    <row r="371" spans="1:8" ht="12.75">
      <c r="A371" s="220"/>
      <c r="B371" s="220"/>
      <c r="C371" s="712" t="s">
        <v>104</v>
      </c>
      <c r="D371" s="713">
        <f>D37+D69+D89+D155+D280+D300+D233</f>
        <v>16335748</v>
      </c>
      <c r="E371" s="186">
        <f>E37+E69+E89+E155+E280+E300+E233</f>
        <v>40898</v>
      </c>
      <c r="F371" s="714">
        <f>F37+F69+F89+F155+F280+F300+F233</f>
        <v>16376646</v>
      </c>
      <c r="H371" s="25">
        <f>SUM(D371:E371)</f>
        <v>16376646</v>
      </c>
    </row>
    <row r="372" spans="1:8" ht="12.75">
      <c r="A372" s="220"/>
      <c r="B372" s="220"/>
      <c r="C372" s="712" t="s">
        <v>105</v>
      </c>
      <c r="D372" s="713">
        <f>D51+D301+D346+D360+D38+D234+D156+D207+D121</f>
        <v>1559923</v>
      </c>
      <c r="E372" s="713">
        <f>E51+E301+E346+E360+E38+E234+E156+E207+E121</f>
        <v>83400</v>
      </c>
      <c r="F372" s="714">
        <f>F51+F301+F346+F360+F38+F234+F156+F207+F121</f>
        <v>1643323</v>
      </c>
      <c r="H372" s="25">
        <f>SUM(D372:E372)</f>
        <v>1643323</v>
      </c>
    </row>
    <row r="373" spans="1:8" ht="12.75">
      <c r="A373" s="220"/>
      <c r="B373" s="220"/>
      <c r="C373" s="715" t="s">
        <v>143</v>
      </c>
      <c r="D373" s="713">
        <f>D138</f>
        <v>630000</v>
      </c>
      <c r="E373" s="186">
        <f>E138</f>
        <v>0</v>
      </c>
      <c r="F373" s="714">
        <f>F138</f>
        <v>630000</v>
      </c>
      <c r="H373" s="25">
        <f>SUM(D373:E373)</f>
        <v>630000</v>
      </c>
    </row>
    <row r="374" spans="1:8" ht="12.75">
      <c r="A374" s="220"/>
      <c r="B374" s="220"/>
      <c r="C374" s="715" t="s">
        <v>611</v>
      </c>
      <c r="D374" s="713">
        <f>D143</f>
        <v>144444</v>
      </c>
      <c r="E374" s="186">
        <f>E143</f>
        <v>0</v>
      </c>
      <c r="F374" s="714">
        <f>F143</f>
        <v>144444</v>
      </c>
      <c r="H374" s="25">
        <f>SUM(D374:E374)</f>
        <v>144444</v>
      </c>
    </row>
    <row r="375" spans="1:8" ht="13.5" thickBot="1">
      <c r="A375" s="220"/>
      <c r="B375" s="220"/>
      <c r="C375" s="712" t="s">
        <v>97</v>
      </c>
      <c r="D375" s="716">
        <f>D16+D25+D39+D52+D61+D70+D90+D122+D147+D157+D206+D281+D302+D347+D361+D235+D198</f>
        <v>14156193</v>
      </c>
      <c r="E375" s="716">
        <f>E16+E25+E39+E52+E61+E70+E90+E122+E147+E157+E206+E281+E302+E347+E361+E235+E198</f>
        <v>144643</v>
      </c>
      <c r="F375" s="784">
        <f>F16+F25+F39+F52+F61+F70+F90+F122+F147+F157+F206+F281+F302+F347+F361+F235+F198</f>
        <v>14300836</v>
      </c>
      <c r="H375" s="25">
        <f>SUM(D375:E375)</f>
        <v>14300836</v>
      </c>
    </row>
    <row r="376" spans="1:6" ht="13.5" thickBot="1">
      <c r="A376" s="220"/>
      <c r="B376" s="220"/>
      <c r="C376" s="717" t="s">
        <v>106</v>
      </c>
      <c r="D376" s="709">
        <f>D236+D71+D303+D91+D158+D40</f>
        <v>3398837</v>
      </c>
      <c r="E376" s="709">
        <f>E236+E71+E303+E91+E158+E40</f>
        <v>46453</v>
      </c>
      <c r="F376" s="711">
        <f>F236+F71+F303+F91+F158+F40</f>
        <v>3445290</v>
      </c>
    </row>
    <row r="377" spans="1:4" ht="12.75">
      <c r="A377" s="37"/>
      <c r="B377" s="37"/>
      <c r="C377" s="37"/>
      <c r="D377" s="37"/>
    </row>
    <row r="378" spans="1:4" ht="12.75">
      <c r="A378" s="37"/>
      <c r="B378" s="37"/>
      <c r="C378" s="37"/>
      <c r="D378" s="37"/>
    </row>
    <row r="379" spans="1:4" ht="12.75">
      <c r="A379" s="37"/>
      <c r="B379" s="37"/>
      <c r="C379" s="37"/>
      <c r="D379" s="37"/>
    </row>
    <row r="380" spans="1:4" ht="12.75">
      <c r="A380" s="37"/>
      <c r="B380" s="37"/>
      <c r="C380" s="37"/>
      <c r="D380" s="183"/>
    </row>
    <row r="381" spans="1:4" ht="12.75">
      <c r="A381" s="37"/>
      <c r="B381" s="37"/>
      <c r="C381" s="37"/>
      <c r="D381" s="183"/>
    </row>
    <row r="382" spans="1:4" ht="12.75">
      <c r="A382" s="37"/>
      <c r="B382" s="37"/>
      <c r="C382" s="37"/>
      <c r="D382" s="183"/>
    </row>
    <row r="383" spans="1:4" ht="12.75">
      <c r="A383" s="37"/>
      <c r="B383" s="37"/>
      <c r="C383" s="37"/>
      <c r="D383" s="183"/>
    </row>
    <row r="384" spans="1:4" ht="12.75">
      <c r="A384" s="37"/>
      <c r="B384" s="37"/>
      <c r="C384" s="37"/>
      <c r="D384" s="37"/>
    </row>
    <row r="385" spans="1:4" ht="12.75">
      <c r="A385" s="37"/>
      <c r="B385" s="37"/>
      <c r="C385" s="183"/>
      <c r="D385" s="37"/>
    </row>
    <row r="386" spans="1:4" ht="12.75">
      <c r="A386" s="37"/>
      <c r="B386" s="37"/>
      <c r="C386" s="37"/>
      <c r="D386" s="37"/>
    </row>
    <row r="387" spans="1:4" ht="12.75">
      <c r="A387" s="37"/>
      <c r="B387" s="37"/>
      <c r="C387" s="37"/>
      <c r="D387" s="37"/>
    </row>
    <row r="388" spans="1:4" ht="12.75">
      <c r="A388" s="37"/>
      <c r="B388" s="37"/>
      <c r="C388" s="37"/>
      <c r="D388" s="37"/>
    </row>
    <row r="389" spans="1:4" ht="12.75">
      <c r="A389" s="37"/>
      <c r="B389" s="37"/>
      <c r="C389" s="37"/>
      <c r="D389" s="37"/>
    </row>
    <row r="390" spans="1:4" ht="12.75">
      <c r="A390" s="37"/>
      <c r="B390" s="37"/>
      <c r="C390" s="37"/>
      <c r="D390" s="37"/>
    </row>
    <row r="391" spans="1:4" ht="12.75">
      <c r="A391" s="37"/>
      <c r="B391" s="37"/>
      <c r="C391" s="37"/>
      <c r="D391" s="37"/>
    </row>
    <row r="392" spans="1:4" ht="12.75">
      <c r="A392" s="37"/>
      <c r="B392" s="37"/>
      <c r="C392" s="37"/>
      <c r="D392" s="37"/>
    </row>
    <row r="393" spans="1:4" ht="12.75">
      <c r="A393" s="37"/>
      <c r="B393" s="37"/>
      <c r="C393" s="37"/>
      <c r="D393" s="37"/>
    </row>
    <row r="394" spans="1:4" ht="12.75">
      <c r="A394" s="37"/>
      <c r="B394" s="37"/>
      <c r="C394" s="37"/>
      <c r="D394" s="37"/>
    </row>
    <row r="395" spans="1:4" ht="12.75">
      <c r="A395" s="37"/>
      <c r="B395" s="37"/>
      <c r="C395" s="37"/>
      <c r="D395" s="37"/>
    </row>
    <row r="396" spans="1:4" ht="12.75">
      <c r="A396" s="37"/>
      <c r="B396" s="37"/>
      <c r="C396" s="37"/>
      <c r="D396" s="37"/>
    </row>
    <row r="397" spans="1:4" ht="12.75">
      <c r="A397" s="37"/>
      <c r="B397" s="37"/>
      <c r="C397" s="37"/>
      <c r="D397" s="37"/>
    </row>
    <row r="398" spans="1:4" ht="12.75">
      <c r="A398" s="37"/>
      <c r="B398" s="37"/>
      <c r="C398" s="37"/>
      <c r="D398" s="37"/>
    </row>
    <row r="399" spans="1:4" ht="12.75">
      <c r="A399" s="37"/>
      <c r="B399" s="37"/>
      <c r="C399" s="37"/>
      <c r="D399" s="37"/>
    </row>
    <row r="400" spans="1:4" ht="12.75">
      <c r="A400" s="37"/>
      <c r="B400" s="37"/>
      <c r="C400" s="37"/>
      <c r="D400" s="37"/>
    </row>
    <row r="401" spans="1:4" ht="12.75">
      <c r="A401" s="37"/>
      <c r="B401" s="37"/>
      <c r="C401" s="37"/>
      <c r="D401" s="37"/>
    </row>
    <row r="402" spans="1:4" ht="12.75">
      <c r="A402" s="37"/>
      <c r="B402" s="37"/>
      <c r="C402" s="37"/>
      <c r="D402" s="37"/>
    </row>
    <row r="403" spans="1:4" ht="12.75">
      <c r="A403" s="37"/>
      <c r="B403" s="37"/>
      <c r="C403" s="37"/>
      <c r="D403" s="37"/>
    </row>
    <row r="404" spans="1:4" ht="12.75">
      <c r="A404" s="37"/>
      <c r="B404" s="37"/>
      <c r="C404" s="37"/>
      <c r="D404" s="37"/>
    </row>
    <row r="405" spans="1:4" ht="12.75">
      <c r="A405" s="37"/>
      <c r="B405" s="37"/>
      <c r="C405" s="37"/>
      <c r="D405" s="37"/>
    </row>
    <row r="406" spans="1:4" ht="12.75">
      <c r="A406" s="37"/>
      <c r="B406" s="37"/>
      <c r="C406" s="37"/>
      <c r="D406" s="37"/>
    </row>
    <row r="407" spans="1:4" ht="12.75">
      <c r="A407" s="37"/>
      <c r="B407" s="37"/>
      <c r="C407" s="37"/>
      <c r="D407" s="37"/>
    </row>
    <row r="408" spans="1:4" ht="12.75">
      <c r="A408" s="37"/>
      <c r="B408" s="37"/>
      <c r="C408" s="37"/>
      <c r="D408" s="37"/>
    </row>
    <row r="409" spans="1:4" ht="12.75">
      <c r="A409" s="37"/>
      <c r="B409" s="37"/>
      <c r="C409" s="37"/>
      <c r="D409" s="37"/>
    </row>
    <row r="410" spans="1:4" ht="12.75">
      <c r="A410" s="37"/>
      <c r="B410" s="37"/>
      <c r="C410" s="37"/>
      <c r="D410" s="37"/>
    </row>
    <row r="411" spans="1:4" ht="12.75">
      <c r="A411" s="37"/>
      <c r="B411" s="37"/>
      <c r="C411" s="37"/>
      <c r="D411" s="37"/>
    </row>
    <row r="412" spans="1:4" ht="12.75">
      <c r="A412" s="37"/>
      <c r="B412" s="37"/>
      <c r="C412" s="37"/>
      <c r="D412" s="37"/>
    </row>
    <row r="413" spans="1:4" ht="12.75">
      <c r="A413" s="37"/>
      <c r="B413" s="37"/>
      <c r="C413" s="37"/>
      <c r="D413" s="37"/>
    </row>
    <row r="414" spans="1:4" ht="12.75">
      <c r="A414" s="37"/>
      <c r="B414" s="37"/>
      <c r="C414" s="37"/>
      <c r="D414" s="37"/>
    </row>
    <row r="415" spans="1:4" ht="12.75">
      <c r="A415" s="37"/>
      <c r="B415" s="37"/>
      <c r="C415" s="37"/>
      <c r="D415" s="37"/>
    </row>
    <row r="416" spans="1:4" ht="12.75">
      <c r="A416" s="37"/>
      <c r="B416" s="37"/>
      <c r="C416" s="37"/>
      <c r="D416" s="37"/>
    </row>
    <row r="417" spans="1:4" ht="12.75">
      <c r="A417" s="37"/>
      <c r="B417" s="37"/>
      <c r="C417" s="37"/>
      <c r="D417" s="37"/>
    </row>
    <row r="418" spans="1:4" ht="12.75">
      <c r="A418" s="37"/>
      <c r="B418" s="37"/>
      <c r="C418" s="37"/>
      <c r="D418" s="37"/>
    </row>
    <row r="419" spans="1:4" ht="12.75">
      <c r="A419" s="37"/>
      <c r="B419" s="37"/>
      <c r="C419" s="37"/>
      <c r="D419" s="37"/>
    </row>
    <row r="420" spans="1:4" ht="12.75">
      <c r="A420" s="37"/>
      <c r="B420" s="37"/>
      <c r="C420" s="37"/>
      <c r="D420" s="37"/>
    </row>
    <row r="421" spans="1:4" ht="12.75">
      <c r="A421" s="37"/>
      <c r="B421" s="37"/>
      <c r="C421" s="37"/>
      <c r="D421" s="37"/>
    </row>
    <row r="422" spans="1:4" ht="12.75">
      <c r="A422" s="37"/>
      <c r="B422" s="37"/>
      <c r="C422" s="37"/>
      <c r="D422" s="37"/>
    </row>
    <row r="423" spans="1:4" ht="12.75">
      <c r="A423" s="37"/>
      <c r="B423" s="37"/>
      <c r="C423" s="37"/>
      <c r="D423" s="37"/>
    </row>
    <row r="424" spans="1:4" ht="12.75">
      <c r="A424" s="37"/>
      <c r="B424" s="37"/>
      <c r="C424" s="37"/>
      <c r="D424" s="37"/>
    </row>
    <row r="425" spans="1:4" ht="12.75">
      <c r="A425" s="37"/>
      <c r="B425" s="37"/>
      <c r="C425" s="37"/>
      <c r="D425" s="37"/>
    </row>
    <row r="426" spans="1:4" ht="12.75">
      <c r="A426" s="37"/>
      <c r="B426" s="37"/>
      <c r="C426" s="37"/>
      <c r="D426" s="37"/>
    </row>
    <row r="427" spans="1:4" ht="12.75">
      <c r="A427" s="37"/>
      <c r="B427" s="37"/>
      <c r="C427" s="37"/>
      <c r="D427" s="37"/>
    </row>
    <row r="428" spans="1:4" ht="12.75">
      <c r="A428" s="37"/>
      <c r="B428" s="37"/>
      <c r="C428" s="37"/>
      <c r="D428" s="37"/>
    </row>
    <row r="429" spans="1:4" ht="12.75">
      <c r="A429" s="37"/>
      <c r="B429" s="37"/>
      <c r="C429" s="37"/>
      <c r="D429" s="37"/>
    </row>
    <row r="430" spans="1:4" ht="12.75">
      <c r="A430" s="37"/>
      <c r="B430" s="37"/>
      <c r="C430" s="37"/>
      <c r="D430" s="37"/>
    </row>
    <row r="431" spans="1:4" ht="12.75">
      <c r="A431" s="37"/>
      <c r="B431" s="37"/>
      <c r="C431" s="37"/>
      <c r="D431" s="37"/>
    </row>
    <row r="432" spans="1:4" ht="12.75">
      <c r="A432" s="37"/>
      <c r="B432" s="37"/>
      <c r="C432" s="37"/>
      <c r="D432" s="37"/>
    </row>
    <row r="433" spans="1:4" ht="12.75">
      <c r="A433" s="37"/>
      <c r="B433" s="37"/>
      <c r="C433" s="37"/>
      <c r="D433" s="37"/>
    </row>
    <row r="434" spans="1:4" ht="12.75">
      <c r="A434" s="37"/>
      <c r="B434" s="37"/>
      <c r="C434" s="37"/>
      <c r="D434" s="37"/>
    </row>
    <row r="435" spans="1:4" ht="12.75">
      <c r="A435" s="37"/>
      <c r="B435" s="37"/>
      <c r="C435" s="37"/>
      <c r="D435" s="37"/>
    </row>
    <row r="436" spans="1:4" ht="12.75">
      <c r="A436" s="37"/>
      <c r="B436" s="37"/>
      <c r="C436" s="37"/>
      <c r="D436" s="37"/>
    </row>
    <row r="437" spans="1:4" ht="12.75">
      <c r="A437" s="37"/>
      <c r="B437" s="37"/>
      <c r="C437" s="37"/>
      <c r="D437" s="37"/>
    </row>
    <row r="438" spans="1:4" ht="12.75">
      <c r="A438" s="37"/>
      <c r="B438" s="37"/>
      <c r="C438" s="37"/>
      <c r="D438" s="37"/>
    </row>
    <row r="439" spans="1:4" ht="12.75">
      <c r="A439" s="37"/>
      <c r="B439" s="37"/>
      <c r="C439" s="37"/>
      <c r="D439" s="37"/>
    </row>
    <row r="440" spans="1:4" ht="12.75">
      <c r="A440" s="37"/>
      <c r="B440" s="37"/>
      <c r="C440" s="37"/>
      <c r="D440" s="37"/>
    </row>
    <row r="441" spans="1:4" ht="12.75">
      <c r="A441" s="37"/>
      <c r="B441" s="37"/>
      <c r="C441" s="37"/>
      <c r="D441" s="37"/>
    </row>
    <row r="442" spans="1:4" ht="12.75">
      <c r="A442" s="37"/>
      <c r="B442" s="37"/>
      <c r="C442" s="37"/>
      <c r="D442" s="37"/>
    </row>
    <row r="443" spans="1:4" ht="12.75">
      <c r="A443" s="37"/>
      <c r="B443" s="37"/>
      <c r="C443" s="37"/>
      <c r="D443" s="37"/>
    </row>
    <row r="444" spans="1:4" ht="12.75">
      <c r="A444" s="37"/>
      <c r="B444" s="37"/>
      <c r="C444" s="37"/>
      <c r="D444" s="37"/>
    </row>
    <row r="445" spans="1:4" ht="12.75">
      <c r="A445" s="37"/>
      <c r="B445" s="37"/>
      <c r="C445" s="37"/>
      <c r="D445" s="37"/>
    </row>
    <row r="446" spans="1:4" ht="12.75">
      <c r="A446" s="37"/>
      <c r="B446" s="37"/>
      <c r="C446" s="37"/>
      <c r="D446" s="37"/>
    </row>
    <row r="447" spans="1:4" ht="12.75">
      <c r="A447" s="37"/>
      <c r="B447" s="37"/>
      <c r="C447" s="37"/>
      <c r="D447" s="37"/>
    </row>
    <row r="448" spans="1:4" ht="12.75">
      <c r="A448" s="37"/>
      <c r="B448" s="37"/>
      <c r="C448" s="37"/>
      <c r="D448" s="37"/>
    </row>
    <row r="449" spans="1:4" ht="12.75">
      <c r="A449" s="37"/>
      <c r="B449" s="37"/>
      <c r="C449" s="37"/>
      <c r="D449" s="37"/>
    </row>
    <row r="450" spans="1:4" ht="12.75">
      <c r="A450" s="37"/>
      <c r="B450" s="37"/>
      <c r="C450" s="37"/>
      <c r="D450" s="37"/>
    </row>
    <row r="451" spans="1:4" ht="12.75">
      <c r="A451" s="37"/>
      <c r="B451" s="37"/>
      <c r="C451" s="37"/>
      <c r="D451" s="37"/>
    </row>
    <row r="452" spans="1:4" ht="12.75">
      <c r="A452" s="37"/>
      <c r="B452" s="37"/>
      <c r="C452" s="37"/>
      <c r="D452" s="37"/>
    </row>
    <row r="453" spans="1:4" ht="12.75">
      <c r="A453" s="37"/>
      <c r="B453" s="37"/>
      <c r="C453" s="37"/>
      <c r="D453" s="37"/>
    </row>
    <row r="454" spans="1:4" ht="12.75">
      <c r="A454" s="37"/>
      <c r="B454" s="37"/>
      <c r="C454" s="37"/>
      <c r="D454" s="37"/>
    </row>
    <row r="455" spans="1:4" ht="12.75">
      <c r="A455" s="37"/>
      <c r="B455" s="37"/>
      <c r="C455" s="37"/>
      <c r="D455" s="37"/>
    </row>
    <row r="456" spans="1:4" ht="12.75">
      <c r="A456" s="37"/>
      <c r="B456" s="37"/>
      <c r="C456" s="37"/>
      <c r="D456" s="37"/>
    </row>
    <row r="457" spans="1:4" ht="12.75">
      <c r="A457" s="37"/>
      <c r="B457" s="37"/>
      <c r="C457" s="37"/>
      <c r="D457" s="37"/>
    </row>
    <row r="458" spans="1:4" ht="12.75">
      <c r="A458" s="37"/>
      <c r="B458" s="37"/>
      <c r="C458" s="37"/>
      <c r="D458" s="37"/>
    </row>
    <row r="459" spans="1:4" ht="12.75">
      <c r="A459" s="37"/>
      <c r="B459" s="37"/>
      <c r="C459" s="37"/>
      <c r="D459" s="37"/>
    </row>
    <row r="460" spans="1:4" ht="12.75">
      <c r="A460" s="37"/>
      <c r="B460" s="37"/>
      <c r="C460" s="37"/>
      <c r="D460" s="37"/>
    </row>
    <row r="461" spans="1:4" ht="12.75">
      <c r="A461" s="37"/>
      <c r="B461" s="37"/>
      <c r="C461" s="37"/>
      <c r="D461" s="37"/>
    </row>
    <row r="462" spans="1:4" ht="12.75">
      <c r="A462" s="37"/>
      <c r="B462" s="37"/>
      <c r="C462" s="37"/>
      <c r="D462" s="37"/>
    </row>
    <row r="463" spans="1:4" ht="12.75">
      <c r="A463" s="37"/>
      <c r="B463" s="37"/>
      <c r="C463" s="37"/>
      <c r="D463" s="37"/>
    </row>
    <row r="464" spans="1:4" ht="12.75">
      <c r="A464" s="37"/>
      <c r="B464" s="37"/>
      <c r="C464" s="37"/>
      <c r="D464" s="37"/>
    </row>
    <row r="465" spans="1:4" ht="12.75">
      <c r="A465" s="37"/>
      <c r="B465" s="37"/>
      <c r="C465" s="37"/>
      <c r="D465" s="37"/>
    </row>
    <row r="466" spans="1:4" ht="12.75">
      <c r="A466" s="37"/>
      <c r="B466" s="37"/>
      <c r="C466" s="37"/>
      <c r="D466" s="37"/>
    </row>
    <row r="467" spans="1:4" ht="12.75">
      <c r="A467" s="37"/>
      <c r="B467" s="37"/>
      <c r="C467" s="37"/>
      <c r="D467" s="37"/>
    </row>
    <row r="468" spans="1:4" ht="12.75">
      <c r="A468" s="37"/>
      <c r="B468" s="37"/>
      <c r="C468" s="37"/>
      <c r="D468" s="37"/>
    </row>
    <row r="469" spans="1:4" ht="12.75">
      <c r="A469" s="37"/>
      <c r="B469" s="37"/>
      <c r="C469" s="37"/>
      <c r="D469" s="37"/>
    </row>
    <row r="470" spans="1:4" ht="12.75">
      <c r="A470" s="37"/>
      <c r="B470" s="37"/>
      <c r="C470" s="37"/>
      <c r="D470" s="37"/>
    </row>
    <row r="471" spans="1:4" ht="12.75">
      <c r="A471" s="37"/>
      <c r="B471" s="37"/>
      <c r="C471" s="37"/>
      <c r="D471" s="37"/>
    </row>
    <row r="472" spans="1:4" ht="12.75">
      <c r="A472" s="37"/>
      <c r="B472" s="37"/>
      <c r="C472" s="37"/>
      <c r="D472" s="37"/>
    </row>
    <row r="473" spans="1:4" ht="12.75">
      <c r="A473" s="37"/>
      <c r="B473" s="37"/>
      <c r="C473" s="37"/>
      <c r="D473" s="37"/>
    </row>
    <row r="474" spans="1:4" ht="12.75">
      <c r="A474" s="37"/>
      <c r="B474" s="37"/>
      <c r="C474" s="37"/>
      <c r="D474" s="37"/>
    </row>
    <row r="475" spans="1:4" ht="12.75">
      <c r="A475" s="37"/>
      <c r="B475" s="37"/>
      <c r="C475" s="37"/>
      <c r="D475" s="37"/>
    </row>
    <row r="476" spans="1:4" ht="12.75">
      <c r="A476" s="37"/>
      <c r="B476" s="37"/>
      <c r="C476" s="37"/>
      <c r="D476" s="37"/>
    </row>
    <row r="477" spans="1:4" ht="12.75">
      <c r="A477" s="37"/>
      <c r="B477" s="37"/>
      <c r="C477" s="37"/>
      <c r="D477" s="37"/>
    </row>
    <row r="478" spans="1:4" ht="12.75">
      <c r="A478" s="37"/>
      <c r="B478" s="37"/>
      <c r="C478" s="37"/>
      <c r="D478" s="37"/>
    </row>
    <row r="479" spans="1:4" ht="12.75">
      <c r="A479" s="37"/>
      <c r="B479" s="37"/>
      <c r="C479" s="37"/>
      <c r="D479" s="37"/>
    </row>
    <row r="480" spans="1:4" ht="12.75">
      <c r="A480" s="37"/>
      <c r="B480" s="37"/>
      <c r="C480" s="37"/>
      <c r="D480" s="37"/>
    </row>
    <row r="481" spans="1:4" ht="12.75">
      <c r="A481" s="37"/>
      <c r="B481" s="37"/>
      <c r="C481" s="37"/>
      <c r="D481" s="37"/>
    </row>
    <row r="482" spans="1:4" ht="12.75">
      <c r="A482" s="37"/>
      <c r="B482" s="37"/>
      <c r="C482" s="37"/>
      <c r="D482" s="37"/>
    </row>
    <row r="483" spans="1:4" ht="12.75">
      <c r="A483" s="37"/>
      <c r="B483" s="37"/>
      <c r="C483" s="37"/>
      <c r="D483" s="37"/>
    </row>
    <row r="484" spans="1:4" ht="12.75">
      <c r="A484" s="37"/>
      <c r="B484" s="37"/>
      <c r="C484" s="37"/>
      <c r="D484" s="37"/>
    </row>
    <row r="485" spans="1:4" ht="12.75">
      <c r="A485" s="37"/>
      <c r="B485" s="37"/>
      <c r="C485" s="37"/>
      <c r="D485" s="37"/>
    </row>
    <row r="486" spans="1:4" ht="12.75">
      <c r="A486" s="37"/>
      <c r="B486" s="37"/>
      <c r="C486" s="37"/>
      <c r="D486" s="37"/>
    </row>
    <row r="487" spans="1:4" ht="12.75">
      <c r="A487" s="37"/>
      <c r="B487" s="37"/>
      <c r="C487" s="37"/>
      <c r="D487" s="37"/>
    </row>
    <row r="488" spans="1:4" ht="12.75">
      <c r="A488" s="37"/>
      <c r="B488" s="37"/>
      <c r="C488" s="37"/>
      <c r="D488" s="37"/>
    </row>
    <row r="489" spans="1:4" ht="12.75">
      <c r="A489" s="37"/>
      <c r="B489" s="37"/>
      <c r="C489" s="37"/>
      <c r="D489" s="37"/>
    </row>
    <row r="490" spans="1:4" ht="12.75">
      <c r="A490" s="37"/>
      <c r="B490" s="37"/>
      <c r="C490" s="37"/>
      <c r="D490" s="37"/>
    </row>
    <row r="491" spans="1:4" ht="12.75">
      <c r="A491" s="37"/>
      <c r="B491" s="37"/>
      <c r="C491" s="37"/>
      <c r="D491" s="37"/>
    </row>
    <row r="492" spans="1:4" ht="12.75">
      <c r="A492" s="37"/>
      <c r="B492" s="37"/>
      <c r="C492" s="37"/>
      <c r="D492" s="37"/>
    </row>
    <row r="493" spans="1:4" ht="12.75">
      <c r="A493" s="37"/>
      <c r="B493" s="37"/>
      <c r="C493" s="37"/>
      <c r="D493" s="37"/>
    </row>
    <row r="494" spans="1:4" ht="12.75">
      <c r="A494" s="37"/>
      <c r="B494" s="37"/>
      <c r="C494" s="37"/>
      <c r="D494" s="37"/>
    </row>
    <row r="495" spans="1:4" ht="12.75">
      <c r="A495" s="37"/>
      <c r="B495" s="37"/>
      <c r="C495" s="37"/>
      <c r="D495" s="37"/>
    </row>
    <row r="496" spans="1:4" ht="12.75">
      <c r="A496" s="37"/>
      <c r="B496" s="37"/>
      <c r="C496" s="37"/>
      <c r="D496" s="37"/>
    </row>
    <row r="497" spans="1:4" ht="12.75">
      <c r="A497" s="37"/>
      <c r="B497" s="37"/>
      <c r="C497" s="37"/>
      <c r="D497" s="37"/>
    </row>
    <row r="498" spans="1:4" ht="12.75">
      <c r="A498" s="37"/>
      <c r="B498" s="37"/>
      <c r="C498" s="37"/>
      <c r="D498" s="37"/>
    </row>
    <row r="499" spans="1:4" ht="12.75">
      <c r="A499" s="37"/>
      <c r="B499" s="37"/>
      <c r="C499" s="37"/>
      <c r="D499" s="37"/>
    </row>
    <row r="500" spans="1:4" ht="12.75">
      <c r="A500" s="37"/>
      <c r="B500" s="37"/>
      <c r="C500" s="37"/>
      <c r="D500" s="37"/>
    </row>
    <row r="501" spans="1:4" ht="12.75">
      <c r="A501" s="37"/>
      <c r="B501" s="37"/>
      <c r="C501" s="37"/>
      <c r="D501" s="37"/>
    </row>
    <row r="502" spans="1:4" ht="12.75">
      <c r="A502" s="37"/>
      <c r="B502" s="37"/>
      <c r="C502" s="37"/>
      <c r="D502" s="37"/>
    </row>
    <row r="503" spans="1:4" ht="12.75">
      <c r="A503" s="37"/>
      <c r="B503" s="37"/>
      <c r="C503" s="37"/>
      <c r="D503" s="37"/>
    </row>
    <row r="504" spans="1:4" ht="12.75">
      <c r="A504" s="37"/>
      <c r="B504" s="37"/>
      <c r="C504" s="37"/>
      <c r="D504" s="37"/>
    </row>
    <row r="505" spans="1:4" ht="12.75">
      <c r="A505" s="37"/>
      <c r="B505" s="37"/>
      <c r="C505" s="37"/>
      <c r="D505" s="37"/>
    </row>
    <row r="506" spans="1:4" ht="12.75">
      <c r="A506" s="37"/>
      <c r="B506" s="37"/>
      <c r="C506" s="37"/>
      <c r="D506" s="37"/>
    </row>
    <row r="507" spans="1:4" ht="12.75">
      <c r="A507" s="37"/>
      <c r="B507" s="37"/>
      <c r="C507" s="37"/>
      <c r="D507" s="37"/>
    </row>
    <row r="508" spans="1:4" ht="12.75">
      <c r="A508" s="37"/>
      <c r="B508" s="37"/>
      <c r="C508" s="37"/>
      <c r="D508" s="37"/>
    </row>
    <row r="509" spans="1:4" ht="12.75">
      <c r="A509" s="37"/>
      <c r="B509" s="37"/>
      <c r="C509" s="37"/>
      <c r="D509" s="37"/>
    </row>
    <row r="510" spans="1:4" ht="12.75">
      <c r="A510" s="37"/>
      <c r="B510" s="37"/>
      <c r="C510" s="37"/>
      <c r="D510" s="37"/>
    </row>
    <row r="511" spans="1:4" ht="12.75">
      <c r="A511" s="37"/>
      <c r="B511" s="37"/>
      <c r="C511" s="37"/>
      <c r="D511" s="37"/>
    </row>
    <row r="512" spans="1:4" ht="12.75">
      <c r="A512" s="37"/>
      <c r="B512" s="37"/>
      <c r="C512" s="37"/>
      <c r="D512" s="37"/>
    </row>
    <row r="513" spans="1:4" ht="12.75">
      <c r="A513" s="37"/>
      <c r="B513" s="37"/>
      <c r="C513" s="37"/>
      <c r="D513" s="37"/>
    </row>
    <row r="514" spans="1:4" ht="12.75">
      <c r="A514" s="37"/>
      <c r="B514" s="37"/>
      <c r="C514" s="37"/>
      <c r="D514" s="37"/>
    </row>
    <row r="515" spans="1:4" ht="12.75">
      <c r="A515" s="37"/>
      <c r="B515" s="37"/>
      <c r="C515" s="37"/>
      <c r="D515" s="37"/>
    </row>
    <row r="516" spans="1:4" ht="12.75">
      <c r="A516" s="37"/>
      <c r="B516" s="37"/>
      <c r="C516" s="37"/>
      <c r="D516" s="37"/>
    </row>
    <row r="517" spans="1:4" ht="12.75">
      <c r="A517" s="37"/>
      <c r="B517" s="37"/>
      <c r="C517" s="37"/>
      <c r="D517" s="37"/>
    </row>
    <row r="518" spans="1:4" ht="12.75">
      <c r="A518" s="37"/>
      <c r="B518" s="37"/>
      <c r="C518" s="37"/>
      <c r="D518" s="37"/>
    </row>
    <row r="519" spans="1:4" ht="12.75">
      <c r="A519" s="37"/>
      <c r="B519" s="37"/>
      <c r="C519" s="37"/>
      <c r="D519" s="37"/>
    </row>
    <row r="520" spans="1:4" ht="12.75">
      <c r="A520" s="37"/>
      <c r="B520" s="37"/>
      <c r="C520" s="37"/>
      <c r="D520" s="37"/>
    </row>
    <row r="521" spans="1:4" ht="12.75">
      <c r="A521" s="37"/>
      <c r="B521" s="37"/>
      <c r="C521" s="37"/>
      <c r="D521" s="37"/>
    </row>
    <row r="522" spans="1:4" ht="12.75">
      <c r="A522" s="37"/>
      <c r="B522" s="37"/>
      <c r="C522" s="37"/>
      <c r="D522" s="37"/>
    </row>
    <row r="523" spans="1:4" ht="12.75">
      <c r="A523" s="37"/>
      <c r="B523" s="37"/>
      <c r="C523" s="37"/>
      <c r="D523" s="37"/>
    </row>
    <row r="524" spans="1:4" ht="12.75">
      <c r="A524" s="37"/>
      <c r="B524" s="37"/>
      <c r="C524" s="37"/>
      <c r="D524" s="37"/>
    </row>
    <row r="525" spans="1:4" ht="12.75">
      <c r="A525" s="37"/>
      <c r="B525" s="37"/>
      <c r="C525" s="37"/>
      <c r="D525" s="37"/>
    </row>
    <row r="526" spans="1:4" ht="12.75">
      <c r="A526" s="37"/>
      <c r="B526" s="37"/>
      <c r="C526" s="37"/>
      <c r="D526" s="37"/>
    </row>
    <row r="527" spans="1:4" ht="12.75">
      <c r="A527" s="37"/>
      <c r="B527" s="37"/>
      <c r="C527" s="37"/>
      <c r="D527" s="37"/>
    </row>
    <row r="528" spans="1:4" ht="12.75">
      <c r="A528" s="37"/>
      <c r="B528" s="37"/>
      <c r="C528" s="37"/>
      <c r="D528" s="37"/>
    </row>
    <row r="529" spans="1:4" ht="12.75">
      <c r="A529" s="37"/>
      <c r="B529" s="37"/>
      <c r="C529" s="37"/>
      <c r="D529" s="37"/>
    </row>
    <row r="530" spans="1:4" ht="12.75">
      <c r="A530" s="37"/>
      <c r="B530" s="37"/>
      <c r="C530" s="37"/>
      <c r="D530" s="37"/>
    </row>
    <row r="531" spans="1:4" ht="12.75">
      <c r="A531" s="37"/>
      <c r="B531" s="37"/>
      <c r="C531" s="37"/>
      <c r="D531" s="37"/>
    </row>
    <row r="532" spans="1:4" ht="12.75">
      <c r="A532" s="37"/>
      <c r="B532" s="37"/>
      <c r="C532" s="37"/>
      <c r="D532" s="37"/>
    </row>
    <row r="533" spans="1:4" ht="12.75">
      <c r="A533" s="37"/>
      <c r="B533" s="37"/>
      <c r="C533" s="37"/>
      <c r="D533" s="37"/>
    </row>
    <row r="534" spans="1:4" ht="12.75">
      <c r="A534" s="37"/>
      <c r="B534" s="37"/>
      <c r="C534" s="37"/>
      <c r="D534" s="37"/>
    </row>
    <row r="535" spans="1:4" ht="12.75">
      <c r="A535" s="37"/>
      <c r="B535" s="37"/>
      <c r="C535" s="37"/>
      <c r="D535" s="37"/>
    </row>
    <row r="536" spans="1:4" ht="12.75">
      <c r="A536" s="37"/>
      <c r="B536" s="37"/>
      <c r="C536" s="37"/>
      <c r="D536" s="37"/>
    </row>
    <row r="537" spans="1:4" ht="12.75">
      <c r="A537" s="37"/>
      <c r="B537" s="37"/>
      <c r="C537" s="37"/>
      <c r="D537" s="37"/>
    </row>
    <row r="538" spans="1:4" ht="12.75">
      <c r="A538" s="37"/>
      <c r="B538" s="37"/>
      <c r="C538" s="37"/>
      <c r="D538" s="37"/>
    </row>
    <row r="539" spans="1:4" ht="12.75">
      <c r="A539" s="37"/>
      <c r="B539" s="37"/>
      <c r="C539" s="37"/>
      <c r="D539" s="37"/>
    </row>
    <row r="540" spans="1:4" ht="12.75">
      <c r="A540" s="37"/>
      <c r="B540" s="37"/>
      <c r="C540" s="37"/>
      <c r="D540" s="37"/>
    </row>
    <row r="541" spans="1:4" ht="12.75">
      <c r="A541" s="37"/>
      <c r="B541" s="37"/>
      <c r="C541" s="37"/>
      <c r="D541" s="37"/>
    </row>
    <row r="542" spans="1:4" ht="12.75">
      <c r="A542" s="37"/>
      <c r="B542" s="37"/>
      <c r="C542" s="37"/>
      <c r="D542" s="37"/>
    </row>
    <row r="543" spans="1:4" ht="12.75">
      <c r="A543" s="37"/>
      <c r="B543" s="37"/>
      <c r="C543" s="37"/>
      <c r="D543" s="37"/>
    </row>
    <row r="544" spans="1:4" ht="12.75">
      <c r="A544" s="37"/>
      <c r="B544" s="37"/>
      <c r="C544" s="37"/>
      <c r="D544" s="37"/>
    </row>
    <row r="545" spans="1:4" ht="12.75">
      <c r="A545" s="37"/>
      <c r="B545" s="37"/>
      <c r="C545" s="37"/>
      <c r="D545" s="37"/>
    </row>
    <row r="546" spans="1:4" ht="12.75">
      <c r="A546" s="37"/>
      <c r="B546" s="37"/>
      <c r="C546" s="37"/>
      <c r="D546" s="37"/>
    </row>
    <row r="547" spans="1:4" ht="12.75">
      <c r="A547" s="37"/>
      <c r="B547" s="37"/>
      <c r="C547" s="37"/>
      <c r="D547" s="37"/>
    </row>
    <row r="548" spans="1:4" ht="12.75">
      <c r="A548" s="37"/>
      <c r="B548" s="37"/>
      <c r="C548" s="37"/>
      <c r="D548" s="37"/>
    </row>
    <row r="549" spans="1:4" ht="12.75">
      <c r="A549" s="37"/>
      <c r="B549" s="37"/>
      <c r="C549" s="37"/>
      <c r="D549" s="37"/>
    </row>
    <row r="550" spans="1:4" ht="12.75">
      <c r="A550" s="37"/>
      <c r="B550" s="37"/>
      <c r="C550" s="37"/>
      <c r="D550" s="37"/>
    </row>
    <row r="551" spans="1:4" ht="12.75">
      <c r="A551" s="37"/>
      <c r="B551" s="37"/>
      <c r="C551" s="37"/>
      <c r="D551" s="37"/>
    </row>
    <row r="552" spans="1:4" ht="12.75">
      <c r="A552" s="37"/>
      <c r="B552" s="37"/>
      <c r="C552" s="37"/>
      <c r="D552" s="37"/>
    </row>
    <row r="553" spans="1:4" ht="12.75">
      <c r="A553" s="37"/>
      <c r="B553" s="37"/>
      <c r="C553" s="37"/>
      <c r="D553" s="37"/>
    </row>
    <row r="554" spans="1:4" ht="12.75">
      <c r="A554" s="37"/>
      <c r="B554" s="37"/>
      <c r="C554" s="37"/>
      <c r="D554" s="37"/>
    </row>
    <row r="555" spans="1:4" ht="12.75">
      <c r="A555" s="37"/>
      <c r="B555" s="37"/>
      <c r="C555" s="37"/>
      <c r="D555" s="37"/>
    </row>
    <row r="556" spans="1:4" ht="12.75">
      <c r="A556" s="37"/>
      <c r="B556" s="37"/>
      <c r="C556" s="37"/>
      <c r="D556" s="37"/>
    </row>
    <row r="557" spans="1:4" ht="12.75">
      <c r="A557" s="37"/>
      <c r="B557" s="37"/>
      <c r="C557" s="37"/>
      <c r="D557" s="37"/>
    </row>
    <row r="558" spans="1:4" ht="12.75">
      <c r="A558" s="37"/>
      <c r="B558" s="37"/>
      <c r="C558" s="37"/>
      <c r="D558" s="37"/>
    </row>
    <row r="559" spans="1:4" ht="12.75">
      <c r="A559" s="37"/>
      <c r="B559" s="37"/>
      <c r="C559" s="37"/>
      <c r="D559" s="37"/>
    </row>
    <row r="560" spans="1:4" ht="12.75">
      <c r="A560" s="37"/>
      <c r="B560" s="37"/>
      <c r="C560" s="37"/>
      <c r="D560" s="37"/>
    </row>
    <row r="561" spans="1:4" ht="12.75">
      <c r="A561" s="37"/>
      <c r="B561" s="37"/>
      <c r="C561" s="37"/>
      <c r="D561" s="37"/>
    </row>
    <row r="562" spans="1:4" ht="12.75">
      <c r="A562" s="37"/>
      <c r="B562" s="37"/>
      <c r="C562" s="37"/>
      <c r="D562" s="37"/>
    </row>
    <row r="563" spans="1:4" ht="12.75">
      <c r="A563" s="37"/>
      <c r="B563" s="37"/>
      <c r="C563" s="37"/>
      <c r="D563" s="37"/>
    </row>
    <row r="564" spans="1:4" ht="12.75">
      <c r="A564" s="37"/>
      <c r="B564" s="37"/>
      <c r="C564" s="37"/>
      <c r="D564" s="37"/>
    </row>
    <row r="565" spans="1:4" ht="12.75">
      <c r="A565" s="37"/>
      <c r="B565" s="37"/>
      <c r="C565" s="37"/>
      <c r="D565" s="37"/>
    </row>
    <row r="566" spans="1:4" ht="12.75">
      <c r="A566" s="37"/>
      <c r="B566" s="37"/>
      <c r="C566" s="37"/>
      <c r="D566" s="37"/>
    </row>
    <row r="567" spans="1:4" ht="12.75">
      <c r="A567" s="37"/>
      <c r="B567" s="37"/>
      <c r="C567" s="37"/>
      <c r="D567" s="37"/>
    </row>
    <row r="568" spans="1:4" ht="12.75">
      <c r="A568" s="37"/>
      <c r="B568" s="37"/>
      <c r="C568" s="37"/>
      <c r="D568" s="37"/>
    </row>
    <row r="569" spans="1:4" ht="12.75">
      <c r="A569" s="37"/>
      <c r="B569" s="37"/>
      <c r="C569" s="37"/>
      <c r="D569" s="37"/>
    </row>
    <row r="570" spans="1:4" ht="12.75">
      <c r="A570" s="37"/>
      <c r="B570" s="37"/>
      <c r="C570" s="37"/>
      <c r="D570" s="37"/>
    </row>
    <row r="571" spans="1:4" ht="12.75">
      <c r="A571" s="37"/>
      <c r="B571" s="37"/>
      <c r="C571" s="37"/>
      <c r="D571" s="37"/>
    </row>
    <row r="572" spans="1:4" ht="12.75">
      <c r="A572" s="37"/>
      <c r="B572" s="37"/>
      <c r="C572" s="37"/>
      <c r="D572" s="37"/>
    </row>
    <row r="573" spans="1:4" ht="12.75">
      <c r="A573" s="37"/>
      <c r="B573" s="37"/>
      <c r="C573" s="37"/>
      <c r="D573" s="37"/>
    </row>
    <row r="574" spans="1:4" ht="12.75">
      <c r="A574" s="37"/>
      <c r="B574" s="37"/>
      <c r="C574" s="37"/>
      <c r="D574" s="37"/>
    </row>
    <row r="575" spans="1:4" ht="12.75">
      <c r="A575" s="37"/>
      <c r="B575" s="37"/>
      <c r="C575" s="37"/>
      <c r="D575" s="37"/>
    </row>
    <row r="576" spans="1:4" ht="12.75">
      <c r="A576" s="37"/>
      <c r="B576" s="37"/>
      <c r="C576" s="37"/>
      <c r="D576" s="37"/>
    </row>
    <row r="577" spans="1:4" ht="12.75">
      <c r="A577" s="37"/>
      <c r="B577" s="37"/>
      <c r="C577" s="37"/>
      <c r="D577" s="37"/>
    </row>
    <row r="578" spans="1:4" ht="12.75">
      <c r="A578" s="37"/>
      <c r="B578" s="37"/>
      <c r="C578" s="37"/>
      <c r="D578" s="37"/>
    </row>
    <row r="579" spans="1:4" ht="12.75">
      <c r="A579" s="37"/>
      <c r="B579" s="37"/>
      <c r="C579" s="37"/>
      <c r="D579" s="37"/>
    </row>
    <row r="580" spans="1:4" ht="12.75">
      <c r="A580" s="37"/>
      <c r="B580" s="37"/>
      <c r="C580" s="37"/>
      <c r="D580" s="37"/>
    </row>
    <row r="581" spans="1:4" ht="12.75">
      <c r="A581" s="37"/>
      <c r="B581" s="37"/>
      <c r="C581" s="37"/>
      <c r="D581" s="37"/>
    </row>
    <row r="582" spans="1:4" ht="12.75">
      <c r="A582" s="37"/>
      <c r="B582" s="37"/>
      <c r="C582" s="37"/>
      <c r="D582" s="37"/>
    </row>
    <row r="583" spans="1:4" ht="12.75">
      <c r="A583" s="37"/>
      <c r="B583" s="37"/>
      <c r="C583" s="37"/>
      <c r="D583" s="37"/>
    </row>
    <row r="584" spans="1:4" ht="12.75">
      <c r="A584" s="37"/>
      <c r="B584" s="37"/>
      <c r="C584" s="37"/>
      <c r="D584" s="37"/>
    </row>
    <row r="585" spans="1:4" ht="12.75">
      <c r="A585" s="37"/>
      <c r="B585" s="37"/>
      <c r="C585" s="37"/>
      <c r="D585" s="37"/>
    </row>
    <row r="586" spans="1:4" ht="12.75">
      <c r="A586" s="37"/>
      <c r="B586" s="37"/>
      <c r="C586" s="37"/>
      <c r="D586" s="37"/>
    </row>
    <row r="587" spans="1:4" ht="12.75">
      <c r="A587" s="37"/>
      <c r="B587" s="37"/>
      <c r="C587" s="37"/>
      <c r="D587" s="37"/>
    </row>
    <row r="588" spans="1:4" ht="12.75">
      <c r="A588" s="37"/>
      <c r="B588" s="37"/>
      <c r="C588" s="37"/>
      <c r="D588" s="37"/>
    </row>
    <row r="589" spans="1:4" ht="12.75">
      <c r="A589" s="37"/>
      <c r="B589" s="37"/>
      <c r="C589" s="37"/>
      <c r="D589" s="37"/>
    </row>
    <row r="590" spans="1:4" ht="12.75">
      <c r="A590" s="37"/>
      <c r="B590" s="37"/>
      <c r="C590" s="37"/>
      <c r="D590" s="37"/>
    </row>
    <row r="591" spans="1:4" ht="12.75">
      <c r="A591" s="37"/>
      <c r="B591" s="37"/>
      <c r="C591" s="37"/>
      <c r="D591" s="37"/>
    </row>
    <row r="592" spans="1:4" ht="12.75">
      <c r="A592" s="37"/>
      <c r="B592" s="37"/>
      <c r="C592" s="37"/>
      <c r="D592" s="37"/>
    </row>
    <row r="593" spans="1:4" ht="12.75">
      <c r="A593" s="37"/>
      <c r="B593" s="37"/>
      <c r="C593" s="37"/>
      <c r="D593" s="37"/>
    </row>
    <row r="594" spans="1:4" ht="12.75">
      <c r="A594" s="37"/>
      <c r="B594" s="37"/>
      <c r="C594" s="37"/>
      <c r="D594" s="37"/>
    </row>
    <row r="595" spans="1:4" ht="12.75">
      <c r="A595" s="37"/>
      <c r="B595" s="37"/>
      <c r="C595" s="37"/>
      <c r="D595" s="37"/>
    </row>
    <row r="596" spans="1:4" ht="12.75">
      <c r="A596" s="37"/>
      <c r="B596" s="37"/>
      <c r="C596" s="37"/>
      <c r="D596" s="37"/>
    </row>
    <row r="597" spans="1:4" ht="12.75">
      <c r="A597" s="37"/>
      <c r="B597" s="37"/>
      <c r="C597" s="37"/>
      <c r="D597" s="37"/>
    </row>
    <row r="598" spans="1:4" ht="12.75">
      <c r="A598" s="37"/>
      <c r="B598" s="37"/>
      <c r="C598" s="37"/>
      <c r="D598" s="37"/>
    </row>
    <row r="599" spans="1:4" ht="12.75">
      <c r="A599" s="37"/>
      <c r="B599" s="37"/>
      <c r="C599" s="37"/>
      <c r="D599" s="37"/>
    </row>
    <row r="600" spans="1:4" ht="12.75">
      <c r="A600" s="37"/>
      <c r="B600" s="37"/>
      <c r="C600" s="37"/>
      <c r="D600" s="37"/>
    </row>
    <row r="601" spans="1:4" ht="12.75">
      <c r="A601" s="37"/>
      <c r="B601" s="37"/>
      <c r="C601" s="37"/>
      <c r="D601" s="37"/>
    </row>
    <row r="602" spans="1:4" ht="12.75">
      <c r="A602" s="37"/>
      <c r="B602" s="37"/>
      <c r="C602" s="37"/>
      <c r="D602" s="37"/>
    </row>
    <row r="603" spans="1:4" ht="12.75">
      <c r="A603" s="37"/>
      <c r="B603" s="37"/>
      <c r="C603" s="37"/>
      <c r="D603" s="37"/>
    </row>
    <row r="604" spans="1:4" ht="12.75">
      <c r="A604" s="37"/>
      <c r="B604" s="37"/>
      <c r="C604" s="37"/>
      <c r="D604" s="37"/>
    </row>
    <row r="605" spans="1:4" ht="12.75">
      <c r="A605" s="37"/>
      <c r="B605" s="37"/>
      <c r="C605" s="37"/>
      <c r="D605" s="37"/>
    </row>
    <row r="606" spans="1:4" ht="12.75">
      <c r="A606" s="37"/>
      <c r="B606" s="37"/>
      <c r="C606" s="37"/>
      <c r="D606" s="37"/>
    </row>
    <row r="607" spans="1:4" ht="12.75">
      <c r="A607" s="37"/>
      <c r="B607" s="37"/>
      <c r="C607" s="37"/>
      <c r="D607" s="37"/>
    </row>
    <row r="608" spans="1:4" ht="12.75">
      <c r="A608" s="37"/>
      <c r="B608" s="37"/>
      <c r="C608" s="37"/>
      <c r="D608" s="37"/>
    </row>
    <row r="609" spans="1:4" ht="12.75">
      <c r="A609" s="37"/>
      <c r="B609" s="37"/>
      <c r="C609" s="37"/>
      <c r="D609" s="37"/>
    </row>
    <row r="610" spans="1:4" ht="12.75">
      <c r="A610" s="37"/>
      <c r="B610" s="37"/>
      <c r="C610" s="37"/>
      <c r="D610" s="37"/>
    </row>
    <row r="611" spans="1:4" ht="12.75">
      <c r="A611" s="37"/>
      <c r="B611" s="37"/>
      <c r="C611" s="37"/>
      <c r="D611" s="37"/>
    </row>
    <row r="612" spans="1:4" ht="12.75">
      <c r="A612" s="37"/>
      <c r="B612" s="37"/>
      <c r="C612" s="37"/>
      <c r="D612" s="37"/>
    </row>
    <row r="613" spans="1:4" ht="12.75">
      <c r="A613" s="37"/>
      <c r="B613" s="37"/>
      <c r="C613" s="37"/>
      <c r="D613" s="37"/>
    </row>
    <row r="614" spans="1:4" ht="12.75">
      <c r="A614" s="37"/>
      <c r="B614" s="37"/>
      <c r="C614" s="37"/>
      <c r="D614" s="37"/>
    </row>
    <row r="615" spans="1:4" ht="12.75">
      <c r="A615" s="37"/>
      <c r="B615" s="37"/>
      <c r="C615" s="37"/>
      <c r="D615" s="37"/>
    </row>
    <row r="616" spans="1:4" ht="12.75">
      <c r="A616" s="37"/>
      <c r="B616" s="37"/>
      <c r="C616" s="37"/>
      <c r="D616" s="37"/>
    </row>
    <row r="617" spans="1:4" ht="12.75">
      <c r="A617" s="37"/>
      <c r="B617" s="37"/>
      <c r="C617" s="37"/>
      <c r="D617" s="37"/>
    </row>
    <row r="618" spans="1:4" ht="12.75">
      <c r="A618" s="37"/>
      <c r="B618" s="37"/>
      <c r="C618" s="37"/>
      <c r="D618" s="37"/>
    </row>
    <row r="619" spans="1:4" ht="12.75">
      <c r="A619" s="37"/>
      <c r="B619" s="37"/>
      <c r="C619" s="37"/>
      <c r="D619" s="37"/>
    </row>
    <row r="620" spans="1:4" ht="12.75">
      <c r="A620" s="37"/>
      <c r="B620" s="37"/>
      <c r="C620" s="37"/>
      <c r="D620" s="37"/>
    </row>
    <row r="621" spans="1:4" ht="12.75">
      <c r="A621" s="37"/>
      <c r="B621" s="37"/>
      <c r="C621" s="37"/>
      <c r="D621" s="37"/>
    </row>
    <row r="622" spans="1:4" ht="12.75">
      <c r="A622" s="37"/>
      <c r="B622" s="37"/>
      <c r="C622" s="37"/>
      <c r="D622" s="37"/>
    </row>
    <row r="623" spans="1:4" ht="12.75">
      <c r="A623" s="37"/>
      <c r="B623" s="37"/>
      <c r="C623" s="37"/>
      <c r="D623" s="37"/>
    </row>
    <row r="624" spans="1:4" ht="12.75">
      <c r="A624" s="37"/>
      <c r="B624" s="37"/>
      <c r="C624" s="37"/>
      <c r="D624" s="37"/>
    </row>
    <row r="625" spans="1:4" ht="12.75">
      <c r="A625" s="37"/>
      <c r="B625" s="37"/>
      <c r="C625" s="37"/>
      <c r="D625" s="37"/>
    </row>
    <row r="626" spans="1:4" ht="12.75">
      <c r="A626" s="37"/>
      <c r="B626" s="37"/>
      <c r="C626" s="37"/>
      <c r="D626" s="37"/>
    </row>
    <row r="627" spans="1:4" ht="12.75">
      <c r="A627" s="37"/>
      <c r="B627" s="37"/>
      <c r="C627" s="37"/>
      <c r="D627" s="37"/>
    </row>
    <row r="628" spans="1:4" ht="12.75">
      <c r="A628" s="37"/>
      <c r="B628" s="37"/>
      <c r="C628" s="37"/>
      <c r="D628" s="37"/>
    </row>
    <row r="629" spans="1:4" ht="12.75">
      <c r="A629" s="37"/>
      <c r="B629" s="37"/>
      <c r="C629" s="37"/>
      <c r="D629" s="37"/>
    </row>
    <row r="630" spans="1:4" ht="12.75">
      <c r="A630" s="37"/>
      <c r="B630" s="37"/>
      <c r="C630" s="37"/>
      <c r="D630" s="37"/>
    </row>
    <row r="631" spans="1:4" ht="12.75">
      <c r="A631" s="37"/>
      <c r="B631" s="37"/>
      <c r="C631" s="37"/>
      <c r="D631" s="37"/>
    </row>
    <row r="632" spans="1:4" ht="12.75">
      <c r="A632" s="37"/>
      <c r="B632" s="37"/>
      <c r="C632" s="37"/>
      <c r="D632" s="37"/>
    </row>
    <row r="633" spans="1:4" ht="12.75">
      <c r="A633" s="37"/>
      <c r="B633" s="37"/>
      <c r="C633" s="37"/>
      <c r="D633" s="37"/>
    </row>
    <row r="634" spans="1:4" ht="12.75">
      <c r="A634" s="37"/>
      <c r="B634" s="37"/>
      <c r="C634" s="37"/>
      <c r="D634" s="37"/>
    </row>
    <row r="635" spans="1:4" ht="12.75">
      <c r="A635" s="37"/>
      <c r="B635" s="37"/>
      <c r="C635" s="37"/>
      <c r="D635" s="37"/>
    </row>
    <row r="636" spans="1:4" ht="12.75">
      <c r="A636" s="37"/>
      <c r="B636" s="37"/>
      <c r="C636" s="37"/>
      <c r="D636" s="37"/>
    </row>
    <row r="637" spans="1:4" ht="12.75">
      <c r="A637" s="37"/>
      <c r="B637" s="37"/>
      <c r="C637" s="37"/>
      <c r="D637" s="37"/>
    </row>
    <row r="638" spans="1:4" ht="12.75">
      <c r="A638" s="37"/>
      <c r="B638" s="37"/>
      <c r="C638" s="37"/>
      <c r="D638" s="37"/>
    </row>
    <row r="639" spans="1:4" ht="12.75">
      <c r="A639" s="37"/>
      <c r="B639" s="37"/>
      <c r="C639" s="37"/>
      <c r="D639" s="37"/>
    </row>
    <row r="640" spans="1:4" ht="12.75">
      <c r="A640" s="37"/>
      <c r="B640" s="37"/>
      <c r="C640" s="37"/>
      <c r="D640" s="37"/>
    </row>
    <row r="641" spans="1:4" ht="12.75">
      <c r="A641" s="37"/>
      <c r="B641" s="37"/>
      <c r="C641" s="37"/>
      <c r="D641" s="37"/>
    </row>
    <row r="642" spans="1:4" ht="12.75">
      <c r="A642" s="37"/>
      <c r="B642" s="37"/>
      <c r="C642" s="37"/>
      <c r="D642" s="37"/>
    </row>
    <row r="643" spans="1:4" ht="12.75">
      <c r="A643" s="37"/>
      <c r="B643" s="37"/>
      <c r="C643" s="37"/>
      <c r="D643" s="37"/>
    </row>
    <row r="644" spans="1:4" ht="12.75">
      <c r="A644" s="37"/>
      <c r="B644" s="37"/>
      <c r="C644" s="37"/>
      <c r="D644" s="37"/>
    </row>
    <row r="645" spans="1:4" ht="12.75">
      <c r="A645" s="37"/>
      <c r="B645" s="37"/>
      <c r="C645" s="37"/>
      <c r="D645" s="37"/>
    </row>
    <row r="646" spans="1:4" ht="12.75">
      <c r="A646" s="37"/>
      <c r="B646" s="37"/>
      <c r="C646" s="37"/>
      <c r="D646" s="37"/>
    </row>
    <row r="647" spans="1:4" ht="12.75">
      <c r="A647" s="37"/>
      <c r="B647" s="37"/>
      <c r="C647" s="37"/>
      <c r="D647" s="37"/>
    </row>
    <row r="648" spans="1:4" ht="12.75">
      <c r="A648" s="37"/>
      <c r="B648" s="37"/>
      <c r="C648" s="37"/>
      <c r="D648" s="37"/>
    </row>
    <row r="649" spans="1:4" ht="12.75">
      <c r="A649" s="37"/>
      <c r="B649" s="37"/>
      <c r="C649" s="37"/>
      <c r="D649" s="37"/>
    </row>
    <row r="650" spans="1:4" ht="12.75">
      <c r="A650" s="37"/>
      <c r="B650" s="37"/>
      <c r="C650" s="37"/>
      <c r="D650" s="37"/>
    </row>
    <row r="651" spans="1:4" ht="12.75">
      <c r="A651" s="37"/>
      <c r="B651" s="37"/>
      <c r="C651" s="37"/>
      <c r="D651" s="37"/>
    </row>
    <row r="652" spans="1:4" ht="12.75">
      <c r="A652" s="37"/>
      <c r="B652" s="37"/>
      <c r="C652" s="37"/>
      <c r="D652" s="37"/>
    </row>
    <row r="653" spans="1:4" ht="12.75">
      <c r="A653" s="37"/>
      <c r="B653" s="37"/>
      <c r="C653" s="37"/>
      <c r="D653" s="37"/>
    </row>
    <row r="654" spans="1:4" ht="12.75">
      <c r="A654" s="37"/>
      <c r="B654" s="37"/>
      <c r="C654" s="37"/>
      <c r="D654" s="37"/>
    </row>
    <row r="655" spans="1:4" ht="12.75">
      <c r="A655" s="37"/>
      <c r="B655" s="37"/>
      <c r="C655" s="37"/>
      <c r="D655" s="37"/>
    </row>
    <row r="656" spans="1:4" ht="12.75">
      <c r="A656" s="37"/>
      <c r="B656" s="37"/>
      <c r="C656" s="37"/>
      <c r="D656" s="37"/>
    </row>
    <row r="657" spans="1:4" ht="12.75">
      <c r="A657" s="37"/>
      <c r="B657" s="37"/>
      <c r="C657" s="37"/>
      <c r="D657" s="37"/>
    </row>
    <row r="658" spans="1:4" ht="12.75">
      <c r="A658" s="37"/>
      <c r="B658" s="37"/>
      <c r="C658" s="37"/>
      <c r="D658" s="37"/>
    </row>
    <row r="659" spans="1:4" ht="12.75">
      <c r="A659" s="37"/>
      <c r="B659" s="37"/>
      <c r="C659" s="37"/>
      <c r="D659" s="37"/>
    </row>
    <row r="660" spans="1:4" ht="12.75">
      <c r="A660" s="37"/>
      <c r="B660" s="37"/>
      <c r="C660" s="37"/>
      <c r="D660" s="37"/>
    </row>
    <row r="661" spans="1:4" ht="12.75">
      <c r="A661" s="37"/>
      <c r="B661" s="37"/>
      <c r="C661" s="37"/>
      <c r="D661" s="37"/>
    </row>
    <row r="662" spans="1:4" ht="12.75">
      <c r="A662" s="37"/>
      <c r="B662" s="37"/>
      <c r="C662" s="37"/>
      <c r="D662" s="37"/>
    </row>
    <row r="663" spans="1:4" ht="12.75">
      <c r="A663" s="37"/>
      <c r="B663" s="37"/>
      <c r="C663" s="37"/>
      <c r="D663" s="37"/>
    </row>
    <row r="664" spans="1:4" ht="12.75">
      <c r="A664" s="37"/>
      <c r="B664" s="37"/>
      <c r="C664" s="37"/>
      <c r="D664" s="37"/>
    </row>
    <row r="665" spans="1:4" ht="12.75">
      <c r="A665" s="37"/>
      <c r="B665" s="37"/>
      <c r="C665" s="37"/>
      <c r="D665" s="37"/>
    </row>
    <row r="666" spans="1:4" ht="12.75">
      <c r="A666" s="37"/>
      <c r="B666" s="37"/>
      <c r="C666" s="37"/>
      <c r="D666" s="37"/>
    </row>
    <row r="667" spans="1:4" ht="12.75">
      <c r="A667" s="37"/>
      <c r="B667" s="37"/>
      <c r="C667" s="37"/>
      <c r="D667" s="37"/>
    </row>
    <row r="668" spans="1:4" ht="12.75">
      <c r="A668" s="37"/>
      <c r="B668" s="37"/>
      <c r="C668" s="37"/>
      <c r="D668" s="37"/>
    </row>
    <row r="669" spans="1:4" ht="12.75">
      <c r="A669" s="37"/>
      <c r="B669" s="37"/>
      <c r="C669" s="37"/>
      <c r="D669" s="37"/>
    </row>
    <row r="670" spans="1:4" ht="12.75">
      <c r="A670" s="37"/>
      <c r="B670" s="37"/>
      <c r="C670" s="37"/>
      <c r="D670" s="37"/>
    </row>
    <row r="671" spans="1:4" ht="12.75">
      <c r="A671" s="37"/>
      <c r="B671" s="37"/>
      <c r="C671" s="37"/>
      <c r="D671" s="37"/>
    </row>
    <row r="672" spans="1:4" ht="12.75">
      <c r="A672" s="37"/>
      <c r="B672" s="37"/>
      <c r="C672" s="37"/>
      <c r="D672" s="37"/>
    </row>
    <row r="673" spans="1:4" ht="12.75">
      <c r="A673" s="37"/>
      <c r="B673" s="37"/>
      <c r="C673" s="37"/>
      <c r="D673" s="37"/>
    </row>
    <row r="674" spans="1:4" ht="12.75">
      <c r="A674" s="37"/>
      <c r="B674" s="37"/>
      <c r="C674" s="37"/>
      <c r="D674" s="37"/>
    </row>
    <row r="675" spans="1:4" ht="12.75">
      <c r="A675" s="37"/>
      <c r="B675" s="37"/>
      <c r="C675" s="37"/>
      <c r="D675" s="37"/>
    </row>
  </sheetData>
  <mergeCells count="13">
    <mergeCell ref="E368:E369"/>
    <mergeCell ref="F368:F369"/>
    <mergeCell ref="F9:F10"/>
    <mergeCell ref="A8:D8"/>
    <mergeCell ref="D9:D10"/>
    <mergeCell ref="D368:D369"/>
    <mergeCell ref="C368:C369"/>
    <mergeCell ref="A9:A11"/>
    <mergeCell ref="B9:B11"/>
    <mergeCell ref="C9:C11"/>
    <mergeCell ref="E1:F1"/>
    <mergeCell ref="A6:F6"/>
    <mergeCell ref="E9:E10"/>
  </mergeCells>
  <printOptions horizontalCentered="1"/>
  <pageMargins left="0.24" right="0.25" top="0.25" bottom="0.21" header="0.11811023622047245" footer="0.19"/>
  <pageSetup fitToHeight="0" fitToWidth="7" horizontalDpi="600" verticalDpi="600" orientation="portrait" paperSize="9" r:id="rId1"/>
  <rowBreaks count="4" manualBreakCount="4">
    <brk id="137" max="5" man="1"/>
    <brk id="203" max="5" man="1"/>
    <brk id="271" max="5" man="1"/>
    <brk id="33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56"/>
  <sheetViews>
    <sheetView workbookViewId="0" topLeftCell="A1">
      <selection activeCell="I168" sqref="I168"/>
    </sheetView>
  </sheetViews>
  <sheetFormatPr defaultColWidth="9.00390625" defaultRowHeight="12.75"/>
  <cols>
    <col min="1" max="1" width="4.125" style="192" customWidth="1"/>
    <col min="2" max="2" width="6.00390625" style="192" customWidth="1"/>
    <col min="3" max="3" width="5.00390625" style="192" customWidth="1"/>
    <col min="4" max="4" width="44.875" style="192" customWidth="1"/>
    <col min="5" max="5" width="10.75390625" style="192" customWidth="1"/>
    <col min="6" max="6" width="10.25390625" style="192" customWidth="1"/>
    <col min="7" max="7" width="11.125" style="444" customWidth="1"/>
    <col min="8" max="8" width="7.875" style="442" customWidth="1"/>
    <col min="9" max="9" width="12.00390625" style="442" customWidth="1"/>
    <col min="10" max="10" width="6.00390625" style="192" customWidth="1"/>
    <col min="11" max="16384" width="9.125" style="192" customWidth="1"/>
  </cols>
  <sheetData>
    <row r="1" ht="12.75">
      <c r="F1" s="251" t="s">
        <v>412</v>
      </c>
    </row>
    <row r="2" ht="12.75">
      <c r="F2" s="251" t="s">
        <v>182</v>
      </c>
    </row>
    <row r="3" spans="2:6" ht="12.75">
      <c r="B3" s="318"/>
      <c r="C3" s="318"/>
      <c r="D3" s="318"/>
      <c r="F3" s="251" t="s">
        <v>183</v>
      </c>
    </row>
    <row r="4" ht="12.75">
      <c r="F4" s="251" t="s">
        <v>610</v>
      </c>
    </row>
    <row r="7" spans="1:7" ht="12.75">
      <c r="A7" s="868" t="s">
        <v>559</v>
      </c>
      <c r="B7" s="868"/>
      <c r="C7" s="868"/>
      <c r="D7" s="868"/>
      <c r="E7" s="868"/>
      <c r="F7" s="868"/>
      <c r="G7" s="868"/>
    </row>
    <row r="8" spans="3:4" ht="10.5" customHeight="1">
      <c r="C8" s="318"/>
      <c r="D8" s="477"/>
    </row>
    <row r="9" spans="1:7" ht="12" customHeight="1" thickBot="1">
      <c r="A9" s="867" t="s">
        <v>93</v>
      </c>
      <c r="B9" s="867"/>
      <c r="C9" s="867"/>
      <c r="D9" s="867"/>
      <c r="E9" s="867"/>
      <c r="F9" s="867"/>
      <c r="G9" s="867"/>
    </row>
    <row r="10" spans="1:7" ht="12.75" customHeight="1">
      <c r="A10" s="881" t="s">
        <v>61</v>
      </c>
      <c r="B10" s="884" t="s">
        <v>46</v>
      </c>
      <c r="C10" s="884" t="s">
        <v>0</v>
      </c>
      <c r="D10" s="884" t="s">
        <v>62</v>
      </c>
      <c r="E10" s="875" t="s">
        <v>513</v>
      </c>
      <c r="F10" s="878" t="s">
        <v>607</v>
      </c>
      <c r="G10" s="872" t="s">
        <v>608</v>
      </c>
    </row>
    <row r="11" spans="1:7" ht="12.75">
      <c r="A11" s="882"/>
      <c r="B11" s="885"/>
      <c r="C11" s="885"/>
      <c r="D11" s="885"/>
      <c r="E11" s="876"/>
      <c r="F11" s="879"/>
      <c r="G11" s="873"/>
    </row>
    <row r="12" spans="1:7" ht="12" customHeight="1" thickBot="1">
      <c r="A12" s="883"/>
      <c r="B12" s="886"/>
      <c r="C12" s="886"/>
      <c r="D12" s="886"/>
      <c r="E12" s="877"/>
      <c r="F12" s="880"/>
      <c r="G12" s="874"/>
    </row>
    <row r="13" spans="1:9" s="358" customFormat="1" ht="9.75" customHeight="1" thickBot="1">
      <c r="A13" s="355">
        <v>1</v>
      </c>
      <c r="B13" s="221">
        <v>2</v>
      </c>
      <c r="C13" s="356">
        <v>3</v>
      </c>
      <c r="D13" s="356">
        <v>4</v>
      </c>
      <c r="E13" s="357">
        <v>5</v>
      </c>
      <c r="F13" s="221">
        <v>6</v>
      </c>
      <c r="G13" s="594">
        <v>7</v>
      </c>
      <c r="H13" s="478"/>
      <c r="I13" s="478"/>
    </row>
    <row r="14" spans="1:7" ht="12.75">
      <c r="A14" s="479"/>
      <c r="B14" s="480"/>
      <c r="C14" s="480"/>
      <c r="D14" s="470"/>
      <c r="E14" s="626"/>
      <c r="F14" s="627"/>
      <c r="G14" s="481"/>
    </row>
    <row r="15" spans="1:7" ht="13.5" thickBot="1">
      <c r="A15" s="401" t="s">
        <v>1</v>
      </c>
      <c r="B15" s="402"/>
      <c r="C15" s="402"/>
      <c r="D15" s="739" t="s">
        <v>2</v>
      </c>
      <c r="E15" s="629">
        <f>E16</f>
        <v>44000</v>
      </c>
      <c r="F15" s="648">
        <f>F16</f>
        <v>0</v>
      </c>
      <c r="G15" s="456">
        <f aca="true" t="shared" si="0" ref="G15:G20">E15+F15</f>
        <v>44000</v>
      </c>
    </row>
    <row r="16" spans="1:7" ht="12.75">
      <c r="A16" s="405"/>
      <c r="B16" s="728" t="s">
        <v>3</v>
      </c>
      <c r="C16" s="467"/>
      <c r="D16" s="740" t="s">
        <v>66</v>
      </c>
      <c r="E16" s="560">
        <f>E17</f>
        <v>44000</v>
      </c>
      <c r="F16" s="582">
        <f>F17</f>
        <v>0</v>
      </c>
      <c r="G16" s="464">
        <f t="shared" si="0"/>
        <v>44000</v>
      </c>
    </row>
    <row r="17" spans="1:7" ht="12.75">
      <c r="A17" s="405"/>
      <c r="B17" s="277"/>
      <c r="C17" s="409" t="s">
        <v>184</v>
      </c>
      <c r="D17" s="251" t="s">
        <v>185</v>
      </c>
      <c r="E17" s="304">
        <v>44000</v>
      </c>
      <c r="F17" s="302"/>
      <c r="G17" s="459">
        <f t="shared" si="0"/>
        <v>44000</v>
      </c>
    </row>
    <row r="18" spans="1:7" ht="12.75">
      <c r="A18" s="405"/>
      <c r="B18" s="430"/>
      <c r="C18" s="409"/>
      <c r="D18" s="251"/>
      <c r="E18" s="304"/>
      <c r="F18" s="302"/>
      <c r="G18" s="459"/>
    </row>
    <row r="19" spans="1:10" ht="13.5" thickBot="1">
      <c r="A19" s="401" t="s">
        <v>21</v>
      </c>
      <c r="B19" s="402"/>
      <c r="C19" s="402"/>
      <c r="D19" s="681" t="s">
        <v>22</v>
      </c>
      <c r="E19" s="629">
        <f>E23+E20</f>
        <v>193335</v>
      </c>
      <c r="F19" s="648">
        <f>F23+F20</f>
        <v>0</v>
      </c>
      <c r="G19" s="456">
        <f t="shared" si="0"/>
        <v>193335</v>
      </c>
      <c r="I19" s="482"/>
      <c r="J19" s="338"/>
    </row>
    <row r="20" spans="1:10" ht="12.75">
      <c r="A20" s="741"/>
      <c r="B20" s="728" t="s">
        <v>43</v>
      </c>
      <c r="C20" s="467"/>
      <c r="D20" s="685" t="s">
        <v>67</v>
      </c>
      <c r="E20" s="560">
        <f>SUM(E21)</f>
        <v>188635</v>
      </c>
      <c r="F20" s="582">
        <f>SUM(F21)</f>
        <v>0</v>
      </c>
      <c r="G20" s="464">
        <f t="shared" si="0"/>
        <v>188635</v>
      </c>
      <c r="I20" s="53"/>
      <c r="J20" s="338"/>
    </row>
    <row r="21" spans="1:7" ht="12.75">
      <c r="A21" s="741"/>
      <c r="B21" s="742"/>
      <c r="C21" s="743">
        <v>3030</v>
      </c>
      <c r="D21" s="744" t="s">
        <v>186</v>
      </c>
      <c r="E21" s="304">
        <v>188635</v>
      </c>
      <c r="F21" s="302"/>
      <c r="G21" s="459">
        <f aca="true" t="shared" si="1" ref="G21:G28">E21+F21</f>
        <v>188635</v>
      </c>
    </row>
    <row r="22" spans="1:7" ht="12.75">
      <c r="A22" s="741"/>
      <c r="B22" s="745"/>
      <c r="C22" s="745"/>
      <c r="D22" s="631"/>
      <c r="E22" s="304"/>
      <c r="F22" s="302"/>
      <c r="G22" s="459"/>
    </row>
    <row r="23" spans="1:7" ht="12.75">
      <c r="A23" s="423"/>
      <c r="B23" s="728" t="s">
        <v>23</v>
      </c>
      <c r="C23" s="746"/>
      <c r="D23" s="685" t="s">
        <v>67</v>
      </c>
      <c r="E23" s="560">
        <f>E24</f>
        <v>4700</v>
      </c>
      <c r="F23" s="582">
        <f>F24</f>
        <v>0</v>
      </c>
      <c r="G23" s="464">
        <f t="shared" si="1"/>
        <v>4700</v>
      </c>
    </row>
    <row r="24" spans="1:7" ht="12.75">
      <c r="A24" s="423"/>
      <c r="B24" s="413"/>
      <c r="C24" s="409" t="s">
        <v>184</v>
      </c>
      <c r="D24" s="251" t="s">
        <v>185</v>
      </c>
      <c r="E24" s="304">
        <v>4700</v>
      </c>
      <c r="F24" s="302"/>
      <c r="G24" s="459">
        <f t="shared" si="1"/>
        <v>4700</v>
      </c>
    </row>
    <row r="25" spans="1:7" ht="12.75">
      <c r="A25" s="423"/>
      <c r="B25" s="413"/>
      <c r="C25" s="409"/>
      <c r="D25" s="251"/>
      <c r="E25" s="304"/>
      <c r="F25" s="302"/>
      <c r="G25" s="459"/>
    </row>
    <row r="26" spans="1:7" ht="13.5" thickBot="1">
      <c r="A26" s="421">
        <v>600</v>
      </c>
      <c r="B26" s="402"/>
      <c r="C26" s="402"/>
      <c r="D26" s="681" t="s">
        <v>32</v>
      </c>
      <c r="E26" s="629">
        <f>E27</f>
        <v>4173967</v>
      </c>
      <c r="F26" s="648">
        <f>F27</f>
        <v>-530547</v>
      </c>
      <c r="G26" s="456">
        <f t="shared" si="1"/>
        <v>3643420</v>
      </c>
    </row>
    <row r="27" spans="1:7" ht="12.75">
      <c r="A27" s="423"/>
      <c r="B27" s="462">
        <v>60014</v>
      </c>
      <c r="C27" s="467"/>
      <c r="D27" s="679" t="s">
        <v>33</v>
      </c>
      <c r="E27" s="560">
        <f>SUM(E28:E47)</f>
        <v>4173967</v>
      </c>
      <c r="F27" s="582">
        <f>SUM(F28:F47)</f>
        <v>-530547</v>
      </c>
      <c r="G27" s="464">
        <f t="shared" si="1"/>
        <v>3643420</v>
      </c>
    </row>
    <row r="28" spans="1:7" ht="12.75">
      <c r="A28" s="423"/>
      <c r="B28" s="277"/>
      <c r="C28" s="277">
        <v>2310</v>
      </c>
      <c r="D28" s="631" t="s">
        <v>440</v>
      </c>
      <c r="E28" s="304">
        <v>8423</v>
      </c>
      <c r="F28" s="302"/>
      <c r="G28" s="459">
        <f t="shared" si="1"/>
        <v>8423</v>
      </c>
    </row>
    <row r="29" spans="1:9" ht="12.75">
      <c r="A29" s="423"/>
      <c r="B29" s="277"/>
      <c r="C29" s="277">
        <v>3020</v>
      </c>
      <c r="D29" s="251" t="s">
        <v>188</v>
      </c>
      <c r="E29" s="304">
        <v>15500</v>
      </c>
      <c r="F29" s="302"/>
      <c r="G29" s="459">
        <f>E29+F29</f>
        <v>15500</v>
      </c>
      <c r="I29" s="444"/>
    </row>
    <row r="30" spans="1:7" ht="12.75">
      <c r="A30" s="423"/>
      <c r="B30" s="277"/>
      <c r="C30" s="277">
        <v>4010</v>
      </c>
      <c r="D30" s="251" t="s">
        <v>189</v>
      </c>
      <c r="E30" s="304">
        <v>753580</v>
      </c>
      <c r="F30" s="302"/>
      <c r="G30" s="459">
        <f aca="true" t="shared" si="2" ref="G30:G94">E30+F30</f>
        <v>753580</v>
      </c>
    </row>
    <row r="31" spans="1:7" ht="12.75">
      <c r="A31" s="423"/>
      <c r="B31" s="277"/>
      <c r="C31" s="277">
        <v>4040</v>
      </c>
      <c r="D31" s="251" t="s">
        <v>190</v>
      </c>
      <c r="E31" s="304">
        <v>66155</v>
      </c>
      <c r="F31" s="302"/>
      <c r="G31" s="459">
        <f t="shared" si="2"/>
        <v>66155</v>
      </c>
    </row>
    <row r="32" spans="1:7" ht="12.75">
      <c r="A32" s="423"/>
      <c r="B32" s="277"/>
      <c r="C32" s="277">
        <v>4110</v>
      </c>
      <c r="D32" s="251" t="s">
        <v>191</v>
      </c>
      <c r="E32" s="304">
        <v>138135</v>
      </c>
      <c r="F32" s="302"/>
      <c r="G32" s="459">
        <f t="shared" si="2"/>
        <v>138135</v>
      </c>
    </row>
    <row r="33" spans="1:7" ht="12.75">
      <c r="A33" s="423"/>
      <c r="B33" s="277"/>
      <c r="C33" s="277">
        <v>4120</v>
      </c>
      <c r="D33" s="251" t="s">
        <v>192</v>
      </c>
      <c r="E33" s="304">
        <v>19147</v>
      </c>
      <c r="F33" s="302"/>
      <c r="G33" s="459">
        <f t="shared" si="2"/>
        <v>19147</v>
      </c>
    </row>
    <row r="34" spans="1:11" ht="12.75">
      <c r="A34" s="423"/>
      <c r="B34" s="277"/>
      <c r="C34" s="277">
        <v>4210</v>
      </c>
      <c r="D34" s="251" t="s">
        <v>193</v>
      </c>
      <c r="E34" s="304">
        <v>755315</v>
      </c>
      <c r="F34" s="302"/>
      <c r="G34" s="459">
        <f t="shared" si="2"/>
        <v>755315</v>
      </c>
      <c r="I34" s="444"/>
      <c r="K34" s="197"/>
    </row>
    <row r="35" spans="1:7" ht="12.75">
      <c r="A35" s="423"/>
      <c r="B35" s="277"/>
      <c r="C35" s="277">
        <v>4260</v>
      </c>
      <c r="D35" s="251" t="s">
        <v>194</v>
      </c>
      <c r="E35" s="304">
        <v>50000</v>
      </c>
      <c r="F35" s="302"/>
      <c r="G35" s="459">
        <f t="shared" si="2"/>
        <v>50000</v>
      </c>
    </row>
    <row r="36" spans="1:7" ht="12.75">
      <c r="A36" s="423"/>
      <c r="B36" s="277"/>
      <c r="C36" s="277">
        <v>4270</v>
      </c>
      <c r="D36" s="251" t="s">
        <v>195</v>
      </c>
      <c r="E36" s="304">
        <v>459073</v>
      </c>
      <c r="F36" s="302"/>
      <c r="G36" s="459">
        <f t="shared" si="2"/>
        <v>459073</v>
      </c>
    </row>
    <row r="37" spans="1:9" ht="12.75">
      <c r="A37" s="423"/>
      <c r="B37" s="277"/>
      <c r="C37" s="277">
        <v>4280</v>
      </c>
      <c r="D37" s="251" t="s">
        <v>196</v>
      </c>
      <c r="E37" s="304">
        <v>2000</v>
      </c>
      <c r="F37" s="302"/>
      <c r="G37" s="459">
        <f t="shared" si="2"/>
        <v>2000</v>
      </c>
      <c r="I37" s="444"/>
    </row>
    <row r="38" spans="1:7" ht="12.75">
      <c r="A38" s="423"/>
      <c r="B38" s="277"/>
      <c r="C38" s="277">
        <v>4300</v>
      </c>
      <c r="D38" s="251" t="s">
        <v>185</v>
      </c>
      <c r="E38" s="304">
        <v>72100</v>
      </c>
      <c r="F38" s="302"/>
      <c r="G38" s="459">
        <f t="shared" si="2"/>
        <v>72100</v>
      </c>
    </row>
    <row r="39" spans="1:7" ht="12.75">
      <c r="A39" s="423"/>
      <c r="B39" s="277"/>
      <c r="C39" s="277">
        <v>4410</v>
      </c>
      <c r="D39" s="251" t="s">
        <v>197</v>
      </c>
      <c r="E39" s="304">
        <v>6000</v>
      </c>
      <c r="F39" s="302"/>
      <c r="G39" s="459">
        <f t="shared" si="2"/>
        <v>6000</v>
      </c>
    </row>
    <row r="40" spans="1:7" ht="12.75">
      <c r="A40" s="423"/>
      <c r="B40" s="277"/>
      <c r="C40" s="277">
        <v>4430</v>
      </c>
      <c r="D40" s="251" t="s">
        <v>198</v>
      </c>
      <c r="E40" s="304">
        <v>39600</v>
      </c>
      <c r="F40" s="302"/>
      <c r="G40" s="459">
        <f t="shared" si="2"/>
        <v>39600</v>
      </c>
    </row>
    <row r="41" spans="1:9" ht="12.75">
      <c r="A41" s="423"/>
      <c r="B41" s="277"/>
      <c r="C41" s="277">
        <v>4440</v>
      </c>
      <c r="D41" s="251" t="s">
        <v>199</v>
      </c>
      <c r="E41" s="304">
        <v>32507</v>
      </c>
      <c r="F41" s="302"/>
      <c r="G41" s="459">
        <f t="shared" si="2"/>
        <v>32507</v>
      </c>
      <c r="I41" s="444"/>
    </row>
    <row r="42" spans="1:9" ht="12.75">
      <c r="A42" s="423"/>
      <c r="B42" s="277"/>
      <c r="C42" s="277">
        <v>4480</v>
      </c>
      <c r="D42" s="251" t="s">
        <v>200</v>
      </c>
      <c r="E42" s="304">
        <v>25506</v>
      </c>
      <c r="F42" s="302"/>
      <c r="G42" s="459">
        <f t="shared" si="2"/>
        <v>25506</v>
      </c>
      <c r="I42" s="444"/>
    </row>
    <row r="43" spans="1:7" ht="12.75">
      <c r="A43" s="423"/>
      <c r="B43" s="277"/>
      <c r="C43" s="277">
        <v>4510</v>
      </c>
      <c r="D43" s="251" t="s">
        <v>201</v>
      </c>
      <c r="E43" s="304">
        <v>2829</v>
      </c>
      <c r="F43" s="302"/>
      <c r="G43" s="459">
        <f t="shared" si="2"/>
        <v>2829</v>
      </c>
    </row>
    <row r="44" spans="1:7" ht="12.75">
      <c r="A44" s="423"/>
      <c r="B44" s="277"/>
      <c r="C44" s="277">
        <v>4520</v>
      </c>
      <c r="D44" s="251" t="s">
        <v>410</v>
      </c>
      <c r="E44" s="304">
        <v>1650</v>
      </c>
      <c r="F44" s="302"/>
      <c r="G44" s="459">
        <f t="shared" si="2"/>
        <v>1650</v>
      </c>
    </row>
    <row r="45" spans="1:7" ht="12.75">
      <c r="A45" s="423"/>
      <c r="B45" s="277"/>
      <c r="C45" s="277">
        <v>4580</v>
      </c>
      <c r="D45" s="251" t="s">
        <v>73</v>
      </c>
      <c r="E45" s="304">
        <v>2000</v>
      </c>
      <c r="F45" s="302"/>
      <c r="G45" s="459">
        <f t="shared" si="2"/>
        <v>2000</v>
      </c>
    </row>
    <row r="46" spans="1:7" ht="12.75">
      <c r="A46" s="423"/>
      <c r="B46" s="277"/>
      <c r="C46" s="277">
        <v>6050</v>
      </c>
      <c r="D46" s="251" t="s">
        <v>202</v>
      </c>
      <c r="E46" s="304">
        <v>1690447</v>
      </c>
      <c r="F46" s="302">
        <f>-500000-30000-547</f>
        <v>-530547</v>
      </c>
      <c r="G46" s="459">
        <f t="shared" si="2"/>
        <v>1159900</v>
      </c>
    </row>
    <row r="47" spans="1:7" ht="12.75">
      <c r="A47" s="423"/>
      <c r="B47" s="277"/>
      <c r="C47" s="277">
        <v>6060</v>
      </c>
      <c r="D47" s="251" t="s">
        <v>452</v>
      </c>
      <c r="E47" s="304">
        <v>34000</v>
      </c>
      <c r="F47" s="302">
        <v>0</v>
      </c>
      <c r="G47" s="459">
        <f t="shared" si="2"/>
        <v>34000</v>
      </c>
    </row>
    <row r="48" spans="1:7" ht="12.75">
      <c r="A48" s="423"/>
      <c r="B48" s="277"/>
      <c r="C48" s="277"/>
      <c r="D48" s="251"/>
      <c r="E48" s="304"/>
      <c r="F48" s="302"/>
      <c r="G48" s="459"/>
    </row>
    <row r="49" spans="1:7" ht="13.5" thickBot="1">
      <c r="A49" s="421">
        <v>630</v>
      </c>
      <c r="B49" s="402"/>
      <c r="C49" s="422"/>
      <c r="D49" s="681" t="s">
        <v>203</v>
      </c>
      <c r="E49" s="629">
        <f>E50</f>
        <v>2000</v>
      </c>
      <c r="F49" s="648">
        <f>F50</f>
        <v>0</v>
      </c>
      <c r="G49" s="456">
        <f t="shared" si="2"/>
        <v>2000</v>
      </c>
    </row>
    <row r="50" spans="1:7" ht="12.75">
      <c r="A50" s="423"/>
      <c r="B50" s="462">
        <v>63003</v>
      </c>
      <c r="C50" s="747"/>
      <c r="D50" s="685" t="s">
        <v>204</v>
      </c>
      <c r="E50" s="560">
        <f>SUM(E51:E54)</f>
        <v>2000</v>
      </c>
      <c r="F50" s="582">
        <f>SUM(F51:F54)</f>
        <v>0</v>
      </c>
      <c r="G50" s="464">
        <f t="shared" si="2"/>
        <v>2000</v>
      </c>
    </row>
    <row r="51" spans="1:8" ht="12.75">
      <c r="A51" s="423"/>
      <c r="B51" s="413"/>
      <c r="C51" s="409" t="s">
        <v>441</v>
      </c>
      <c r="D51" s="251" t="s">
        <v>442</v>
      </c>
      <c r="E51" s="304">
        <v>1000</v>
      </c>
      <c r="F51" s="302"/>
      <c r="G51" s="459">
        <f t="shared" si="2"/>
        <v>1000</v>
      </c>
      <c r="H51" s="444"/>
    </row>
    <row r="52" spans="1:8" ht="12.75">
      <c r="A52" s="423"/>
      <c r="B52" s="413"/>
      <c r="C52" s="409"/>
      <c r="D52" s="251" t="s">
        <v>443</v>
      </c>
      <c r="E52" s="304"/>
      <c r="F52" s="302"/>
      <c r="G52" s="459"/>
      <c r="H52" s="444"/>
    </row>
    <row r="53" spans="1:7" ht="12.75">
      <c r="A53" s="423"/>
      <c r="B53" s="413"/>
      <c r="C53" s="409" t="s">
        <v>205</v>
      </c>
      <c r="D53" s="251" t="s">
        <v>193</v>
      </c>
      <c r="E53" s="304">
        <v>500</v>
      </c>
      <c r="F53" s="302"/>
      <c r="G53" s="459">
        <f t="shared" si="2"/>
        <v>500</v>
      </c>
    </row>
    <row r="54" spans="1:7" ht="12.75">
      <c r="A54" s="423"/>
      <c r="B54" s="413"/>
      <c r="C54" s="409" t="s">
        <v>184</v>
      </c>
      <c r="D54" s="251" t="s">
        <v>185</v>
      </c>
      <c r="E54" s="304">
        <v>500</v>
      </c>
      <c r="F54" s="302"/>
      <c r="G54" s="459">
        <f t="shared" si="2"/>
        <v>500</v>
      </c>
    </row>
    <row r="55" spans="1:7" ht="12.75">
      <c r="A55" s="423"/>
      <c r="B55" s="413"/>
      <c r="C55" s="409"/>
      <c r="D55" s="251"/>
      <c r="E55" s="304"/>
      <c r="F55" s="302"/>
      <c r="G55" s="459"/>
    </row>
    <row r="56" spans="1:7" ht="13.5" thickBot="1">
      <c r="A56" s="421">
        <v>700</v>
      </c>
      <c r="B56" s="402"/>
      <c r="C56" s="402"/>
      <c r="D56" s="681" t="s">
        <v>5</v>
      </c>
      <c r="E56" s="629">
        <f>E57</f>
        <v>87500</v>
      </c>
      <c r="F56" s="648">
        <f>F57</f>
        <v>3816</v>
      </c>
      <c r="G56" s="456">
        <f t="shared" si="2"/>
        <v>91316</v>
      </c>
    </row>
    <row r="57" spans="1:7" ht="12.75">
      <c r="A57" s="423"/>
      <c r="B57" s="462">
        <v>70005</v>
      </c>
      <c r="C57" s="467"/>
      <c r="D57" s="685" t="s">
        <v>7</v>
      </c>
      <c r="E57" s="560">
        <f>SUM(E58:E63)</f>
        <v>87500</v>
      </c>
      <c r="F57" s="560">
        <f>SUM(F58:F63)</f>
        <v>3816</v>
      </c>
      <c r="G57" s="464">
        <f t="shared" si="2"/>
        <v>91316</v>
      </c>
    </row>
    <row r="58" spans="1:7" ht="12.75">
      <c r="A58" s="423"/>
      <c r="B58" s="277"/>
      <c r="C58" s="277">
        <v>4260</v>
      </c>
      <c r="D58" s="251" t="s">
        <v>194</v>
      </c>
      <c r="E58" s="304">
        <v>10000</v>
      </c>
      <c r="F58" s="302"/>
      <c r="G58" s="459">
        <f t="shared" si="2"/>
        <v>10000</v>
      </c>
    </row>
    <row r="59" spans="1:7" ht="12.75">
      <c r="A59" s="423"/>
      <c r="B59" s="277"/>
      <c r="C59" s="277">
        <v>4270</v>
      </c>
      <c r="D59" s="251" t="s">
        <v>195</v>
      </c>
      <c r="E59" s="304">
        <f>20000</f>
        <v>20000</v>
      </c>
      <c r="F59" s="302"/>
      <c r="G59" s="459">
        <f t="shared" si="2"/>
        <v>20000</v>
      </c>
    </row>
    <row r="60" spans="1:7" ht="12.75">
      <c r="A60" s="423"/>
      <c r="B60" s="277"/>
      <c r="C60" s="409" t="s">
        <v>184</v>
      </c>
      <c r="D60" s="251" t="s">
        <v>185</v>
      </c>
      <c r="E60" s="304">
        <f>16500+29500</f>
        <v>46000</v>
      </c>
      <c r="F60" s="302"/>
      <c r="G60" s="459">
        <f t="shared" si="2"/>
        <v>46000</v>
      </c>
    </row>
    <row r="61" spans="1:7" ht="12.75">
      <c r="A61" s="423"/>
      <c r="B61" s="277"/>
      <c r="C61" s="409" t="s">
        <v>206</v>
      </c>
      <c r="D61" s="251" t="s">
        <v>200</v>
      </c>
      <c r="E61" s="304">
        <f>4500+7000</f>
        <v>11500</v>
      </c>
      <c r="F61" s="302"/>
      <c r="G61" s="459">
        <f t="shared" si="2"/>
        <v>11500</v>
      </c>
    </row>
    <row r="62" spans="1:7" ht="12.75">
      <c r="A62" s="423"/>
      <c r="B62" s="277"/>
      <c r="C62" s="409" t="s">
        <v>207</v>
      </c>
      <c r="D62" s="251" t="s">
        <v>208</v>
      </c>
      <c r="E62" s="304">
        <v>0</v>
      </c>
      <c r="F62" s="302"/>
      <c r="G62" s="459">
        <f t="shared" si="2"/>
        <v>0</v>
      </c>
    </row>
    <row r="63" spans="1:7" ht="12.75">
      <c r="A63" s="423"/>
      <c r="B63" s="277"/>
      <c r="C63" s="409" t="s">
        <v>721</v>
      </c>
      <c r="D63" s="251" t="s">
        <v>35</v>
      </c>
      <c r="E63" s="304">
        <v>0</v>
      </c>
      <c r="F63" s="302">
        <v>3816</v>
      </c>
      <c r="G63" s="459">
        <f t="shared" si="2"/>
        <v>3816</v>
      </c>
    </row>
    <row r="64" spans="1:7" ht="14.25" customHeight="1">
      <c r="A64" s="423"/>
      <c r="B64" s="277"/>
      <c r="C64" s="277"/>
      <c r="D64" s="251"/>
      <c r="E64" s="304"/>
      <c r="F64" s="652"/>
      <c r="G64" s="459"/>
    </row>
    <row r="65" spans="1:7" ht="13.5" thickBot="1">
      <c r="A65" s="421">
        <v>710</v>
      </c>
      <c r="B65" s="402"/>
      <c r="C65" s="422"/>
      <c r="D65" s="681" t="s">
        <v>9</v>
      </c>
      <c r="E65" s="629">
        <f>E66+E69+E72</f>
        <v>249822</v>
      </c>
      <c r="F65" s="648">
        <f>F66+F69+F72</f>
        <v>0</v>
      </c>
      <c r="G65" s="456">
        <f t="shared" si="2"/>
        <v>249822</v>
      </c>
    </row>
    <row r="66" spans="1:7" ht="12.75">
      <c r="A66" s="423"/>
      <c r="B66" s="462">
        <v>71013</v>
      </c>
      <c r="C66" s="747"/>
      <c r="D66" s="685" t="s">
        <v>209</v>
      </c>
      <c r="E66" s="560">
        <f>E67</f>
        <v>40000</v>
      </c>
      <c r="F66" s="582">
        <f>F67</f>
        <v>0</v>
      </c>
      <c r="G66" s="464">
        <f t="shared" si="2"/>
        <v>40000</v>
      </c>
    </row>
    <row r="67" spans="1:7" ht="12.75">
      <c r="A67" s="423"/>
      <c r="B67" s="277"/>
      <c r="C67" s="409" t="s">
        <v>184</v>
      </c>
      <c r="D67" s="251" t="s">
        <v>185</v>
      </c>
      <c r="E67" s="304">
        <v>40000</v>
      </c>
      <c r="F67" s="302"/>
      <c r="G67" s="459">
        <f t="shared" si="2"/>
        <v>40000</v>
      </c>
    </row>
    <row r="68" spans="1:7" ht="12.75">
      <c r="A68" s="423"/>
      <c r="B68" s="277"/>
      <c r="C68" s="409"/>
      <c r="D68" s="251"/>
      <c r="E68" s="304"/>
      <c r="F68" s="302"/>
      <c r="G68" s="459"/>
    </row>
    <row r="69" spans="1:7" ht="12.75">
      <c r="A69" s="423"/>
      <c r="B69" s="462">
        <v>71014</v>
      </c>
      <c r="C69" s="747"/>
      <c r="D69" s="685" t="s">
        <v>12</v>
      </c>
      <c r="E69" s="560">
        <f>E70</f>
        <v>22000</v>
      </c>
      <c r="F69" s="582">
        <f>F70</f>
        <v>0</v>
      </c>
      <c r="G69" s="464">
        <f t="shared" si="2"/>
        <v>22000</v>
      </c>
    </row>
    <row r="70" spans="1:7" ht="12.75">
      <c r="A70" s="423"/>
      <c r="B70" s="277"/>
      <c r="C70" s="409" t="s">
        <v>184</v>
      </c>
      <c r="D70" s="251" t="s">
        <v>185</v>
      </c>
      <c r="E70" s="304">
        <v>22000</v>
      </c>
      <c r="F70" s="302"/>
      <c r="G70" s="459">
        <f t="shared" si="2"/>
        <v>22000</v>
      </c>
    </row>
    <row r="71" spans="1:7" ht="12.75">
      <c r="A71" s="423"/>
      <c r="B71" s="277"/>
      <c r="C71" s="409"/>
      <c r="D71" s="251"/>
      <c r="E71" s="304"/>
      <c r="F71" s="302"/>
      <c r="G71" s="459"/>
    </row>
    <row r="72" spans="1:7" ht="12.75">
      <c r="A72" s="423"/>
      <c r="B72" s="462">
        <v>71015</v>
      </c>
      <c r="C72" s="467"/>
      <c r="D72" s="685" t="s">
        <v>14</v>
      </c>
      <c r="E72" s="560">
        <f>SUM(E73:E83)</f>
        <v>187822</v>
      </c>
      <c r="F72" s="582">
        <f>SUM(F73:F83)</f>
        <v>0</v>
      </c>
      <c r="G72" s="464">
        <f t="shared" si="2"/>
        <v>187822</v>
      </c>
    </row>
    <row r="73" spans="1:9" ht="12.75">
      <c r="A73" s="423"/>
      <c r="B73" s="277"/>
      <c r="C73" s="277">
        <v>4010</v>
      </c>
      <c r="D73" s="251" t="s">
        <v>189</v>
      </c>
      <c r="E73" s="304">
        <v>126650</v>
      </c>
      <c r="F73" s="302">
        <v>0</v>
      </c>
      <c r="G73" s="459">
        <f t="shared" si="2"/>
        <v>126650</v>
      </c>
      <c r="I73" s="444"/>
    </row>
    <row r="74" spans="1:8" ht="12.75">
      <c r="A74" s="423"/>
      <c r="B74" s="277"/>
      <c r="C74" s="277">
        <v>4040</v>
      </c>
      <c r="D74" s="251" t="s">
        <v>190</v>
      </c>
      <c r="E74" s="304">
        <v>8287</v>
      </c>
      <c r="F74" s="302"/>
      <c r="G74" s="459">
        <f t="shared" si="2"/>
        <v>8287</v>
      </c>
      <c r="H74" s="444"/>
    </row>
    <row r="75" spans="1:9" ht="12.75">
      <c r="A75" s="423"/>
      <c r="B75" s="277"/>
      <c r="C75" s="277">
        <v>4110</v>
      </c>
      <c r="D75" s="251" t="s">
        <v>191</v>
      </c>
      <c r="E75" s="304">
        <v>23366</v>
      </c>
      <c r="F75" s="302">
        <v>0</v>
      </c>
      <c r="G75" s="459">
        <f t="shared" si="2"/>
        <v>23366</v>
      </c>
      <c r="I75" s="444"/>
    </row>
    <row r="76" spans="1:7" ht="12.75">
      <c r="A76" s="423"/>
      <c r="B76" s="277"/>
      <c r="C76" s="277">
        <v>4120</v>
      </c>
      <c r="D76" s="251" t="s">
        <v>192</v>
      </c>
      <c r="E76" s="304">
        <v>3148</v>
      </c>
      <c r="F76" s="302">
        <v>0</v>
      </c>
      <c r="G76" s="459">
        <f t="shared" si="2"/>
        <v>3148</v>
      </c>
    </row>
    <row r="77" spans="1:7" ht="12.75">
      <c r="A77" s="423"/>
      <c r="B77" s="277"/>
      <c r="C77" s="277">
        <v>4170</v>
      </c>
      <c r="D77" s="251" t="s">
        <v>471</v>
      </c>
      <c r="E77" s="304">
        <v>1500</v>
      </c>
      <c r="F77" s="302">
        <v>0</v>
      </c>
      <c r="G77" s="459">
        <f t="shared" si="2"/>
        <v>1500</v>
      </c>
    </row>
    <row r="78" spans="1:9" ht="12.75">
      <c r="A78" s="423"/>
      <c r="B78" s="277"/>
      <c r="C78" s="277">
        <v>4210</v>
      </c>
      <c r="D78" s="251" t="s">
        <v>193</v>
      </c>
      <c r="E78" s="304">
        <v>6800</v>
      </c>
      <c r="F78" s="302"/>
      <c r="G78" s="459">
        <f t="shared" si="2"/>
        <v>6800</v>
      </c>
      <c r="I78" s="444"/>
    </row>
    <row r="79" spans="1:9" ht="12.75">
      <c r="A79" s="423"/>
      <c r="B79" s="277"/>
      <c r="C79" s="277">
        <v>4280</v>
      </c>
      <c r="D79" s="251" t="s">
        <v>196</v>
      </c>
      <c r="E79" s="304">
        <v>0</v>
      </c>
      <c r="F79" s="302"/>
      <c r="G79" s="459">
        <f t="shared" si="2"/>
        <v>0</v>
      </c>
      <c r="I79" s="444"/>
    </row>
    <row r="80" spans="1:9" ht="12.75">
      <c r="A80" s="423"/>
      <c r="B80" s="277"/>
      <c r="C80" s="277">
        <v>4300</v>
      </c>
      <c r="D80" s="251" t="s">
        <v>185</v>
      </c>
      <c r="E80" s="304">
        <v>12671</v>
      </c>
      <c r="F80" s="302">
        <v>0</v>
      </c>
      <c r="G80" s="459">
        <f t="shared" si="2"/>
        <v>12671</v>
      </c>
      <c r="I80" s="444"/>
    </row>
    <row r="81" spans="1:7" ht="12.75">
      <c r="A81" s="423"/>
      <c r="B81" s="277"/>
      <c r="C81" s="277">
        <v>4430</v>
      </c>
      <c r="D81" s="251" t="s">
        <v>198</v>
      </c>
      <c r="E81" s="304">
        <v>1500</v>
      </c>
      <c r="F81" s="302"/>
      <c r="G81" s="459">
        <f t="shared" si="2"/>
        <v>1500</v>
      </c>
    </row>
    <row r="82" spans="1:7" ht="12.75">
      <c r="A82" s="423"/>
      <c r="B82" s="277"/>
      <c r="C82" s="277">
        <v>4440</v>
      </c>
      <c r="D82" s="251" t="s">
        <v>199</v>
      </c>
      <c r="E82" s="304">
        <v>3900</v>
      </c>
      <c r="F82" s="302">
        <v>0</v>
      </c>
      <c r="G82" s="459">
        <f t="shared" si="2"/>
        <v>3900</v>
      </c>
    </row>
    <row r="83" spans="1:9" ht="12.75">
      <c r="A83" s="423"/>
      <c r="B83" s="277"/>
      <c r="C83" s="277">
        <v>6060</v>
      </c>
      <c r="D83" s="251" t="s">
        <v>248</v>
      </c>
      <c r="E83" s="304">
        <v>0</v>
      </c>
      <c r="F83" s="302"/>
      <c r="G83" s="459">
        <f t="shared" si="2"/>
        <v>0</v>
      </c>
      <c r="I83" s="444"/>
    </row>
    <row r="84" spans="1:7" ht="12" customHeight="1">
      <c r="A84" s="423"/>
      <c r="B84" s="277"/>
      <c r="C84" s="277"/>
      <c r="D84" s="251"/>
      <c r="E84" s="304"/>
      <c r="F84" s="302"/>
      <c r="G84" s="459"/>
    </row>
    <row r="85" spans="1:7" ht="13.5" thickBot="1">
      <c r="A85" s="421">
        <v>750</v>
      </c>
      <c r="B85" s="402"/>
      <c r="C85" s="402"/>
      <c r="D85" s="681" t="s">
        <v>15</v>
      </c>
      <c r="E85" s="629">
        <f>E86+E102+E110+E129+E138</f>
        <v>3971492</v>
      </c>
      <c r="F85" s="648">
        <f>F86+F102+F110+F129+F138</f>
        <v>2000</v>
      </c>
      <c r="G85" s="456">
        <f t="shared" si="2"/>
        <v>3973492</v>
      </c>
    </row>
    <row r="86" spans="1:7" ht="12.75">
      <c r="A86" s="423"/>
      <c r="B86" s="462">
        <v>75011</v>
      </c>
      <c r="C86" s="467"/>
      <c r="D86" s="685" t="s">
        <v>16</v>
      </c>
      <c r="E86" s="560">
        <f>SUM(E87:E100)</f>
        <v>208847</v>
      </c>
      <c r="F86" s="582">
        <f>SUM(F87:F100)</f>
        <v>0</v>
      </c>
      <c r="G86" s="464">
        <f t="shared" si="2"/>
        <v>208847</v>
      </c>
    </row>
    <row r="87" spans="1:7" ht="12.75">
      <c r="A87" s="423"/>
      <c r="B87" s="277"/>
      <c r="C87" s="277">
        <v>3020</v>
      </c>
      <c r="D87" s="251" t="s">
        <v>188</v>
      </c>
      <c r="E87" s="304">
        <v>295</v>
      </c>
      <c r="F87" s="302">
        <v>620</v>
      </c>
      <c r="G87" s="459">
        <f t="shared" si="2"/>
        <v>915</v>
      </c>
    </row>
    <row r="88" spans="1:7" ht="12.75">
      <c r="A88" s="423"/>
      <c r="B88" s="277"/>
      <c r="C88" s="277">
        <v>4010</v>
      </c>
      <c r="D88" s="251" t="s">
        <v>189</v>
      </c>
      <c r="E88" s="304">
        <v>108846</v>
      </c>
      <c r="F88" s="302">
        <v>0</v>
      </c>
      <c r="G88" s="459">
        <f t="shared" si="2"/>
        <v>108846</v>
      </c>
    </row>
    <row r="89" spans="1:9" ht="12.75">
      <c r="A89" s="423"/>
      <c r="B89" s="277"/>
      <c r="C89" s="277">
        <v>4040</v>
      </c>
      <c r="D89" s="251" t="s">
        <v>190</v>
      </c>
      <c r="E89" s="304">
        <v>11314</v>
      </c>
      <c r="F89" s="302">
        <v>0</v>
      </c>
      <c r="G89" s="459">
        <f t="shared" si="2"/>
        <v>11314</v>
      </c>
      <c r="I89" s="444"/>
    </row>
    <row r="90" spans="1:7" ht="12.75">
      <c r="A90" s="423"/>
      <c r="B90" s="277"/>
      <c r="C90" s="277">
        <v>4110</v>
      </c>
      <c r="D90" s="251" t="s">
        <v>191</v>
      </c>
      <c r="E90" s="304">
        <v>19047</v>
      </c>
      <c r="F90" s="302">
        <v>0</v>
      </c>
      <c r="G90" s="459">
        <f t="shared" si="2"/>
        <v>19047</v>
      </c>
    </row>
    <row r="91" spans="1:9" ht="12.75">
      <c r="A91" s="423"/>
      <c r="B91" s="277"/>
      <c r="C91" s="277">
        <v>4120</v>
      </c>
      <c r="D91" s="251" t="s">
        <v>192</v>
      </c>
      <c r="E91" s="304">
        <v>2889</v>
      </c>
      <c r="F91" s="302">
        <v>0</v>
      </c>
      <c r="G91" s="459">
        <f t="shared" si="2"/>
        <v>2889</v>
      </c>
      <c r="I91" s="444"/>
    </row>
    <row r="92" spans="1:7" ht="12.75">
      <c r="A92" s="423"/>
      <c r="B92" s="277"/>
      <c r="C92" s="277">
        <v>4170</v>
      </c>
      <c r="D92" s="251" t="s">
        <v>471</v>
      </c>
      <c r="E92" s="304">
        <v>5640</v>
      </c>
      <c r="F92" s="302">
        <v>0</v>
      </c>
      <c r="G92" s="459">
        <f>F92+E92</f>
        <v>5640</v>
      </c>
    </row>
    <row r="93" spans="1:7" ht="12.75">
      <c r="A93" s="423"/>
      <c r="B93" s="277"/>
      <c r="C93" s="277">
        <v>4210</v>
      </c>
      <c r="D93" s="251" t="s">
        <v>193</v>
      </c>
      <c r="E93" s="304">
        <v>9581</v>
      </c>
      <c r="F93" s="302">
        <v>0</v>
      </c>
      <c r="G93" s="459">
        <f t="shared" si="2"/>
        <v>9581</v>
      </c>
    </row>
    <row r="94" spans="1:7" ht="12.75">
      <c r="A94" s="423"/>
      <c r="B94" s="277"/>
      <c r="C94" s="277">
        <v>4260</v>
      </c>
      <c r="D94" s="251" t="s">
        <v>194</v>
      </c>
      <c r="E94" s="304">
        <v>7425</v>
      </c>
      <c r="F94" s="302">
        <v>0</v>
      </c>
      <c r="G94" s="459">
        <f t="shared" si="2"/>
        <v>7425</v>
      </c>
    </row>
    <row r="95" spans="1:9" ht="12.75">
      <c r="A95" s="423"/>
      <c r="B95" s="277"/>
      <c r="C95" s="277">
        <v>4270</v>
      </c>
      <c r="D95" s="251" t="s">
        <v>195</v>
      </c>
      <c r="E95" s="304">
        <v>2600</v>
      </c>
      <c r="F95" s="302">
        <v>0</v>
      </c>
      <c r="G95" s="459">
        <f aca="true" t="shared" si="3" ref="G95:G167">E95+F95</f>
        <v>2600</v>
      </c>
      <c r="I95" s="444"/>
    </row>
    <row r="96" spans="1:7" ht="12.75">
      <c r="A96" s="423"/>
      <c r="B96" s="277"/>
      <c r="C96" s="277">
        <v>4280</v>
      </c>
      <c r="D96" s="251" t="s">
        <v>196</v>
      </c>
      <c r="E96" s="304">
        <v>245</v>
      </c>
      <c r="F96" s="302">
        <v>0</v>
      </c>
      <c r="G96" s="459">
        <f t="shared" si="3"/>
        <v>245</v>
      </c>
    </row>
    <row r="97" spans="1:9" ht="12.75">
      <c r="A97" s="423"/>
      <c r="B97" s="277"/>
      <c r="C97" s="277">
        <v>4300</v>
      </c>
      <c r="D97" s="251" t="s">
        <v>185</v>
      </c>
      <c r="E97" s="304">
        <v>30409</v>
      </c>
      <c r="F97" s="302">
        <v>-620</v>
      </c>
      <c r="G97" s="459">
        <f t="shared" si="3"/>
        <v>29789</v>
      </c>
      <c r="I97" s="444"/>
    </row>
    <row r="98" spans="1:9" ht="12.75">
      <c r="A98" s="423"/>
      <c r="B98" s="277"/>
      <c r="C98" s="277">
        <v>4350</v>
      </c>
      <c r="D98" s="251" t="s">
        <v>472</v>
      </c>
      <c r="E98" s="304">
        <v>2828</v>
      </c>
      <c r="F98" s="302"/>
      <c r="G98" s="459">
        <f>F98+E98</f>
        <v>2828</v>
      </c>
      <c r="I98" s="444"/>
    </row>
    <row r="99" spans="1:7" ht="12.75">
      <c r="A99" s="423"/>
      <c r="B99" s="277"/>
      <c r="C99" s="277">
        <v>4410</v>
      </c>
      <c r="D99" s="251" t="s">
        <v>197</v>
      </c>
      <c r="E99" s="304">
        <v>2779</v>
      </c>
      <c r="F99" s="302">
        <v>0</v>
      </c>
      <c r="G99" s="459">
        <f t="shared" si="3"/>
        <v>2779</v>
      </c>
    </row>
    <row r="100" spans="1:7" ht="12.75">
      <c r="A100" s="423"/>
      <c r="B100" s="277"/>
      <c r="C100" s="277">
        <v>4440</v>
      </c>
      <c r="D100" s="251" t="s">
        <v>199</v>
      </c>
      <c r="E100" s="304">
        <f>1466+3483</f>
        <v>4949</v>
      </c>
      <c r="F100" s="302"/>
      <c r="G100" s="459">
        <f t="shared" si="3"/>
        <v>4949</v>
      </c>
    </row>
    <row r="101" spans="1:7" ht="12.75">
      <c r="A101" s="423"/>
      <c r="B101" s="277"/>
      <c r="C101" s="277"/>
      <c r="D101" s="251"/>
      <c r="E101" s="304"/>
      <c r="F101" s="302"/>
      <c r="G101" s="459"/>
    </row>
    <row r="102" spans="1:7" ht="12.75">
      <c r="A102" s="423"/>
      <c r="B102" s="462">
        <v>75019</v>
      </c>
      <c r="C102" s="747"/>
      <c r="D102" s="685" t="s">
        <v>210</v>
      </c>
      <c r="E102" s="560">
        <f>SUM(E103:E108)</f>
        <v>240000</v>
      </c>
      <c r="F102" s="582">
        <f>SUM(F103:F108)</f>
        <v>0</v>
      </c>
      <c r="G102" s="464">
        <f t="shared" si="3"/>
        <v>240000</v>
      </c>
    </row>
    <row r="103" spans="1:7" ht="12.75">
      <c r="A103" s="423"/>
      <c r="B103" s="277"/>
      <c r="C103" s="277">
        <v>3030</v>
      </c>
      <c r="D103" s="251" t="s">
        <v>211</v>
      </c>
      <c r="E103" s="304">
        <v>225600</v>
      </c>
      <c r="F103" s="302"/>
      <c r="G103" s="459">
        <f t="shared" si="3"/>
        <v>225600</v>
      </c>
    </row>
    <row r="104" spans="1:7" ht="12.75">
      <c r="A104" s="423"/>
      <c r="B104" s="277"/>
      <c r="C104" s="277">
        <v>4210</v>
      </c>
      <c r="D104" s="251" t="s">
        <v>193</v>
      </c>
      <c r="E104" s="304">
        <v>4000</v>
      </c>
      <c r="F104" s="302"/>
      <c r="G104" s="459">
        <f t="shared" si="3"/>
        <v>4000</v>
      </c>
    </row>
    <row r="105" spans="1:7" ht="12.75">
      <c r="A105" s="423"/>
      <c r="B105" s="277"/>
      <c r="C105" s="277">
        <v>4300</v>
      </c>
      <c r="D105" s="251" t="s">
        <v>185</v>
      </c>
      <c r="E105" s="304">
        <v>8000</v>
      </c>
      <c r="F105" s="302"/>
      <c r="G105" s="459">
        <f t="shared" si="3"/>
        <v>8000</v>
      </c>
    </row>
    <row r="106" spans="1:7" ht="12.75">
      <c r="A106" s="423"/>
      <c r="B106" s="277"/>
      <c r="C106" s="277">
        <v>4410</v>
      </c>
      <c r="D106" s="251" t="s">
        <v>197</v>
      </c>
      <c r="E106" s="304">
        <v>1400</v>
      </c>
      <c r="F106" s="302"/>
      <c r="G106" s="459">
        <f t="shared" si="3"/>
        <v>1400</v>
      </c>
    </row>
    <row r="107" spans="1:7" ht="12.75">
      <c r="A107" s="423"/>
      <c r="B107" s="277"/>
      <c r="C107" s="277">
        <v>4420</v>
      </c>
      <c r="D107" s="251" t="s">
        <v>212</v>
      </c>
      <c r="E107" s="304">
        <v>988</v>
      </c>
      <c r="F107" s="302">
        <v>0</v>
      </c>
      <c r="G107" s="459">
        <f t="shared" si="3"/>
        <v>988</v>
      </c>
    </row>
    <row r="108" spans="1:7" ht="12.75">
      <c r="A108" s="423"/>
      <c r="B108" s="277"/>
      <c r="C108" s="277">
        <v>4580</v>
      </c>
      <c r="D108" s="251" t="s">
        <v>73</v>
      </c>
      <c r="E108" s="304">
        <v>12</v>
      </c>
      <c r="F108" s="302">
        <v>0</v>
      </c>
      <c r="G108" s="459">
        <f t="shared" si="3"/>
        <v>12</v>
      </c>
    </row>
    <row r="109" spans="1:7" ht="12.75">
      <c r="A109" s="423"/>
      <c r="B109" s="277"/>
      <c r="C109" s="277"/>
      <c r="D109" s="251"/>
      <c r="E109" s="304"/>
      <c r="F109" s="302"/>
      <c r="G109" s="459"/>
    </row>
    <row r="110" spans="1:7" ht="12.75">
      <c r="A110" s="423"/>
      <c r="B110" s="462">
        <v>75020</v>
      </c>
      <c r="C110" s="467"/>
      <c r="D110" s="685" t="s">
        <v>31</v>
      </c>
      <c r="E110" s="560">
        <f>SUM(E111:E127)</f>
        <v>3494645</v>
      </c>
      <c r="F110" s="582">
        <f>SUM(F111:F127)</f>
        <v>0</v>
      </c>
      <c r="G110" s="464">
        <f t="shared" si="3"/>
        <v>3494645</v>
      </c>
    </row>
    <row r="111" spans="1:7" ht="12.75">
      <c r="A111" s="423"/>
      <c r="B111" s="277"/>
      <c r="C111" s="277">
        <v>3020</v>
      </c>
      <c r="D111" s="251" t="s">
        <v>188</v>
      </c>
      <c r="E111" s="304">
        <v>3274</v>
      </c>
      <c r="F111" s="302"/>
      <c r="G111" s="459">
        <f t="shared" si="3"/>
        <v>3274</v>
      </c>
    </row>
    <row r="112" spans="1:9" ht="12.75">
      <c r="A112" s="423"/>
      <c r="B112" s="748"/>
      <c r="C112" s="277">
        <v>4010</v>
      </c>
      <c r="D112" s="251" t="s">
        <v>189</v>
      </c>
      <c r="E112" s="304">
        <v>1827664</v>
      </c>
      <c r="F112" s="302"/>
      <c r="G112" s="459">
        <f t="shared" si="3"/>
        <v>1827664</v>
      </c>
      <c r="I112" s="444"/>
    </row>
    <row r="113" spans="1:7" ht="12.75">
      <c r="A113" s="423"/>
      <c r="B113" s="748"/>
      <c r="C113" s="277">
        <v>4040</v>
      </c>
      <c r="D113" s="251" t="s">
        <v>190</v>
      </c>
      <c r="E113" s="304">
        <v>117072</v>
      </c>
      <c r="F113" s="302"/>
      <c r="G113" s="459">
        <f t="shared" si="3"/>
        <v>117072</v>
      </c>
    </row>
    <row r="114" spans="1:9" ht="12.75">
      <c r="A114" s="423"/>
      <c r="B114" s="277"/>
      <c r="C114" s="277">
        <v>4110</v>
      </c>
      <c r="D114" s="251" t="s">
        <v>191</v>
      </c>
      <c r="E114" s="304">
        <v>314600</v>
      </c>
      <c r="F114" s="302"/>
      <c r="G114" s="459">
        <f t="shared" si="3"/>
        <v>314600</v>
      </c>
      <c r="I114" s="444"/>
    </row>
    <row r="115" spans="1:7" ht="12.75">
      <c r="A115" s="423"/>
      <c r="B115" s="277"/>
      <c r="C115" s="277">
        <v>4120</v>
      </c>
      <c r="D115" s="251" t="s">
        <v>192</v>
      </c>
      <c r="E115" s="304">
        <v>44744</v>
      </c>
      <c r="F115" s="302"/>
      <c r="G115" s="459">
        <f t="shared" si="3"/>
        <v>44744</v>
      </c>
    </row>
    <row r="116" spans="1:7" ht="12.75">
      <c r="A116" s="423"/>
      <c r="B116" s="277"/>
      <c r="C116" s="277">
        <v>4170</v>
      </c>
      <c r="D116" s="251" t="s">
        <v>471</v>
      </c>
      <c r="E116" s="304">
        <v>43620</v>
      </c>
      <c r="F116" s="302"/>
      <c r="G116" s="459">
        <f t="shared" si="3"/>
        <v>43620</v>
      </c>
    </row>
    <row r="117" spans="1:7" ht="12.75">
      <c r="A117" s="423"/>
      <c r="B117" s="277"/>
      <c r="C117" s="277">
        <v>4210</v>
      </c>
      <c r="D117" s="251" t="s">
        <v>193</v>
      </c>
      <c r="E117" s="304">
        <v>158481</v>
      </c>
      <c r="F117" s="302"/>
      <c r="G117" s="459">
        <f t="shared" si="3"/>
        <v>158481</v>
      </c>
    </row>
    <row r="118" spans="1:7" ht="12.75">
      <c r="A118" s="423"/>
      <c r="B118" s="277"/>
      <c r="C118" s="277">
        <v>4260</v>
      </c>
      <c r="D118" s="251" t="s">
        <v>194</v>
      </c>
      <c r="E118" s="304">
        <v>57507</v>
      </c>
      <c r="F118" s="302"/>
      <c r="G118" s="459">
        <f t="shared" si="3"/>
        <v>57507</v>
      </c>
    </row>
    <row r="119" spans="1:7" ht="12.75">
      <c r="A119" s="423"/>
      <c r="B119" s="277"/>
      <c r="C119" s="277">
        <v>4270</v>
      </c>
      <c r="D119" s="251" t="s">
        <v>195</v>
      </c>
      <c r="E119" s="304">
        <v>109108</v>
      </c>
      <c r="F119" s="302"/>
      <c r="G119" s="459">
        <f t="shared" si="3"/>
        <v>109108</v>
      </c>
    </row>
    <row r="120" spans="1:7" ht="12.75">
      <c r="A120" s="423"/>
      <c r="B120" s="277"/>
      <c r="C120" s="277">
        <v>4280</v>
      </c>
      <c r="D120" s="251" t="s">
        <v>196</v>
      </c>
      <c r="E120" s="304">
        <v>3696</v>
      </c>
      <c r="F120" s="302"/>
      <c r="G120" s="459">
        <f t="shared" si="3"/>
        <v>3696</v>
      </c>
    </row>
    <row r="121" spans="1:7" ht="12.75">
      <c r="A121" s="423"/>
      <c r="B121" s="277"/>
      <c r="C121" s="277">
        <v>4300</v>
      </c>
      <c r="D121" s="251" t="s">
        <v>185</v>
      </c>
      <c r="E121" s="304">
        <v>670066</v>
      </c>
      <c r="F121" s="302"/>
      <c r="G121" s="459">
        <f t="shared" si="3"/>
        <v>670066</v>
      </c>
    </row>
    <row r="122" spans="1:7" ht="12.75">
      <c r="A122" s="423"/>
      <c r="B122" s="277"/>
      <c r="C122" s="277">
        <v>4350</v>
      </c>
      <c r="D122" s="251" t="s">
        <v>472</v>
      </c>
      <c r="E122" s="304">
        <v>9029</v>
      </c>
      <c r="F122" s="302"/>
      <c r="G122" s="459">
        <f t="shared" si="3"/>
        <v>9029</v>
      </c>
    </row>
    <row r="123" spans="1:7" ht="12.75">
      <c r="A123" s="423"/>
      <c r="B123" s="277"/>
      <c r="C123" s="277">
        <v>4410</v>
      </c>
      <c r="D123" s="251" t="s">
        <v>197</v>
      </c>
      <c r="E123" s="304">
        <v>9672</v>
      </c>
      <c r="F123" s="302"/>
      <c r="G123" s="459">
        <f t="shared" si="3"/>
        <v>9672</v>
      </c>
    </row>
    <row r="124" spans="1:7" ht="12.75">
      <c r="A124" s="423"/>
      <c r="B124" s="277"/>
      <c r="C124" s="277">
        <v>4420</v>
      </c>
      <c r="D124" s="251" t="s">
        <v>212</v>
      </c>
      <c r="E124" s="304">
        <v>1000</v>
      </c>
      <c r="F124" s="302"/>
      <c r="G124" s="459">
        <f t="shared" si="3"/>
        <v>1000</v>
      </c>
    </row>
    <row r="125" spans="1:7" ht="12.75">
      <c r="A125" s="423"/>
      <c r="B125" s="277"/>
      <c r="C125" s="277">
        <v>4430</v>
      </c>
      <c r="D125" s="251" t="s">
        <v>198</v>
      </c>
      <c r="E125" s="304">
        <v>5251</v>
      </c>
      <c r="F125" s="302"/>
      <c r="G125" s="459">
        <f t="shared" si="3"/>
        <v>5251</v>
      </c>
    </row>
    <row r="126" spans="1:7" ht="12.75">
      <c r="A126" s="423"/>
      <c r="B126" s="277"/>
      <c r="C126" s="277">
        <v>4440</v>
      </c>
      <c r="D126" s="251" t="s">
        <v>199</v>
      </c>
      <c r="E126" s="304">
        <v>49861</v>
      </c>
      <c r="F126" s="302"/>
      <c r="G126" s="459">
        <f t="shared" si="3"/>
        <v>49861</v>
      </c>
    </row>
    <row r="127" spans="1:7" ht="12.75">
      <c r="A127" s="423"/>
      <c r="B127" s="277"/>
      <c r="C127" s="277">
        <v>6060</v>
      </c>
      <c r="D127" s="251" t="s">
        <v>502</v>
      </c>
      <c r="E127" s="304">
        <v>70000</v>
      </c>
      <c r="F127" s="302"/>
      <c r="G127" s="459">
        <f>F127+E127</f>
        <v>70000</v>
      </c>
    </row>
    <row r="128" spans="1:7" ht="12.75">
      <c r="A128" s="423"/>
      <c r="B128" s="277"/>
      <c r="C128" s="277"/>
      <c r="D128" s="251"/>
      <c r="E128" s="304"/>
      <c r="F128" s="302"/>
      <c r="G128" s="459"/>
    </row>
    <row r="129" spans="1:7" ht="12.75">
      <c r="A129" s="423"/>
      <c r="B129" s="462">
        <v>75045</v>
      </c>
      <c r="C129" s="467"/>
      <c r="D129" s="685" t="s">
        <v>17</v>
      </c>
      <c r="E129" s="560">
        <f>SUM(E130:E136)</f>
        <v>16000</v>
      </c>
      <c r="F129" s="582">
        <f>SUM(F130:F136)</f>
        <v>0</v>
      </c>
      <c r="G129" s="464">
        <f t="shared" si="3"/>
        <v>16000</v>
      </c>
    </row>
    <row r="130" spans="1:7" ht="12.75">
      <c r="A130" s="423"/>
      <c r="B130" s="277"/>
      <c r="C130" s="277">
        <v>3030</v>
      </c>
      <c r="D130" s="251" t="s">
        <v>211</v>
      </c>
      <c r="E130" s="304">
        <v>1300</v>
      </c>
      <c r="F130" s="302"/>
      <c r="G130" s="459">
        <f t="shared" si="3"/>
        <v>1300</v>
      </c>
    </row>
    <row r="131" spans="1:9" ht="12.75">
      <c r="A131" s="423"/>
      <c r="B131" s="277"/>
      <c r="C131" s="277">
        <v>4110</v>
      </c>
      <c r="D131" s="251" t="s">
        <v>191</v>
      </c>
      <c r="E131" s="304">
        <v>1100</v>
      </c>
      <c r="F131" s="302"/>
      <c r="G131" s="459">
        <f t="shared" si="3"/>
        <v>1100</v>
      </c>
      <c r="I131" s="444"/>
    </row>
    <row r="132" spans="1:7" ht="12.75">
      <c r="A132" s="423"/>
      <c r="B132" s="277"/>
      <c r="C132" s="277">
        <v>4120</v>
      </c>
      <c r="D132" s="251" t="s">
        <v>192</v>
      </c>
      <c r="E132" s="304">
        <v>150</v>
      </c>
      <c r="F132" s="302"/>
      <c r="G132" s="459">
        <f t="shared" si="3"/>
        <v>150</v>
      </c>
    </row>
    <row r="133" spans="1:7" ht="12.75">
      <c r="A133" s="423"/>
      <c r="B133" s="277"/>
      <c r="C133" s="277">
        <v>4170</v>
      </c>
      <c r="D133" s="251" t="s">
        <v>471</v>
      </c>
      <c r="E133" s="304">
        <v>8400</v>
      </c>
      <c r="F133" s="302"/>
      <c r="G133" s="459">
        <f t="shared" si="3"/>
        <v>8400</v>
      </c>
    </row>
    <row r="134" spans="1:7" ht="12.75">
      <c r="A134" s="423"/>
      <c r="B134" s="277"/>
      <c r="C134" s="277">
        <v>4210</v>
      </c>
      <c r="D134" s="251" t="s">
        <v>193</v>
      </c>
      <c r="E134" s="304">
        <v>1400</v>
      </c>
      <c r="F134" s="302"/>
      <c r="G134" s="459">
        <f t="shared" si="3"/>
        <v>1400</v>
      </c>
    </row>
    <row r="135" spans="1:7" ht="12.75">
      <c r="A135" s="423"/>
      <c r="B135" s="277"/>
      <c r="C135" s="277">
        <v>4300</v>
      </c>
      <c r="D135" s="251" t="s">
        <v>185</v>
      </c>
      <c r="E135" s="304">
        <v>3400</v>
      </c>
      <c r="F135" s="302"/>
      <c r="G135" s="459">
        <f t="shared" si="3"/>
        <v>3400</v>
      </c>
    </row>
    <row r="136" spans="1:7" ht="12.75">
      <c r="A136" s="423"/>
      <c r="B136" s="277"/>
      <c r="C136" s="277">
        <v>4410</v>
      </c>
      <c r="D136" s="251" t="s">
        <v>197</v>
      </c>
      <c r="E136" s="304">
        <v>250</v>
      </c>
      <c r="F136" s="302"/>
      <c r="G136" s="459">
        <f t="shared" si="3"/>
        <v>250</v>
      </c>
    </row>
    <row r="137" spans="1:7" ht="12.75">
      <c r="A137" s="423"/>
      <c r="B137" s="277"/>
      <c r="C137" s="277"/>
      <c r="D137" s="251"/>
      <c r="E137" s="304"/>
      <c r="F137" s="302"/>
      <c r="G137" s="459"/>
    </row>
    <row r="138" spans="1:7" ht="12.75">
      <c r="A138" s="423"/>
      <c r="B138" s="462">
        <v>75095</v>
      </c>
      <c r="C138" s="467"/>
      <c r="D138" s="685" t="s">
        <v>25</v>
      </c>
      <c r="E138" s="560">
        <f>SUM(E139:E141)</f>
        <v>12000</v>
      </c>
      <c r="F138" s="582">
        <f>SUM(F139:F141)</f>
        <v>2000</v>
      </c>
      <c r="G138" s="464">
        <f t="shared" si="3"/>
        <v>14000</v>
      </c>
    </row>
    <row r="139" spans="1:7" ht="12.75">
      <c r="A139" s="423"/>
      <c r="B139" s="277"/>
      <c r="C139" s="277">
        <v>4170</v>
      </c>
      <c r="D139" s="251" t="s">
        <v>471</v>
      </c>
      <c r="E139" s="304">
        <v>12000</v>
      </c>
      <c r="F139" s="302">
        <v>0</v>
      </c>
      <c r="G139" s="459">
        <f t="shared" si="3"/>
        <v>12000</v>
      </c>
    </row>
    <row r="140" spans="1:7" ht="12.75">
      <c r="A140" s="423"/>
      <c r="B140" s="277"/>
      <c r="C140" s="277">
        <v>4430</v>
      </c>
      <c r="D140" s="251" t="s">
        <v>198</v>
      </c>
      <c r="E140" s="304">
        <v>0</v>
      </c>
      <c r="F140" s="302">
        <v>2000</v>
      </c>
      <c r="G140" s="459">
        <f t="shared" si="3"/>
        <v>2000</v>
      </c>
    </row>
    <row r="141" spans="1:7" ht="12.75">
      <c r="A141" s="423"/>
      <c r="B141" s="277"/>
      <c r="C141" s="277">
        <v>6050</v>
      </c>
      <c r="D141" s="251" t="s">
        <v>202</v>
      </c>
      <c r="E141" s="304">
        <v>0</v>
      </c>
      <c r="F141" s="302">
        <v>0</v>
      </c>
      <c r="G141" s="459">
        <f t="shared" si="3"/>
        <v>0</v>
      </c>
    </row>
    <row r="142" spans="1:7" ht="12.75">
      <c r="A142" s="423"/>
      <c r="B142" s="277"/>
      <c r="C142" s="277"/>
      <c r="D142" s="251"/>
      <c r="E142" s="304"/>
      <c r="F142" s="302"/>
      <c r="G142" s="459"/>
    </row>
    <row r="143" spans="1:7" ht="13.5" thickBot="1">
      <c r="A143" s="421">
        <v>754</v>
      </c>
      <c r="B143" s="402"/>
      <c r="C143" s="402"/>
      <c r="D143" s="681" t="s">
        <v>213</v>
      </c>
      <c r="E143" s="629">
        <f>E147+E145</f>
        <v>10300</v>
      </c>
      <c r="F143" s="629">
        <f>F147+F145</f>
        <v>5000</v>
      </c>
      <c r="G143" s="781">
        <f>G147+G145</f>
        <v>15300</v>
      </c>
    </row>
    <row r="144" spans="1:7" ht="12.75">
      <c r="A144" s="405"/>
      <c r="B144" s="457">
        <v>75406</v>
      </c>
      <c r="C144" s="777"/>
      <c r="D144" s="778" t="s">
        <v>728</v>
      </c>
      <c r="E144" s="752">
        <f>E145</f>
        <v>0</v>
      </c>
      <c r="F144" s="752">
        <f>F145</f>
        <v>5000</v>
      </c>
      <c r="G144" s="779">
        <f>G145</f>
        <v>5000</v>
      </c>
    </row>
    <row r="145" spans="1:7" ht="12.75">
      <c r="A145" s="405"/>
      <c r="B145" s="277"/>
      <c r="C145" s="277">
        <v>6610</v>
      </c>
      <c r="D145" s="251" t="s">
        <v>726</v>
      </c>
      <c r="E145" s="304">
        <v>0</v>
      </c>
      <c r="F145" s="302">
        <v>5000</v>
      </c>
      <c r="G145" s="459">
        <f>F145+E145</f>
        <v>5000</v>
      </c>
    </row>
    <row r="146" spans="1:7" ht="12.75">
      <c r="A146" s="405"/>
      <c r="B146" s="413"/>
      <c r="C146" s="413"/>
      <c r="D146" s="251" t="s">
        <v>727</v>
      </c>
      <c r="E146" s="635"/>
      <c r="F146" s="652"/>
      <c r="G146" s="473"/>
    </row>
    <row r="147" spans="1:7" ht="12.75">
      <c r="A147" s="423"/>
      <c r="B147" s="462">
        <v>75495</v>
      </c>
      <c r="C147" s="467"/>
      <c r="D147" s="685" t="s">
        <v>25</v>
      </c>
      <c r="E147" s="560">
        <f>SUM(E148:E149)</f>
        <v>10300</v>
      </c>
      <c r="F147" s="582">
        <f>SUM(F148:F149)</f>
        <v>0</v>
      </c>
      <c r="G147" s="464">
        <f t="shared" si="3"/>
        <v>10300</v>
      </c>
    </row>
    <row r="148" spans="1:7" ht="12.75">
      <c r="A148" s="423"/>
      <c r="B148" s="277"/>
      <c r="C148" s="277">
        <v>4300</v>
      </c>
      <c r="D148" s="251" t="s">
        <v>185</v>
      </c>
      <c r="E148" s="304">
        <v>10000</v>
      </c>
      <c r="F148" s="302"/>
      <c r="G148" s="459">
        <f>F148+E148</f>
        <v>10000</v>
      </c>
    </row>
    <row r="149" spans="1:7" ht="12.75">
      <c r="A149" s="423"/>
      <c r="B149" s="277"/>
      <c r="C149" s="277">
        <v>4410</v>
      </c>
      <c r="D149" s="251" t="s">
        <v>197</v>
      </c>
      <c r="E149" s="304">
        <v>300</v>
      </c>
      <c r="F149" s="302"/>
      <c r="G149" s="459">
        <f t="shared" si="3"/>
        <v>300</v>
      </c>
    </row>
    <row r="150" spans="1:7" ht="12.75">
      <c r="A150" s="423"/>
      <c r="B150" s="277"/>
      <c r="C150" s="277"/>
      <c r="D150" s="251"/>
      <c r="E150" s="304"/>
      <c r="F150" s="302"/>
      <c r="G150" s="459"/>
    </row>
    <row r="151" spans="1:7" ht="13.5" thickBot="1">
      <c r="A151" s="421">
        <v>757</v>
      </c>
      <c r="B151" s="402"/>
      <c r="C151" s="402"/>
      <c r="D151" s="681" t="s">
        <v>214</v>
      </c>
      <c r="E151" s="629">
        <f>E152+E157</f>
        <v>774444</v>
      </c>
      <c r="F151" s="648">
        <f>F152+F157</f>
        <v>0</v>
      </c>
      <c r="G151" s="456">
        <f t="shared" si="3"/>
        <v>774444</v>
      </c>
    </row>
    <row r="152" spans="1:7" ht="12.75">
      <c r="A152" s="423"/>
      <c r="B152" s="462">
        <v>75702</v>
      </c>
      <c r="C152" s="467"/>
      <c r="D152" s="679" t="s">
        <v>141</v>
      </c>
      <c r="E152" s="560">
        <f>SUM(E153:E154)</f>
        <v>630000</v>
      </c>
      <c r="F152" s="582">
        <f>SUM(F153:F154)</f>
        <v>0</v>
      </c>
      <c r="G152" s="464">
        <f t="shared" si="3"/>
        <v>630000</v>
      </c>
    </row>
    <row r="153" spans="1:7" ht="12.75">
      <c r="A153" s="423"/>
      <c r="B153" s="277"/>
      <c r="C153" s="277">
        <v>8010</v>
      </c>
      <c r="D153" s="631" t="s">
        <v>444</v>
      </c>
      <c r="E153" s="304">
        <v>0</v>
      </c>
      <c r="F153" s="302"/>
      <c r="G153" s="459">
        <f t="shared" si="3"/>
        <v>0</v>
      </c>
    </row>
    <row r="154" spans="1:7" ht="12.75">
      <c r="A154" s="423"/>
      <c r="B154" s="277"/>
      <c r="C154" s="277">
        <v>8070</v>
      </c>
      <c r="D154" s="251" t="s">
        <v>215</v>
      </c>
      <c r="E154" s="304">
        <v>630000</v>
      </c>
      <c r="F154" s="302"/>
      <c r="G154" s="459">
        <f t="shared" si="3"/>
        <v>630000</v>
      </c>
    </row>
    <row r="155" spans="1:7" ht="12.75">
      <c r="A155" s="423"/>
      <c r="B155" s="277"/>
      <c r="C155" s="277"/>
      <c r="D155" s="251"/>
      <c r="E155" s="304"/>
      <c r="F155" s="302"/>
      <c r="G155" s="459"/>
    </row>
    <row r="156" spans="1:7" ht="12.75">
      <c r="A156" s="423"/>
      <c r="B156" s="277">
        <v>75704</v>
      </c>
      <c r="C156" s="277"/>
      <c r="D156" s="251" t="s">
        <v>481</v>
      </c>
      <c r="E156" s="304"/>
      <c r="F156" s="302"/>
      <c r="G156" s="459"/>
    </row>
    <row r="157" spans="1:7" ht="12.75">
      <c r="A157" s="423"/>
      <c r="B157" s="462"/>
      <c r="C157" s="467"/>
      <c r="D157" s="685" t="s">
        <v>482</v>
      </c>
      <c r="E157" s="560">
        <f>E158</f>
        <v>144444</v>
      </c>
      <c r="F157" s="582">
        <f>F158</f>
        <v>0</v>
      </c>
      <c r="G157" s="464">
        <f>F157+E157</f>
        <v>144444</v>
      </c>
    </row>
    <row r="158" spans="1:7" ht="12.75">
      <c r="A158" s="423"/>
      <c r="B158" s="277"/>
      <c r="C158" s="277">
        <v>8020</v>
      </c>
      <c r="D158" s="251" t="s">
        <v>676</v>
      </c>
      <c r="E158" s="304">
        <v>144444</v>
      </c>
      <c r="F158" s="302"/>
      <c r="G158" s="459">
        <f>F158+E158</f>
        <v>144444</v>
      </c>
    </row>
    <row r="159" spans="1:7" ht="12.75">
      <c r="A159" s="423"/>
      <c r="B159" s="277"/>
      <c r="C159" s="277"/>
      <c r="D159" s="251"/>
      <c r="E159" s="304"/>
      <c r="F159" s="302"/>
      <c r="G159" s="459"/>
    </row>
    <row r="160" spans="1:7" ht="13.5" thickBot="1">
      <c r="A160" s="421">
        <v>758</v>
      </c>
      <c r="B160" s="402"/>
      <c r="C160" s="402"/>
      <c r="D160" s="681" t="s">
        <v>34</v>
      </c>
      <c r="E160" s="629">
        <f>E161</f>
        <v>1641600</v>
      </c>
      <c r="F160" s="648">
        <f>F161</f>
        <v>0</v>
      </c>
      <c r="G160" s="456">
        <f t="shared" si="3"/>
        <v>1641600</v>
      </c>
    </row>
    <row r="161" spans="1:7" ht="12.75">
      <c r="A161" s="423"/>
      <c r="B161" s="462">
        <v>75818</v>
      </c>
      <c r="C161" s="467"/>
      <c r="D161" s="685" t="s">
        <v>216</v>
      </c>
      <c r="E161" s="560">
        <f>E162</f>
        <v>1641600</v>
      </c>
      <c r="F161" s="582">
        <f>F162</f>
        <v>0</v>
      </c>
      <c r="G161" s="464">
        <f t="shared" si="3"/>
        <v>1641600</v>
      </c>
    </row>
    <row r="162" spans="1:7" ht="12.75">
      <c r="A162" s="423"/>
      <c r="B162" s="277"/>
      <c r="C162" s="277">
        <v>4810</v>
      </c>
      <c r="D162" s="251" t="s">
        <v>217</v>
      </c>
      <c r="E162" s="304">
        <v>1641600</v>
      </c>
      <c r="F162" s="749"/>
      <c r="G162" s="459">
        <f t="shared" si="3"/>
        <v>1641600</v>
      </c>
    </row>
    <row r="163" spans="1:7" ht="12.75">
      <c r="A163" s="423"/>
      <c r="B163" s="277"/>
      <c r="C163" s="277"/>
      <c r="D163" s="251"/>
      <c r="E163" s="304"/>
      <c r="F163" s="302"/>
      <c r="G163" s="459"/>
    </row>
    <row r="164" spans="1:7" ht="13.5" thickBot="1">
      <c r="A164" s="421">
        <v>801</v>
      </c>
      <c r="B164" s="402"/>
      <c r="C164" s="402"/>
      <c r="D164" s="681" t="s">
        <v>24</v>
      </c>
      <c r="E164" s="629">
        <f>E165+E179+E193+E212+E233+E237+E247</f>
        <v>8153074</v>
      </c>
      <c r="F164" s="648">
        <f>F165+F179+F193+F212+F233+F237+F247</f>
        <v>600039</v>
      </c>
      <c r="G164" s="456">
        <f t="shared" si="3"/>
        <v>8753113</v>
      </c>
    </row>
    <row r="165" spans="1:7" ht="12.75">
      <c r="A165" s="423"/>
      <c r="B165" s="462">
        <v>80101</v>
      </c>
      <c r="C165" s="467"/>
      <c r="D165" s="685" t="s">
        <v>218</v>
      </c>
      <c r="E165" s="560">
        <f>SUM(E166:E177)</f>
        <v>68845</v>
      </c>
      <c r="F165" s="582">
        <f>SUM(F166:F177)</f>
        <v>0</v>
      </c>
      <c r="G165" s="458">
        <f t="shared" si="3"/>
        <v>68845</v>
      </c>
    </row>
    <row r="166" spans="1:7" ht="12.75">
      <c r="A166" s="423"/>
      <c r="B166" s="277"/>
      <c r="C166" s="277">
        <v>3020</v>
      </c>
      <c r="D166" s="251" t="s">
        <v>188</v>
      </c>
      <c r="E166" s="304">
        <v>3294</v>
      </c>
      <c r="F166" s="302"/>
      <c r="G166" s="459">
        <f t="shared" si="3"/>
        <v>3294</v>
      </c>
    </row>
    <row r="167" spans="1:9" ht="12.75">
      <c r="A167" s="423"/>
      <c r="B167" s="277"/>
      <c r="C167" s="277">
        <v>4010</v>
      </c>
      <c r="D167" s="251" t="s">
        <v>189</v>
      </c>
      <c r="E167" s="304">
        <v>43746</v>
      </c>
      <c r="F167" s="302"/>
      <c r="G167" s="459">
        <f t="shared" si="3"/>
        <v>43746</v>
      </c>
      <c r="I167" s="444"/>
    </row>
    <row r="168" spans="1:7" ht="12.75">
      <c r="A168" s="423"/>
      <c r="B168" s="277"/>
      <c r="C168" s="277">
        <v>4040</v>
      </c>
      <c r="D168" s="251" t="s">
        <v>190</v>
      </c>
      <c r="E168" s="304">
        <v>3779</v>
      </c>
      <c r="F168" s="302"/>
      <c r="G168" s="459">
        <f aca="true" t="shared" si="4" ref="G168:G226">E168+F168</f>
        <v>3779</v>
      </c>
    </row>
    <row r="169" spans="1:7" ht="12.75">
      <c r="A169" s="423"/>
      <c r="B169" s="277"/>
      <c r="C169" s="277">
        <v>4110</v>
      </c>
      <c r="D169" s="251" t="s">
        <v>191</v>
      </c>
      <c r="E169" s="304">
        <v>8676</v>
      </c>
      <c r="F169" s="302"/>
      <c r="G169" s="459">
        <f t="shared" si="4"/>
        <v>8676</v>
      </c>
    </row>
    <row r="170" spans="1:7" ht="12.75">
      <c r="A170" s="423"/>
      <c r="B170" s="277"/>
      <c r="C170" s="277">
        <v>4120</v>
      </c>
      <c r="D170" s="251" t="s">
        <v>192</v>
      </c>
      <c r="E170" s="304">
        <v>1199</v>
      </c>
      <c r="F170" s="302"/>
      <c r="G170" s="459">
        <f t="shared" si="4"/>
        <v>1199</v>
      </c>
    </row>
    <row r="171" spans="1:7" ht="12.75">
      <c r="A171" s="423"/>
      <c r="B171" s="277"/>
      <c r="C171" s="277">
        <v>4210</v>
      </c>
      <c r="D171" s="251" t="s">
        <v>193</v>
      </c>
      <c r="E171" s="304">
        <v>1000</v>
      </c>
      <c r="F171" s="302"/>
      <c r="G171" s="459">
        <f t="shared" si="4"/>
        <v>1000</v>
      </c>
    </row>
    <row r="172" spans="1:7" ht="12.75">
      <c r="A172" s="423"/>
      <c r="B172" s="277"/>
      <c r="C172" s="277">
        <v>4240</v>
      </c>
      <c r="D172" s="251" t="s">
        <v>219</v>
      </c>
      <c r="E172" s="304">
        <v>500</v>
      </c>
      <c r="F172" s="302"/>
      <c r="G172" s="459">
        <f t="shared" si="4"/>
        <v>500</v>
      </c>
    </row>
    <row r="173" spans="1:7" ht="12.75">
      <c r="A173" s="423"/>
      <c r="B173" s="277"/>
      <c r="C173" s="277">
        <v>4260</v>
      </c>
      <c r="D173" s="251" t="s">
        <v>194</v>
      </c>
      <c r="E173" s="304">
        <v>1000</v>
      </c>
      <c r="F173" s="302"/>
      <c r="G173" s="459">
        <f t="shared" si="4"/>
        <v>1000</v>
      </c>
    </row>
    <row r="174" spans="1:7" ht="12.75">
      <c r="A174" s="423"/>
      <c r="B174" s="277"/>
      <c r="C174" s="277">
        <v>4270</v>
      </c>
      <c r="D174" s="251" t="s">
        <v>195</v>
      </c>
      <c r="E174" s="304">
        <v>1000</v>
      </c>
      <c r="F174" s="302"/>
      <c r="G174" s="459">
        <f t="shared" si="4"/>
        <v>1000</v>
      </c>
    </row>
    <row r="175" spans="1:7" ht="12.75">
      <c r="A175" s="423"/>
      <c r="B175" s="277"/>
      <c r="C175" s="277">
        <v>4300</v>
      </c>
      <c r="D175" s="251" t="s">
        <v>185</v>
      </c>
      <c r="E175" s="304">
        <v>559</v>
      </c>
      <c r="F175" s="302"/>
      <c r="G175" s="459">
        <f t="shared" si="4"/>
        <v>559</v>
      </c>
    </row>
    <row r="176" spans="1:7" ht="12.75">
      <c r="A176" s="423"/>
      <c r="B176" s="277"/>
      <c r="C176" s="277">
        <v>4410</v>
      </c>
      <c r="D176" s="251" t="s">
        <v>197</v>
      </c>
      <c r="E176" s="304">
        <v>200</v>
      </c>
      <c r="F176" s="302"/>
      <c r="G176" s="459">
        <f t="shared" si="4"/>
        <v>200</v>
      </c>
    </row>
    <row r="177" spans="1:7" ht="12.75">
      <c r="A177" s="423"/>
      <c r="B177" s="277"/>
      <c r="C177" s="277">
        <v>4440</v>
      </c>
      <c r="D177" s="251" t="s">
        <v>199</v>
      </c>
      <c r="E177" s="304">
        <v>3892</v>
      </c>
      <c r="F177" s="302"/>
      <c r="G177" s="459">
        <f t="shared" si="4"/>
        <v>3892</v>
      </c>
    </row>
    <row r="178" spans="1:7" ht="12.75">
      <c r="A178" s="423"/>
      <c r="B178" s="277"/>
      <c r="C178" s="277"/>
      <c r="D178" s="251"/>
      <c r="E178" s="304"/>
      <c r="F178" s="302"/>
      <c r="G178" s="459"/>
    </row>
    <row r="179" spans="1:7" ht="12.75">
      <c r="A179" s="465"/>
      <c r="B179" s="462">
        <v>80110</v>
      </c>
      <c r="C179" s="467"/>
      <c r="D179" s="685" t="s">
        <v>220</v>
      </c>
      <c r="E179" s="560">
        <f>SUM(E180:E191)</f>
        <v>294400</v>
      </c>
      <c r="F179" s="582">
        <f>SUM(F180:F191)</f>
        <v>0</v>
      </c>
      <c r="G179" s="464">
        <f t="shared" si="4"/>
        <v>294400</v>
      </c>
    </row>
    <row r="180" spans="1:7" ht="12.75">
      <c r="A180" s="465"/>
      <c r="B180" s="277"/>
      <c r="C180" s="277">
        <v>3020</v>
      </c>
      <c r="D180" s="251" t="s">
        <v>188</v>
      </c>
      <c r="E180" s="304">
        <v>10462</v>
      </c>
      <c r="F180" s="302"/>
      <c r="G180" s="459">
        <f t="shared" si="4"/>
        <v>10462</v>
      </c>
    </row>
    <row r="181" spans="1:9" ht="12.75">
      <c r="A181" s="465"/>
      <c r="B181" s="277"/>
      <c r="C181" s="277">
        <v>4010</v>
      </c>
      <c r="D181" s="251" t="s">
        <v>189</v>
      </c>
      <c r="E181" s="304">
        <v>193053</v>
      </c>
      <c r="F181" s="302"/>
      <c r="G181" s="459">
        <f t="shared" si="4"/>
        <v>193053</v>
      </c>
      <c r="I181" s="444"/>
    </row>
    <row r="182" spans="1:7" ht="12.75">
      <c r="A182" s="465"/>
      <c r="B182" s="277"/>
      <c r="C182" s="277">
        <v>4040</v>
      </c>
      <c r="D182" s="251" t="s">
        <v>190</v>
      </c>
      <c r="E182" s="304">
        <v>15381</v>
      </c>
      <c r="F182" s="302"/>
      <c r="G182" s="459">
        <f t="shared" si="4"/>
        <v>15381</v>
      </c>
    </row>
    <row r="183" spans="1:7" ht="12.75">
      <c r="A183" s="465"/>
      <c r="B183" s="277"/>
      <c r="C183" s="277">
        <v>4110</v>
      </c>
      <c r="D183" s="251" t="s">
        <v>191</v>
      </c>
      <c r="E183" s="304">
        <v>38174</v>
      </c>
      <c r="F183" s="302"/>
      <c r="G183" s="459">
        <f t="shared" si="4"/>
        <v>38174</v>
      </c>
    </row>
    <row r="184" spans="1:7" ht="12.75">
      <c r="A184" s="465"/>
      <c r="B184" s="277"/>
      <c r="C184" s="277">
        <v>4120</v>
      </c>
      <c r="D184" s="251" t="s">
        <v>192</v>
      </c>
      <c r="E184" s="304">
        <v>5392</v>
      </c>
      <c r="F184" s="302"/>
      <c r="G184" s="459">
        <f t="shared" si="4"/>
        <v>5392</v>
      </c>
    </row>
    <row r="185" spans="1:7" ht="12.75">
      <c r="A185" s="465"/>
      <c r="B185" s="277"/>
      <c r="C185" s="277">
        <v>4210</v>
      </c>
      <c r="D185" s="251" t="s">
        <v>193</v>
      </c>
      <c r="E185" s="304">
        <v>1000</v>
      </c>
      <c r="F185" s="302"/>
      <c r="G185" s="459">
        <f t="shared" si="4"/>
        <v>1000</v>
      </c>
    </row>
    <row r="186" spans="1:7" ht="12.75">
      <c r="A186" s="465"/>
      <c r="B186" s="277"/>
      <c r="C186" s="277">
        <v>4240</v>
      </c>
      <c r="D186" s="251" t="s">
        <v>221</v>
      </c>
      <c r="E186" s="304">
        <v>1000</v>
      </c>
      <c r="F186" s="302"/>
      <c r="G186" s="459">
        <f t="shared" si="4"/>
        <v>1000</v>
      </c>
    </row>
    <row r="187" spans="1:7" ht="12.75">
      <c r="A187" s="465"/>
      <c r="B187" s="277"/>
      <c r="C187" s="277">
        <v>4260</v>
      </c>
      <c r="D187" s="251" t="s">
        <v>194</v>
      </c>
      <c r="E187" s="304">
        <v>1000</v>
      </c>
      <c r="F187" s="302"/>
      <c r="G187" s="459">
        <f t="shared" si="4"/>
        <v>1000</v>
      </c>
    </row>
    <row r="188" spans="1:7" ht="12.75">
      <c r="A188" s="465"/>
      <c r="B188" s="277"/>
      <c r="C188" s="277">
        <v>4270</v>
      </c>
      <c r="D188" s="251" t="s">
        <v>195</v>
      </c>
      <c r="E188" s="304">
        <v>1620</v>
      </c>
      <c r="F188" s="302"/>
      <c r="G188" s="459">
        <f t="shared" si="4"/>
        <v>1620</v>
      </c>
    </row>
    <row r="189" spans="1:7" ht="12.75">
      <c r="A189" s="465"/>
      <c r="B189" s="277"/>
      <c r="C189" s="277">
        <v>4300</v>
      </c>
      <c r="D189" s="251" t="s">
        <v>185</v>
      </c>
      <c r="E189" s="304">
        <v>1730</v>
      </c>
      <c r="F189" s="302"/>
      <c r="G189" s="459">
        <f t="shared" si="4"/>
        <v>1730</v>
      </c>
    </row>
    <row r="190" spans="1:7" ht="12.75">
      <c r="A190" s="465"/>
      <c r="B190" s="277"/>
      <c r="C190" s="277">
        <v>4410</v>
      </c>
      <c r="D190" s="251" t="s">
        <v>197</v>
      </c>
      <c r="E190" s="304">
        <v>100</v>
      </c>
      <c r="F190" s="302"/>
      <c r="G190" s="459">
        <f t="shared" si="4"/>
        <v>100</v>
      </c>
    </row>
    <row r="191" spans="1:7" ht="12.75">
      <c r="A191" s="465"/>
      <c r="B191" s="277"/>
      <c r="C191" s="277">
        <v>4440</v>
      </c>
      <c r="D191" s="251" t="s">
        <v>199</v>
      </c>
      <c r="E191" s="304">
        <v>25488</v>
      </c>
      <c r="F191" s="302"/>
      <c r="G191" s="459">
        <f t="shared" si="4"/>
        <v>25488</v>
      </c>
    </row>
    <row r="192" spans="1:7" ht="12.75">
      <c r="A192" s="465"/>
      <c r="B192" s="277"/>
      <c r="C192" s="277"/>
      <c r="D192" s="251"/>
      <c r="E192" s="304"/>
      <c r="F192" s="302"/>
      <c r="G192" s="459"/>
    </row>
    <row r="193" spans="1:7" ht="12.75">
      <c r="A193" s="465"/>
      <c r="B193" s="462">
        <v>80120</v>
      </c>
      <c r="C193" s="467"/>
      <c r="D193" s="685" t="s">
        <v>36</v>
      </c>
      <c r="E193" s="560">
        <f>SUM(E194:E210)</f>
        <v>3493810</v>
      </c>
      <c r="F193" s="582">
        <f>SUM(F194:F210)</f>
        <v>582517</v>
      </c>
      <c r="G193" s="464">
        <f t="shared" si="4"/>
        <v>4076327</v>
      </c>
    </row>
    <row r="194" spans="1:7" ht="12.75">
      <c r="A194" s="465"/>
      <c r="B194" s="277"/>
      <c r="C194" s="277">
        <v>3020</v>
      </c>
      <c r="D194" s="251" t="s">
        <v>188</v>
      </c>
      <c r="E194" s="304">
        <v>5835</v>
      </c>
      <c r="F194" s="302"/>
      <c r="G194" s="459">
        <f t="shared" si="4"/>
        <v>5835</v>
      </c>
    </row>
    <row r="195" spans="1:9" ht="12.75">
      <c r="A195" s="465"/>
      <c r="B195" s="277"/>
      <c r="C195" s="277">
        <v>4010</v>
      </c>
      <c r="D195" s="251" t="s">
        <v>189</v>
      </c>
      <c r="E195" s="304">
        <v>1261539</v>
      </c>
      <c r="F195" s="302">
        <f>4758+1026</f>
        <v>5784</v>
      </c>
      <c r="G195" s="459">
        <f t="shared" si="4"/>
        <v>1267323</v>
      </c>
      <c r="I195" s="444"/>
    </row>
    <row r="196" spans="1:7" ht="12.75">
      <c r="A196" s="465"/>
      <c r="B196" s="277"/>
      <c r="C196" s="277">
        <v>4040</v>
      </c>
      <c r="D196" s="251" t="s">
        <v>190</v>
      </c>
      <c r="E196" s="304">
        <v>109255</v>
      </c>
      <c r="F196" s="302">
        <v>69</v>
      </c>
      <c r="G196" s="459">
        <f t="shared" si="4"/>
        <v>109324</v>
      </c>
    </row>
    <row r="197" spans="1:7" ht="12.75">
      <c r="A197" s="465"/>
      <c r="B197" s="277"/>
      <c r="C197" s="277">
        <v>4110</v>
      </c>
      <c r="D197" s="251" t="s">
        <v>191</v>
      </c>
      <c r="E197" s="304">
        <v>232896</v>
      </c>
      <c r="F197" s="302">
        <v>877</v>
      </c>
      <c r="G197" s="459">
        <f t="shared" si="4"/>
        <v>233773</v>
      </c>
    </row>
    <row r="198" spans="1:7" ht="12.75">
      <c r="A198" s="465"/>
      <c r="B198" s="277"/>
      <c r="C198" s="277">
        <v>4120</v>
      </c>
      <c r="D198" s="251" t="s">
        <v>192</v>
      </c>
      <c r="E198" s="304">
        <v>34480</v>
      </c>
      <c r="F198" s="302">
        <v>119</v>
      </c>
      <c r="G198" s="459">
        <f t="shared" si="4"/>
        <v>34599</v>
      </c>
    </row>
    <row r="199" spans="1:7" ht="12.75">
      <c r="A199" s="465"/>
      <c r="B199" s="277"/>
      <c r="C199" s="277">
        <v>4170</v>
      </c>
      <c r="D199" s="251" t="s">
        <v>471</v>
      </c>
      <c r="E199" s="304">
        <v>3000</v>
      </c>
      <c r="F199" s="302"/>
      <c r="G199" s="459">
        <f t="shared" si="4"/>
        <v>3000</v>
      </c>
    </row>
    <row r="200" spans="1:7" ht="12.75">
      <c r="A200" s="465"/>
      <c r="B200" s="277"/>
      <c r="C200" s="277">
        <v>4210</v>
      </c>
      <c r="D200" s="251" t="s">
        <v>193</v>
      </c>
      <c r="E200" s="304">
        <v>20083</v>
      </c>
      <c r="F200" s="302">
        <f>668-2591</f>
        <v>-1923</v>
      </c>
      <c r="G200" s="459">
        <f t="shared" si="4"/>
        <v>18160</v>
      </c>
    </row>
    <row r="201" spans="1:7" ht="12.75">
      <c r="A201" s="465"/>
      <c r="B201" s="277"/>
      <c r="C201" s="277">
        <v>4240</v>
      </c>
      <c r="D201" s="251" t="s">
        <v>221</v>
      </c>
      <c r="E201" s="304">
        <v>2537</v>
      </c>
      <c r="F201" s="302"/>
      <c r="G201" s="459">
        <f t="shared" si="4"/>
        <v>2537</v>
      </c>
    </row>
    <row r="202" spans="1:7" ht="12.75">
      <c r="A202" s="465"/>
      <c r="B202" s="277"/>
      <c r="C202" s="277">
        <v>4260</v>
      </c>
      <c r="D202" s="251" t="s">
        <v>194</v>
      </c>
      <c r="E202" s="637">
        <v>68704</v>
      </c>
      <c r="F202" s="302"/>
      <c r="G202" s="459">
        <f t="shared" si="4"/>
        <v>68704</v>
      </c>
    </row>
    <row r="203" spans="1:9" ht="12.75">
      <c r="A203" s="465"/>
      <c r="B203" s="277"/>
      <c r="C203" s="277">
        <v>4270</v>
      </c>
      <c r="D203" s="251" t="s">
        <v>195</v>
      </c>
      <c r="E203" s="304">
        <v>35000</v>
      </c>
      <c r="F203" s="302">
        <v>50000</v>
      </c>
      <c r="G203" s="459">
        <f t="shared" si="4"/>
        <v>85000</v>
      </c>
      <c r="I203" s="444"/>
    </row>
    <row r="204" spans="1:7" ht="12.75">
      <c r="A204" s="465"/>
      <c r="B204" s="277"/>
      <c r="C204" s="277">
        <v>4280</v>
      </c>
      <c r="D204" s="251" t="s">
        <v>196</v>
      </c>
      <c r="E204" s="304">
        <v>800</v>
      </c>
      <c r="F204" s="302"/>
      <c r="G204" s="459">
        <f t="shared" si="4"/>
        <v>800</v>
      </c>
    </row>
    <row r="205" spans="1:7" ht="12.75">
      <c r="A205" s="465"/>
      <c r="B205" s="314"/>
      <c r="C205" s="277">
        <v>4300</v>
      </c>
      <c r="D205" s="251" t="s">
        <v>185</v>
      </c>
      <c r="E205" s="304">
        <v>20160</v>
      </c>
      <c r="F205" s="302"/>
      <c r="G205" s="459">
        <f t="shared" si="4"/>
        <v>20160</v>
      </c>
    </row>
    <row r="206" spans="1:7" ht="12.75">
      <c r="A206" s="465"/>
      <c r="B206" s="314"/>
      <c r="C206" s="277">
        <v>4350</v>
      </c>
      <c r="D206" s="251" t="s">
        <v>472</v>
      </c>
      <c r="E206" s="304">
        <v>600</v>
      </c>
      <c r="F206" s="302"/>
      <c r="G206" s="459">
        <f t="shared" si="4"/>
        <v>600</v>
      </c>
    </row>
    <row r="207" spans="1:7" ht="12.75">
      <c r="A207" s="465"/>
      <c r="B207" s="314"/>
      <c r="C207" s="277">
        <v>4410</v>
      </c>
      <c r="D207" s="251" t="s">
        <v>197</v>
      </c>
      <c r="E207" s="304">
        <v>4000</v>
      </c>
      <c r="F207" s="302"/>
      <c r="G207" s="459">
        <f t="shared" si="4"/>
        <v>4000</v>
      </c>
    </row>
    <row r="208" spans="1:7" ht="12.75">
      <c r="A208" s="465"/>
      <c r="B208" s="314"/>
      <c r="C208" s="277">
        <v>4430</v>
      </c>
      <c r="D208" s="251" t="s">
        <v>198</v>
      </c>
      <c r="E208" s="304">
        <v>4170</v>
      </c>
      <c r="F208" s="302">
        <v>2591</v>
      </c>
      <c r="G208" s="459">
        <f t="shared" si="4"/>
        <v>6761</v>
      </c>
    </row>
    <row r="209" spans="1:7" ht="12.75">
      <c r="A209" s="465"/>
      <c r="B209" s="314"/>
      <c r="C209" s="277">
        <v>4440</v>
      </c>
      <c r="D209" s="251" t="s">
        <v>199</v>
      </c>
      <c r="E209" s="304">
        <v>90751</v>
      </c>
      <c r="F209" s="302"/>
      <c r="G209" s="459">
        <f t="shared" si="4"/>
        <v>90751</v>
      </c>
    </row>
    <row r="210" spans="1:7" ht="12.75">
      <c r="A210" s="465"/>
      <c r="B210" s="314"/>
      <c r="C210" s="277">
        <v>6050</v>
      </c>
      <c r="D210" s="251" t="s">
        <v>202</v>
      </c>
      <c r="E210" s="304">
        <v>1600000</v>
      </c>
      <c r="F210" s="302">
        <f>25000+500000</f>
        <v>525000</v>
      </c>
      <c r="G210" s="459">
        <f t="shared" si="4"/>
        <v>2125000</v>
      </c>
    </row>
    <row r="211" spans="1:7" ht="12.75">
      <c r="A211" s="465"/>
      <c r="B211" s="314"/>
      <c r="C211" s="277"/>
      <c r="D211" s="251"/>
      <c r="E211" s="304"/>
      <c r="F211" s="302"/>
      <c r="G211" s="459"/>
    </row>
    <row r="212" spans="1:7" ht="12.75">
      <c r="A212" s="465"/>
      <c r="B212" s="462">
        <v>80130</v>
      </c>
      <c r="C212" s="467"/>
      <c r="D212" s="685" t="s">
        <v>37</v>
      </c>
      <c r="E212" s="560">
        <f>SUM(E213:E231)</f>
        <v>4099015</v>
      </c>
      <c r="F212" s="560">
        <f>SUM(F213:F231)</f>
        <v>13018</v>
      </c>
      <c r="G212" s="464">
        <f t="shared" si="4"/>
        <v>4112033</v>
      </c>
    </row>
    <row r="213" spans="1:7" ht="12.75">
      <c r="A213" s="465"/>
      <c r="B213" s="314"/>
      <c r="C213" s="277">
        <v>3020</v>
      </c>
      <c r="D213" s="251" t="s">
        <v>188</v>
      </c>
      <c r="E213" s="304">
        <v>37955</v>
      </c>
      <c r="F213" s="302"/>
      <c r="G213" s="459">
        <f t="shared" si="4"/>
        <v>37955</v>
      </c>
    </row>
    <row r="214" spans="1:9" ht="12.75">
      <c r="A214" s="465"/>
      <c r="B214" s="314"/>
      <c r="C214" s="277">
        <v>4010</v>
      </c>
      <c r="D214" s="251" t="s">
        <v>189</v>
      </c>
      <c r="E214" s="304">
        <v>2440996</v>
      </c>
      <c r="F214" s="302">
        <v>3686</v>
      </c>
      <c r="G214" s="459">
        <f t="shared" si="4"/>
        <v>2444682</v>
      </c>
      <c r="I214" s="444"/>
    </row>
    <row r="215" spans="1:7" ht="12.75">
      <c r="A215" s="465"/>
      <c r="B215" s="314"/>
      <c r="C215" s="277">
        <v>4040</v>
      </c>
      <c r="D215" s="251" t="s">
        <v>190</v>
      </c>
      <c r="E215" s="304">
        <v>195416</v>
      </c>
      <c r="F215" s="302">
        <v>-1331</v>
      </c>
      <c r="G215" s="459">
        <f t="shared" si="4"/>
        <v>194085</v>
      </c>
    </row>
    <row r="216" spans="1:7" ht="12.75">
      <c r="A216" s="465"/>
      <c r="B216" s="314"/>
      <c r="C216" s="277">
        <v>4110</v>
      </c>
      <c r="D216" s="251" t="s">
        <v>191</v>
      </c>
      <c r="E216" s="304">
        <v>475984</v>
      </c>
      <c r="F216" s="302">
        <v>663</v>
      </c>
      <c r="G216" s="459">
        <f t="shared" si="4"/>
        <v>476647</v>
      </c>
    </row>
    <row r="217" spans="1:7" ht="12.75">
      <c r="A217" s="465"/>
      <c r="B217" s="314"/>
      <c r="C217" s="277">
        <v>4120</v>
      </c>
      <c r="D217" s="251" t="s">
        <v>192</v>
      </c>
      <c r="E217" s="304">
        <v>64489</v>
      </c>
      <c r="F217" s="302"/>
      <c r="G217" s="459">
        <f t="shared" si="4"/>
        <v>64489</v>
      </c>
    </row>
    <row r="218" spans="1:7" ht="12.75">
      <c r="A218" s="465"/>
      <c r="B218" s="314"/>
      <c r="C218" s="277">
        <v>4170</v>
      </c>
      <c r="D218" s="251" t="s">
        <v>471</v>
      </c>
      <c r="E218" s="304">
        <v>4600</v>
      </c>
      <c r="F218" s="302"/>
      <c r="G218" s="459">
        <f t="shared" si="4"/>
        <v>4600</v>
      </c>
    </row>
    <row r="219" spans="1:7" ht="12.75">
      <c r="A219" s="465"/>
      <c r="B219" s="314"/>
      <c r="C219" s="277">
        <v>4210</v>
      </c>
      <c r="D219" s="251" t="s">
        <v>193</v>
      </c>
      <c r="E219" s="304">
        <v>326679</v>
      </c>
      <c r="F219" s="302"/>
      <c r="G219" s="459">
        <f t="shared" si="4"/>
        <v>326679</v>
      </c>
    </row>
    <row r="220" spans="1:7" ht="12.75">
      <c r="A220" s="465"/>
      <c r="B220" s="314"/>
      <c r="C220" s="277">
        <v>4240</v>
      </c>
      <c r="D220" s="251" t="s">
        <v>221</v>
      </c>
      <c r="E220" s="304">
        <v>38500</v>
      </c>
      <c r="F220" s="302"/>
      <c r="G220" s="459">
        <f t="shared" si="4"/>
        <v>38500</v>
      </c>
    </row>
    <row r="221" spans="1:9" ht="12.75">
      <c r="A221" s="465"/>
      <c r="B221" s="314"/>
      <c r="C221" s="277">
        <v>4260</v>
      </c>
      <c r="D221" s="251" t="s">
        <v>194</v>
      </c>
      <c r="E221" s="304">
        <v>119204</v>
      </c>
      <c r="F221" s="302"/>
      <c r="G221" s="459">
        <f t="shared" si="4"/>
        <v>119204</v>
      </c>
      <c r="I221" s="444"/>
    </row>
    <row r="222" spans="1:7" ht="12.75">
      <c r="A222" s="465"/>
      <c r="B222" s="314"/>
      <c r="C222" s="277">
        <v>4270</v>
      </c>
      <c r="D222" s="251" t="s">
        <v>195</v>
      </c>
      <c r="E222" s="304">
        <v>80000</v>
      </c>
      <c r="F222" s="302"/>
      <c r="G222" s="459">
        <f t="shared" si="4"/>
        <v>80000</v>
      </c>
    </row>
    <row r="223" spans="1:7" ht="12.75">
      <c r="A223" s="465"/>
      <c r="B223" s="314"/>
      <c r="C223" s="277">
        <v>4280</v>
      </c>
      <c r="D223" s="251" t="s">
        <v>196</v>
      </c>
      <c r="E223" s="304">
        <v>1900</v>
      </c>
      <c r="F223" s="302"/>
      <c r="G223" s="459">
        <f t="shared" si="4"/>
        <v>1900</v>
      </c>
    </row>
    <row r="224" spans="1:7" ht="12.75">
      <c r="A224" s="465"/>
      <c r="B224" s="314"/>
      <c r="C224" s="277">
        <v>4300</v>
      </c>
      <c r="D224" s="251" t="s">
        <v>185</v>
      </c>
      <c r="E224" s="304">
        <v>131434</v>
      </c>
      <c r="F224" s="302"/>
      <c r="G224" s="459">
        <f t="shared" si="4"/>
        <v>131434</v>
      </c>
    </row>
    <row r="225" spans="1:7" ht="12.75">
      <c r="A225" s="465"/>
      <c r="B225" s="314"/>
      <c r="C225" s="277">
        <v>4350</v>
      </c>
      <c r="D225" s="251" t="s">
        <v>472</v>
      </c>
      <c r="E225" s="304">
        <v>4970</v>
      </c>
      <c r="F225" s="302"/>
      <c r="G225" s="459">
        <f t="shared" si="4"/>
        <v>4970</v>
      </c>
    </row>
    <row r="226" spans="1:7" ht="12.75">
      <c r="A226" s="465"/>
      <c r="B226" s="314"/>
      <c r="C226" s="277">
        <v>4410</v>
      </c>
      <c r="D226" s="211" t="s">
        <v>197</v>
      </c>
      <c r="E226" s="637">
        <v>3800</v>
      </c>
      <c r="F226" s="302"/>
      <c r="G226" s="459">
        <f t="shared" si="4"/>
        <v>3800</v>
      </c>
    </row>
    <row r="227" spans="1:7" ht="12.75">
      <c r="A227" s="465"/>
      <c r="B227" s="314"/>
      <c r="C227" s="277">
        <v>4430</v>
      </c>
      <c r="D227" s="251" t="s">
        <v>198</v>
      </c>
      <c r="E227" s="304">
        <v>16420</v>
      </c>
      <c r="F227" s="302"/>
      <c r="G227" s="459">
        <f aca="true" t="shared" si="5" ref="G227:G319">E227+F227</f>
        <v>16420</v>
      </c>
    </row>
    <row r="228" spans="1:7" ht="12.75">
      <c r="A228" s="465"/>
      <c r="B228" s="314"/>
      <c r="C228" s="277">
        <v>4440</v>
      </c>
      <c r="D228" s="251" t="s">
        <v>199</v>
      </c>
      <c r="E228" s="304">
        <v>155668</v>
      </c>
      <c r="F228" s="302"/>
      <c r="G228" s="459">
        <f t="shared" si="5"/>
        <v>155668</v>
      </c>
    </row>
    <row r="229" spans="1:7" ht="12.75">
      <c r="A229" s="465"/>
      <c r="B229" s="314"/>
      <c r="C229" s="277">
        <v>4530</v>
      </c>
      <c r="D229" s="251" t="s">
        <v>222</v>
      </c>
      <c r="E229" s="304">
        <v>1000</v>
      </c>
      <c r="F229" s="302"/>
      <c r="G229" s="459">
        <f t="shared" si="5"/>
        <v>1000</v>
      </c>
    </row>
    <row r="230" spans="1:7" ht="12.75">
      <c r="A230" s="465"/>
      <c r="B230" s="314"/>
      <c r="C230" s="277">
        <v>6050</v>
      </c>
      <c r="D230" s="251" t="s">
        <v>202</v>
      </c>
      <c r="E230" s="304">
        <v>0</v>
      </c>
      <c r="F230" s="302"/>
      <c r="G230" s="459">
        <f t="shared" si="5"/>
        <v>0</v>
      </c>
    </row>
    <row r="231" spans="1:7" ht="12.75">
      <c r="A231" s="465"/>
      <c r="B231" s="314"/>
      <c r="C231" s="277">
        <v>6060</v>
      </c>
      <c r="D231" s="251" t="s">
        <v>452</v>
      </c>
      <c r="E231" s="304">
        <v>0</v>
      </c>
      <c r="F231" s="302">
        <v>10000</v>
      </c>
      <c r="G231" s="459">
        <f t="shared" si="5"/>
        <v>10000</v>
      </c>
    </row>
    <row r="232" spans="1:7" ht="12.75">
      <c r="A232" s="465"/>
      <c r="B232" s="314"/>
      <c r="C232" s="277"/>
      <c r="D232" s="251"/>
      <c r="E232" s="304"/>
      <c r="F232" s="302"/>
      <c r="G232" s="459"/>
    </row>
    <row r="233" spans="1:7" ht="12.75">
      <c r="A233" s="465"/>
      <c r="B233" s="462">
        <v>80146</v>
      </c>
      <c r="C233" s="467"/>
      <c r="D233" s="685" t="s">
        <v>153</v>
      </c>
      <c r="E233" s="560">
        <f>SUM(E234:E235)</f>
        <v>48000</v>
      </c>
      <c r="F233" s="582">
        <f>SUM(F234:F235)</f>
        <v>0</v>
      </c>
      <c r="G233" s="464">
        <f t="shared" si="5"/>
        <v>48000</v>
      </c>
    </row>
    <row r="234" spans="1:7" ht="12.75">
      <c r="A234" s="465"/>
      <c r="B234" s="277"/>
      <c r="C234" s="277">
        <v>4300</v>
      </c>
      <c r="D234" s="251" t="s">
        <v>185</v>
      </c>
      <c r="E234" s="304">
        <v>48000</v>
      </c>
      <c r="F234" s="302">
        <v>-1159</v>
      </c>
      <c r="G234" s="459">
        <f t="shared" si="5"/>
        <v>46841</v>
      </c>
    </row>
    <row r="235" spans="1:7" ht="12.75">
      <c r="A235" s="465"/>
      <c r="B235" s="277"/>
      <c r="C235" s="277">
        <v>4410</v>
      </c>
      <c r="D235" s="211" t="s">
        <v>197</v>
      </c>
      <c r="E235" s="304">
        <v>0</v>
      </c>
      <c r="F235" s="302">
        <v>1159</v>
      </c>
      <c r="G235" s="459">
        <f t="shared" si="5"/>
        <v>1159</v>
      </c>
    </row>
    <row r="236" spans="1:7" ht="12.75">
      <c r="A236" s="465"/>
      <c r="B236" s="277"/>
      <c r="C236" s="277"/>
      <c r="D236" s="251"/>
      <c r="E236" s="304"/>
      <c r="F236" s="302"/>
      <c r="G236" s="459"/>
    </row>
    <row r="237" spans="1:7" ht="12.75">
      <c r="A237" s="465"/>
      <c r="B237" s="462">
        <v>80195</v>
      </c>
      <c r="C237" s="467"/>
      <c r="D237" s="685" t="s">
        <v>25</v>
      </c>
      <c r="E237" s="560">
        <f>SUM(E238:E245)</f>
        <v>118964</v>
      </c>
      <c r="F237" s="582">
        <f>SUM(F238:F245)</f>
        <v>4504</v>
      </c>
      <c r="G237" s="464">
        <f t="shared" si="5"/>
        <v>123468</v>
      </c>
    </row>
    <row r="238" spans="1:7" ht="12.75">
      <c r="A238" s="465"/>
      <c r="B238" s="277"/>
      <c r="C238" s="277">
        <v>2820</v>
      </c>
      <c r="D238" s="251" t="s">
        <v>446</v>
      </c>
      <c r="E238" s="304">
        <v>10000</v>
      </c>
      <c r="F238" s="302"/>
      <c r="G238" s="459">
        <f t="shared" si="5"/>
        <v>10000</v>
      </c>
    </row>
    <row r="239" spans="1:7" ht="12.75">
      <c r="A239" s="465"/>
      <c r="B239" s="277"/>
      <c r="C239" s="277"/>
      <c r="D239" s="251" t="s">
        <v>447</v>
      </c>
      <c r="E239" s="304"/>
      <c r="F239" s="302"/>
      <c r="G239" s="459"/>
    </row>
    <row r="240" spans="1:7" ht="12.75">
      <c r="A240" s="465"/>
      <c r="B240" s="277"/>
      <c r="C240" s="277">
        <v>3030</v>
      </c>
      <c r="D240" s="251" t="s">
        <v>211</v>
      </c>
      <c r="E240" s="304">
        <v>24</v>
      </c>
      <c r="F240" s="302">
        <v>0</v>
      </c>
      <c r="G240" s="459">
        <f>F240+E240</f>
        <v>24</v>
      </c>
    </row>
    <row r="241" spans="1:7" ht="12.75">
      <c r="A241" s="465"/>
      <c r="B241" s="277"/>
      <c r="C241" s="277">
        <v>4010</v>
      </c>
      <c r="D241" s="251" t="s">
        <v>189</v>
      </c>
      <c r="E241" s="304">
        <v>20081</v>
      </c>
      <c r="F241" s="302"/>
      <c r="G241" s="459">
        <f>F241+E241</f>
        <v>20081</v>
      </c>
    </row>
    <row r="242" spans="1:9" ht="12.75">
      <c r="A242" s="465"/>
      <c r="B242" s="277"/>
      <c r="C242" s="277">
        <v>4110</v>
      </c>
      <c r="D242" s="251" t="s">
        <v>191</v>
      </c>
      <c r="E242" s="304">
        <v>4307</v>
      </c>
      <c r="F242" s="302"/>
      <c r="G242" s="459">
        <f>F242+E242</f>
        <v>4307</v>
      </c>
      <c r="I242" s="444"/>
    </row>
    <row r="243" spans="1:7" ht="12.75">
      <c r="A243" s="465"/>
      <c r="B243" s="277"/>
      <c r="C243" s="277">
        <v>4120</v>
      </c>
      <c r="D243" s="251" t="s">
        <v>192</v>
      </c>
      <c r="E243" s="304">
        <v>612</v>
      </c>
      <c r="F243" s="302"/>
      <c r="G243" s="459">
        <f>F243+E243</f>
        <v>612</v>
      </c>
    </row>
    <row r="244" spans="1:7" ht="12.75">
      <c r="A244" s="465"/>
      <c r="B244" s="277"/>
      <c r="C244" s="277">
        <v>4300</v>
      </c>
      <c r="D244" s="251" t="s">
        <v>185</v>
      </c>
      <c r="E244" s="304">
        <v>33076</v>
      </c>
      <c r="F244" s="302">
        <f>-3816+8320</f>
        <v>4504</v>
      </c>
      <c r="G244" s="459">
        <f t="shared" si="5"/>
        <v>37580</v>
      </c>
    </row>
    <row r="245" spans="1:7" ht="12.75">
      <c r="A245" s="465"/>
      <c r="B245" s="277"/>
      <c r="C245" s="277">
        <v>4440</v>
      </c>
      <c r="D245" s="251" t="s">
        <v>199</v>
      </c>
      <c r="E245" s="304">
        <v>50864</v>
      </c>
      <c r="F245" s="302"/>
      <c r="G245" s="459">
        <f>F245+E245</f>
        <v>50864</v>
      </c>
    </row>
    <row r="246" spans="1:7" ht="12.75">
      <c r="A246" s="465"/>
      <c r="B246" s="277"/>
      <c r="C246" s="277"/>
      <c r="D246" s="251"/>
      <c r="E246" s="304"/>
      <c r="F246" s="302"/>
      <c r="G246" s="459"/>
    </row>
    <row r="247" spans="1:7" ht="12.75">
      <c r="A247" s="465"/>
      <c r="B247" s="462">
        <v>80197</v>
      </c>
      <c r="C247" s="467"/>
      <c r="D247" s="685" t="s">
        <v>38</v>
      </c>
      <c r="E247" s="560">
        <f>E248</f>
        <v>30040</v>
      </c>
      <c r="F247" s="582">
        <f>F248</f>
        <v>0</v>
      </c>
      <c r="G247" s="464">
        <f>F247+E247</f>
        <v>30040</v>
      </c>
    </row>
    <row r="248" spans="1:7" ht="12.75">
      <c r="A248" s="465"/>
      <c r="B248" s="277"/>
      <c r="C248" s="277">
        <v>4110</v>
      </c>
      <c r="D248" s="251" t="s">
        <v>191</v>
      </c>
      <c r="E248" s="304">
        <v>30040</v>
      </c>
      <c r="F248" s="302">
        <v>0</v>
      </c>
      <c r="G248" s="459">
        <f>F248+E248</f>
        <v>30040</v>
      </c>
    </row>
    <row r="249" spans="1:7" ht="12.75">
      <c r="A249" s="465"/>
      <c r="B249" s="277"/>
      <c r="C249" s="277"/>
      <c r="D249" s="251"/>
      <c r="E249" s="304"/>
      <c r="F249" s="302"/>
      <c r="G249" s="459"/>
    </row>
    <row r="250" spans="1:7" ht="13.5" thickBot="1">
      <c r="A250" s="750">
        <v>803</v>
      </c>
      <c r="B250" s="402"/>
      <c r="C250" s="402"/>
      <c r="D250" s="681" t="s">
        <v>486</v>
      </c>
      <c r="E250" s="629">
        <f>E251</f>
        <v>131142</v>
      </c>
      <c r="F250" s="648">
        <f>F251</f>
        <v>0</v>
      </c>
      <c r="G250" s="456">
        <f aca="true" t="shared" si="6" ref="G250:G259">F250+E250</f>
        <v>131142</v>
      </c>
    </row>
    <row r="251" spans="1:7" ht="12.75">
      <c r="A251" s="465"/>
      <c r="B251" s="462">
        <v>80309</v>
      </c>
      <c r="C251" s="467"/>
      <c r="D251" s="685" t="s">
        <v>487</v>
      </c>
      <c r="E251" s="560">
        <f>SUM(E252:E259)</f>
        <v>131142</v>
      </c>
      <c r="F251" s="582">
        <f>SUM(F252:F254)</f>
        <v>0</v>
      </c>
      <c r="G251" s="464">
        <f t="shared" si="6"/>
        <v>131142</v>
      </c>
    </row>
    <row r="252" spans="1:7" ht="12.75">
      <c r="A252" s="465"/>
      <c r="B252" s="277"/>
      <c r="C252" s="277">
        <v>3210</v>
      </c>
      <c r="D252" s="251" t="s">
        <v>488</v>
      </c>
      <c r="E252" s="304">
        <v>19116</v>
      </c>
      <c r="F252" s="302">
        <v>0</v>
      </c>
      <c r="G252" s="459">
        <f>F252+E252</f>
        <v>19116</v>
      </c>
    </row>
    <row r="253" spans="1:7" ht="12.75">
      <c r="A253" s="465"/>
      <c r="B253" s="277"/>
      <c r="C253" s="277">
        <v>3218</v>
      </c>
      <c r="D253" s="251" t="s">
        <v>488</v>
      </c>
      <c r="E253" s="304">
        <v>77700</v>
      </c>
      <c r="F253" s="302"/>
      <c r="G253" s="459">
        <f t="shared" si="6"/>
        <v>77700</v>
      </c>
    </row>
    <row r="254" spans="1:7" ht="12.75">
      <c r="A254" s="465"/>
      <c r="B254" s="277"/>
      <c r="C254" s="277">
        <v>3219</v>
      </c>
      <c r="D254" s="251" t="s">
        <v>488</v>
      </c>
      <c r="E254" s="304">
        <v>25900</v>
      </c>
      <c r="F254" s="302"/>
      <c r="G254" s="459">
        <f t="shared" si="6"/>
        <v>25900</v>
      </c>
    </row>
    <row r="255" spans="1:7" ht="12.75">
      <c r="A255" s="465"/>
      <c r="B255" s="277"/>
      <c r="C255" s="277">
        <v>4218</v>
      </c>
      <c r="D255" s="251" t="s">
        <v>193</v>
      </c>
      <c r="E255" s="304">
        <v>675</v>
      </c>
      <c r="F255" s="302"/>
      <c r="G255" s="459">
        <f t="shared" si="6"/>
        <v>675</v>
      </c>
    </row>
    <row r="256" spans="1:7" ht="12.75">
      <c r="A256" s="465"/>
      <c r="B256" s="277"/>
      <c r="C256" s="277">
        <v>4219</v>
      </c>
      <c r="D256" s="251" t="s">
        <v>193</v>
      </c>
      <c r="E256" s="304">
        <v>225</v>
      </c>
      <c r="F256" s="302"/>
      <c r="G256" s="459">
        <f t="shared" si="6"/>
        <v>225</v>
      </c>
    </row>
    <row r="257" spans="1:7" ht="12.75">
      <c r="A257" s="465"/>
      <c r="B257" s="277"/>
      <c r="C257" s="277">
        <v>4300</v>
      </c>
      <c r="D257" s="251" t="s">
        <v>185</v>
      </c>
      <c r="E257" s="304">
        <v>5000</v>
      </c>
      <c r="F257" s="302"/>
      <c r="G257" s="459">
        <f t="shared" si="6"/>
        <v>5000</v>
      </c>
    </row>
    <row r="258" spans="1:7" ht="12.75">
      <c r="A258" s="465"/>
      <c r="B258" s="277"/>
      <c r="C258" s="277">
        <v>4308</v>
      </c>
      <c r="D258" s="251" t="s">
        <v>185</v>
      </c>
      <c r="E258" s="304">
        <v>1895</v>
      </c>
      <c r="F258" s="302"/>
      <c r="G258" s="459">
        <f t="shared" si="6"/>
        <v>1895</v>
      </c>
    </row>
    <row r="259" spans="1:7" ht="12.75">
      <c r="A259" s="465"/>
      <c r="B259" s="277"/>
      <c r="C259" s="277">
        <v>4309</v>
      </c>
      <c r="D259" s="251" t="s">
        <v>185</v>
      </c>
      <c r="E259" s="304">
        <v>631</v>
      </c>
      <c r="F259" s="302"/>
      <c r="G259" s="459">
        <f t="shared" si="6"/>
        <v>631</v>
      </c>
    </row>
    <row r="260" spans="1:7" ht="12.75">
      <c r="A260" s="465"/>
      <c r="B260" s="277"/>
      <c r="C260" s="277"/>
      <c r="D260" s="251"/>
      <c r="E260" s="304"/>
      <c r="F260" s="302"/>
      <c r="G260" s="459"/>
    </row>
    <row r="261" spans="1:7" ht="13.5" thickBot="1">
      <c r="A261" s="436">
        <v>851</v>
      </c>
      <c r="B261" s="428"/>
      <c r="C261" s="751"/>
      <c r="D261" s="429" t="s">
        <v>18</v>
      </c>
      <c r="E261" s="629">
        <f>E273+E276+E270+E262+E266</f>
        <v>3107325</v>
      </c>
      <c r="F261" s="648">
        <f>F273+F276+F270+F262+F266</f>
        <v>58400</v>
      </c>
      <c r="G261" s="456">
        <f t="shared" si="5"/>
        <v>3165725</v>
      </c>
    </row>
    <row r="262" spans="1:7" ht="12.75">
      <c r="A262" s="437"/>
      <c r="B262" s="457">
        <v>85111</v>
      </c>
      <c r="C262" s="661"/>
      <c r="D262" s="461" t="s">
        <v>509</v>
      </c>
      <c r="E262" s="752">
        <f>SUM(E263:E263)</f>
        <v>515400</v>
      </c>
      <c r="F262" s="753">
        <f>SUM(F263:F263)</f>
        <v>78400</v>
      </c>
      <c r="G262" s="458">
        <f>F262+E262</f>
        <v>593800</v>
      </c>
    </row>
    <row r="263" spans="1:7" ht="12.75">
      <c r="A263" s="437"/>
      <c r="B263" s="430"/>
      <c r="C263" s="701">
        <v>6220</v>
      </c>
      <c r="D263" s="211" t="s">
        <v>687</v>
      </c>
      <c r="E263" s="304">
        <v>515400</v>
      </c>
      <c r="F263" s="302">
        <v>78400</v>
      </c>
      <c r="G263" s="459">
        <f>F263+E263</f>
        <v>593800</v>
      </c>
    </row>
    <row r="264" spans="1:7" ht="12.75">
      <c r="A264" s="437"/>
      <c r="B264" s="430"/>
      <c r="C264" s="701"/>
      <c r="D264" s="211" t="s">
        <v>688</v>
      </c>
      <c r="E264" s="304"/>
      <c r="F264" s="302"/>
      <c r="G264" s="459"/>
    </row>
    <row r="265" spans="1:7" ht="12.75">
      <c r="A265" s="437"/>
      <c r="B265" s="430"/>
      <c r="C265" s="701"/>
      <c r="D265" s="211"/>
      <c r="E265" s="304"/>
      <c r="F265" s="302"/>
      <c r="G265" s="459"/>
    </row>
    <row r="266" spans="1:7" ht="12.75">
      <c r="A266" s="437"/>
      <c r="B266" s="462">
        <v>85141</v>
      </c>
      <c r="C266" s="754"/>
      <c r="D266" s="675" t="s">
        <v>521</v>
      </c>
      <c r="E266" s="560">
        <f>SUM(E267:E267)</f>
        <v>35000</v>
      </c>
      <c r="F266" s="582">
        <f>SUM(F267:F267)</f>
        <v>0</v>
      </c>
      <c r="G266" s="464">
        <f>F266+E266</f>
        <v>35000</v>
      </c>
    </row>
    <row r="267" spans="1:7" ht="12.75">
      <c r="A267" s="437"/>
      <c r="B267" s="430"/>
      <c r="C267" s="701">
        <v>6620</v>
      </c>
      <c r="D267" s="211" t="s">
        <v>689</v>
      </c>
      <c r="E267" s="304">
        <v>35000</v>
      </c>
      <c r="F267" s="302">
        <v>0</v>
      </c>
      <c r="G267" s="459">
        <f>F267+E267</f>
        <v>35000</v>
      </c>
    </row>
    <row r="268" spans="1:7" ht="12.75">
      <c r="A268" s="437"/>
      <c r="B268" s="430"/>
      <c r="C268" s="701"/>
      <c r="D268" s="211" t="s">
        <v>690</v>
      </c>
      <c r="E268" s="304"/>
      <c r="F268" s="302"/>
      <c r="G268" s="459"/>
    </row>
    <row r="269" spans="1:7" ht="12.75">
      <c r="A269" s="437"/>
      <c r="B269" s="420"/>
      <c r="C269" s="755"/>
      <c r="D269" s="432"/>
      <c r="E269" s="635"/>
      <c r="F269" s="652"/>
      <c r="G269" s="473"/>
    </row>
    <row r="270" spans="1:7" ht="12.75">
      <c r="A270" s="437"/>
      <c r="B270" s="462">
        <v>85149</v>
      </c>
      <c r="C270" s="462"/>
      <c r="D270" s="675" t="s">
        <v>414</v>
      </c>
      <c r="E270" s="560">
        <f>SUM(E271:E271)</f>
        <v>3000</v>
      </c>
      <c r="F270" s="582">
        <f>SUM(F271:F271)</f>
        <v>0</v>
      </c>
      <c r="G270" s="464">
        <f t="shared" si="5"/>
        <v>3000</v>
      </c>
    </row>
    <row r="271" spans="1:7" ht="12.75">
      <c r="A271" s="437"/>
      <c r="B271" s="420"/>
      <c r="C271" s="430">
        <v>4300</v>
      </c>
      <c r="D271" s="211" t="s">
        <v>185</v>
      </c>
      <c r="E271" s="304">
        <v>3000</v>
      </c>
      <c r="F271" s="302"/>
      <c r="G271" s="459">
        <f t="shared" si="5"/>
        <v>3000</v>
      </c>
    </row>
    <row r="272" spans="1:7" ht="12.75">
      <c r="A272" s="437"/>
      <c r="B272" s="420"/>
      <c r="C272" s="755"/>
      <c r="D272" s="432"/>
      <c r="E272" s="304"/>
      <c r="F272" s="302"/>
      <c r="G272" s="459"/>
    </row>
    <row r="273" spans="1:7" ht="12.75">
      <c r="A273" s="437"/>
      <c r="B273" s="462">
        <v>85154</v>
      </c>
      <c r="C273" s="754"/>
      <c r="D273" s="675" t="s">
        <v>223</v>
      </c>
      <c r="E273" s="560">
        <f>E274</f>
        <v>4925</v>
      </c>
      <c r="F273" s="582">
        <f>F274</f>
        <v>0</v>
      </c>
      <c r="G273" s="464">
        <f t="shared" si="5"/>
        <v>4925</v>
      </c>
    </row>
    <row r="274" spans="1:7" ht="12.75">
      <c r="A274" s="437"/>
      <c r="B274" s="430"/>
      <c r="C274" s="701">
        <v>4300</v>
      </c>
      <c r="D274" s="211" t="s">
        <v>185</v>
      </c>
      <c r="E274" s="304">
        <v>4925</v>
      </c>
      <c r="F274" s="302"/>
      <c r="G274" s="459">
        <f t="shared" si="5"/>
        <v>4925</v>
      </c>
    </row>
    <row r="275" spans="1:7" ht="12.75">
      <c r="A275" s="437"/>
      <c r="B275" s="430"/>
      <c r="C275" s="701"/>
      <c r="D275" s="631"/>
      <c r="E275" s="304"/>
      <c r="F275" s="302"/>
      <c r="G275" s="459"/>
    </row>
    <row r="276" spans="1:7" ht="12.75">
      <c r="A276" s="465"/>
      <c r="B276" s="462">
        <v>85156</v>
      </c>
      <c r="C276" s="467"/>
      <c r="D276" s="685" t="s">
        <v>448</v>
      </c>
      <c r="E276" s="560">
        <f>SUM(E277:E277)</f>
        <v>2549000</v>
      </c>
      <c r="F276" s="582">
        <f>SUM(F277:F277)</f>
        <v>-20000</v>
      </c>
      <c r="G276" s="464">
        <f t="shared" si="5"/>
        <v>2529000</v>
      </c>
    </row>
    <row r="277" spans="1:7" ht="12.75">
      <c r="A277" s="465"/>
      <c r="B277" s="314"/>
      <c r="C277" s="409" t="s">
        <v>224</v>
      </c>
      <c r="D277" s="251" t="s">
        <v>225</v>
      </c>
      <c r="E277" s="304">
        <v>2549000</v>
      </c>
      <c r="F277" s="302">
        <v>-20000</v>
      </c>
      <c r="G277" s="459">
        <f t="shared" si="5"/>
        <v>2529000</v>
      </c>
    </row>
    <row r="278" spans="1:7" ht="12.75">
      <c r="A278" s="465"/>
      <c r="B278" s="426"/>
      <c r="C278" s="756"/>
      <c r="D278" s="682"/>
      <c r="E278" s="304"/>
      <c r="F278" s="302"/>
      <c r="G278" s="459"/>
    </row>
    <row r="279" spans="1:7" ht="13.5" thickBot="1">
      <c r="A279" s="421">
        <v>852</v>
      </c>
      <c r="B279" s="414"/>
      <c r="C279" s="422"/>
      <c r="D279" s="681" t="s">
        <v>249</v>
      </c>
      <c r="E279" s="629">
        <f>E280+E303+E341+E348+E363+E324+E371</f>
        <v>8067531</v>
      </c>
      <c r="F279" s="648">
        <f>F280+F303+F341+F348+F363+F324+F371</f>
        <v>42000</v>
      </c>
      <c r="G279" s="456">
        <f t="shared" si="5"/>
        <v>8109531</v>
      </c>
    </row>
    <row r="280" spans="1:7" ht="12.75">
      <c r="A280" s="465"/>
      <c r="B280" s="462">
        <v>85201</v>
      </c>
      <c r="C280" s="467"/>
      <c r="D280" s="685" t="s">
        <v>26</v>
      </c>
      <c r="E280" s="560">
        <f>SUM(E281:E301)</f>
        <v>1979841</v>
      </c>
      <c r="F280" s="582">
        <f>SUM(F281:F301)</f>
        <v>42000</v>
      </c>
      <c r="G280" s="458">
        <f t="shared" si="5"/>
        <v>2021841</v>
      </c>
    </row>
    <row r="281" spans="1:7" ht="12.75">
      <c r="A281" s="465"/>
      <c r="B281" s="277"/>
      <c r="C281" s="277">
        <v>2310</v>
      </c>
      <c r="D281" s="631" t="s">
        <v>187</v>
      </c>
      <c r="E281" s="304">
        <f>545307+9693+84500</f>
        <v>639500</v>
      </c>
      <c r="F281" s="302"/>
      <c r="G281" s="459">
        <f t="shared" si="5"/>
        <v>639500</v>
      </c>
    </row>
    <row r="282" spans="1:7" ht="12.75">
      <c r="A282" s="465"/>
      <c r="B282" s="314"/>
      <c r="C282" s="277">
        <v>3020</v>
      </c>
      <c r="D282" s="251" t="s">
        <v>188</v>
      </c>
      <c r="E282" s="304">
        <v>20140</v>
      </c>
      <c r="F282" s="302"/>
      <c r="G282" s="459">
        <f t="shared" si="5"/>
        <v>20140</v>
      </c>
    </row>
    <row r="283" spans="1:9" ht="12.75">
      <c r="A283" s="465"/>
      <c r="B283" s="314"/>
      <c r="C283" s="277">
        <v>3110</v>
      </c>
      <c r="D283" s="251" t="s">
        <v>226</v>
      </c>
      <c r="E283" s="304">
        <f>112093-9693</f>
        <v>102400</v>
      </c>
      <c r="F283" s="302"/>
      <c r="G283" s="459">
        <f t="shared" si="5"/>
        <v>102400</v>
      </c>
      <c r="I283" s="444"/>
    </row>
    <row r="284" spans="1:7" ht="12.75">
      <c r="A284" s="465"/>
      <c r="B284" s="314"/>
      <c r="C284" s="277">
        <v>4010</v>
      </c>
      <c r="D284" s="251" t="s">
        <v>189</v>
      </c>
      <c r="E284" s="304">
        <v>634168</v>
      </c>
      <c r="F284" s="302"/>
      <c r="G284" s="459">
        <f t="shared" si="5"/>
        <v>634168</v>
      </c>
    </row>
    <row r="285" spans="1:7" ht="12.75">
      <c r="A285" s="465"/>
      <c r="B285" s="314"/>
      <c r="C285" s="277">
        <v>4040</v>
      </c>
      <c r="D285" s="251" t="s">
        <v>190</v>
      </c>
      <c r="E285" s="304">
        <v>52754</v>
      </c>
      <c r="F285" s="302"/>
      <c r="G285" s="459">
        <f t="shared" si="5"/>
        <v>52754</v>
      </c>
    </row>
    <row r="286" spans="1:9" ht="12.75">
      <c r="A286" s="465"/>
      <c r="B286" s="314"/>
      <c r="C286" s="277">
        <v>4110</v>
      </c>
      <c r="D286" s="251" t="s">
        <v>191</v>
      </c>
      <c r="E286" s="304">
        <v>119392</v>
      </c>
      <c r="F286" s="302"/>
      <c r="G286" s="459">
        <f t="shared" si="5"/>
        <v>119392</v>
      </c>
      <c r="I286" s="444"/>
    </row>
    <row r="287" spans="1:7" ht="12.75">
      <c r="A287" s="465"/>
      <c r="B287" s="314"/>
      <c r="C287" s="277">
        <v>4120</v>
      </c>
      <c r="D287" s="251" t="s">
        <v>192</v>
      </c>
      <c r="E287" s="304">
        <v>16497</v>
      </c>
      <c r="F287" s="302"/>
      <c r="G287" s="459">
        <f t="shared" si="5"/>
        <v>16497</v>
      </c>
    </row>
    <row r="288" spans="1:7" ht="12.75">
      <c r="A288" s="465"/>
      <c r="B288" s="314"/>
      <c r="C288" s="277">
        <v>4170</v>
      </c>
      <c r="D288" s="251" t="s">
        <v>471</v>
      </c>
      <c r="E288" s="304">
        <v>3000</v>
      </c>
      <c r="F288" s="302">
        <v>0</v>
      </c>
      <c r="G288" s="459">
        <f t="shared" si="5"/>
        <v>3000</v>
      </c>
    </row>
    <row r="289" spans="1:7" ht="12.75">
      <c r="A289" s="465"/>
      <c r="B289" s="314"/>
      <c r="C289" s="277">
        <v>4210</v>
      </c>
      <c r="D289" s="251" t="s">
        <v>193</v>
      </c>
      <c r="E289" s="304">
        <v>109224</v>
      </c>
      <c r="F289" s="302"/>
      <c r="G289" s="459">
        <f t="shared" si="5"/>
        <v>109224</v>
      </c>
    </row>
    <row r="290" spans="1:7" ht="12.75">
      <c r="A290" s="465"/>
      <c r="B290" s="314"/>
      <c r="C290" s="277">
        <v>4220</v>
      </c>
      <c r="D290" s="251" t="s">
        <v>227</v>
      </c>
      <c r="E290" s="304">
        <v>85180</v>
      </c>
      <c r="F290" s="302"/>
      <c r="G290" s="459">
        <f t="shared" si="5"/>
        <v>85180</v>
      </c>
    </row>
    <row r="291" spans="1:7" ht="12.75">
      <c r="A291" s="465"/>
      <c r="B291" s="314"/>
      <c r="C291" s="277">
        <v>4240</v>
      </c>
      <c r="D291" s="251" t="s">
        <v>221</v>
      </c>
      <c r="E291" s="304">
        <v>8600</v>
      </c>
      <c r="F291" s="302"/>
      <c r="G291" s="459">
        <f t="shared" si="5"/>
        <v>8600</v>
      </c>
    </row>
    <row r="292" spans="1:7" ht="12.75">
      <c r="A292" s="465"/>
      <c r="B292" s="314"/>
      <c r="C292" s="277">
        <v>4260</v>
      </c>
      <c r="D292" s="251" t="s">
        <v>194</v>
      </c>
      <c r="E292" s="304">
        <v>34700</v>
      </c>
      <c r="F292" s="302"/>
      <c r="G292" s="459">
        <f t="shared" si="5"/>
        <v>34700</v>
      </c>
    </row>
    <row r="293" spans="1:7" ht="12.75">
      <c r="A293" s="465"/>
      <c r="B293" s="314"/>
      <c r="C293" s="277">
        <v>4270</v>
      </c>
      <c r="D293" s="251" t="s">
        <v>195</v>
      </c>
      <c r="E293" s="304">
        <v>7200</v>
      </c>
      <c r="F293" s="302"/>
      <c r="G293" s="459">
        <f t="shared" si="5"/>
        <v>7200</v>
      </c>
    </row>
    <row r="294" spans="1:7" ht="12.75">
      <c r="A294" s="465"/>
      <c r="B294" s="314"/>
      <c r="C294" s="277">
        <v>4280</v>
      </c>
      <c r="D294" s="251" t="s">
        <v>196</v>
      </c>
      <c r="E294" s="304">
        <v>600</v>
      </c>
      <c r="F294" s="302"/>
      <c r="G294" s="459">
        <f t="shared" si="5"/>
        <v>600</v>
      </c>
    </row>
    <row r="295" spans="1:7" ht="12.75">
      <c r="A295" s="465"/>
      <c r="B295" s="314"/>
      <c r="C295" s="277">
        <v>4300</v>
      </c>
      <c r="D295" s="251" t="s">
        <v>185</v>
      </c>
      <c r="E295" s="304">
        <v>97800</v>
      </c>
      <c r="F295" s="302">
        <v>0</v>
      </c>
      <c r="G295" s="459">
        <f t="shared" si="5"/>
        <v>97800</v>
      </c>
    </row>
    <row r="296" spans="1:7" ht="12.75">
      <c r="A296" s="465"/>
      <c r="B296" s="314"/>
      <c r="C296" s="277">
        <v>4410</v>
      </c>
      <c r="D296" s="251" t="s">
        <v>197</v>
      </c>
      <c r="E296" s="304">
        <v>6000</v>
      </c>
      <c r="F296" s="302"/>
      <c r="G296" s="459">
        <f t="shared" si="5"/>
        <v>6000</v>
      </c>
    </row>
    <row r="297" spans="1:7" ht="12.75">
      <c r="A297" s="465"/>
      <c r="B297" s="314"/>
      <c r="C297" s="277">
        <v>4430</v>
      </c>
      <c r="D297" s="251" t="s">
        <v>198</v>
      </c>
      <c r="E297" s="304">
        <v>6000</v>
      </c>
      <c r="F297" s="302"/>
      <c r="G297" s="459">
        <f t="shared" si="5"/>
        <v>6000</v>
      </c>
    </row>
    <row r="298" spans="1:7" ht="12.75">
      <c r="A298" s="465"/>
      <c r="B298" s="314"/>
      <c r="C298" s="277">
        <v>4440</v>
      </c>
      <c r="D298" s="251" t="s">
        <v>199</v>
      </c>
      <c r="E298" s="304">
        <v>33901</v>
      </c>
      <c r="F298" s="302"/>
      <c r="G298" s="459">
        <f t="shared" si="5"/>
        <v>33901</v>
      </c>
    </row>
    <row r="299" spans="1:7" ht="12.75">
      <c r="A299" s="465"/>
      <c r="B299" s="314"/>
      <c r="C299" s="277">
        <v>4480</v>
      </c>
      <c r="D299" s="251" t="s">
        <v>200</v>
      </c>
      <c r="E299" s="304">
        <v>2785</v>
      </c>
      <c r="F299" s="302"/>
      <c r="G299" s="459">
        <f t="shared" si="5"/>
        <v>2785</v>
      </c>
    </row>
    <row r="300" spans="1:7" ht="12.75">
      <c r="A300" s="465"/>
      <c r="B300" s="314"/>
      <c r="C300" s="277">
        <v>6050</v>
      </c>
      <c r="D300" s="251" t="s">
        <v>202</v>
      </c>
      <c r="E300" s="304">
        <v>0</v>
      </c>
      <c r="F300" s="302">
        <f>30000+12000</f>
        <v>42000</v>
      </c>
      <c r="G300" s="459">
        <f t="shared" si="5"/>
        <v>42000</v>
      </c>
    </row>
    <row r="301" spans="1:7" ht="12.75">
      <c r="A301" s="465"/>
      <c r="B301" s="314"/>
      <c r="C301" s="277">
        <v>6060</v>
      </c>
      <c r="D301" s="251" t="s">
        <v>445</v>
      </c>
      <c r="E301" s="304">
        <v>0</v>
      </c>
      <c r="F301" s="302"/>
      <c r="G301" s="459">
        <f t="shared" si="5"/>
        <v>0</v>
      </c>
    </row>
    <row r="302" spans="1:7" ht="12.75">
      <c r="A302" s="465"/>
      <c r="B302" s="314"/>
      <c r="C302" s="277"/>
      <c r="D302" s="251"/>
      <c r="E302" s="304"/>
      <c r="F302" s="302"/>
      <c r="G302" s="459"/>
    </row>
    <row r="303" spans="1:7" ht="12.75">
      <c r="A303" s="465"/>
      <c r="B303" s="462">
        <v>85202</v>
      </c>
      <c r="C303" s="467"/>
      <c r="D303" s="685" t="s">
        <v>27</v>
      </c>
      <c r="E303" s="560">
        <f>SUM(E304:E322)</f>
        <v>4066460</v>
      </c>
      <c r="F303" s="582">
        <f>SUM(F304:F322)</f>
        <v>0</v>
      </c>
      <c r="G303" s="464">
        <f t="shared" si="5"/>
        <v>4066460</v>
      </c>
    </row>
    <row r="304" spans="1:7" ht="12.75">
      <c r="A304" s="465"/>
      <c r="B304" s="277"/>
      <c r="C304" s="277">
        <v>3020</v>
      </c>
      <c r="D304" s="251" t="s">
        <v>188</v>
      </c>
      <c r="E304" s="304">
        <v>26250</v>
      </c>
      <c r="F304" s="302"/>
      <c r="G304" s="459">
        <f t="shared" si="5"/>
        <v>26250</v>
      </c>
    </row>
    <row r="305" spans="1:9" ht="12.75">
      <c r="A305" s="465"/>
      <c r="B305" s="277"/>
      <c r="C305" s="277">
        <v>4010</v>
      </c>
      <c r="D305" s="251" t="s">
        <v>189</v>
      </c>
      <c r="E305" s="304">
        <v>1877342</v>
      </c>
      <c r="F305" s="302"/>
      <c r="G305" s="459">
        <f t="shared" si="5"/>
        <v>1877342</v>
      </c>
      <c r="I305" s="444"/>
    </row>
    <row r="306" spans="1:7" ht="12.75">
      <c r="A306" s="465"/>
      <c r="B306" s="277"/>
      <c r="C306" s="277">
        <v>4040</v>
      </c>
      <c r="D306" s="251" t="s">
        <v>190</v>
      </c>
      <c r="E306" s="304">
        <v>150552</v>
      </c>
      <c r="F306" s="302"/>
      <c r="G306" s="459">
        <f t="shared" si="5"/>
        <v>150552</v>
      </c>
    </row>
    <row r="307" spans="1:7" ht="12.75">
      <c r="A307" s="465"/>
      <c r="B307" s="277"/>
      <c r="C307" s="277">
        <v>4110</v>
      </c>
      <c r="D307" s="251" t="s">
        <v>191</v>
      </c>
      <c r="E307" s="304">
        <v>345589</v>
      </c>
      <c r="F307" s="302"/>
      <c r="G307" s="459">
        <f t="shared" si="5"/>
        <v>345589</v>
      </c>
    </row>
    <row r="308" spans="1:7" ht="12.75">
      <c r="A308" s="465"/>
      <c r="B308" s="277"/>
      <c r="C308" s="277">
        <v>4120</v>
      </c>
      <c r="D308" s="251" t="s">
        <v>192</v>
      </c>
      <c r="E308" s="304">
        <v>46885</v>
      </c>
      <c r="F308" s="302"/>
      <c r="G308" s="459">
        <f t="shared" si="5"/>
        <v>46885</v>
      </c>
    </row>
    <row r="309" spans="1:7" ht="12.75">
      <c r="A309" s="465"/>
      <c r="B309" s="277"/>
      <c r="C309" s="277">
        <v>4210</v>
      </c>
      <c r="D309" s="251" t="s">
        <v>193</v>
      </c>
      <c r="E309" s="304">
        <v>519667</v>
      </c>
      <c r="F309" s="302"/>
      <c r="G309" s="459">
        <f t="shared" si="5"/>
        <v>519667</v>
      </c>
    </row>
    <row r="310" spans="1:7" ht="12.75">
      <c r="A310" s="465"/>
      <c r="B310" s="277"/>
      <c r="C310" s="277">
        <v>4220</v>
      </c>
      <c r="D310" s="251" t="s">
        <v>227</v>
      </c>
      <c r="E310" s="304">
        <v>453038</v>
      </c>
      <c r="F310" s="302"/>
      <c r="G310" s="459">
        <f t="shared" si="5"/>
        <v>453038</v>
      </c>
    </row>
    <row r="311" spans="1:7" ht="12.75">
      <c r="A311" s="465"/>
      <c r="B311" s="277"/>
      <c r="C311" s="277">
        <v>4230</v>
      </c>
      <c r="D311" s="251" t="s">
        <v>228</v>
      </c>
      <c r="E311" s="304">
        <v>43696</v>
      </c>
      <c r="F311" s="302"/>
      <c r="G311" s="459">
        <f t="shared" si="5"/>
        <v>43696</v>
      </c>
    </row>
    <row r="312" spans="1:7" ht="12.75">
      <c r="A312" s="465"/>
      <c r="B312" s="277"/>
      <c r="C312" s="277">
        <v>4260</v>
      </c>
      <c r="D312" s="251" t="s">
        <v>194</v>
      </c>
      <c r="E312" s="304">
        <v>143121</v>
      </c>
      <c r="F312" s="302"/>
      <c r="G312" s="459">
        <f t="shared" si="5"/>
        <v>143121</v>
      </c>
    </row>
    <row r="313" spans="1:7" ht="12.75">
      <c r="A313" s="465"/>
      <c r="B313" s="277"/>
      <c r="C313" s="277">
        <v>4270</v>
      </c>
      <c r="D313" s="251" t="s">
        <v>195</v>
      </c>
      <c r="E313" s="304">
        <v>203636</v>
      </c>
      <c r="F313" s="302"/>
      <c r="G313" s="459">
        <f t="shared" si="5"/>
        <v>203636</v>
      </c>
    </row>
    <row r="314" spans="1:7" ht="12.75">
      <c r="A314" s="465"/>
      <c r="B314" s="277"/>
      <c r="C314" s="277">
        <v>4280</v>
      </c>
      <c r="D314" s="251" t="s">
        <v>196</v>
      </c>
      <c r="E314" s="304">
        <v>2250</v>
      </c>
      <c r="F314" s="302"/>
      <c r="G314" s="459">
        <f t="shared" si="5"/>
        <v>2250</v>
      </c>
    </row>
    <row r="315" spans="1:7" ht="12.75">
      <c r="A315" s="465"/>
      <c r="B315" s="277"/>
      <c r="C315" s="277">
        <v>4300</v>
      </c>
      <c r="D315" s="251" t="s">
        <v>185</v>
      </c>
      <c r="E315" s="304">
        <v>127250</v>
      </c>
      <c r="F315" s="302"/>
      <c r="G315" s="459">
        <f t="shared" si="5"/>
        <v>127250</v>
      </c>
    </row>
    <row r="316" spans="1:7" ht="12.75">
      <c r="A316" s="465"/>
      <c r="B316" s="277"/>
      <c r="C316" s="277">
        <v>4410</v>
      </c>
      <c r="D316" s="251" t="s">
        <v>197</v>
      </c>
      <c r="E316" s="304">
        <v>11500</v>
      </c>
      <c r="F316" s="302"/>
      <c r="G316" s="459">
        <f t="shared" si="5"/>
        <v>11500</v>
      </c>
    </row>
    <row r="317" spans="1:7" ht="12.75">
      <c r="A317" s="465"/>
      <c r="B317" s="277"/>
      <c r="C317" s="277">
        <v>4420</v>
      </c>
      <c r="D317" s="251" t="s">
        <v>212</v>
      </c>
      <c r="E317" s="304">
        <v>0</v>
      </c>
      <c r="F317" s="302"/>
      <c r="G317" s="459">
        <f t="shared" si="5"/>
        <v>0</v>
      </c>
    </row>
    <row r="318" spans="1:7" ht="12.75">
      <c r="A318" s="465"/>
      <c r="B318" s="277"/>
      <c r="C318" s="277">
        <v>4430</v>
      </c>
      <c r="D318" s="251" t="s">
        <v>198</v>
      </c>
      <c r="E318" s="304">
        <v>19862</v>
      </c>
      <c r="F318" s="302"/>
      <c r="G318" s="459">
        <f t="shared" si="5"/>
        <v>19862</v>
      </c>
    </row>
    <row r="319" spans="1:7" ht="12.75">
      <c r="A319" s="465"/>
      <c r="B319" s="277"/>
      <c r="C319" s="277">
        <v>4440</v>
      </c>
      <c r="D319" s="251" t="s">
        <v>199</v>
      </c>
      <c r="E319" s="304">
        <v>74058</v>
      </c>
      <c r="F319" s="302"/>
      <c r="G319" s="459">
        <f t="shared" si="5"/>
        <v>74058</v>
      </c>
    </row>
    <row r="320" spans="1:7" ht="12.75">
      <c r="A320" s="465"/>
      <c r="B320" s="277"/>
      <c r="C320" s="277">
        <v>4480</v>
      </c>
      <c r="D320" s="251" t="s">
        <v>200</v>
      </c>
      <c r="E320" s="304">
        <v>17324</v>
      </c>
      <c r="F320" s="302"/>
      <c r="G320" s="459">
        <f aca="true" t="shared" si="7" ref="G320:G393">E320+F320</f>
        <v>17324</v>
      </c>
    </row>
    <row r="321" spans="1:7" ht="12.75">
      <c r="A321" s="465"/>
      <c r="B321" s="277"/>
      <c r="C321" s="277">
        <v>4520</v>
      </c>
      <c r="D321" s="251" t="s">
        <v>229</v>
      </c>
      <c r="E321" s="304">
        <v>50</v>
      </c>
      <c r="F321" s="302"/>
      <c r="G321" s="459">
        <f t="shared" si="7"/>
        <v>50</v>
      </c>
    </row>
    <row r="322" spans="1:9" ht="12.75">
      <c r="A322" s="465"/>
      <c r="B322" s="277"/>
      <c r="C322" s="277">
        <v>6060</v>
      </c>
      <c r="D322" s="251" t="s">
        <v>452</v>
      </c>
      <c r="E322" s="304">
        <v>4390</v>
      </c>
      <c r="F322" s="302"/>
      <c r="G322" s="459">
        <f t="shared" si="7"/>
        <v>4390</v>
      </c>
      <c r="I322" s="444"/>
    </row>
    <row r="323" spans="1:9" ht="12.75">
      <c r="A323" s="465"/>
      <c r="B323" s="277"/>
      <c r="C323" s="277"/>
      <c r="D323" s="251"/>
      <c r="E323" s="304"/>
      <c r="F323" s="302"/>
      <c r="G323" s="459"/>
      <c r="I323" s="444"/>
    </row>
    <row r="324" spans="1:9" ht="12.75">
      <c r="A324" s="465"/>
      <c r="B324" s="462">
        <v>85203</v>
      </c>
      <c r="C324" s="467"/>
      <c r="D324" s="685" t="s">
        <v>426</v>
      </c>
      <c r="E324" s="560">
        <f>SUM(E325:E339)</f>
        <v>275664</v>
      </c>
      <c r="F324" s="582">
        <f>SUM(F325:F339)</f>
        <v>0</v>
      </c>
      <c r="G324" s="464">
        <f t="shared" si="7"/>
        <v>275664</v>
      </c>
      <c r="I324" s="444"/>
    </row>
    <row r="325" spans="1:9" ht="12.75">
      <c r="A325" s="465"/>
      <c r="B325" s="277"/>
      <c r="C325" s="277">
        <v>4010</v>
      </c>
      <c r="D325" s="251" t="s">
        <v>189</v>
      </c>
      <c r="E325" s="304">
        <v>96776</v>
      </c>
      <c r="F325" s="302"/>
      <c r="G325" s="459">
        <f t="shared" si="7"/>
        <v>96776</v>
      </c>
      <c r="I325" s="444"/>
    </row>
    <row r="326" spans="1:9" ht="12.75">
      <c r="A326" s="465"/>
      <c r="B326" s="277"/>
      <c r="C326" s="277">
        <v>4040</v>
      </c>
      <c r="D326" s="251" t="s">
        <v>190</v>
      </c>
      <c r="E326" s="304">
        <v>6738</v>
      </c>
      <c r="F326" s="302"/>
      <c r="G326" s="459">
        <f t="shared" si="7"/>
        <v>6738</v>
      </c>
      <c r="I326" s="444"/>
    </row>
    <row r="327" spans="1:9" ht="12.75">
      <c r="A327" s="465"/>
      <c r="B327" s="277"/>
      <c r="C327" s="277">
        <v>4110</v>
      </c>
      <c r="D327" s="251" t="s">
        <v>191</v>
      </c>
      <c r="E327" s="304">
        <v>20343</v>
      </c>
      <c r="F327" s="302"/>
      <c r="G327" s="459">
        <f t="shared" si="7"/>
        <v>20343</v>
      </c>
      <c r="I327" s="444"/>
    </row>
    <row r="328" spans="1:9" ht="12.75">
      <c r="A328" s="465"/>
      <c r="B328" s="277"/>
      <c r="C328" s="277">
        <v>4120</v>
      </c>
      <c r="D328" s="251" t="s">
        <v>192</v>
      </c>
      <c r="E328" s="304">
        <v>2811</v>
      </c>
      <c r="F328" s="302"/>
      <c r="G328" s="459">
        <f t="shared" si="7"/>
        <v>2811</v>
      </c>
      <c r="I328" s="444"/>
    </row>
    <row r="329" spans="1:9" ht="12.75">
      <c r="A329" s="465"/>
      <c r="B329" s="277"/>
      <c r="C329" s="277">
        <v>4210</v>
      </c>
      <c r="D329" s="251" t="s">
        <v>193</v>
      </c>
      <c r="E329" s="304">
        <v>73079</v>
      </c>
      <c r="F329" s="302"/>
      <c r="G329" s="459">
        <f t="shared" si="7"/>
        <v>73079</v>
      </c>
      <c r="I329" s="444"/>
    </row>
    <row r="330" spans="1:9" ht="12.75">
      <c r="A330" s="465"/>
      <c r="B330" s="277"/>
      <c r="C330" s="277">
        <v>4220</v>
      </c>
      <c r="D330" s="251" t="s">
        <v>227</v>
      </c>
      <c r="E330" s="304">
        <v>23760</v>
      </c>
      <c r="F330" s="302"/>
      <c r="G330" s="459">
        <f t="shared" si="7"/>
        <v>23760</v>
      </c>
      <c r="I330" s="444"/>
    </row>
    <row r="331" spans="1:9" ht="12.75">
      <c r="A331" s="465"/>
      <c r="B331" s="277"/>
      <c r="C331" s="277">
        <v>4230</v>
      </c>
      <c r="D331" s="251" t="s">
        <v>542</v>
      </c>
      <c r="E331" s="304">
        <v>12224</v>
      </c>
      <c r="F331" s="302"/>
      <c r="G331" s="459">
        <f t="shared" si="7"/>
        <v>12224</v>
      </c>
      <c r="I331" s="444"/>
    </row>
    <row r="332" spans="1:9" ht="12.75">
      <c r="A332" s="465"/>
      <c r="B332" s="277"/>
      <c r="C332" s="277">
        <v>4260</v>
      </c>
      <c r="D332" s="251" t="s">
        <v>194</v>
      </c>
      <c r="E332" s="304">
        <v>8000</v>
      </c>
      <c r="F332" s="302"/>
      <c r="G332" s="459">
        <f>F332+E332</f>
        <v>8000</v>
      </c>
      <c r="I332" s="444"/>
    </row>
    <row r="333" spans="1:9" ht="12.75">
      <c r="A333" s="465"/>
      <c r="B333" s="277"/>
      <c r="C333" s="277">
        <v>4270</v>
      </c>
      <c r="D333" s="251" t="s">
        <v>195</v>
      </c>
      <c r="E333" s="304">
        <v>12000</v>
      </c>
      <c r="F333" s="302"/>
      <c r="G333" s="459">
        <f>F333+E333</f>
        <v>12000</v>
      </c>
      <c r="I333" s="444"/>
    </row>
    <row r="334" spans="1:9" ht="12.75">
      <c r="A334" s="465"/>
      <c r="B334" s="277"/>
      <c r="C334" s="277">
        <v>4280</v>
      </c>
      <c r="D334" s="251" t="s">
        <v>196</v>
      </c>
      <c r="E334" s="304">
        <v>400</v>
      </c>
      <c r="F334" s="302"/>
      <c r="G334" s="459">
        <f t="shared" si="7"/>
        <v>400</v>
      </c>
      <c r="I334" s="444"/>
    </row>
    <row r="335" spans="1:9" ht="12.75">
      <c r="A335" s="465"/>
      <c r="B335" s="277"/>
      <c r="C335" s="277">
        <v>4300</v>
      </c>
      <c r="D335" s="251" t="s">
        <v>185</v>
      </c>
      <c r="E335" s="304">
        <v>9700</v>
      </c>
      <c r="F335" s="302"/>
      <c r="G335" s="459">
        <f t="shared" si="7"/>
        <v>9700</v>
      </c>
      <c r="I335" s="444"/>
    </row>
    <row r="336" spans="1:9" ht="12.75">
      <c r="A336" s="465"/>
      <c r="B336" s="277"/>
      <c r="C336" s="277">
        <v>4410</v>
      </c>
      <c r="D336" s="251" t="s">
        <v>197</v>
      </c>
      <c r="E336" s="304">
        <v>1500</v>
      </c>
      <c r="F336" s="302"/>
      <c r="G336" s="459">
        <f t="shared" si="7"/>
        <v>1500</v>
      </c>
      <c r="I336" s="444"/>
    </row>
    <row r="337" spans="1:9" ht="12.75">
      <c r="A337" s="465"/>
      <c r="B337" s="277"/>
      <c r="C337" s="277">
        <v>4430</v>
      </c>
      <c r="D337" s="251" t="s">
        <v>198</v>
      </c>
      <c r="E337" s="304">
        <v>3200</v>
      </c>
      <c r="F337" s="302"/>
      <c r="G337" s="459">
        <f t="shared" si="7"/>
        <v>3200</v>
      </c>
      <c r="I337" s="444"/>
    </row>
    <row r="338" spans="1:9" ht="12.75">
      <c r="A338" s="465"/>
      <c r="B338" s="277"/>
      <c r="C338" s="277">
        <v>4440</v>
      </c>
      <c r="D338" s="251" t="s">
        <v>199</v>
      </c>
      <c r="E338" s="304">
        <v>5133</v>
      </c>
      <c r="F338" s="302"/>
      <c r="G338" s="459">
        <f t="shared" si="7"/>
        <v>5133</v>
      </c>
      <c r="I338" s="444"/>
    </row>
    <row r="339" spans="1:9" ht="12.75">
      <c r="A339" s="465"/>
      <c r="B339" s="277"/>
      <c r="C339" s="277">
        <v>6050</v>
      </c>
      <c r="D339" s="251" t="s">
        <v>202</v>
      </c>
      <c r="E339" s="304">
        <v>0</v>
      </c>
      <c r="F339" s="302"/>
      <c r="G339" s="459">
        <f t="shared" si="7"/>
        <v>0</v>
      </c>
      <c r="I339" s="444"/>
    </row>
    <row r="340" spans="1:7" ht="12.75">
      <c r="A340" s="465"/>
      <c r="B340" s="277"/>
      <c r="C340" s="277"/>
      <c r="D340" s="251"/>
      <c r="E340" s="304"/>
      <c r="F340" s="302"/>
      <c r="G340" s="459"/>
    </row>
    <row r="341" spans="1:7" ht="12.75">
      <c r="A341" s="465"/>
      <c r="B341" s="462">
        <v>85204</v>
      </c>
      <c r="C341" s="467"/>
      <c r="D341" s="685" t="s">
        <v>28</v>
      </c>
      <c r="E341" s="560">
        <f>SUM(E342:E346)</f>
        <v>1186800</v>
      </c>
      <c r="F341" s="582">
        <f>SUM(F342:F346)</f>
        <v>0</v>
      </c>
      <c r="G341" s="464">
        <f t="shared" si="7"/>
        <v>1186800</v>
      </c>
    </row>
    <row r="342" spans="1:7" ht="12.75">
      <c r="A342" s="465"/>
      <c r="B342" s="277"/>
      <c r="C342" s="277">
        <v>2310</v>
      </c>
      <c r="D342" s="631" t="s">
        <v>187</v>
      </c>
      <c r="E342" s="304">
        <v>120000</v>
      </c>
      <c r="F342" s="302"/>
      <c r="G342" s="459">
        <f t="shared" si="7"/>
        <v>120000</v>
      </c>
    </row>
    <row r="343" spans="1:7" ht="12.75">
      <c r="A343" s="465"/>
      <c r="B343" s="277"/>
      <c r="C343" s="277">
        <v>3110</v>
      </c>
      <c r="D343" s="251" t="s">
        <v>226</v>
      </c>
      <c r="E343" s="304">
        <f>992778+42960</f>
        <v>1035738</v>
      </c>
      <c r="F343" s="302">
        <v>-19680</v>
      </c>
      <c r="G343" s="459">
        <f t="shared" si="7"/>
        <v>1016058</v>
      </c>
    </row>
    <row r="344" spans="1:7" ht="12.75">
      <c r="A344" s="465"/>
      <c r="B344" s="277"/>
      <c r="C344" s="277">
        <v>4110</v>
      </c>
      <c r="D344" s="251" t="s">
        <v>191</v>
      </c>
      <c r="E344" s="304">
        <v>1523</v>
      </c>
      <c r="F344" s="302">
        <v>2193</v>
      </c>
      <c r="G344" s="459">
        <f t="shared" si="7"/>
        <v>3716</v>
      </c>
    </row>
    <row r="345" spans="1:7" ht="12.75">
      <c r="A345" s="465"/>
      <c r="B345" s="277"/>
      <c r="C345" s="277">
        <v>4120</v>
      </c>
      <c r="D345" s="251" t="s">
        <v>192</v>
      </c>
      <c r="E345" s="304">
        <v>277</v>
      </c>
      <c r="F345" s="302">
        <v>284</v>
      </c>
      <c r="G345" s="459">
        <f t="shared" si="7"/>
        <v>561</v>
      </c>
    </row>
    <row r="346" spans="1:7" ht="12.75">
      <c r="A346" s="465"/>
      <c r="B346" s="277"/>
      <c r="C346" s="277">
        <v>4300</v>
      </c>
      <c r="D346" s="251" t="s">
        <v>185</v>
      </c>
      <c r="E346" s="304">
        <v>29262</v>
      </c>
      <c r="F346" s="302">
        <v>17203</v>
      </c>
      <c r="G346" s="459">
        <f t="shared" si="7"/>
        <v>46465</v>
      </c>
    </row>
    <row r="347" spans="1:7" ht="12.75">
      <c r="A347" s="465"/>
      <c r="B347" s="277"/>
      <c r="C347" s="277"/>
      <c r="D347" s="251"/>
      <c r="E347" s="304"/>
      <c r="F347" s="302"/>
      <c r="G347" s="459"/>
    </row>
    <row r="348" spans="1:7" ht="12.75">
      <c r="A348" s="465"/>
      <c r="B348" s="462">
        <v>85218</v>
      </c>
      <c r="C348" s="467"/>
      <c r="D348" s="685" t="s">
        <v>19</v>
      </c>
      <c r="E348" s="560">
        <f>SUM(E349:E361)</f>
        <v>522950</v>
      </c>
      <c r="F348" s="582">
        <f>SUM(F349:F361)</f>
        <v>0</v>
      </c>
      <c r="G348" s="464">
        <f t="shared" si="7"/>
        <v>522950</v>
      </c>
    </row>
    <row r="349" spans="1:9" ht="12.75">
      <c r="A349" s="465"/>
      <c r="B349" s="277"/>
      <c r="C349" s="277">
        <v>4010</v>
      </c>
      <c r="D349" s="251" t="s">
        <v>189</v>
      </c>
      <c r="E349" s="304">
        <v>296701</v>
      </c>
      <c r="F349" s="302"/>
      <c r="G349" s="459">
        <f t="shared" si="7"/>
        <v>296701</v>
      </c>
      <c r="I349" s="444"/>
    </row>
    <row r="350" spans="1:7" ht="12.75">
      <c r="A350" s="465"/>
      <c r="B350" s="277"/>
      <c r="C350" s="277">
        <v>4040</v>
      </c>
      <c r="D350" s="251" t="s">
        <v>190</v>
      </c>
      <c r="E350" s="304">
        <v>25821</v>
      </c>
      <c r="F350" s="302">
        <v>-1923</v>
      </c>
      <c r="G350" s="459">
        <f t="shared" si="7"/>
        <v>23898</v>
      </c>
    </row>
    <row r="351" spans="1:7" ht="12.75">
      <c r="A351" s="465"/>
      <c r="B351" s="277"/>
      <c r="C351" s="277">
        <v>4110</v>
      </c>
      <c r="D351" s="251" t="s">
        <v>191</v>
      </c>
      <c r="E351" s="304">
        <v>61725</v>
      </c>
      <c r="F351" s="302">
        <v>947</v>
      </c>
      <c r="G351" s="459">
        <f t="shared" si="7"/>
        <v>62672</v>
      </c>
    </row>
    <row r="352" spans="1:7" ht="12.75">
      <c r="A352" s="465"/>
      <c r="B352" s="277"/>
      <c r="C352" s="277">
        <v>4120</v>
      </c>
      <c r="D352" s="251" t="s">
        <v>192</v>
      </c>
      <c r="E352" s="304">
        <v>8578</v>
      </c>
      <c r="F352" s="302"/>
      <c r="G352" s="459">
        <f t="shared" si="7"/>
        <v>8578</v>
      </c>
    </row>
    <row r="353" spans="1:7" ht="12.75">
      <c r="A353" s="465"/>
      <c r="B353" s="277"/>
      <c r="C353" s="277">
        <v>4210</v>
      </c>
      <c r="D353" s="251" t="s">
        <v>193</v>
      </c>
      <c r="E353" s="304">
        <v>24900</v>
      </c>
      <c r="F353" s="302"/>
      <c r="G353" s="459">
        <f t="shared" si="7"/>
        <v>24900</v>
      </c>
    </row>
    <row r="354" spans="1:7" ht="12.75">
      <c r="A354" s="465"/>
      <c r="B354" s="277"/>
      <c r="C354" s="277">
        <v>4260</v>
      </c>
      <c r="D354" s="251" t="s">
        <v>194</v>
      </c>
      <c r="E354" s="304">
        <v>27120</v>
      </c>
      <c r="F354" s="302"/>
      <c r="G354" s="459">
        <f t="shared" si="7"/>
        <v>27120</v>
      </c>
    </row>
    <row r="355" spans="1:7" ht="12.75">
      <c r="A355" s="465"/>
      <c r="B355" s="277"/>
      <c r="C355" s="277">
        <v>4270</v>
      </c>
      <c r="D355" s="251" t="s">
        <v>195</v>
      </c>
      <c r="E355" s="304">
        <v>2431</v>
      </c>
      <c r="F355" s="302"/>
      <c r="G355" s="459">
        <f t="shared" si="7"/>
        <v>2431</v>
      </c>
    </row>
    <row r="356" spans="1:7" ht="12.75">
      <c r="A356" s="465"/>
      <c r="B356" s="277"/>
      <c r="C356" s="277">
        <v>4280</v>
      </c>
      <c r="D356" s="251" t="s">
        <v>196</v>
      </c>
      <c r="E356" s="304">
        <v>160</v>
      </c>
      <c r="F356" s="302">
        <v>50</v>
      </c>
      <c r="G356" s="459">
        <f t="shared" si="7"/>
        <v>210</v>
      </c>
    </row>
    <row r="357" spans="1:7" ht="12.75">
      <c r="A357" s="465"/>
      <c r="B357" s="277"/>
      <c r="C357" s="277">
        <v>4300</v>
      </c>
      <c r="D357" s="251" t="s">
        <v>185</v>
      </c>
      <c r="E357" s="304">
        <v>60900</v>
      </c>
      <c r="F357" s="302"/>
      <c r="G357" s="459">
        <f t="shared" si="7"/>
        <v>60900</v>
      </c>
    </row>
    <row r="358" spans="1:7" ht="12.75">
      <c r="A358" s="465"/>
      <c r="B358" s="277"/>
      <c r="C358" s="277">
        <v>4410</v>
      </c>
      <c r="D358" s="251" t="s">
        <v>197</v>
      </c>
      <c r="E358" s="304">
        <v>3415</v>
      </c>
      <c r="F358" s="302"/>
      <c r="G358" s="459">
        <f t="shared" si="7"/>
        <v>3415</v>
      </c>
    </row>
    <row r="359" spans="1:7" ht="12.75">
      <c r="A359" s="465"/>
      <c r="B359" s="277"/>
      <c r="C359" s="277">
        <v>4430</v>
      </c>
      <c r="D359" s="251" t="s">
        <v>198</v>
      </c>
      <c r="E359" s="304">
        <v>3500</v>
      </c>
      <c r="F359" s="302">
        <v>600</v>
      </c>
      <c r="G359" s="459">
        <f t="shared" si="7"/>
        <v>4100</v>
      </c>
    </row>
    <row r="360" spans="1:7" ht="12.75">
      <c r="A360" s="465"/>
      <c r="B360" s="277"/>
      <c r="C360" s="277">
        <v>4440</v>
      </c>
      <c r="D360" s="251" t="s">
        <v>199</v>
      </c>
      <c r="E360" s="304">
        <v>7699</v>
      </c>
      <c r="F360" s="302">
        <v>326</v>
      </c>
      <c r="G360" s="459">
        <f t="shared" si="7"/>
        <v>8025</v>
      </c>
    </row>
    <row r="361" spans="1:7" ht="12.75">
      <c r="A361" s="465"/>
      <c r="B361" s="277"/>
      <c r="C361" s="277">
        <v>6060</v>
      </c>
      <c r="D361" s="251" t="s">
        <v>452</v>
      </c>
      <c r="E361" s="304">
        <v>0</v>
      </c>
      <c r="F361" s="302"/>
      <c r="G361" s="459">
        <f t="shared" si="7"/>
        <v>0</v>
      </c>
    </row>
    <row r="362" spans="1:7" ht="12.75">
      <c r="A362" s="465"/>
      <c r="B362" s="314"/>
      <c r="C362" s="409"/>
      <c r="D362" s="251"/>
      <c r="E362" s="304"/>
      <c r="F362" s="302"/>
      <c r="G362" s="459"/>
    </row>
    <row r="363" spans="1:7" ht="12.75">
      <c r="A363" s="465"/>
      <c r="B363" s="462">
        <v>85220</v>
      </c>
      <c r="C363" s="467"/>
      <c r="D363" s="679" t="s">
        <v>252</v>
      </c>
      <c r="E363" s="560">
        <f>SUM(E364:E369)</f>
        <v>34216</v>
      </c>
      <c r="F363" s="582">
        <f>SUM(F364:F369)</f>
        <v>0</v>
      </c>
      <c r="G363" s="464">
        <f t="shared" si="7"/>
        <v>34216</v>
      </c>
    </row>
    <row r="364" spans="1:7" ht="12.75">
      <c r="A364" s="465"/>
      <c r="B364" s="277"/>
      <c r="C364" s="277">
        <v>4210</v>
      </c>
      <c r="D364" s="251" t="s">
        <v>193</v>
      </c>
      <c r="E364" s="304">
        <v>8252</v>
      </c>
      <c r="F364" s="302"/>
      <c r="G364" s="459">
        <f t="shared" si="7"/>
        <v>8252</v>
      </c>
    </row>
    <row r="365" spans="1:7" ht="12.75">
      <c r="A365" s="465"/>
      <c r="B365" s="277"/>
      <c r="C365" s="277">
        <v>4220</v>
      </c>
      <c r="D365" s="251" t="s">
        <v>227</v>
      </c>
      <c r="E365" s="304">
        <v>9464</v>
      </c>
      <c r="F365" s="302"/>
      <c r="G365" s="459">
        <f t="shared" si="7"/>
        <v>9464</v>
      </c>
    </row>
    <row r="366" spans="1:7" ht="12.75">
      <c r="A366" s="465"/>
      <c r="B366" s="277"/>
      <c r="C366" s="277">
        <v>4230</v>
      </c>
      <c r="D366" s="251" t="s">
        <v>228</v>
      </c>
      <c r="E366" s="304">
        <v>1000</v>
      </c>
      <c r="F366" s="302"/>
      <c r="G366" s="459">
        <f t="shared" si="7"/>
        <v>1000</v>
      </c>
    </row>
    <row r="367" spans="1:7" ht="12.75">
      <c r="A367" s="465"/>
      <c r="B367" s="314"/>
      <c r="C367" s="409" t="s">
        <v>250</v>
      </c>
      <c r="D367" s="251" t="s">
        <v>194</v>
      </c>
      <c r="E367" s="304">
        <v>1500</v>
      </c>
      <c r="F367" s="302"/>
      <c r="G367" s="459">
        <f t="shared" si="7"/>
        <v>1500</v>
      </c>
    </row>
    <row r="368" spans="1:7" ht="12.75">
      <c r="A368" s="465"/>
      <c r="B368" s="314"/>
      <c r="C368" s="409" t="s">
        <v>251</v>
      </c>
      <c r="D368" s="251" t="s">
        <v>195</v>
      </c>
      <c r="E368" s="304">
        <v>13000</v>
      </c>
      <c r="F368" s="302"/>
      <c r="G368" s="459">
        <f t="shared" si="7"/>
        <v>13000</v>
      </c>
    </row>
    <row r="369" spans="1:7" ht="12.75">
      <c r="A369" s="465"/>
      <c r="B369" s="314"/>
      <c r="C369" s="409" t="s">
        <v>184</v>
      </c>
      <c r="D369" s="251" t="s">
        <v>185</v>
      </c>
      <c r="E369" s="304">
        <v>1000</v>
      </c>
      <c r="F369" s="302"/>
      <c r="G369" s="459">
        <f t="shared" si="7"/>
        <v>1000</v>
      </c>
    </row>
    <row r="370" spans="1:7" ht="12.75">
      <c r="A370" s="465"/>
      <c r="B370" s="314"/>
      <c r="C370" s="409"/>
      <c r="D370" s="251"/>
      <c r="E370" s="304"/>
      <c r="F370" s="302"/>
      <c r="G370" s="459"/>
    </row>
    <row r="371" spans="1:7" ht="12.75">
      <c r="A371" s="465"/>
      <c r="B371" s="675">
        <v>85295</v>
      </c>
      <c r="C371" s="747"/>
      <c r="D371" s="685" t="s">
        <v>25</v>
      </c>
      <c r="E371" s="560">
        <f>E372</f>
        <v>1600</v>
      </c>
      <c r="F371" s="582">
        <f>F372</f>
        <v>0</v>
      </c>
      <c r="G371" s="464">
        <f>F371+E371</f>
        <v>1600</v>
      </c>
    </row>
    <row r="372" spans="1:7" ht="12.75">
      <c r="A372" s="465"/>
      <c r="B372" s="314"/>
      <c r="C372" s="409" t="s">
        <v>441</v>
      </c>
      <c r="D372" s="251" t="s">
        <v>442</v>
      </c>
      <c r="E372" s="304">
        <v>1600</v>
      </c>
      <c r="F372" s="302">
        <v>0</v>
      </c>
      <c r="G372" s="459">
        <f>F372+E372</f>
        <v>1600</v>
      </c>
    </row>
    <row r="373" spans="1:7" ht="12.75">
      <c r="A373" s="465"/>
      <c r="B373" s="314"/>
      <c r="C373" s="409"/>
      <c r="D373" s="251" t="s">
        <v>443</v>
      </c>
      <c r="E373" s="304"/>
      <c r="F373" s="302"/>
      <c r="G373" s="459"/>
    </row>
    <row r="374" spans="1:7" ht="12.75">
      <c r="A374" s="465"/>
      <c r="B374" s="314"/>
      <c r="C374" s="409"/>
      <c r="D374" s="251"/>
      <c r="E374" s="304"/>
      <c r="F374" s="302"/>
      <c r="G374" s="459"/>
    </row>
    <row r="375" spans="1:7" ht="13.5" thickBot="1">
      <c r="A375" s="421">
        <v>853</v>
      </c>
      <c r="B375" s="402"/>
      <c r="C375" s="402"/>
      <c r="D375" s="681" t="s">
        <v>245</v>
      </c>
      <c r="E375" s="629">
        <f>E376+E390+E412</f>
        <v>2717415</v>
      </c>
      <c r="F375" s="648">
        <f>F376+F390+F412</f>
        <v>38954</v>
      </c>
      <c r="G375" s="456">
        <f t="shared" si="7"/>
        <v>2756369</v>
      </c>
    </row>
    <row r="376" spans="1:7" ht="12.75">
      <c r="A376" s="405"/>
      <c r="B376" s="462">
        <v>85321</v>
      </c>
      <c r="C376" s="467"/>
      <c r="D376" s="685" t="s">
        <v>479</v>
      </c>
      <c r="E376" s="560">
        <f>SUM(E377:E388)</f>
        <v>287000</v>
      </c>
      <c r="F376" s="582">
        <f>SUM(F377:F388)</f>
        <v>4000</v>
      </c>
      <c r="G376" s="464">
        <f t="shared" si="7"/>
        <v>291000</v>
      </c>
    </row>
    <row r="377" spans="1:9" ht="12.75">
      <c r="A377" s="405"/>
      <c r="B377" s="277"/>
      <c r="C377" s="277">
        <v>4010</v>
      </c>
      <c r="D377" s="251" t="s">
        <v>189</v>
      </c>
      <c r="E377" s="304">
        <v>66887</v>
      </c>
      <c r="F377" s="302"/>
      <c r="G377" s="459">
        <f t="shared" si="7"/>
        <v>66887</v>
      </c>
      <c r="I377" s="444"/>
    </row>
    <row r="378" spans="1:7" ht="12.75">
      <c r="A378" s="405"/>
      <c r="B378" s="277"/>
      <c r="C378" s="277">
        <v>4040</v>
      </c>
      <c r="D378" s="251" t="s">
        <v>190</v>
      </c>
      <c r="E378" s="304">
        <v>4591</v>
      </c>
      <c r="F378" s="302">
        <v>-160</v>
      </c>
      <c r="G378" s="459">
        <f t="shared" si="7"/>
        <v>4431</v>
      </c>
    </row>
    <row r="379" spans="1:7" ht="12.75">
      <c r="A379" s="405"/>
      <c r="B379" s="277"/>
      <c r="C379" s="277">
        <v>4110</v>
      </c>
      <c r="D379" s="251" t="s">
        <v>191</v>
      </c>
      <c r="E379" s="304">
        <v>13860</v>
      </c>
      <c r="F379" s="302"/>
      <c r="G379" s="459">
        <f t="shared" si="7"/>
        <v>13860</v>
      </c>
    </row>
    <row r="380" spans="1:7" ht="12.75">
      <c r="A380" s="405"/>
      <c r="B380" s="277"/>
      <c r="C380" s="277">
        <v>4120</v>
      </c>
      <c r="D380" s="251" t="s">
        <v>192</v>
      </c>
      <c r="E380" s="304">
        <v>2094</v>
      </c>
      <c r="F380" s="302"/>
      <c r="G380" s="459">
        <f t="shared" si="7"/>
        <v>2094</v>
      </c>
    </row>
    <row r="381" spans="1:7" ht="12.75">
      <c r="A381" s="405"/>
      <c r="B381" s="277"/>
      <c r="C381" s="277">
        <v>4210</v>
      </c>
      <c r="D381" s="251" t="s">
        <v>193</v>
      </c>
      <c r="E381" s="304">
        <v>34620</v>
      </c>
      <c r="F381" s="302"/>
      <c r="G381" s="459">
        <f t="shared" si="7"/>
        <v>34620</v>
      </c>
    </row>
    <row r="382" spans="1:7" ht="12.75">
      <c r="A382" s="405"/>
      <c r="B382" s="277"/>
      <c r="C382" s="277">
        <v>4260</v>
      </c>
      <c r="D382" s="251" t="s">
        <v>194</v>
      </c>
      <c r="E382" s="304">
        <v>11520</v>
      </c>
      <c r="F382" s="302"/>
      <c r="G382" s="459">
        <f t="shared" si="7"/>
        <v>11520</v>
      </c>
    </row>
    <row r="383" spans="1:7" ht="12.75">
      <c r="A383" s="405"/>
      <c r="B383" s="277"/>
      <c r="C383" s="277">
        <v>4270</v>
      </c>
      <c r="D383" s="251" t="s">
        <v>195</v>
      </c>
      <c r="E383" s="304">
        <v>1600</v>
      </c>
      <c r="F383" s="302">
        <v>4000</v>
      </c>
      <c r="G383" s="459">
        <f t="shared" si="7"/>
        <v>5600</v>
      </c>
    </row>
    <row r="384" spans="1:7" ht="12.75">
      <c r="A384" s="405"/>
      <c r="B384" s="277"/>
      <c r="C384" s="277">
        <v>4280</v>
      </c>
      <c r="D384" s="251" t="s">
        <v>196</v>
      </c>
      <c r="E384" s="304">
        <v>100</v>
      </c>
      <c r="F384" s="302"/>
      <c r="G384" s="459">
        <f t="shared" si="7"/>
        <v>100</v>
      </c>
    </row>
    <row r="385" spans="1:7" ht="12.75">
      <c r="A385" s="405"/>
      <c r="B385" s="277"/>
      <c r="C385" s="277">
        <v>4300</v>
      </c>
      <c r="D385" s="251" t="s">
        <v>185</v>
      </c>
      <c r="E385" s="304">
        <v>144850</v>
      </c>
      <c r="F385" s="302">
        <v>79</v>
      </c>
      <c r="G385" s="459">
        <f t="shared" si="7"/>
        <v>144929</v>
      </c>
    </row>
    <row r="386" spans="1:7" ht="12.75">
      <c r="A386" s="405"/>
      <c r="B386" s="277"/>
      <c r="C386" s="277">
        <v>4410</v>
      </c>
      <c r="D386" s="251" t="s">
        <v>197</v>
      </c>
      <c r="E386" s="304">
        <v>4000</v>
      </c>
      <c r="F386" s="302"/>
      <c r="G386" s="459">
        <f t="shared" si="7"/>
        <v>4000</v>
      </c>
    </row>
    <row r="387" spans="1:7" ht="12.75">
      <c r="A387" s="405"/>
      <c r="B387" s="277"/>
      <c r="C387" s="277">
        <v>4430</v>
      </c>
      <c r="D387" s="251" t="s">
        <v>198</v>
      </c>
      <c r="E387" s="304">
        <v>972</v>
      </c>
      <c r="F387" s="302"/>
      <c r="G387" s="459">
        <f t="shared" si="7"/>
        <v>972</v>
      </c>
    </row>
    <row r="388" spans="1:7" ht="12.75">
      <c r="A388" s="405"/>
      <c r="B388" s="277"/>
      <c r="C388" s="277">
        <v>4440</v>
      </c>
      <c r="D388" s="251" t="s">
        <v>199</v>
      </c>
      <c r="E388" s="304">
        <v>1906</v>
      </c>
      <c r="F388" s="302">
        <v>81</v>
      </c>
      <c r="G388" s="459">
        <f t="shared" si="7"/>
        <v>1987</v>
      </c>
    </row>
    <row r="389" spans="1:7" ht="12.75">
      <c r="A389" s="405"/>
      <c r="B389" s="277"/>
      <c r="C389" s="277"/>
      <c r="D389" s="251"/>
      <c r="E389" s="304"/>
      <c r="F389" s="302"/>
      <c r="G389" s="459"/>
    </row>
    <row r="390" spans="1:7" ht="12.75">
      <c r="A390" s="423"/>
      <c r="B390" s="462">
        <v>85333</v>
      </c>
      <c r="C390" s="467"/>
      <c r="D390" s="685" t="s">
        <v>20</v>
      </c>
      <c r="E390" s="560">
        <f>SUM(E391:E409)</f>
        <v>2403010</v>
      </c>
      <c r="F390" s="582">
        <f>SUM(F391:F409)</f>
        <v>41954</v>
      </c>
      <c r="G390" s="464">
        <f t="shared" si="7"/>
        <v>2444964</v>
      </c>
    </row>
    <row r="391" spans="1:9" ht="12.75">
      <c r="A391" s="423"/>
      <c r="B391" s="277"/>
      <c r="C391" s="277">
        <v>4010</v>
      </c>
      <c r="D391" s="251" t="s">
        <v>189</v>
      </c>
      <c r="E391" s="304">
        <v>1590000</v>
      </c>
      <c r="F391" s="302">
        <v>23454</v>
      </c>
      <c r="G391" s="459">
        <f t="shared" si="7"/>
        <v>1613454</v>
      </c>
      <c r="I391" s="444"/>
    </row>
    <row r="392" spans="1:7" ht="12.75">
      <c r="A392" s="423"/>
      <c r="B392" s="277"/>
      <c r="C392" s="277">
        <v>4040</v>
      </c>
      <c r="D392" s="251" t="s">
        <v>190</v>
      </c>
      <c r="E392" s="304">
        <v>138802</v>
      </c>
      <c r="F392" s="302"/>
      <c r="G392" s="459">
        <f t="shared" si="7"/>
        <v>138802</v>
      </c>
    </row>
    <row r="393" spans="1:7" ht="12.75">
      <c r="A393" s="423"/>
      <c r="B393" s="277"/>
      <c r="C393" s="277">
        <v>4110</v>
      </c>
      <c r="D393" s="251" t="s">
        <v>191</v>
      </c>
      <c r="E393" s="304">
        <v>297872</v>
      </c>
      <c r="F393" s="302"/>
      <c r="G393" s="459">
        <f t="shared" si="7"/>
        <v>297872</v>
      </c>
    </row>
    <row r="394" spans="1:7" ht="12.75">
      <c r="A394" s="423"/>
      <c r="B394" s="277"/>
      <c r="C394" s="277">
        <v>4120</v>
      </c>
      <c r="D394" s="251" t="s">
        <v>192</v>
      </c>
      <c r="E394" s="304">
        <v>42355</v>
      </c>
      <c r="F394" s="302"/>
      <c r="G394" s="459">
        <f aca="true" t="shared" si="8" ref="G394:G474">E394+F394</f>
        <v>42355</v>
      </c>
    </row>
    <row r="395" spans="1:7" ht="12.75">
      <c r="A395" s="423"/>
      <c r="B395" s="277"/>
      <c r="C395" s="277">
        <v>4140</v>
      </c>
      <c r="D395" s="251" t="s">
        <v>740</v>
      </c>
      <c r="E395" s="304">
        <v>0</v>
      </c>
      <c r="F395" s="302">
        <v>8000</v>
      </c>
      <c r="G395" s="459">
        <f t="shared" si="8"/>
        <v>8000</v>
      </c>
    </row>
    <row r="396" spans="1:7" ht="12.75">
      <c r="A396" s="423"/>
      <c r="B396" s="277"/>
      <c r="C396" s="277">
        <v>4170</v>
      </c>
      <c r="D396" s="251" t="s">
        <v>475</v>
      </c>
      <c r="E396" s="304">
        <v>13070</v>
      </c>
      <c r="F396" s="302">
        <v>10000</v>
      </c>
      <c r="G396" s="459">
        <f t="shared" si="8"/>
        <v>23070</v>
      </c>
    </row>
    <row r="397" spans="1:7" ht="12.75">
      <c r="A397" s="423"/>
      <c r="B397" s="277"/>
      <c r="C397" s="277">
        <v>4210</v>
      </c>
      <c r="D397" s="251" t="s">
        <v>193</v>
      </c>
      <c r="E397" s="304">
        <v>67941</v>
      </c>
      <c r="F397" s="302"/>
      <c r="G397" s="459">
        <f t="shared" si="8"/>
        <v>67941</v>
      </c>
    </row>
    <row r="398" spans="1:7" ht="12.75">
      <c r="A398" s="423"/>
      <c r="B398" s="277"/>
      <c r="C398" s="277">
        <v>4260</v>
      </c>
      <c r="D398" s="251" t="s">
        <v>194</v>
      </c>
      <c r="E398" s="304">
        <v>71908</v>
      </c>
      <c r="F398" s="302"/>
      <c r="G398" s="459">
        <f t="shared" si="8"/>
        <v>71908</v>
      </c>
    </row>
    <row r="399" spans="1:7" ht="12.75">
      <c r="A399" s="423"/>
      <c r="B399" s="277"/>
      <c r="C399" s="277">
        <v>4270</v>
      </c>
      <c r="D399" s="251" t="s">
        <v>195</v>
      </c>
      <c r="E399" s="304">
        <v>10000</v>
      </c>
      <c r="F399" s="302"/>
      <c r="G399" s="459">
        <f t="shared" si="8"/>
        <v>10000</v>
      </c>
    </row>
    <row r="400" spans="1:7" ht="12.75">
      <c r="A400" s="423"/>
      <c r="B400" s="277"/>
      <c r="C400" s="277">
        <v>4280</v>
      </c>
      <c r="D400" s="251" t="s">
        <v>196</v>
      </c>
      <c r="E400" s="304">
        <v>1700</v>
      </c>
      <c r="F400" s="302"/>
      <c r="G400" s="459">
        <f t="shared" si="8"/>
        <v>1700</v>
      </c>
    </row>
    <row r="401" spans="1:7" ht="12.75">
      <c r="A401" s="423"/>
      <c r="B401" s="277"/>
      <c r="C401" s="277">
        <v>4300</v>
      </c>
      <c r="D401" s="251" t="s">
        <v>185</v>
      </c>
      <c r="E401" s="304">
        <v>92747</v>
      </c>
      <c r="F401" s="302"/>
      <c r="G401" s="459">
        <f t="shared" si="8"/>
        <v>92747</v>
      </c>
    </row>
    <row r="402" spans="1:7" ht="12.75">
      <c r="A402" s="423"/>
      <c r="B402" s="277"/>
      <c r="C402" s="277">
        <v>4350</v>
      </c>
      <c r="D402" s="251" t="s">
        <v>472</v>
      </c>
      <c r="E402" s="304">
        <v>5000</v>
      </c>
      <c r="F402" s="302">
        <v>-2000</v>
      </c>
      <c r="G402" s="459">
        <f t="shared" si="8"/>
        <v>3000</v>
      </c>
    </row>
    <row r="403" spans="1:7" ht="12.75">
      <c r="A403" s="423"/>
      <c r="B403" s="277"/>
      <c r="C403" s="277">
        <v>4410</v>
      </c>
      <c r="D403" s="251" t="s">
        <v>197</v>
      </c>
      <c r="E403" s="304">
        <v>500</v>
      </c>
      <c r="F403" s="302"/>
      <c r="G403" s="459">
        <f t="shared" si="8"/>
        <v>500</v>
      </c>
    </row>
    <row r="404" spans="1:7" ht="12.75">
      <c r="A404" s="423"/>
      <c r="B404" s="277"/>
      <c r="C404" s="277">
        <v>4430</v>
      </c>
      <c r="D404" s="251" t="s">
        <v>198</v>
      </c>
      <c r="E404" s="304">
        <v>4740</v>
      </c>
      <c r="F404" s="302">
        <v>1000</v>
      </c>
      <c r="G404" s="459">
        <f>F404+E404</f>
        <v>5740</v>
      </c>
    </row>
    <row r="405" spans="1:7" ht="12.75">
      <c r="A405" s="423"/>
      <c r="B405" s="277"/>
      <c r="C405" s="277">
        <v>4440</v>
      </c>
      <c r="D405" s="251" t="s">
        <v>199</v>
      </c>
      <c r="E405" s="304">
        <v>55642</v>
      </c>
      <c r="F405" s="302"/>
      <c r="G405" s="459">
        <f t="shared" si="8"/>
        <v>55642</v>
      </c>
    </row>
    <row r="406" spans="1:7" ht="12.75" customHeight="1">
      <c r="A406" s="423"/>
      <c r="B406" s="277"/>
      <c r="C406" s="277">
        <v>4480</v>
      </c>
      <c r="D406" s="251" t="s">
        <v>200</v>
      </c>
      <c r="E406" s="304">
        <v>10658</v>
      </c>
      <c r="F406" s="302"/>
      <c r="G406" s="459">
        <f t="shared" si="8"/>
        <v>10658</v>
      </c>
    </row>
    <row r="407" spans="1:7" ht="12.75" customHeight="1">
      <c r="A407" s="423"/>
      <c r="B407" s="277"/>
      <c r="C407" s="277">
        <v>4510</v>
      </c>
      <c r="D407" s="251" t="s">
        <v>201</v>
      </c>
      <c r="E407" s="304">
        <v>75</v>
      </c>
      <c r="F407" s="302"/>
      <c r="G407" s="459">
        <f t="shared" si="8"/>
        <v>75</v>
      </c>
    </row>
    <row r="408" spans="1:7" ht="12.75" customHeight="1">
      <c r="A408" s="423"/>
      <c r="B408" s="277"/>
      <c r="C408" s="277">
        <v>4580</v>
      </c>
      <c r="D408" s="251" t="s">
        <v>73</v>
      </c>
      <c r="E408" s="304">
        <v>0</v>
      </c>
      <c r="F408" s="302">
        <v>1000</v>
      </c>
      <c r="G408" s="459">
        <f t="shared" si="8"/>
        <v>1000</v>
      </c>
    </row>
    <row r="409" spans="1:7" ht="12.75" customHeight="1">
      <c r="A409" s="423"/>
      <c r="B409" s="277"/>
      <c r="C409" s="277">
        <v>4600</v>
      </c>
      <c r="D409" s="251" t="s">
        <v>741</v>
      </c>
      <c r="E409" s="304">
        <v>0</v>
      </c>
      <c r="F409" s="302">
        <v>500</v>
      </c>
      <c r="G409" s="459">
        <f t="shared" si="8"/>
        <v>500</v>
      </c>
    </row>
    <row r="410" spans="1:7" ht="12.75" customHeight="1">
      <c r="A410" s="423"/>
      <c r="B410" s="277"/>
      <c r="C410" s="277"/>
      <c r="D410" s="251" t="s">
        <v>742</v>
      </c>
      <c r="E410" s="304"/>
      <c r="F410" s="302"/>
      <c r="G410" s="459"/>
    </row>
    <row r="411" spans="1:7" ht="12.75">
      <c r="A411" s="423"/>
      <c r="B411" s="277"/>
      <c r="C411" s="277"/>
      <c r="D411" s="251"/>
      <c r="E411" s="304"/>
      <c r="F411" s="302"/>
      <c r="G411" s="459"/>
    </row>
    <row r="412" spans="1:7" ht="12.75">
      <c r="A412" s="423"/>
      <c r="B412" s="462">
        <v>85395</v>
      </c>
      <c r="C412" s="467"/>
      <c r="D412" s="685" t="s">
        <v>25</v>
      </c>
      <c r="E412" s="560">
        <f>SUM(E413:E417)</f>
        <v>27405</v>
      </c>
      <c r="F412" s="582">
        <f>SUM(F413:F417)</f>
        <v>-7000</v>
      </c>
      <c r="G412" s="464">
        <f t="shared" si="8"/>
        <v>20405</v>
      </c>
    </row>
    <row r="413" spans="1:7" ht="12.75">
      <c r="A413" s="423"/>
      <c r="B413" s="277"/>
      <c r="C413" s="277">
        <v>4010</v>
      </c>
      <c r="D413" s="251" t="s">
        <v>189</v>
      </c>
      <c r="E413" s="304">
        <v>0</v>
      </c>
      <c r="F413" s="302"/>
      <c r="G413" s="459">
        <f>F413+E413</f>
        <v>0</v>
      </c>
    </row>
    <row r="414" spans="1:7" ht="12.75">
      <c r="A414" s="423"/>
      <c r="B414" s="277"/>
      <c r="C414" s="277">
        <v>4110</v>
      </c>
      <c r="D414" s="251" t="s">
        <v>191</v>
      </c>
      <c r="E414" s="304">
        <v>7755</v>
      </c>
      <c r="F414" s="302">
        <f>-5000-2000</f>
        <v>-7000</v>
      </c>
      <c r="G414" s="459">
        <f>F414+E414</f>
        <v>755</v>
      </c>
    </row>
    <row r="415" spans="1:7" ht="12.75">
      <c r="A415" s="423"/>
      <c r="B415" s="277"/>
      <c r="C415" s="277">
        <v>4120</v>
      </c>
      <c r="D415" s="251" t="s">
        <v>192</v>
      </c>
      <c r="E415" s="304">
        <v>1102</v>
      </c>
      <c r="F415" s="302">
        <v>0</v>
      </c>
      <c r="G415" s="459">
        <f>F415+E415</f>
        <v>1102</v>
      </c>
    </row>
    <row r="416" spans="1:7" ht="12.75">
      <c r="A416" s="423"/>
      <c r="B416" s="277"/>
      <c r="C416" s="277">
        <v>4210</v>
      </c>
      <c r="D416" s="251" t="s">
        <v>193</v>
      </c>
      <c r="E416" s="304">
        <v>13663</v>
      </c>
      <c r="F416" s="302">
        <v>0</v>
      </c>
      <c r="G416" s="459">
        <f>SUM(E416:F416)</f>
        <v>13663</v>
      </c>
    </row>
    <row r="417" spans="1:7" ht="12.75">
      <c r="A417" s="423"/>
      <c r="B417" s="277"/>
      <c r="C417" s="277">
        <v>4270</v>
      </c>
      <c r="D417" s="251" t="s">
        <v>195</v>
      </c>
      <c r="E417" s="304">
        <v>4885</v>
      </c>
      <c r="F417" s="302">
        <v>0</v>
      </c>
      <c r="G417" s="459">
        <f t="shared" si="8"/>
        <v>4885</v>
      </c>
    </row>
    <row r="418" spans="1:7" ht="12.75">
      <c r="A418" s="465"/>
      <c r="B418" s="277"/>
      <c r="C418" s="277"/>
      <c r="D418" s="251"/>
      <c r="E418" s="304"/>
      <c r="F418" s="302"/>
      <c r="G418" s="459"/>
    </row>
    <row r="419" spans="1:7" ht="13.5" thickBot="1">
      <c r="A419" s="421">
        <v>854</v>
      </c>
      <c r="B419" s="402"/>
      <c r="C419" s="402"/>
      <c r="D419" s="681" t="s">
        <v>29</v>
      </c>
      <c r="E419" s="629">
        <f>E420+E429+E449+E465+E499+E476+E495</f>
        <v>2745198</v>
      </c>
      <c r="F419" s="648">
        <f>F420+F429+F449+F465+F499+F476+F495</f>
        <v>95732</v>
      </c>
      <c r="G419" s="456">
        <f t="shared" si="8"/>
        <v>2840930</v>
      </c>
    </row>
    <row r="420" spans="1:7" ht="12.75">
      <c r="A420" s="423"/>
      <c r="B420" s="462">
        <v>85401</v>
      </c>
      <c r="C420" s="467"/>
      <c r="D420" s="685" t="s">
        <v>230</v>
      </c>
      <c r="E420" s="560">
        <f>SUM(E421:E427)</f>
        <v>40995</v>
      </c>
      <c r="F420" s="582">
        <f>SUM(F421:F427)</f>
        <v>-20</v>
      </c>
      <c r="G420" s="464">
        <f t="shared" si="8"/>
        <v>40975</v>
      </c>
    </row>
    <row r="421" spans="1:7" ht="12.75">
      <c r="A421" s="423"/>
      <c r="B421" s="277"/>
      <c r="C421" s="277">
        <v>3020</v>
      </c>
      <c r="D421" s="251" t="s">
        <v>188</v>
      </c>
      <c r="E421" s="304">
        <v>0</v>
      </c>
      <c r="F421" s="302"/>
      <c r="G421" s="459">
        <f t="shared" si="8"/>
        <v>0</v>
      </c>
    </row>
    <row r="422" spans="1:9" ht="12.75">
      <c r="A422" s="423"/>
      <c r="B422" s="277"/>
      <c r="C422" s="277">
        <v>4010</v>
      </c>
      <c r="D422" s="251" t="s">
        <v>189</v>
      </c>
      <c r="E422" s="304">
        <v>29219</v>
      </c>
      <c r="F422" s="302"/>
      <c r="G422" s="459">
        <f t="shared" si="8"/>
        <v>29219</v>
      </c>
      <c r="I422" s="444"/>
    </row>
    <row r="423" spans="1:7" ht="12.75">
      <c r="A423" s="423"/>
      <c r="B423" s="277"/>
      <c r="C423" s="277">
        <v>4040</v>
      </c>
      <c r="D423" s="251" t="s">
        <v>190</v>
      </c>
      <c r="E423" s="304">
        <v>2430</v>
      </c>
      <c r="F423" s="302">
        <v>-20</v>
      </c>
      <c r="G423" s="459">
        <f t="shared" si="8"/>
        <v>2410</v>
      </c>
    </row>
    <row r="424" spans="1:7" ht="12.75">
      <c r="A424" s="423"/>
      <c r="B424" s="277"/>
      <c r="C424" s="277">
        <v>4110</v>
      </c>
      <c r="D424" s="251" t="s">
        <v>191</v>
      </c>
      <c r="E424" s="304">
        <v>4715</v>
      </c>
      <c r="F424" s="302"/>
      <c r="G424" s="459">
        <f t="shared" si="8"/>
        <v>4715</v>
      </c>
    </row>
    <row r="425" spans="1:7" ht="12.75">
      <c r="A425" s="423"/>
      <c r="B425" s="277"/>
      <c r="C425" s="277">
        <v>4120</v>
      </c>
      <c r="D425" s="251" t="s">
        <v>192</v>
      </c>
      <c r="E425" s="304">
        <v>785</v>
      </c>
      <c r="F425" s="302"/>
      <c r="G425" s="459">
        <f t="shared" si="8"/>
        <v>785</v>
      </c>
    </row>
    <row r="426" spans="1:7" ht="12.75">
      <c r="A426" s="423"/>
      <c r="B426" s="277"/>
      <c r="C426" s="277">
        <v>4210</v>
      </c>
      <c r="D426" s="251" t="s">
        <v>193</v>
      </c>
      <c r="E426" s="304">
        <v>0</v>
      </c>
      <c r="F426" s="302"/>
      <c r="G426" s="459">
        <f t="shared" si="8"/>
        <v>0</v>
      </c>
    </row>
    <row r="427" spans="1:7" ht="12.75">
      <c r="A427" s="423"/>
      <c r="B427" s="277"/>
      <c r="C427" s="277">
        <v>4440</v>
      </c>
      <c r="D427" s="251" t="s">
        <v>199</v>
      </c>
      <c r="E427" s="304">
        <v>3846</v>
      </c>
      <c r="F427" s="302"/>
      <c r="G427" s="459">
        <f t="shared" si="8"/>
        <v>3846</v>
      </c>
    </row>
    <row r="428" spans="1:7" ht="14.25" customHeight="1">
      <c r="A428" s="423"/>
      <c r="B428" s="277"/>
      <c r="C428" s="277"/>
      <c r="D428" s="251"/>
      <c r="E428" s="304"/>
      <c r="F428" s="302"/>
      <c r="G428" s="459"/>
    </row>
    <row r="429" spans="1:7" ht="12.75">
      <c r="A429" s="423"/>
      <c r="B429" s="462">
        <v>85406</v>
      </c>
      <c r="C429" s="467"/>
      <c r="D429" s="685" t="s">
        <v>714</v>
      </c>
      <c r="E429" s="560">
        <f>SUM(E430:E447)</f>
        <v>567450</v>
      </c>
      <c r="F429" s="582">
        <f>SUM(F430:F447)</f>
        <v>0</v>
      </c>
      <c r="G429" s="464">
        <f t="shared" si="8"/>
        <v>567450</v>
      </c>
    </row>
    <row r="430" spans="1:8" ht="12.75">
      <c r="A430" s="423"/>
      <c r="B430" s="277"/>
      <c r="C430" s="701">
        <v>2310</v>
      </c>
      <c r="D430" s="631" t="s">
        <v>187</v>
      </c>
      <c r="E430" s="304">
        <v>120000</v>
      </c>
      <c r="F430" s="302"/>
      <c r="G430" s="459">
        <f t="shared" si="8"/>
        <v>120000</v>
      </c>
      <c r="H430" s="444"/>
    </row>
    <row r="431" spans="1:7" ht="12.75">
      <c r="A431" s="423"/>
      <c r="B431" s="277"/>
      <c r="C431" s="277">
        <v>3020</v>
      </c>
      <c r="D431" s="251" t="s">
        <v>188</v>
      </c>
      <c r="E431" s="304">
        <v>919</v>
      </c>
      <c r="F431" s="302"/>
      <c r="G431" s="459">
        <f t="shared" si="8"/>
        <v>919</v>
      </c>
    </row>
    <row r="432" spans="1:9" ht="12.75">
      <c r="A432" s="423"/>
      <c r="B432" s="277"/>
      <c r="C432" s="277">
        <v>4010</v>
      </c>
      <c r="D432" s="251" t="s">
        <v>189</v>
      </c>
      <c r="E432" s="304">
        <v>303739</v>
      </c>
      <c r="F432" s="302"/>
      <c r="G432" s="459">
        <f t="shared" si="8"/>
        <v>303739</v>
      </c>
      <c r="I432" s="444"/>
    </row>
    <row r="433" spans="1:7" ht="12.75">
      <c r="A433" s="423"/>
      <c r="B433" s="277"/>
      <c r="C433" s="277">
        <v>4040</v>
      </c>
      <c r="D433" s="251" t="s">
        <v>190</v>
      </c>
      <c r="E433" s="304">
        <v>24151</v>
      </c>
      <c r="F433" s="302"/>
      <c r="G433" s="459">
        <f t="shared" si="8"/>
        <v>24151</v>
      </c>
    </row>
    <row r="434" spans="1:7" ht="12.75">
      <c r="A434" s="423"/>
      <c r="B434" s="277"/>
      <c r="C434" s="277">
        <v>4110</v>
      </c>
      <c r="D434" s="251" t="s">
        <v>191</v>
      </c>
      <c r="E434" s="304">
        <v>58135</v>
      </c>
      <c r="F434" s="302"/>
      <c r="G434" s="459">
        <f t="shared" si="8"/>
        <v>58135</v>
      </c>
    </row>
    <row r="435" spans="1:7" ht="12.75">
      <c r="A435" s="423"/>
      <c r="B435" s="277"/>
      <c r="C435" s="277">
        <v>4120</v>
      </c>
      <c r="D435" s="251" t="s">
        <v>192</v>
      </c>
      <c r="E435" s="304">
        <v>8035</v>
      </c>
      <c r="F435" s="302"/>
      <c r="G435" s="459">
        <f t="shared" si="8"/>
        <v>8035</v>
      </c>
    </row>
    <row r="436" spans="1:7" ht="12.75">
      <c r="A436" s="423"/>
      <c r="B436" s="277"/>
      <c r="C436" s="277">
        <v>4170</v>
      </c>
      <c r="D436" s="251" t="s">
        <v>471</v>
      </c>
      <c r="E436" s="304">
        <v>0</v>
      </c>
      <c r="F436" s="302"/>
      <c r="G436" s="459">
        <f t="shared" si="8"/>
        <v>0</v>
      </c>
    </row>
    <row r="437" spans="1:7" ht="12.75">
      <c r="A437" s="423"/>
      <c r="B437" s="277"/>
      <c r="C437" s="277">
        <v>4210</v>
      </c>
      <c r="D437" s="251" t="s">
        <v>193</v>
      </c>
      <c r="E437" s="304">
        <v>7495</v>
      </c>
      <c r="F437" s="302"/>
      <c r="G437" s="459">
        <f t="shared" si="8"/>
        <v>7495</v>
      </c>
    </row>
    <row r="438" spans="1:7" ht="12.75">
      <c r="A438" s="423"/>
      <c r="B438" s="277"/>
      <c r="C438" s="277">
        <v>4240</v>
      </c>
      <c r="D438" s="251" t="s">
        <v>221</v>
      </c>
      <c r="E438" s="304">
        <v>1800</v>
      </c>
      <c r="F438" s="302"/>
      <c r="G438" s="459">
        <f t="shared" si="8"/>
        <v>1800</v>
      </c>
    </row>
    <row r="439" spans="1:7" ht="12.75">
      <c r="A439" s="423"/>
      <c r="B439" s="277"/>
      <c r="C439" s="277">
        <v>4260</v>
      </c>
      <c r="D439" s="251" t="s">
        <v>194</v>
      </c>
      <c r="E439" s="304">
        <v>8198</v>
      </c>
      <c r="F439" s="302"/>
      <c r="G439" s="459">
        <f t="shared" si="8"/>
        <v>8198</v>
      </c>
    </row>
    <row r="440" spans="1:7" ht="12.75">
      <c r="A440" s="423"/>
      <c r="B440" s="277"/>
      <c r="C440" s="277">
        <v>4270</v>
      </c>
      <c r="D440" s="251" t="s">
        <v>195</v>
      </c>
      <c r="E440" s="304">
        <v>2080</v>
      </c>
      <c r="F440" s="302">
        <v>900</v>
      </c>
      <c r="G440" s="459">
        <f t="shared" si="8"/>
        <v>2980</v>
      </c>
    </row>
    <row r="441" spans="1:7" ht="12.75">
      <c r="A441" s="423"/>
      <c r="B441" s="314"/>
      <c r="C441" s="277">
        <v>4280</v>
      </c>
      <c r="D441" s="251" t="s">
        <v>196</v>
      </c>
      <c r="E441" s="304">
        <v>40</v>
      </c>
      <c r="F441" s="302"/>
      <c r="G441" s="459">
        <f t="shared" si="8"/>
        <v>40</v>
      </c>
    </row>
    <row r="442" spans="1:7" ht="12.75">
      <c r="A442" s="423"/>
      <c r="B442" s="314"/>
      <c r="C442" s="277">
        <v>4300</v>
      </c>
      <c r="D442" s="251" t="s">
        <v>185</v>
      </c>
      <c r="E442" s="304">
        <v>10465</v>
      </c>
      <c r="F442" s="302">
        <v>-900</v>
      </c>
      <c r="G442" s="459">
        <f t="shared" si="8"/>
        <v>9565</v>
      </c>
    </row>
    <row r="443" spans="1:7" ht="12.75">
      <c r="A443" s="423"/>
      <c r="B443" s="314"/>
      <c r="C443" s="277">
        <v>4350</v>
      </c>
      <c r="D443" s="251" t="s">
        <v>472</v>
      </c>
      <c r="E443" s="304">
        <v>200</v>
      </c>
      <c r="F443" s="302"/>
      <c r="G443" s="459">
        <f>F443+E443</f>
        <v>200</v>
      </c>
    </row>
    <row r="444" spans="1:7" ht="12.75">
      <c r="A444" s="423"/>
      <c r="B444" s="314"/>
      <c r="C444" s="277">
        <v>4410</v>
      </c>
      <c r="D444" s="251" t="s">
        <v>197</v>
      </c>
      <c r="E444" s="304">
        <v>1100</v>
      </c>
      <c r="F444" s="302"/>
      <c r="G444" s="459">
        <f t="shared" si="8"/>
        <v>1100</v>
      </c>
    </row>
    <row r="445" spans="1:7" ht="12.75">
      <c r="A445" s="423"/>
      <c r="B445" s="314"/>
      <c r="C445" s="277">
        <v>4430</v>
      </c>
      <c r="D445" s="251" t="s">
        <v>198</v>
      </c>
      <c r="E445" s="304">
        <v>280</v>
      </c>
      <c r="F445" s="302"/>
      <c r="G445" s="459">
        <f t="shared" si="8"/>
        <v>280</v>
      </c>
    </row>
    <row r="446" spans="1:7" ht="12.75">
      <c r="A446" s="423"/>
      <c r="B446" s="314"/>
      <c r="C446" s="277">
        <v>4440</v>
      </c>
      <c r="D446" s="251" t="s">
        <v>199</v>
      </c>
      <c r="E446" s="304">
        <v>20813</v>
      </c>
      <c r="F446" s="302"/>
      <c r="G446" s="459">
        <f t="shared" si="8"/>
        <v>20813</v>
      </c>
    </row>
    <row r="447" spans="1:7" ht="12.75">
      <c r="A447" s="423"/>
      <c r="B447" s="314"/>
      <c r="C447" s="430">
        <v>6050</v>
      </c>
      <c r="D447" s="251" t="s">
        <v>202</v>
      </c>
      <c r="E447" s="304">
        <v>0</v>
      </c>
      <c r="F447" s="302"/>
      <c r="G447" s="459">
        <f t="shared" si="8"/>
        <v>0</v>
      </c>
    </row>
    <row r="448" spans="1:7" ht="12.75">
      <c r="A448" s="423"/>
      <c r="B448" s="314"/>
      <c r="C448" s="701"/>
      <c r="D448" s="211"/>
      <c r="E448" s="304"/>
      <c r="F448" s="302"/>
      <c r="G448" s="459"/>
    </row>
    <row r="449" spans="1:7" ht="12.75">
      <c r="A449" s="465"/>
      <c r="B449" s="462">
        <v>85410</v>
      </c>
      <c r="C449" s="754"/>
      <c r="D449" s="679" t="s">
        <v>76</v>
      </c>
      <c r="E449" s="560">
        <f>SUM(E450:E462)</f>
        <v>219776</v>
      </c>
      <c r="F449" s="582">
        <f>SUM(F450:F463)</f>
        <v>0</v>
      </c>
      <c r="G449" s="464">
        <f t="shared" si="8"/>
        <v>219776</v>
      </c>
    </row>
    <row r="450" spans="1:7" ht="12.75">
      <c r="A450" s="465"/>
      <c r="B450" s="314"/>
      <c r="C450" s="277">
        <v>3020</v>
      </c>
      <c r="D450" s="251" t="s">
        <v>188</v>
      </c>
      <c r="E450" s="304">
        <v>136</v>
      </c>
      <c r="F450" s="302"/>
      <c r="G450" s="459">
        <f t="shared" si="8"/>
        <v>136</v>
      </c>
    </row>
    <row r="451" spans="1:9" ht="12.75">
      <c r="A451" s="465"/>
      <c r="B451" s="314"/>
      <c r="C451" s="277">
        <v>4010</v>
      </c>
      <c r="D451" s="251" t="s">
        <v>189</v>
      </c>
      <c r="E451" s="304">
        <v>72338</v>
      </c>
      <c r="F451" s="302"/>
      <c r="G451" s="459">
        <f t="shared" si="8"/>
        <v>72338</v>
      </c>
      <c r="I451" s="444"/>
    </row>
    <row r="452" spans="1:7" ht="12.75">
      <c r="A452" s="465"/>
      <c r="B452" s="314"/>
      <c r="C452" s="277">
        <v>4040</v>
      </c>
      <c r="D452" s="251" t="s">
        <v>190</v>
      </c>
      <c r="E452" s="304">
        <v>5128</v>
      </c>
      <c r="F452" s="302"/>
      <c r="G452" s="459">
        <f t="shared" si="8"/>
        <v>5128</v>
      </c>
    </row>
    <row r="453" spans="1:7" ht="12.75">
      <c r="A453" s="465"/>
      <c r="B453" s="314"/>
      <c r="C453" s="277">
        <v>4110</v>
      </c>
      <c r="D453" s="251" t="s">
        <v>191</v>
      </c>
      <c r="E453" s="304">
        <v>13896</v>
      </c>
      <c r="F453" s="302"/>
      <c r="G453" s="459">
        <f t="shared" si="8"/>
        <v>13896</v>
      </c>
    </row>
    <row r="454" spans="1:7" ht="12.75">
      <c r="A454" s="465"/>
      <c r="B454" s="314"/>
      <c r="C454" s="277">
        <v>4120</v>
      </c>
      <c r="D454" s="251" t="s">
        <v>192</v>
      </c>
      <c r="E454" s="304">
        <v>1858</v>
      </c>
      <c r="F454" s="302"/>
      <c r="G454" s="459">
        <f t="shared" si="8"/>
        <v>1858</v>
      </c>
    </row>
    <row r="455" spans="1:7" ht="12.75">
      <c r="A455" s="465"/>
      <c r="B455" s="314"/>
      <c r="C455" s="277">
        <v>4210</v>
      </c>
      <c r="D455" s="251" t="s">
        <v>193</v>
      </c>
      <c r="E455" s="304">
        <v>37960</v>
      </c>
      <c r="F455" s="302"/>
      <c r="G455" s="459">
        <f t="shared" si="8"/>
        <v>37960</v>
      </c>
    </row>
    <row r="456" spans="1:7" ht="12.75">
      <c r="A456" s="465"/>
      <c r="B456" s="314"/>
      <c r="C456" s="277">
        <v>4220</v>
      </c>
      <c r="D456" s="251" t="s">
        <v>227</v>
      </c>
      <c r="E456" s="304">
        <v>62348</v>
      </c>
      <c r="F456" s="302"/>
      <c r="G456" s="459">
        <f t="shared" si="8"/>
        <v>62348</v>
      </c>
    </row>
    <row r="457" spans="1:7" ht="12.75">
      <c r="A457" s="465"/>
      <c r="B457" s="314"/>
      <c r="C457" s="277">
        <v>4260</v>
      </c>
      <c r="D457" s="251" t="s">
        <v>194</v>
      </c>
      <c r="E457" s="304">
        <v>10000</v>
      </c>
      <c r="F457" s="302"/>
      <c r="G457" s="459">
        <f t="shared" si="8"/>
        <v>10000</v>
      </c>
    </row>
    <row r="458" spans="1:7" ht="12.75">
      <c r="A458" s="465"/>
      <c r="B458" s="314"/>
      <c r="C458" s="277">
        <v>4270</v>
      </c>
      <c r="D458" s="251" t="s">
        <v>195</v>
      </c>
      <c r="E458" s="304">
        <v>2000</v>
      </c>
      <c r="F458" s="302"/>
      <c r="G458" s="459">
        <f t="shared" si="8"/>
        <v>2000</v>
      </c>
    </row>
    <row r="459" spans="1:7" ht="12.75">
      <c r="A459" s="465"/>
      <c r="B459" s="314"/>
      <c r="C459" s="277">
        <v>4280</v>
      </c>
      <c r="D459" s="251" t="s">
        <v>196</v>
      </c>
      <c r="E459" s="304">
        <v>150</v>
      </c>
      <c r="F459" s="302"/>
      <c r="G459" s="459">
        <f t="shared" si="8"/>
        <v>150</v>
      </c>
    </row>
    <row r="460" spans="1:7" ht="12.75">
      <c r="A460" s="465"/>
      <c r="B460" s="314"/>
      <c r="C460" s="277">
        <v>4300</v>
      </c>
      <c r="D460" s="251" t="s">
        <v>185</v>
      </c>
      <c r="E460" s="304">
        <v>2940</v>
      </c>
      <c r="F460" s="302"/>
      <c r="G460" s="459">
        <f t="shared" si="8"/>
        <v>2940</v>
      </c>
    </row>
    <row r="461" spans="1:7" ht="12.75">
      <c r="A461" s="465"/>
      <c r="B461" s="314"/>
      <c r="C461" s="277">
        <v>4440</v>
      </c>
      <c r="D461" s="251" t="s">
        <v>199</v>
      </c>
      <c r="E461" s="304">
        <v>5358</v>
      </c>
      <c r="F461" s="302"/>
      <c r="G461" s="459">
        <f t="shared" si="8"/>
        <v>5358</v>
      </c>
    </row>
    <row r="462" spans="1:7" ht="12.75">
      <c r="A462" s="465"/>
      <c r="B462" s="314"/>
      <c r="C462" s="277">
        <v>4530</v>
      </c>
      <c r="D462" s="251" t="s">
        <v>449</v>
      </c>
      <c r="E462" s="304">
        <v>5664</v>
      </c>
      <c r="F462" s="302"/>
      <c r="G462" s="459">
        <f t="shared" si="8"/>
        <v>5664</v>
      </c>
    </row>
    <row r="463" spans="1:7" ht="12.75">
      <c r="A463" s="465"/>
      <c r="B463" s="314"/>
      <c r="C463" s="430">
        <v>6050</v>
      </c>
      <c r="D463" s="251" t="s">
        <v>202</v>
      </c>
      <c r="E463" s="304">
        <v>0</v>
      </c>
      <c r="F463" s="302"/>
      <c r="G463" s="459">
        <f t="shared" si="8"/>
        <v>0</v>
      </c>
    </row>
    <row r="464" spans="1:7" ht="12.75">
      <c r="A464" s="465"/>
      <c r="B464" s="314"/>
      <c r="C464" s="277"/>
      <c r="D464" s="251"/>
      <c r="E464" s="304"/>
      <c r="F464" s="302"/>
      <c r="G464" s="459"/>
    </row>
    <row r="465" spans="1:7" ht="12.75">
      <c r="A465" s="465"/>
      <c r="B465" s="675">
        <v>85415</v>
      </c>
      <c r="C465" s="467"/>
      <c r="D465" s="685" t="s">
        <v>42</v>
      </c>
      <c r="E465" s="560">
        <f>SUM(E466:E474)</f>
        <v>350291</v>
      </c>
      <c r="F465" s="582">
        <f>SUM(F466:F474)</f>
        <v>95752</v>
      </c>
      <c r="G465" s="464">
        <f t="shared" si="8"/>
        <v>446043</v>
      </c>
    </row>
    <row r="466" spans="1:7" ht="12.75">
      <c r="A466" s="465"/>
      <c r="B466" s="314"/>
      <c r="C466" s="277">
        <v>3240</v>
      </c>
      <c r="D466" s="251" t="s">
        <v>231</v>
      </c>
      <c r="E466" s="304">
        <v>50000</v>
      </c>
      <c r="F466" s="302"/>
      <c r="G466" s="459">
        <f t="shared" si="8"/>
        <v>50000</v>
      </c>
    </row>
    <row r="467" spans="1:7" ht="12.75">
      <c r="A467" s="465"/>
      <c r="B467" s="314"/>
      <c r="C467" s="277">
        <v>3248</v>
      </c>
      <c r="D467" s="251" t="s">
        <v>491</v>
      </c>
      <c r="E467" s="304">
        <v>204203</v>
      </c>
      <c r="F467" s="302">
        <f>64937-2040</f>
        <v>62897</v>
      </c>
      <c r="G467" s="459">
        <f>F467+E467</f>
        <v>267100</v>
      </c>
    </row>
    <row r="468" spans="1:7" ht="12.75">
      <c r="A468" s="465"/>
      <c r="B468" s="314"/>
      <c r="C468" s="277">
        <v>3249</v>
      </c>
      <c r="D468" s="251" t="s">
        <v>491</v>
      </c>
      <c r="E468" s="304">
        <v>96088</v>
      </c>
      <c r="F468" s="302">
        <f>30559-960</f>
        <v>29599</v>
      </c>
      <c r="G468" s="459">
        <f>F468+E468</f>
        <v>125687</v>
      </c>
    </row>
    <row r="469" spans="1:7" ht="12.75">
      <c r="A469" s="465"/>
      <c r="B469" s="314"/>
      <c r="C469" s="277">
        <v>4110</v>
      </c>
      <c r="D469" s="251" t="s">
        <v>191</v>
      </c>
      <c r="E469" s="304">
        <v>0</v>
      </c>
      <c r="F469" s="302">
        <v>225</v>
      </c>
      <c r="G469" s="459">
        <f>F469+E469</f>
        <v>225</v>
      </c>
    </row>
    <row r="470" spans="1:7" ht="12.75">
      <c r="A470" s="465"/>
      <c r="B470" s="314"/>
      <c r="C470" s="277">
        <v>4120</v>
      </c>
      <c r="D470" s="251" t="s">
        <v>192</v>
      </c>
      <c r="E470" s="304">
        <v>0</v>
      </c>
      <c r="F470" s="302">
        <v>31</v>
      </c>
      <c r="G470" s="459">
        <f>F470+E470</f>
        <v>31</v>
      </c>
    </row>
    <row r="471" spans="1:7" ht="12.75">
      <c r="A471" s="465"/>
      <c r="B471" s="314"/>
      <c r="C471" s="277">
        <v>4170</v>
      </c>
      <c r="D471" s="251" t="s">
        <v>471</v>
      </c>
      <c r="E471" s="304">
        <v>0</v>
      </c>
      <c r="F471" s="302"/>
      <c r="G471" s="459">
        <f>E471+F471</f>
        <v>0</v>
      </c>
    </row>
    <row r="472" spans="1:7" ht="12.75">
      <c r="A472" s="465"/>
      <c r="B472" s="314"/>
      <c r="C472" s="277">
        <v>4178</v>
      </c>
      <c r="D472" s="251" t="s">
        <v>471</v>
      </c>
      <c r="E472" s="304">
        <v>0</v>
      </c>
      <c r="F472" s="302">
        <v>2040</v>
      </c>
      <c r="G472" s="459">
        <f>E472+F472</f>
        <v>2040</v>
      </c>
    </row>
    <row r="473" spans="1:7" ht="12.75">
      <c r="A473" s="465"/>
      <c r="B473" s="314"/>
      <c r="C473" s="277">
        <v>4179</v>
      </c>
      <c r="D473" s="251" t="s">
        <v>471</v>
      </c>
      <c r="E473" s="304">
        <v>0</v>
      </c>
      <c r="F473" s="302">
        <v>960</v>
      </c>
      <c r="G473" s="459">
        <f>E473+F473</f>
        <v>960</v>
      </c>
    </row>
    <row r="474" spans="1:7" ht="12.75">
      <c r="A474" s="465"/>
      <c r="B474" s="314"/>
      <c r="C474" s="277">
        <v>4300</v>
      </c>
      <c r="D474" s="251" t="s">
        <v>185</v>
      </c>
      <c r="E474" s="304">
        <v>0</v>
      </c>
      <c r="F474" s="302"/>
      <c r="G474" s="459">
        <f t="shared" si="8"/>
        <v>0</v>
      </c>
    </row>
    <row r="475" spans="1:7" ht="12.75">
      <c r="A475" s="465"/>
      <c r="B475" s="314"/>
      <c r="C475" s="277"/>
      <c r="D475" s="251"/>
      <c r="E475" s="304"/>
      <c r="F475" s="302"/>
      <c r="G475" s="459"/>
    </row>
    <row r="476" spans="1:7" ht="12.75">
      <c r="A476" s="465"/>
      <c r="B476" s="675">
        <v>85420</v>
      </c>
      <c r="C476" s="467"/>
      <c r="D476" s="685" t="s">
        <v>419</v>
      </c>
      <c r="E476" s="560">
        <f>SUM(E477:E493)</f>
        <v>1560067</v>
      </c>
      <c r="F476" s="582">
        <f>SUM(F477:F493)</f>
        <v>0</v>
      </c>
      <c r="G476" s="464">
        <f aca="true" t="shared" si="9" ref="G476:G519">E476+F476</f>
        <v>1560067</v>
      </c>
    </row>
    <row r="477" spans="1:7" ht="12.75">
      <c r="A477" s="465"/>
      <c r="B477" s="314"/>
      <c r="C477" s="277">
        <v>3020</v>
      </c>
      <c r="D477" s="251" t="s">
        <v>188</v>
      </c>
      <c r="E477" s="304">
        <v>44246</v>
      </c>
      <c r="F477" s="302"/>
      <c r="G477" s="459">
        <f t="shared" si="9"/>
        <v>44246</v>
      </c>
    </row>
    <row r="478" spans="1:7" ht="12.75">
      <c r="A478" s="465"/>
      <c r="B478" s="314"/>
      <c r="C478" s="277">
        <v>3110</v>
      </c>
      <c r="D478" s="251" t="s">
        <v>226</v>
      </c>
      <c r="E478" s="304">
        <v>4000</v>
      </c>
      <c r="F478" s="302"/>
      <c r="G478" s="459">
        <f t="shared" si="9"/>
        <v>4000</v>
      </c>
    </row>
    <row r="479" spans="1:9" ht="12.75">
      <c r="A479" s="465"/>
      <c r="B479" s="314"/>
      <c r="C479" s="277">
        <v>4010</v>
      </c>
      <c r="D479" s="251" t="s">
        <v>189</v>
      </c>
      <c r="E479" s="304">
        <f>782165-3000</f>
        <v>779165</v>
      </c>
      <c r="F479" s="302"/>
      <c r="G479" s="459">
        <f t="shared" si="9"/>
        <v>779165</v>
      </c>
      <c r="I479" s="444"/>
    </row>
    <row r="480" spans="1:7" ht="12.75">
      <c r="A480" s="465"/>
      <c r="B480" s="314"/>
      <c r="C480" s="277">
        <v>4040</v>
      </c>
      <c r="D480" s="251" t="s">
        <v>190</v>
      </c>
      <c r="E480" s="304">
        <v>67815</v>
      </c>
      <c r="F480" s="302"/>
      <c r="G480" s="459">
        <f t="shared" si="9"/>
        <v>67815</v>
      </c>
    </row>
    <row r="481" spans="1:7" ht="12.75">
      <c r="A481" s="465"/>
      <c r="B481" s="314"/>
      <c r="C481" s="277">
        <v>4110</v>
      </c>
      <c r="D481" s="251" t="s">
        <v>191</v>
      </c>
      <c r="E481" s="304">
        <v>151228</v>
      </c>
      <c r="F481" s="302"/>
      <c r="G481" s="459">
        <f t="shared" si="9"/>
        <v>151228</v>
      </c>
    </row>
    <row r="482" spans="1:7" ht="12.75">
      <c r="A482" s="465"/>
      <c r="B482" s="314"/>
      <c r="C482" s="277">
        <v>4120</v>
      </c>
      <c r="D482" s="251" t="s">
        <v>192</v>
      </c>
      <c r="E482" s="304">
        <v>20102</v>
      </c>
      <c r="F482" s="302"/>
      <c r="G482" s="459">
        <f t="shared" si="9"/>
        <v>20102</v>
      </c>
    </row>
    <row r="483" spans="1:7" ht="12.75">
      <c r="A483" s="465"/>
      <c r="B483" s="314"/>
      <c r="C483" s="277">
        <v>4170</v>
      </c>
      <c r="D483" s="251" t="s">
        <v>471</v>
      </c>
      <c r="E483" s="304">
        <v>3000</v>
      </c>
      <c r="F483" s="302"/>
      <c r="G483" s="459">
        <f t="shared" si="9"/>
        <v>3000</v>
      </c>
    </row>
    <row r="484" spans="1:7" ht="12.75">
      <c r="A484" s="465"/>
      <c r="B484" s="314"/>
      <c r="C484" s="277">
        <v>4210</v>
      </c>
      <c r="D484" s="251" t="s">
        <v>193</v>
      </c>
      <c r="E484" s="304">
        <v>146254</v>
      </c>
      <c r="F484" s="302"/>
      <c r="G484" s="459">
        <f t="shared" si="9"/>
        <v>146254</v>
      </c>
    </row>
    <row r="485" spans="1:7" ht="12.75">
      <c r="A485" s="465"/>
      <c r="B485" s="314"/>
      <c r="C485" s="277">
        <v>4220</v>
      </c>
      <c r="D485" s="251" t="s">
        <v>227</v>
      </c>
      <c r="E485" s="304">
        <v>5000</v>
      </c>
      <c r="F485" s="302"/>
      <c r="G485" s="459">
        <f t="shared" si="9"/>
        <v>5000</v>
      </c>
    </row>
    <row r="486" spans="1:7" ht="12.75">
      <c r="A486" s="465"/>
      <c r="B486" s="314"/>
      <c r="C486" s="277">
        <v>4260</v>
      </c>
      <c r="D486" s="251" t="s">
        <v>194</v>
      </c>
      <c r="E486" s="304">
        <v>28000</v>
      </c>
      <c r="F486" s="302">
        <v>-369</v>
      </c>
      <c r="G486" s="459">
        <f t="shared" si="9"/>
        <v>27631</v>
      </c>
    </row>
    <row r="487" spans="1:7" ht="12.75">
      <c r="A487" s="465"/>
      <c r="B487" s="314"/>
      <c r="C487" s="277">
        <v>4270</v>
      </c>
      <c r="D487" s="251" t="s">
        <v>195</v>
      </c>
      <c r="E487" s="304">
        <v>3000</v>
      </c>
      <c r="F487" s="302"/>
      <c r="G487" s="459">
        <f t="shared" si="9"/>
        <v>3000</v>
      </c>
    </row>
    <row r="488" spans="1:7" ht="12.75">
      <c r="A488" s="465"/>
      <c r="B488" s="314"/>
      <c r="C488" s="277">
        <v>4300</v>
      </c>
      <c r="D488" s="251" t="s">
        <v>185</v>
      </c>
      <c r="E488" s="304">
        <f>207500+3000</f>
        <v>210500</v>
      </c>
      <c r="F488" s="302"/>
      <c r="G488" s="459">
        <f t="shared" si="9"/>
        <v>210500</v>
      </c>
    </row>
    <row r="489" spans="1:7" ht="12.75">
      <c r="A489" s="465"/>
      <c r="B489" s="314"/>
      <c r="C489" s="277">
        <v>4410</v>
      </c>
      <c r="D489" s="251" t="s">
        <v>197</v>
      </c>
      <c r="E489" s="304">
        <v>3000</v>
      </c>
      <c r="F489" s="302">
        <v>-1850</v>
      </c>
      <c r="G489" s="459">
        <f t="shared" si="9"/>
        <v>1150</v>
      </c>
    </row>
    <row r="490" spans="1:7" ht="12.75">
      <c r="A490" s="465"/>
      <c r="B490" s="314"/>
      <c r="C490" s="277">
        <v>4420</v>
      </c>
      <c r="D490" s="251" t="s">
        <v>212</v>
      </c>
      <c r="E490" s="304">
        <v>0</v>
      </c>
      <c r="F490" s="302">
        <v>1850</v>
      </c>
      <c r="G490" s="459">
        <f t="shared" si="9"/>
        <v>1850</v>
      </c>
    </row>
    <row r="491" spans="1:7" ht="12.75">
      <c r="A491" s="465"/>
      <c r="B491" s="314"/>
      <c r="C491" s="277">
        <v>4430</v>
      </c>
      <c r="D491" s="251" t="s">
        <v>198</v>
      </c>
      <c r="E491" s="304">
        <v>12634</v>
      </c>
      <c r="F491" s="302"/>
      <c r="G491" s="459">
        <f t="shared" si="9"/>
        <v>12634</v>
      </c>
    </row>
    <row r="492" spans="1:7" ht="12.75">
      <c r="A492" s="465"/>
      <c r="B492" s="314"/>
      <c r="C492" s="277">
        <v>4440</v>
      </c>
      <c r="D492" s="251" t="s">
        <v>199</v>
      </c>
      <c r="E492" s="304">
        <v>82123</v>
      </c>
      <c r="F492" s="302">
        <v>369</v>
      </c>
      <c r="G492" s="459">
        <f t="shared" si="9"/>
        <v>82492</v>
      </c>
    </row>
    <row r="493" spans="1:7" ht="12.75">
      <c r="A493" s="465"/>
      <c r="B493" s="314"/>
      <c r="C493" s="277">
        <v>6060</v>
      </c>
      <c r="D493" s="251" t="s">
        <v>248</v>
      </c>
      <c r="E493" s="304">
        <v>0</v>
      </c>
      <c r="F493" s="302"/>
      <c r="G493" s="459">
        <f t="shared" si="9"/>
        <v>0</v>
      </c>
    </row>
    <row r="494" spans="1:7" ht="12.75">
      <c r="A494" s="465"/>
      <c r="B494" s="314"/>
      <c r="C494" s="277"/>
      <c r="D494" s="251"/>
      <c r="E494" s="304"/>
      <c r="F494" s="302"/>
      <c r="G494" s="459"/>
    </row>
    <row r="495" spans="1:7" ht="12.75">
      <c r="A495" s="465"/>
      <c r="B495" s="675">
        <v>85446</v>
      </c>
      <c r="C495" s="467"/>
      <c r="D495" s="685" t="s">
        <v>153</v>
      </c>
      <c r="E495" s="560">
        <f>SUM(E496:E497)</f>
        <v>0</v>
      </c>
      <c r="F495" s="582">
        <f>SUM(F496:F497)</f>
        <v>0</v>
      </c>
      <c r="G495" s="464">
        <f t="shared" si="9"/>
        <v>0</v>
      </c>
    </row>
    <row r="496" spans="1:7" ht="12.75">
      <c r="A496" s="465"/>
      <c r="B496" s="314"/>
      <c r="C496" s="277">
        <v>4300</v>
      </c>
      <c r="D496" s="251" t="s">
        <v>185</v>
      </c>
      <c r="E496" s="304">
        <v>0</v>
      </c>
      <c r="F496" s="302"/>
      <c r="G496" s="459">
        <f t="shared" si="9"/>
        <v>0</v>
      </c>
    </row>
    <row r="497" spans="1:7" ht="12.75">
      <c r="A497" s="465"/>
      <c r="B497" s="314"/>
      <c r="C497" s="277">
        <v>4410</v>
      </c>
      <c r="D497" s="251" t="s">
        <v>197</v>
      </c>
      <c r="E497" s="304">
        <v>0</v>
      </c>
      <c r="F497" s="302"/>
      <c r="G497" s="459">
        <f t="shared" si="9"/>
        <v>0</v>
      </c>
    </row>
    <row r="498" spans="1:7" ht="12.75">
      <c r="A498" s="465"/>
      <c r="B498" s="314"/>
      <c r="C498" s="277"/>
      <c r="D498" s="251"/>
      <c r="E498" s="304"/>
      <c r="F498" s="302"/>
      <c r="G498" s="459"/>
    </row>
    <row r="499" spans="1:7" ht="12.75">
      <c r="A499" s="465"/>
      <c r="B499" s="675">
        <v>85495</v>
      </c>
      <c r="C499" s="467"/>
      <c r="D499" s="685" t="s">
        <v>25</v>
      </c>
      <c r="E499" s="560">
        <f>SUM(E500)</f>
        <v>6619</v>
      </c>
      <c r="F499" s="582">
        <f>SUM(F500)</f>
        <v>0</v>
      </c>
      <c r="G499" s="464">
        <f t="shared" si="9"/>
        <v>6619</v>
      </c>
    </row>
    <row r="500" spans="1:7" ht="12.75">
      <c r="A500" s="465"/>
      <c r="B500" s="314"/>
      <c r="C500" s="277">
        <v>4440</v>
      </c>
      <c r="D500" s="251" t="s">
        <v>199</v>
      </c>
      <c r="E500" s="304">
        <v>6619</v>
      </c>
      <c r="F500" s="302"/>
      <c r="G500" s="459">
        <f t="shared" si="9"/>
        <v>6619</v>
      </c>
    </row>
    <row r="501" spans="1:7" ht="12.75">
      <c r="A501" s="423"/>
      <c r="B501" s="277"/>
      <c r="C501" s="277"/>
      <c r="D501" s="251"/>
      <c r="E501" s="304"/>
      <c r="F501" s="302"/>
      <c r="G501" s="459"/>
    </row>
    <row r="502" spans="1:7" ht="13.5" thickBot="1">
      <c r="A502" s="421">
        <v>921</v>
      </c>
      <c r="B502" s="402"/>
      <c r="C502" s="402"/>
      <c r="D502" s="681" t="s">
        <v>45</v>
      </c>
      <c r="E502" s="629">
        <f>E503+E510</f>
        <v>55000</v>
      </c>
      <c r="F502" s="648">
        <f>F503+F510</f>
        <v>0</v>
      </c>
      <c r="G502" s="456">
        <f t="shared" si="9"/>
        <v>55000</v>
      </c>
    </row>
    <row r="503" spans="1:7" ht="12.75">
      <c r="A503" s="423"/>
      <c r="B503" s="462">
        <v>92105</v>
      </c>
      <c r="C503" s="467"/>
      <c r="D503" s="685" t="s">
        <v>232</v>
      </c>
      <c r="E503" s="560">
        <f>SUM(E504:E508)</f>
        <v>20000</v>
      </c>
      <c r="F503" s="582">
        <f>SUM(F504:F508)</f>
        <v>0</v>
      </c>
      <c r="G503" s="464">
        <f t="shared" si="9"/>
        <v>20000</v>
      </c>
    </row>
    <row r="504" spans="1:8" ht="12.75">
      <c r="A504" s="423"/>
      <c r="B504" s="277"/>
      <c r="C504" s="409" t="s">
        <v>441</v>
      </c>
      <c r="D504" s="251" t="s">
        <v>442</v>
      </c>
      <c r="E504" s="304">
        <v>4000</v>
      </c>
      <c r="F504" s="302"/>
      <c r="G504" s="459">
        <f t="shared" si="9"/>
        <v>4000</v>
      </c>
      <c r="H504" s="444"/>
    </row>
    <row r="505" spans="1:8" ht="12.75">
      <c r="A505" s="423"/>
      <c r="B505" s="277"/>
      <c r="C505" s="409"/>
      <c r="D505" s="251" t="s">
        <v>443</v>
      </c>
      <c r="E505" s="304"/>
      <c r="F505" s="302"/>
      <c r="G505" s="459"/>
      <c r="H505" s="444"/>
    </row>
    <row r="506" spans="1:7" ht="12.75">
      <c r="A506" s="423"/>
      <c r="B506" s="277"/>
      <c r="C506" s="277">
        <v>3020</v>
      </c>
      <c r="D506" s="251" t="s">
        <v>188</v>
      </c>
      <c r="E506" s="304">
        <v>5000</v>
      </c>
      <c r="F506" s="302"/>
      <c r="G506" s="459">
        <f t="shared" si="9"/>
        <v>5000</v>
      </c>
    </row>
    <row r="507" spans="1:7" ht="12.75">
      <c r="A507" s="423"/>
      <c r="B507" s="277"/>
      <c r="C507" s="277">
        <v>4210</v>
      </c>
      <c r="D507" s="251" t="s">
        <v>193</v>
      </c>
      <c r="E507" s="304">
        <v>3000</v>
      </c>
      <c r="F507" s="302"/>
      <c r="G507" s="459">
        <f t="shared" si="9"/>
        <v>3000</v>
      </c>
    </row>
    <row r="508" spans="1:7" ht="12.75">
      <c r="A508" s="423"/>
      <c r="B508" s="277"/>
      <c r="C508" s="277">
        <v>4300</v>
      </c>
      <c r="D508" s="251" t="s">
        <v>185</v>
      </c>
      <c r="E508" s="304">
        <v>8000</v>
      </c>
      <c r="F508" s="302"/>
      <c r="G508" s="459">
        <f t="shared" si="9"/>
        <v>8000</v>
      </c>
    </row>
    <row r="509" spans="1:7" ht="12.75">
      <c r="A509" s="423"/>
      <c r="B509" s="277"/>
      <c r="C509" s="277"/>
      <c r="D509" s="251"/>
      <c r="E509" s="304"/>
      <c r="F509" s="302"/>
      <c r="G509" s="459"/>
    </row>
    <row r="510" spans="1:7" ht="12.75">
      <c r="A510" s="423"/>
      <c r="B510" s="462">
        <v>92116</v>
      </c>
      <c r="C510" s="467"/>
      <c r="D510" s="679" t="s">
        <v>233</v>
      </c>
      <c r="E510" s="560">
        <f>E511</f>
        <v>35000</v>
      </c>
      <c r="F510" s="582">
        <f>F511</f>
        <v>0</v>
      </c>
      <c r="G510" s="464">
        <f t="shared" si="9"/>
        <v>35000</v>
      </c>
    </row>
    <row r="511" spans="1:8" ht="12.75">
      <c r="A511" s="423"/>
      <c r="B511" s="277"/>
      <c r="C511" s="701">
        <v>2310</v>
      </c>
      <c r="D511" s="631" t="s">
        <v>187</v>
      </c>
      <c r="E511" s="304">
        <v>35000</v>
      </c>
      <c r="F511" s="302"/>
      <c r="G511" s="459">
        <f t="shared" si="9"/>
        <v>35000</v>
      </c>
      <c r="H511" s="444"/>
    </row>
    <row r="512" spans="1:7" ht="12.75">
      <c r="A512" s="423"/>
      <c r="B512" s="277"/>
      <c r="C512" s="701"/>
      <c r="D512" s="211"/>
      <c r="E512" s="304"/>
      <c r="F512" s="302"/>
      <c r="G512" s="459"/>
    </row>
    <row r="513" spans="1:7" ht="13.5" thickBot="1">
      <c r="A513" s="421">
        <v>926</v>
      </c>
      <c r="B513" s="402"/>
      <c r="C513" s="402"/>
      <c r="D513" s="681" t="s">
        <v>234</v>
      </c>
      <c r="E513" s="629">
        <f>E514</f>
        <v>100000</v>
      </c>
      <c r="F513" s="648">
        <f>F514</f>
        <v>0</v>
      </c>
      <c r="G513" s="456">
        <f t="shared" si="9"/>
        <v>100000</v>
      </c>
    </row>
    <row r="514" spans="1:7" ht="12.75">
      <c r="A514" s="423"/>
      <c r="B514" s="462">
        <v>92605</v>
      </c>
      <c r="C514" s="467"/>
      <c r="D514" s="685" t="s">
        <v>235</v>
      </c>
      <c r="E514" s="560">
        <f>SUM(E515:E519)</f>
        <v>100000</v>
      </c>
      <c r="F514" s="582">
        <f>SUM(F515:F519)</f>
        <v>0</v>
      </c>
      <c r="G514" s="464">
        <f t="shared" si="9"/>
        <v>100000</v>
      </c>
    </row>
    <row r="515" spans="1:8" ht="12.75">
      <c r="A515" s="423"/>
      <c r="B515" s="277"/>
      <c r="C515" s="409" t="s">
        <v>441</v>
      </c>
      <c r="D515" s="251" t="s">
        <v>442</v>
      </c>
      <c r="E515" s="304">
        <v>70000</v>
      </c>
      <c r="F515" s="302"/>
      <c r="G515" s="459">
        <f t="shared" si="9"/>
        <v>70000</v>
      </c>
      <c r="H515" s="444"/>
    </row>
    <row r="516" spans="1:8" ht="12.75">
      <c r="A516" s="423"/>
      <c r="B516" s="277"/>
      <c r="C516" s="409"/>
      <c r="D516" s="251" t="s">
        <v>443</v>
      </c>
      <c r="E516" s="304"/>
      <c r="F516" s="302"/>
      <c r="G516" s="459"/>
      <c r="H516" s="444"/>
    </row>
    <row r="517" spans="1:7" ht="12.75">
      <c r="A517" s="423"/>
      <c r="B517" s="277"/>
      <c r="C517" s="277">
        <v>3020</v>
      </c>
      <c r="D517" s="251" t="s">
        <v>236</v>
      </c>
      <c r="E517" s="304">
        <v>10000</v>
      </c>
      <c r="F517" s="302"/>
      <c r="G517" s="459">
        <f t="shared" si="9"/>
        <v>10000</v>
      </c>
    </row>
    <row r="518" spans="1:7" ht="12.75">
      <c r="A518" s="423"/>
      <c r="B518" s="277"/>
      <c r="C518" s="277">
        <v>4210</v>
      </c>
      <c r="D518" s="251" t="s">
        <v>193</v>
      </c>
      <c r="E518" s="304">
        <v>5000</v>
      </c>
      <c r="F518" s="302">
        <v>0</v>
      </c>
      <c r="G518" s="459">
        <f t="shared" si="9"/>
        <v>5000</v>
      </c>
    </row>
    <row r="519" spans="1:7" ht="12.75">
      <c r="A519" s="423"/>
      <c r="B519" s="277"/>
      <c r="C519" s="277">
        <v>4300</v>
      </c>
      <c r="D519" s="251" t="s">
        <v>185</v>
      </c>
      <c r="E519" s="304">
        <v>15000</v>
      </c>
      <c r="F519" s="302">
        <v>0</v>
      </c>
      <c r="G519" s="459">
        <f t="shared" si="9"/>
        <v>15000</v>
      </c>
    </row>
    <row r="520" spans="1:7" ht="13.5" thickBot="1">
      <c r="A520" s="423"/>
      <c r="B520" s="277"/>
      <c r="C520" s="277"/>
      <c r="D520" s="251"/>
      <c r="E520" s="304"/>
      <c r="F520" s="302"/>
      <c r="G520" s="459"/>
    </row>
    <row r="521" spans="1:7" ht="17.25" customHeight="1" thickBot="1">
      <c r="A521" s="869" t="s">
        <v>512</v>
      </c>
      <c r="B521" s="870"/>
      <c r="C521" s="870"/>
      <c r="D521" s="871"/>
      <c r="E521" s="757">
        <f>E513+E502+E419+E375+E279+E261+E250+E164+E160+E151+E143+E85+E65+E56+E49+E26+E19+E15</f>
        <v>36225145</v>
      </c>
      <c r="F521" s="758">
        <f>F513+F502+F419+F375+F279+F261+F250+F164+F160+F151+F143+F85+F65+F56+F49+F26+F19+F15</f>
        <v>315394</v>
      </c>
      <c r="G521" s="759">
        <f>F521+E521</f>
        <v>36540539</v>
      </c>
    </row>
    <row r="522" ht="12.75">
      <c r="E522" s="197"/>
    </row>
    <row r="523" spans="5:11" ht="12.75">
      <c r="E523" s="197" t="s">
        <v>415</v>
      </c>
      <c r="H523" s="443"/>
      <c r="I523" s="443"/>
      <c r="J523" s="443"/>
      <c r="K523" s="443"/>
    </row>
    <row r="524" spans="5:11" ht="12.75">
      <c r="E524" s="197" t="s">
        <v>288</v>
      </c>
      <c r="G524" s="483"/>
      <c r="H524" s="444"/>
      <c r="J524" s="443"/>
      <c r="K524" s="443"/>
    </row>
    <row r="525" spans="5:11" ht="12.75">
      <c r="E525" s="197" t="s">
        <v>416</v>
      </c>
      <c r="G525" s="483"/>
      <c r="H525" s="483"/>
      <c r="I525" s="484"/>
      <c r="J525" s="443"/>
      <c r="K525" s="443"/>
    </row>
    <row r="526" spans="5:10" ht="12.75">
      <c r="E526" s="197" t="s">
        <v>417</v>
      </c>
      <c r="G526" s="483"/>
      <c r="H526" s="483"/>
      <c r="I526" s="484"/>
      <c r="J526" s="442"/>
    </row>
    <row r="527" spans="5:10" ht="12.75">
      <c r="E527" s="197" t="s">
        <v>418</v>
      </c>
      <c r="G527" s="483"/>
      <c r="H527" s="483"/>
      <c r="I527" s="484"/>
      <c r="J527" s="442"/>
    </row>
    <row r="528" spans="5:10" ht="12.75">
      <c r="E528" s="197"/>
      <c r="J528" s="442"/>
    </row>
    <row r="529" ht="12.75">
      <c r="E529" s="197"/>
    </row>
    <row r="530" ht="12.75">
      <c r="E530" s="197"/>
    </row>
    <row r="531" ht="12.75">
      <c r="E531" s="197"/>
    </row>
    <row r="532" ht="12.75">
      <c r="E532" s="197"/>
    </row>
    <row r="533" ht="12.75">
      <c r="E533" s="197"/>
    </row>
    <row r="534" ht="12.75">
      <c r="E534" s="197"/>
    </row>
    <row r="535" ht="12.75">
      <c r="E535" s="197"/>
    </row>
    <row r="536" ht="12.75">
      <c r="E536" s="197"/>
    </row>
    <row r="537" ht="12.75">
      <c r="E537" s="197"/>
    </row>
    <row r="538" ht="12.75">
      <c r="E538" s="197"/>
    </row>
    <row r="539" ht="12.75">
      <c r="E539" s="197"/>
    </row>
    <row r="540" ht="12.75">
      <c r="E540" s="197"/>
    </row>
    <row r="541" ht="12.75">
      <c r="E541" s="197"/>
    </row>
    <row r="542" ht="12.75">
      <c r="E542" s="197"/>
    </row>
    <row r="543" ht="12.75">
      <c r="E543" s="197"/>
    </row>
    <row r="544" ht="12.75">
      <c r="E544" s="197"/>
    </row>
    <row r="545" ht="12.75">
      <c r="E545" s="197"/>
    </row>
    <row r="546" ht="12.75">
      <c r="E546" s="197"/>
    </row>
    <row r="547" ht="12.75">
      <c r="E547" s="197"/>
    </row>
    <row r="548" ht="12.75">
      <c r="E548" s="197"/>
    </row>
    <row r="549" ht="12.75">
      <c r="E549" s="197"/>
    </row>
    <row r="550" ht="12.75">
      <c r="E550" s="197"/>
    </row>
    <row r="551" ht="12.75">
      <c r="E551" s="197"/>
    </row>
    <row r="552" ht="12.75">
      <c r="E552" s="197"/>
    </row>
    <row r="553" ht="12.75">
      <c r="E553" s="197"/>
    </row>
    <row r="554" ht="12.75">
      <c r="E554" s="197"/>
    </row>
    <row r="555" ht="12.75">
      <c r="E555" s="197"/>
    </row>
    <row r="556" ht="12.75">
      <c r="E556" s="197"/>
    </row>
    <row r="557" ht="12.75">
      <c r="E557" s="197"/>
    </row>
    <row r="558" ht="12.75">
      <c r="E558" s="197"/>
    </row>
    <row r="559" ht="12.75">
      <c r="E559" s="197"/>
    </row>
    <row r="560" ht="12.75">
      <c r="E560" s="197"/>
    </row>
    <row r="561" ht="12.75">
      <c r="E561" s="197"/>
    </row>
    <row r="562" ht="12.75">
      <c r="E562" s="197"/>
    </row>
    <row r="563" ht="12.75">
      <c r="E563" s="197"/>
    </row>
    <row r="564" ht="12.75">
      <c r="E564" s="197"/>
    </row>
    <row r="565" ht="12.75">
      <c r="E565" s="197"/>
    </row>
    <row r="566" ht="12.75">
      <c r="E566" s="197"/>
    </row>
    <row r="567" ht="12.75">
      <c r="E567" s="197"/>
    </row>
    <row r="568" ht="12.75">
      <c r="E568" s="197"/>
    </row>
    <row r="569" ht="12.75">
      <c r="E569" s="197"/>
    </row>
    <row r="570" ht="12.75">
      <c r="E570" s="197"/>
    </row>
    <row r="571" ht="12.75">
      <c r="E571" s="197"/>
    </row>
    <row r="572" ht="12.75">
      <c r="E572" s="197"/>
    </row>
    <row r="573" ht="12.75">
      <c r="E573" s="197"/>
    </row>
    <row r="574" ht="12.75">
      <c r="E574" s="197"/>
    </row>
    <row r="575" ht="12.75">
      <c r="E575" s="197"/>
    </row>
    <row r="576" ht="12.75">
      <c r="E576" s="197"/>
    </row>
    <row r="577" ht="12.75">
      <c r="E577" s="197"/>
    </row>
    <row r="578" ht="12.75">
      <c r="E578" s="197"/>
    </row>
    <row r="579" ht="12.75">
      <c r="E579" s="197"/>
    </row>
    <row r="580" ht="12.75">
      <c r="E580" s="197"/>
    </row>
    <row r="581" ht="12.75">
      <c r="E581" s="197"/>
    </row>
    <row r="582" ht="12.75">
      <c r="E582" s="197"/>
    </row>
    <row r="583" ht="12.75">
      <c r="E583" s="197"/>
    </row>
    <row r="584" ht="12.75">
      <c r="E584" s="197"/>
    </row>
    <row r="585" ht="12.75">
      <c r="E585" s="197"/>
    </row>
    <row r="586" ht="12.75">
      <c r="E586" s="197"/>
    </row>
    <row r="587" ht="12.75">
      <c r="E587" s="197"/>
    </row>
    <row r="588" ht="12.75">
      <c r="E588" s="197"/>
    </row>
    <row r="589" ht="12.75">
      <c r="E589" s="197"/>
    </row>
    <row r="590" ht="12.75">
      <c r="E590" s="197"/>
    </row>
    <row r="591" ht="12.75">
      <c r="E591" s="197"/>
    </row>
    <row r="592" ht="12.75">
      <c r="E592" s="197"/>
    </row>
    <row r="593" ht="12.75">
      <c r="E593" s="197"/>
    </row>
    <row r="594" ht="12.75">
      <c r="E594" s="197"/>
    </row>
    <row r="595" ht="12.75">
      <c r="E595" s="197"/>
    </row>
    <row r="596" ht="12.75">
      <c r="E596" s="197"/>
    </row>
    <row r="597" ht="12.75">
      <c r="E597" s="197"/>
    </row>
    <row r="598" ht="12.75">
      <c r="E598" s="197"/>
    </row>
    <row r="599" ht="12.75">
      <c r="E599" s="197"/>
    </row>
    <row r="600" ht="12.75">
      <c r="E600" s="197"/>
    </row>
    <row r="601" ht="12.75">
      <c r="E601" s="197"/>
    </row>
    <row r="602" ht="12.75">
      <c r="E602" s="197"/>
    </row>
    <row r="603" ht="12.75">
      <c r="E603" s="197"/>
    </row>
    <row r="604" ht="12.75">
      <c r="E604" s="197"/>
    </row>
    <row r="605" ht="12.75">
      <c r="E605" s="197"/>
    </row>
    <row r="606" ht="12.75">
      <c r="E606" s="197"/>
    </row>
    <row r="607" ht="12.75">
      <c r="E607" s="197"/>
    </row>
    <row r="608" ht="12.75">
      <c r="E608" s="197"/>
    </row>
    <row r="609" ht="12.75">
      <c r="E609" s="197"/>
    </row>
    <row r="610" ht="12.75">
      <c r="E610" s="197"/>
    </row>
    <row r="611" ht="12.75">
      <c r="E611" s="197"/>
    </row>
    <row r="612" ht="12.75">
      <c r="E612" s="197"/>
    </row>
    <row r="613" ht="12.75">
      <c r="E613" s="197"/>
    </row>
    <row r="614" ht="12.75">
      <c r="E614" s="197"/>
    </row>
    <row r="615" ht="12.75">
      <c r="E615" s="197"/>
    </row>
    <row r="616" ht="12.75">
      <c r="E616" s="197"/>
    </row>
    <row r="617" ht="12.75">
      <c r="E617" s="197"/>
    </row>
    <row r="618" ht="12.75">
      <c r="E618" s="197"/>
    </row>
    <row r="619" ht="12.75">
      <c r="E619" s="197"/>
    </row>
    <row r="620" ht="12.75">
      <c r="E620" s="197"/>
    </row>
    <row r="621" ht="12.75">
      <c r="E621" s="197"/>
    </row>
    <row r="622" ht="12.75">
      <c r="E622" s="197"/>
    </row>
    <row r="623" ht="12.75">
      <c r="E623" s="197"/>
    </row>
    <row r="624" ht="12.75">
      <c r="E624" s="197"/>
    </row>
    <row r="625" ht="12.75">
      <c r="E625" s="197"/>
    </row>
    <row r="626" ht="12.75">
      <c r="E626" s="197"/>
    </row>
    <row r="627" ht="12.75">
      <c r="E627" s="197"/>
    </row>
    <row r="628" ht="12.75">
      <c r="E628" s="197"/>
    </row>
    <row r="629" ht="12.75">
      <c r="E629" s="197"/>
    </row>
    <row r="630" ht="12.75">
      <c r="E630" s="197"/>
    </row>
    <row r="631" ht="12.75">
      <c r="E631" s="197"/>
    </row>
    <row r="632" ht="12.75">
      <c r="E632" s="197"/>
    </row>
    <row r="633" ht="12.75">
      <c r="E633" s="197"/>
    </row>
    <row r="634" ht="12.75">
      <c r="E634" s="197"/>
    </row>
    <row r="635" ht="12.75">
      <c r="E635" s="197"/>
    </row>
    <row r="636" ht="12.75">
      <c r="E636" s="197"/>
    </row>
    <row r="637" ht="12.75">
      <c r="E637" s="197"/>
    </row>
    <row r="638" ht="12.75">
      <c r="E638" s="197"/>
    </row>
    <row r="639" ht="12.75">
      <c r="E639" s="197"/>
    </row>
    <row r="640" ht="12.75">
      <c r="E640" s="197"/>
    </row>
    <row r="641" ht="12.75">
      <c r="E641" s="197"/>
    </row>
    <row r="642" ht="12.75">
      <c r="E642" s="197"/>
    </row>
    <row r="643" ht="12.75">
      <c r="E643" s="197"/>
    </row>
    <row r="644" ht="12.75">
      <c r="E644" s="197"/>
    </row>
    <row r="645" ht="12.75">
      <c r="E645" s="197"/>
    </row>
    <row r="646" ht="12.75">
      <c r="E646" s="197"/>
    </row>
    <row r="647" ht="12.75">
      <c r="E647" s="197"/>
    </row>
    <row r="648" ht="12.75">
      <c r="E648" s="197"/>
    </row>
    <row r="649" ht="12.75">
      <c r="E649" s="197"/>
    </row>
    <row r="650" ht="12.75">
      <c r="E650" s="197"/>
    </row>
    <row r="651" ht="12.75">
      <c r="E651" s="197"/>
    </row>
    <row r="652" ht="12.75">
      <c r="E652" s="197"/>
    </row>
    <row r="653" ht="12.75">
      <c r="E653" s="197"/>
    </row>
    <row r="654" ht="12.75">
      <c r="E654" s="197"/>
    </row>
    <row r="655" ht="12.75">
      <c r="E655" s="197"/>
    </row>
    <row r="656" ht="12.75">
      <c r="E656" s="197"/>
    </row>
    <row r="657" ht="12.75">
      <c r="E657" s="197"/>
    </row>
    <row r="658" ht="12.75">
      <c r="E658" s="197"/>
    </row>
    <row r="659" ht="12.75">
      <c r="E659" s="197"/>
    </row>
    <row r="660" ht="12.75">
      <c r="E660" s="197"/>
    </row>
    <row r="661" ht="12.75">
      <c r="E661" s="197"/>
    </row>
    <row r="662" ht="12.75">
      <c r="E662" s="197"/>
    </row>
    <row r="663" ht="12.75">
      <c r="E663" s="197"/>
    </row>
    <row r="664" ht="12.75">
      <c r="E664" s="197"/>
    </row>
    <row r="665" ht="12.75">
      <c r="E665" s="197"/>
    </row>
    <row r="666" ht="12.75">
      <c r="E666" s="197"/>
    </row>
    <row r="667" ht="12.75">
      <c r="E667" s="197"/>
    </row>
    <row r="668" ht="12.75">
      <c r="E668" s="197"/>
    </row>
    <row r="669" ht="12.75">
      <c r="E669" s="197"/>
    </row>
    <row r="670" ht="12.75">
      <c r="E670" s="197"/>
    </row>
    <row r="671" ht="12.75">
      <c r="E671" s="197"/>
    </row>
    <row r="672" ht="12.75">
      <c r="E672" s="197"/>
    </row>
    <row r="673" ht="12.75">
      <c r="E673" s="197"/>
    </row>
    <row r="674" ht="12.75">
      <c r="E674" s="197"/>
    </row>
    <row r="675" ht="12.75">
      <c r="E675" s="197"/>
    </row>
    <row r="676" ht="12.75">
      <c r="E676" s="197"/>
    </row>
    <row r="677" ht="12.75">
      <c r="E677" s="197"/>
    </row>
    <row r="678" ht="12.75">
      <c r="E678" s="197"/>
    </row>
    <row r="679" ht="12.75">
      <c r="E679" s="197"/>
    </row>
    <row r="680" ht="12.75">
      <c r="E680" s="197"/>
    </row>
    <row r="681" ht="12.75">
      <c r="E681" s="197"/>
    </row>
    <row r="682" ht="12.75">
      <c r="E682" s="197"/>
    </row>
    <row r="683" ht="12.75">
      <c r="E683" s="197"/>
    </row>
    <row r="684" ht="12.75">
      <c r="E684" s="197"/>
    </row>
    <row r="685" ht="12.75">
      <c r="E685" s="197"/>
    </row>
    <row r="686" ht="12.75">
      <c r="E686" s="197"/>
    </row>
    <row r="687" ht="12.75">
      <c r="E687" s="197"/>
    </row>
    <row r="688" ht="12.75">
      <c r="E688" s="197"/>
    </row>
    <row r="689" ht="12.75">
      <c r="E689" s="197"/>
    </row>
    <row r="690" ht="12.75">
      <c r="E690" s="197"/>
    </row>
    <row r="691" ht="12.75">
      <c r="E691" s="197"/>
    </row>
    <row r="692" ht="12.75">
      <c r="E692" s="197"/>
    </row>
    <row r="693" ht="12.75">
      <c r="E693" s="197"/>
    </row>
    <row r="694" ht="12.75">
      <c r="E694" s="197"/>
    </row>
    <row r="695" ht="12.75">
      <c r="E695" s="197"/>
    </row>
    <row r="696" ht="12.75">
      <c r="E696" s="197"/>
    </row>
    <row r="697" ht="12.75">
      <c r="E697" s="197"/>
    </row>
    <row r="698" ht="12.75">
      <c r="E698" s="197"/>
    </row>
    <row r="699" ht="12.75">
      <c r="E699" s="197"/>
    </row>
    <row r="700" ht="12.75">
      <c r="E700" s="197"/>
    </row>
    <row r="701" ht="12.75">
      <c r="E701" s="197"/>
    </row>
    <row r="702" ht="12.75">
      <c r="E702" s="197"/>
    </row>
    <row r="703" ht="12.75">
      <c r="E703" s="197"/>
    </row>
    <row r="704" ht="12.75">
      <c r="E704" s="197"/>
    </row>
    <row r="705" ht="12.75">
      <c r="E705" s="197"/>
    </row>
    <row r="706" ht="12.75">
      <c r="E706" s="197"/>
    </row>
    <row r="707" ht="12.75">
      <c r="E707" s="197"/>
    </row>
    <row r="708" ht="12.75">
      <c r="E708" s="197"/>
    </row>
    <row r="709" ht="12.75">
      <c r="E709" s="197"/>
    </row>
    <row r="710" ht="12.75">
      <c r="E710" s="197"/>
    </row>
    <row r="711" ht="12.75">
      <c r="E711" s="197"/>
    </row>
    <row r="712" ht="12.75">
      <c r="E712" s="197"/>
    </row>
    <row r="713" ht="12.75">
      <c r="E713" s="197"/>
    </row>
    <row r="714" ht="12.75">
      <c r="E714" s="197"/>
    </row>
    <row r="715" ht="12.75">
      <c r="E715" s="197"/>
    </row>
    <row r="716" ht="12.75">
      <c r="E716" s="197"/>
    </row>
    <row r="717" ht="12.75">
      <c r="E717" s="197"/>
    </row>
    <row r="718" ht="12.75">
      <c r="E718" s="197"/>
    </row>
    <row r="719" ht="12.75">
      <c r="E719" s="197"/>
    </row>
    <row r="720" ht="12.75">
      <c r="E720" s="197"/>
    </row>
    <row r="721" ht="12.75">
      <c r="E721" s="197"/>
    </row>
    <row r="722" ht="12.75">
      <c r="E722" s="197"/>
    </row>
    <row r="723" ht="12.75">
      <c r="E723" s="197"/>
    </row>
    <row r="724" ht="12.75">
      <c r="E724" s="197"/>
    </row>
    <row r="725" ht="12.75">
      <c r="E725" s="197"/>
    </row>
    <row r="726" ht="12.75">
      <c r="E726" s="197"/>
    </row>
    <row r="727" ht="12.75">
      <c r="E727" s="197"/>
    </row>
    <row r="728" ht="12.75">
      <c r="E728" s="197"/>
    </row>
    <row r="729" ht="12.75">
      <c r="E729" s="197"/>
    </row>
    <row r="730" ht="12.75">
      <c r="E730" s="197"/>
    </row>
    <row r="731" ht="12.75">
      <c r="E731" s="197"/>
    </row>
    <row r="732" ht="12.75">
      <c r="E732" s="197"/>
    </row>
    <row r="733" ht="12.75">
      <c r="E733" s="197"/>
    </row>
    <row r="734" ht="12.75">
      <c r="E734" s="197"/>
    </row>
    <row r="735" ht="12.75">
      <c r="E735" s="197"/>
    </row>
    <row r="736" ht="12.75">
      <c r="E736" s="197"/>
    </row>
    <row r="737" ht="12.75">
      <c r="E737" s="197"/>
    </row>
    <row r="738" ht="12.75">
      <c r="E738" s="197"/>
    </row>
    <row r="739" ht="12.75">
      <c r="E739" s="197"/>
    </row>
    <row r="740" ht="12.75">
      <c r="E740" s="197"/>
    </row>
    <row r="741" ht="12.75">
      <c r="E741" s="197"/>
    </row>
    <row r="742" ht="12.75">
      <c r="E742" s="197"/>
    </row>
    <row r="743" ht="12.75">
      <c r="E743" s="197"/>
    </row>
    <row r="744" ht="12.75">
      <c r="E744" s="197"/>
    </row>
    <row r="745" ht="12.75">
      <c r="E745" s="197"/>
    </row>
    <row r="746" ht="12.75">
      <c r="E746" s="197"/>
    </row>
    <row r="747" ht="12.75">
      <c r="E747" s="197"/>
    </row>
    <row r="748" ht="12.75">
      <c r="E748" s="197"/>
    </row>
    <row r="749" ht="12.75">
      <c r="E749" s="197"/>
    </row>
    <row r="750" ht="12.75">
      <c r="E750" s="197"/>
    </row>
    <row r="751" ht="12.75">
      <c r="E751" s="197"/>
    </row>
    <row r="752" ht="12.75">
      <c r="E752" s="197"/>
    </row>
    <row r="753" ht="12.75">
      <c r="E753" s="197"/>
    </row>
    <row r="754" ht="12.75">
      <c r="E754" s="197"/>
    </row>
    <row r="755" ht="12.75">
      <c r="E755" s="197"/>
    </row>
    <row r="756" ht="12.75">
      <c r="E756" s="197"/>
    </row>
    <row r="757" ht="12.75">
      <c r="E757" s="197"/>
    </row>
    <row r="758" ht="12.75">
      <c r="E758" s="197"/>
    </row>
    <row r="759" ht="12.75">
      <c r="E759" s="197"/>
    </row>
    <row r="760" ht="12.75">
      <c r="E760" s="197"/>
    </row>
    <row r="761" ht="12.75">
      <c r="E761" s="197"/>
    </row>
    <row r="762" ht="12.75">
      <c r="E762" s="197"/>
    </row>
    <row r="763" ht="12.75">
      <c r="E763" s="197"/>
    </row>
    <row r="764" ht="12.75">
      <c r="E764" s="197"/>
    </row>
    <row r="765" ht="12.75">
      <c r="E765" s="197"/>
    </row>
    <row r="766" ht="12.75">
      <c r="E766" s="197"/>
    </row>
    <row r="767" ht="12.75">
      <c r="E767" s="197"/>
    </row>
    <row r="768" ht="12.75">
      <c r="E768" s="197"/>
    </row>
    <row r="769" ht="12.75">
      <c r="E769" s="197"/>
    </row>
    <row r="770" ht="12.75">
      <c r="E770" s="197"/>
    </row>
    <row r="771" ht="12.75">
      <c r="E771" s="197"/>
    </row>
    <row r="772" ht="12.75">
      <c r="E772" s="197"/>
    </row>
    <row r="773" ht="12.75">
      <c r="E773" s="197"/>
    </row>
    <row r="774" ht="12.75">
      <c r="E774" s="197"/>
    </row>
    <row r="775" ht="12.75">
      <c r="E775" s="197"/>
    </row>
    <row r="776" ht="12.75">
      <c r="E776" s="197"/>
    </row>
    <row r="777" ht="12.75">
      <c r="E777" s="197"/>
    </row>
    <row r="778" ht="12.75">
      <c r="E778" s="197"/>
    </row>
    <row r="779" ht="12.75">
      <c r="E779" s="197"/>
    </row>
    <row r="780" ht="12.75">
      <c r="E780" s="197"/>
    </row>
    <row r="781" ht="12.75">
      <c r="E781" s="197"/>
    </row>
    <row r="782" ht="12.75">
      <c r="E782" s="197"/>
    </row>
    <row r="783" ht="12.75">
      <c r="E783" s="197"/>
    </row>
    <row r="784" ht="12.75">
      <c r="E784" s="197"/>
    </row>
    <row r="785" ht="12.75">
      <c r="E785" s="197"/>
    </row>
    <row r="786" ht="12.75">
      <c r="E786" s="197"/>
    </row>
    <row r="787" ht="12.75">
      <c r="E787" s="197"/>
    </row>
    <row r="788" ht="12.75">
      <c r="E788" s="197"/>
    </row>
    <row r="789" ht="12.75">
      <c r="E789" s="197"/>
    </row>
    <row r="790" ht="12.75">
      <c r="E790" s="197"/>
    </row>
    <row r="791" ht="12.75">
      <c r="E791" s="197"/>
    </row>
    <row r="792" ht="12.75">
      <c r="E792" s="197"/>
    </row>
    <row r="793" ht="12.75">
      <c r="E793" s="197"/>
    </row>
    <row r="794" ht="12.75">
      <c r="E794" s="197"/>
    </row>
    <row r="795" ht="12.75">
      <c r="E795" s="197"/>
    </row>
    <row r="796" ht="12.75">
      <c r="E796" s="197"/>
    </row>
    <row r="797" ht="12.75">
      <c r="E797" s="197"/>
    </row>
    <row r="798" ht="12.75">
      <c r="E798" s="197"/>
    </row>
    <row r="799" ht="12.75">
      <c r="E799" s="197"/>
    </row>
    <row r="800" ht="12.75">
      <c r="E800" s="197"/>
    </row>
    <row r="801" ht="12.75">
      <c r="E801" s="197"/>
    </row>
    <row r="802" ht="12.75">
      <c r="E802" s="197"/>
    </row>
    <row r="803" ht="12.75">
      <c r="E803" s="197"/>
    </row>
    <row r="804" ht="12.75">
      <c r="E804" s="197"/>
    </row>
    <row r="805" ht="12.75">
      <c r="E805" s="197"/>
    </row>
    <row r="806" ht="12.75">
      <c r="E806" s="197"/>
    </row>
    <row r="807" ht="12.75">
      <c r="E807" s="197"/>
    </row>
    <row r="808" ht="12.75">
      <c r="E808" s="197"/>
    </row>
    <row r="809" ht="12.75">
      <c r="E809" s="197"/>
    </row>
    <row r="810" ht="12.75">
      <c r="E810" s="197"/>
    </row>
    <row r="811" ht="12.75">
      <c r="E811" s="197"/>
    </row>
    <row r="812" ht="12.75">
      <c r="E812" s="197"/>
    </row>
    <row r="813" ht="12.75">
      <c r="E813" s="197"/>
    </row>
    <row r="814" ht="12.75">
      <c r="E814" s="197"/>
    </row>
    <row r="815" ht="12.75">
      <c r="E815" s="197"/>
    </row>
    <row r="816" ht="12.75">
      <c r="E816" s="197"/>
    </row>
    <row r="817" ht="12.75">
      <c r="E817" s="197"/>
    </row>
    <row r="818" ht="12.75">
      <c r="E818" s="197"/>
    </row>
    <row r="819" ht="12.75">
      <c r="E819" s="197"/>
    </row>
    <row r="820" ht="12.75">
      <c r="E820" s="197"/>
    </row>
    <row r="821" ht="12.75">
      <c r="E821" s="197"/>
    </row>
    <row r="822" ht="12.75">
      <c r="E822" s="197"/>
    </row>
    <row r="823" ht="12.75">
      <c r="E823" s="197"/>
    </row>
    <row r="824" ht="12.75">
      <c r="E824" s="197"/>
    </row>
    <row r="825" ht="12.75">
      <c r="E825" s="197"/>
    </row>
    <row r="826" ht="12.75">
      <c r="E826" s="197"/>
    </row>
    <row r="827" ht="12.75">
      <c r="E827" s="197"/>
    </row>
    <row r="828" ht="12.75">
      <c r="E828" s="197"/>
    </row>
    <row r="829" ht="12.75">
      <c r="E829" s="197"/>
    </row>
    <row r="830" ht="12.75">
      <c r="E830" s="197"/>
    </row>
    <row r="831" ht="12.75">
      <c r="E831" s="197"/>
    </row>
    <row r="832" ht="12.75">
      <c r="E832" s="197"/>
    </row>
    <row r="833" ht="12.75">
      <c r="E833" s="197"/>
    </row>
    <row r="834" ht="12.75">
      <c r="E834" s="197"/>
    </row>
    <row r="835" ht="12.75">
      <c r="E835" s="197"/>
    </row>
    <row r="836" ht="12.75">
      <c r="E836" s="197"/>
    </row>
    <row r="837" ht="12.75">
      <c r="E837" s="197"/>
    </row>
    <row r="838" ht="12.75">
      <c r="E838" s="197"/>
    </row>
    <row r="839" ht="12.75">
      <c r="E839" s="197"/>
    </row>
    <row r="840" ht="12.75">
      <c r="E840" s="197"/>
    </row>
    <row r="841" ht="12.75">
      <c r="E841" s="197"/>
    </row>
    <row r="842" ht="12.75">
      <c r="E842" s="197"/>
    </row>
    <row r="843" ht="12.75">
      <c r="E843" s="197"/>
    </row>
    <row r="844" ht="12.75">
      <c r="E844" s="197"/>
    </row>
    <row r="845" ht="12.75">
      <c r="E845" s="197"/>
    </row>
    <row r="846" ht="12.75">
      <c r="E846" s="197"/>
    </row>
    <row r="847" ht="12.75">
      <c r="E847" s="197"/>
    </row>
    <row r="848" ht="12.75">
      <c r="E848" s="197"/>
    </row>
    <row r="849" ht="12.75">
      <c r="E849" s="197"/>
    </row>
    <row r="850" ht="12.75">
      <c r="E850" s="197"/>
    </row>
    <row r="851" ht="12.75">
      <c r="E851" s="197"/>
    </row>
    <row r="852" ht="12.75">
      <c r="E852" s="197"/>
    </row>
    <row r="853" ht="12.75">
      <c r="E853" s="197"/>
    </row>
    <row r="854" ht="12.75">
      <c r="E854" s="197"/>
    </row>
    <row r="855" ht="12.75">
      <c r="E855" s="197"/>
    </row>
    <row r="856" ht="12.75">
      <c r="E856" s="197"/>
    </row>
  </sheetData>
  <mergeCells count="10">
    <mergeCell ref="A9:G9"/>
    <mergeCell ref="A7:G7"/>
    <mergeCell ref="A521:D521"/>
    <mergeCell ref="G10:G12"/>
    <mergeCell ref="E10:E12"/>
    <mergeCell ref="F10:F12"/>
    <mergeCell ref="A10:A12"/>
    <mergeCell ref="B10:B12"/>
    <mergeCell ref="C10:C12"/>
    <mergeCell ref="D10:D12"/>
  </mergeCells>
  <printOptions horizontalCentered="1"/>
  <pageMargins left="0.31496062992125984" right="0.2362204724409449" top="0.27" bottom="0.25" header="0.11811023622047245" footer="0.11811023622047245"/>
  <pageSetup horizontalDpi="600" verticalDpi="600" orientation="portrait" paperSize="9" scale="97" r:id="rId1"/>
  <rowBreaks count="1" manualBreakCount="1">
    <brk id="6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21"/>
  <sheetViews>
    <sheetView workbookViewId="0" topLeftCell="A1">
      <selection activeCell="G6" sqref="G6"/>
    </sheetView>
  </sheetViews>
  <sheetFormatPr defaultColWidth="9.00390625" defaultRowHeight="12.75"/>
  <cols>
    <col min="1" max="1" width="4.625" style="192" customWidth="1"/>
    <col min="2" max="2" width="6.125" style="192" customWidth="1"/>
    <col min="3" max="3" width="5.00390625" style="192" customWidth="1"/>
    <col min="4" max="4" width="45.00390625" style="192" customWidth="1"/>
    <col min="5" max="5" width="13.00390625" style="192" customWidth="1"/>
    <col min="6" max="6" width="11.00390625" style="192" customWidth="1"/>
    <col min="7" max="7" width="9.75390625" style="192" customWidth="1"/>
    <col min="8" max="16384" width="9.125" style="192" customWidth="1"/>
  </cols>
  <sheetData>
    <row r="1" spans="5:7" ht="12">
      <c r="E1" s="338"/>
      <c r="F1" s="251" t="s">
        <v>255</v>
      </c>
      <c r="G1" s="339"/>
    </row>
    <row r="2" spans="5:7" ht="12">
      <c r="E2" s="338"/>
      <c r="F2" s="251" t="s">
        <v>48</v>
      </c>
      <c r="G2" s="339" t="s">
        <v>749</v>
      </c>
    </row>
    <row r="3" spans="5:7" ht="12">
      <c r="E3" s="338"/>
      <c r="F3" s="251" t="s">
        <v>49</v>
      </c>
      <c r="G3" s="339"/>
    </row>
    <row r="4" spans="5:7" ht="12">
      <c r="E4" s="338"/>
      <c r="F4" s="251" t="s">
        <v>750</v>
      </c>
      <c r="G4" s="339"/>
    </row>
    <row r="9" spans="1:7" ht="12.75">
      <c r="A9" s="868" t="s">
        <v>560</v>
      </c>
      <c r="B9" s="868"/>
      <c r="C9" s="868"/>
      <c r="D9" s="868"/>
      <c r="E9" s="868"/>
      <c r="F9" s="868"/>
      <c r="G9" s="868"/>
    </row>
    <row r="10" spans="1:7" ht="12.75">
      <c r="A10" s="868" t="s">
        <v>561</v>
      </c>
      <c r="B10" s="868"/>
      <c r="C10" s="868"/>
      <c r="D10" s="868"/>
      <c r="E10" s="868"/>
      <c r="F10" s="868"/>
      <c r="G10" s="868"/>
    </row>
    <row r="11" spans="1:7" ht="12">
      <c r="A11" s="887"/>
      <c r="B11" s="887"/>
      <c r="C11" s="887"/>
      <c r="D11" s="887"/>
      <c r="E11" s="887"/>
      <c r="F11" s="887"/>
      <c r="G11" s="887"/>
    </row>
    <row r="12" spans="2:6" ht="9.75">
      <c r="B12" s="318"/>
      <c r="C12" s="318"/>
      <c r="D12" s="318"/>
      <c r="E12" s="318"/>
      <c r="F12" s="318"/>
    </row>
    <row r="13" spans="5:7" ht="10.5" thickBot="1">
      <c r="E13" s="340"/>
      <c r="F13" s="340"/>
      <c r="G13" s="340" t="s">
        <v>93</v>
      </c>
    </row>
    <row r="14" spans="1:7" ht="11.25">
      <c r="A14" s="341"/>
      <c r="B14" s="342"/>
      <c r="C14" s="342"/>
      <c r="D14" s="343"/>
      <c r="E14" s="344" t="s">
        <v>256</v>
      </c>
      <c r="F14" s="344"/>
      <c r="G14" s="345" t="s">
        <v>256</v>
      </c>
    </row>
    <row r="15" spans="1:7" ht="11.25">
      <c r="A15" s="346" t="s">
        <v>61</v>
      </c>
      <c r="B15" s="347" t="s">
        <v>46</v>
      </c>
      <c r="C15" s="347" t="s">
        <v>0</v>
      </c>
      <c r="D15" s="347" t="s">
        <v>257</v>
      </c>
      <c r="E15" s="348" t="s">
        <v>258</v>
      </c>
      <c r="F15" s="348" t="s">
        <v>259</v>
      </c>
      <c r="G15" s="74" t="s">
        <v>260</v>
      </c>
    </row>
    <row r="16" spans="1:7" ht="11.25">
      <c r="A16" s="346"/>
      <c r="B16" s="347"/>
      <c r="C16" s="347"/>
      <c r="D16" s="349"/>
      <c r="E16" s="348" t="s">
        <v>261</v>
      </c>
      <c r="F16" s="349"/>
      <c r="G16" s="74" t="s">
        <v>262</v>
      </c>
    </row>
    <row r="17" spans="1:7" ht="12" thickBot="1">
      <c r="A17" s="350"/>
      <c r="B17" s="351"/>
      <c r="C17" s="352"/>
      <c r="D17" s="353"/>
      <c r="E17" s="353" t="s">
        <v>263</v>
      </c>
      <c r="F17" s="353"/>
      <c r="G17" s="354" t="s">
        <v>264</v>
      </c>
    </row>
    <row r="18" spans="1:7" s="358" customFormat="1" ht="10.5" customHeight="1" thickBot="1">
      <c r="A18" s="355">
        <v>1</v>
      </c>
      <c r="B18" s="356">
        <v>2</v>
      </c>
      <c r="C18" s="356">
        <v>3</v>
      </c>
      <c r="D18" s="356">
        <v>4</v>
      </c>
      <c r="E18" s="221">
        <v>5</v>
      </c>
      <c r="F18" s="357">
        <v>6</v>
      </c>
      <c r="G18" s="226">
        <v>7</v>
      </c>
    </row>
    <row r="19" spans="1:7" ht="12.75">
      <c r="A19" s="359"/>
      <c r="B19" s="274"/>
      <c r="C19" s="274"/>
      <c r="D19" s="274"/>
      <c r="E19" s="274"/>
      <c r="F19" s="216"/>
      <c r="G19" s="360"/>
    </row>
    <row r="20" spans="1:7" ht="13.5" thickBot="1">
      <c r="A20" s="359"/>
      <c r="B20" s="274"/>
      <c r="C20" s="274"/>
      <c r="D20" s="361" t="s">
        <v>265</v>
      </c>
      <c r="E20" s="362">
        <f>E23+E29+E37+E57+E83+E106+E88</f>
        <v>3595243</v>
      </c>
      <c r="F20" s="362">
        <f>F23+F29+F37+F57+F83+F106+F88</f>
        <v>3595243</v>
      </c>
      <c r="G20" s="363">
        <f>G32+G23</f>
        <v>238617</v>
      </c>
    </row>
    <row r="21" spans="1:7" ht="12.75">
      <c r="A21" s="359"/>
      <c r="B21" s="274"/>
      <c r="C21" s="274"/>
      <c r="D21" s="364" t="s">
        <v>65</v>
      </c>
      <c r="E21" s="365"/>
      <c r="F21" s="366"/>
      <c r="G21" s="201"/>
    </row>
    <row r="22" spans="1:7" ht="12.75">
      <c r="A22" s="359"/>
      <c r="B22" s="274"/>
      <c r="C22" s="274"/>
      <c r="D22" s="364"/>
      <c r="E22" s="365"/>
      <c r="F22" s="366"/>
      <c r="G22" s="201"/>
    </row>
    <row r="23" spans="1:7" ht="13.5" thickBot="1">
      <c r="A23" s="367" t="s">
        <v>1</v>
      </c>
      <c r="B23" s="368"/>
      <c r="C23" s="368"/>
      <c r="D23" s="369" t="s">
        <v>2</v>
      </c>
      <c r="E23" s="362">
        <f>E24</f>
        <v>44000</v>
      </c>
      <c r="F23" s="362">
        <f>F24</f>
        <v>44000</v>
      </c>
      <c r="G23" s="200">
        <f>G24</f>
        <v>2617</v>
      </c>
    </row>
    <row r="24" spans="1:7" ht="12.75">
      <c r="A24" s="370"/>
      <c r="B24" s="371" t="s">
        <v>3</v>
      </c>
      <c r="C24" s="310"/>
      <c r="D24" s="372" t="s">
        <v>266</v>
      </c>
      <c r="E24" s="319">
        <f>E25</f>
        <v>44000</v>
      </c>
      <c r="F24" s="319">
        <f>SUM(F25:F27)</f>
        <v>44000</v>
      </c>
      <c r="G24" s="373">
        <f>G26</f>
        <v>2617</v>
      </c>
    </row>
    <row r="25" spans="1:7" ht="12.75">
      <c r="A25" s="370"/>
      <c r="B25" s="274"/>
      <c r="C25" s="194" t="s">
        <v>80</v>
      </c>
      <c r="D25" s="217" t="s">
        <v>267</v>
      </c>
      <c r="E25" s="365">
        <f>'Dochody-ukł.wykon.'!G14</f>
        <v>44000</v>
      </c>
      <c r="F25" s="366"/>
      <c r="G25" s="201"/>
    </row>
    <row r="26" spans="1:7" ht="12.75">
      <c r="A26" s="370"/>
      <c r="B26" s="274"/>
      <c r="C26" s="194" t="s">
        <v>405</v>
      </c>
      <c r="D26" s="217" t="s">
        <v>268</v>
      </c>
      <c r="E26" s="365"/>
      <c r="F26" s="366"/>
      <c r="G26" s="201">
        <v>2617</v>
      </c>
    </row>
    <row r="27" spans="1:7" ht="12.75">
      <c r="A27" s="370"/>
      <c r="B27" s="274"/>
      <c r="C27" s="194" t="s">
        <v>184</v>
      </c>
      <c r="D27" s="217" t="s">
        <v>185</v>
      </c>
      <c r="E27" s="365"/>
      <c r="F27" s="366">
        <f>'WYDATKI ukł.wyk.'!G17</f>
        <v>44000</v>
      </c>
      <c r="G27" s="201"/>
    </row>
    <row r="28" spans="1:7" ht="12.75">
      <c r="A28" s="359"/>
      <c r="B28" s="274"/>
      <c r="C28" s="274"/>
      <c r="D28" s="217"/>
      <c r="E28" s="365"/>
      <c r="F28" s="366"/>
      <c r="G28" s="201"/>
    </row>
    <row r="29" spans="1:7" ht="13.5" thickBot="1">
      <c r="A29" s="374">
        <v>700</v>
      </c>
      <c r="B29" s="368"/>
      <c r="C29" s="368"/>
      <c r="D29" s="218" t="s">
        <v>5</v>
      </c>
      <c r="E29" s="362">
        <f>E30</f>
        <v>41000</v>
      </c>
      <c r="F29" s="362">
        <f>F30</f>
        <v>41000</v>
      </c>
      <c r="G29" s="363">
        <f>G30</f>
        <v>236000</v>
      </c>
    </row>
    <row r="30" spans="1:7" ht="12.75">
      <c r="A30" s="359"/>
      <c r="B30" s="308">
        <v>70005</v>
      </c>
      <c r="C30" s="310"/>
      <c r="D30" s="63" t="s">
        <v>7</v>
      </c>
      <c r="E30" s="319">
        <f>E31</f>
        <v>41000</v>
      </c>
      <c r="F30" s="319">
        <f>SUM(F32:F35)</f>
        <v>41000</v>
      </c>
      <c r="G30" s="375">
        <f>G32</f>
        <v>236000</v>
      </c>
    </row>
    <row r="31" spans="1:7" ht="12.75">
      <c r="A31" s="359"/>
      <c r="B31" s="274"/>
      <c r="C31" s="194" t="s">
        <v>80</v>
      </c>
      <c r="D31" s="217" t="s">
        <v>267</v>
      </c>
      <c r="E31" s="365">
        <f>'Dochody-ukł.wykon.'!G35</f>
        <v>41000</v>
      </c>
      <c r="F31" s="366"/>
      <c r="G31" s="201"/>
    </row>
    <row r="32" spans="1:7" ht="12.75">
      <c r="A32" s="359"/>
      <c r="B32" s="274"/>
      <c r="C32" s="194" t="s">
        <v>405</v>
      </c>
      <c r="D32" s="217" t="s">
        <v>268</v>
      </c>
      <c r="E32" s="365"/>
      <c r="F32" s="366"/>
      <c r="G32" s="320">
        <v>236000</v>
      </c>
    </row>
    <row r="33" spans="1:7" ht="12.75">
      <c r="A33" s="359"/>
      <c r="B33" s="274"/>
      <c r="C33" s="194" t="s">
        <v>251</v>
      </c>
      <c r="D33" s="217" t="s">
        <v>195</v>
      </c>
      <c r="E33" s="365"/>
      <c r="F33" s="366">
        <v>20000</v>
      </c>
      <c r="G33" s="320"/>
    </row>
    <row r="34" spans="1:7" ht="12.75">
      <c r="A34" s="359"/>
      <c r="B34" s="274"/>
      <c r="C34" s="194" t="s">
        <v>184</v>
      </c>
      <c r="D34" s="217" t="s">
        <v>185</v>
      </c>
      <c r="E34" s="365"/>
      <c r="F34" s="366">
        <v>16500</v>
      </c>
      <c r="G34" s="320"/>
    </row>
    <row r="35" spans="1:7" ht="12.75">
      <c r="A35" s="359"/>
      <c r="B35" s="274"/>
      <c r="C35" s="194" t="s">
        <v>206</v>
      </c>
      <c r="D35" s="217" t="s">
        <v>200</v>
      </c>
      <c r="E35" s="365"/>
      <c r="F35" s="366">
        <v>4500</v>
      </c>
      <c r="G35" s="320"/>
    </row>
    <row r="36" spans="1:7" ht="12.75">
      <c r="A36" s="359"/>
      <c r="B36" s="274"/>
      <c r="C36" s="194"/>
      <c r="D36" s="217"/>
      <c r="E36" s="365"/>
      <c r="F36" s="366"/>
      <c r="G36" s="201"/>
    </row>
    <row r="37" spans="1:7" ht="13.5" thickBot="1">
      <c r="A37" s="374">
        <v>710</v>
      </c>
      <c r="B37" s="368"/>
      <c r="C37" s="376"/>
      <c r="D37" s="218" t="s">
        <v>9</v>
      </c>
      <c r="E37" s="362">
        <f>E38+E41+E44</f>
        <v>249822</v>
      </c>
      <c r="F37" s="362">
        <f>F38+F41+F44</f>
        <v>249822</v>
      </c>
      <c r="G37" s="360"/>
    </row>
    <row r="38" spans="1:7" ht="12.75">
      <c r="A38" s="359"/>
      <c r="B38" s="308">
        <v>71013</v>
      </c>
      <c r="C38" s="309"/>
      <c r="D38" s="63" t="s">
        <v>69</v>
      </c>
      <c r="E38" s="319">
        <f>E39</f>
        <v>40000</v>
      </c>
      <c r="F38" s="319">
        <f>SUM(F40)</f>
        <v>40000</v>
      </c>
      <c r="G38" s="360"/>
    </row>
    <row r="39" spans="1:7" ht="12.75">
      <c r="A39" s="359"/>
      <c r="B39" s="274"/>
      <c r="C39" s="194" t="s">
        <v>80</v>
      </c>
      <c r="D39" s="217" t="s">
        <v>267</v>
      </c>
      <c r="E39" s="365">
        <f>'Dochody-ukł.wykon.'!G43</f>
        <v>40000</v>
      </c>
      <c r="F39" s="366"/>
      <c r="G39" s="360"/>
    </row>
    <row r="40" spans="1:7" ht="12.75">
      <c r="A40" s="359"/>
      <c r="B40" s="274"/>
      <c r="C40" s="194" t="s">
        <v>184</v>
      </c>
      <c r="D40" s="217" t="s">
        <v>185</v>
      </c>
      <c r="E40" s="365"/>
      <c r="F40" s="366">
        <f>'WYDATKI ukł.wyk.'!G67</f>
        <v>40000</v>
      </c>
      <c r="G40" s="360"/>
    </row>
    <row r="41" spans="1:7" ht="12.75">
      <c r="A41" s="359"/>
      <c r="B41" s="308">
        <v>71014</v>
      </c>
      <c r="C41" s="309"/>
      <c r="D41" s="63" t="s">
        <v>12</v>
      </c>
      <c r="E41" s="319">
        <f>E42</f>
        <v>22000</v>
      </c>
      <c r="F41" s="319">
        <f>SUM(F43)</f>
        <v>22000</v>
      </c>
      <c r="G41" s="360"/>
    </row>
    <row r="42" spans="1:7" ht="12.75">
      <c r="A42" s="359"/>
      <c r="B42" s="274"/>
      <c r="C42" s="194" t="s">
        <v>80</v>
      </c>
      <c r="D42" s="217" t="s">
        <v>267</v>
      </c>
      <c r="E42" s="365">
        <f>'Dochody-ukł.wykon.'!G47</f>
        <v>22000</v>
      </c>
      <c r="F42" s="366"/>
      <c r="G42" s="360"/>
    </row>
    <row r="43" spans="1:7" ht="12.75">
      <c r="A43" s="359"/>
      <c r="B43" s="274"/>
      <c r="C43" s="194" t="s">
        <v>184</v>
      </c>
      <c r="D43" s="217" t="s">
        <v>185</v>
      </c>
      <c r="E43" s="365"/>
      <c r="F43" s="366">
        <f>'WYDATKI ukł.wyk.'!G70</f>
        <v>22000</v>
      </c>
      <c r="G43" s="360"/>
    </row>
    <row r="44" spans="1:7" ht="12.75">
      <c r="A44" s="359"/>
      <c r="B44" s="308">
        <v>71015</v>
      </c>
      <c r="C44" s="310"/>
      <c r="D44" s="63" t="s">
        <v>14</v>
      </c>
      <c r="E44" s="319">
        <f>SUM(E45:E45)</f>
        <v>187822</v>
      </c>
      <c r="F44" s="319">
        <f>SUM(F46:F55)</f>
        <v>187822</v>
      </c>
      <c r="G44" s="360"/>
    </row>
    <row r="45" spans="1:7" ht="12.75">
      <c r="A45" s="359"/>
      <c r="B45" s="274"/>
      <c r="C45" s="377">
        <v>2110</v>
      </c>
      <c r="D45" s="217" t="s">
        <v>267</v>
      </c>
      <c r="E45" s="365">
        <f>'Dochody-ukł.wykon.'!G51</f>
        <v>187822</v>
      </c>
      <c r="F45" s="366"/>
      <c r="G45" s="360"/>
    </row>
    <row r="46" spans="1:7" ht="12.75">
      <c r="A46" s="359"/>
      <c r="B46" s="274"/>
      <c r="C46" s="216">
        <v>4010</v>
      </c>
      <c r="D46" s="193" t="s">
        <v>189</v>
      </c>
      <c r="E46" s="365"/>
      <c r="F46" s="366">
        <f>'WYDATKI ukł.wyk.'!G73</f>
        <v>126650</v>
      </c>
      <c r="G46" s="360"/>
    </row>
    <row r="47" spans="1:7" ht="12.75">
      <c r="A47" s="359"/>
      <c r="B47" s="274"/>
      <c r="C47" s="216">
        <v>4040</v>
      </c>
      <c r="D47" s="193" t="s">
        <v>190</v>
      </c>
      <c r="E47" s="365"/>
      <c r="F47" s="366">
        <f>'WYDATKI ukł.wyk.'!G74</f>
        <v>8287</v>
      </c>
      <c r="G47" s="360"/>
    </row>
    <row r="48" spans="1:7" ht="12.75">
      <c r="A48" s="359"/>
      <c r="B48" s="274"/>
      <c r="C48" s="216">
        <v>4110</v>
      </c>
      <c r="D48" s="193" t="s">
        <v>191</v>
      </c>
      <c r="E48" s="365"/>
      <c r="F48" s="366">
        <f>'WYDATKI ukł.wyk.'!G75</f>
        <v>23366</v>
      </c>
      <c r="G48" s="360"/>
    </row>
    <row r="49" spans="1:7" ht="12.75">
      <c r="A49" s="359"/>
      <c r="B49" s="274"/>
      <c r="C49" s="216">
        <v>4120</v>
      </c>
      <c r="D49" s="193" t="s">
        <v>269</v>
      </c>
      <c r="E49" s="365"/>
      <c r="F49" s="366">
        <f>'WYDATKI ukł.wyk.'!G76</f>
        <v>3148</v>
      </c>
      <c r="G49" s="360"/>
    </row>
    <row r="50" spans="1:7" ht="12.75">
      <c r="A50" s="359"/>
      <c r="B50" s="274"/>
      <c r="C50" s="216">
        <v>4170</v>
      </c>
      <c r="D50" s="193" t="s">
        <v>471</v>
      </c>
      <c r="E50" s="365"/>
      <c r="F50" s="366">
        <f>'WYDATKI ukł.wyk.'!G77</f>
        <v>1500</v>
      </c>
      <c r="G50" s="360"/>
    </row>
    <row r="51" spans="1:7" ht="12.75">
      <c r="A51" s="359"/>
      <c r="B51" s="274"/>
      <c r="C51" s="216">
        <v>4210</v>
      </c>
      <c r="D51" s="193" t="s">
        <v>193</v>
      </c>
      <c r="E51" s="365"/>
      <c r="F51" s="366">
        <f>'WYDATKI ukł.wyk.'!G78</f>
        <v>6800</v>
      </c>
      <c r="G51" s="360"/>
    </row>
    <row r="52" spans="1:7" ht="12.75">
      <c r="A52" s="359"/>
      <c r="B52" s="274"/>
      <c r="C52" s="216">
        <v>4280</v>
      </c>
      <c r="D52" s="193" t="s">
        <v>196</v>
      </c>
      <c r="E52" s="365"/>
      <c r="F52" s="366">
        <f>'WYDATKI ukł.wyk.'!G79</f>
        <v>0</v>
      </c>
      <c r="G52" s="360"/>
    </row>
    <row r="53" spans="1:7" ht="12.75">
      <c r="A53" s="359"/>
      <c r="B53" s="274"/>
      <c r="C53" s="379" t="s">
        <v>184</v>
      </c>
      <c r="D53" s="193" t="s">
        <v>185</v>
      </c>
      <c r="E53" s="365"/>
      <c r="F53" s="366">
        <f>'WYDATKI ukł.wyk.'!G80</f>
        <v>12671</v>
      </c>
      <c r="G53" s="360"/>
    </row>
    <row r="54" spans="1:7" ht="12.75">
      <c r="A54" s="359"/>
      <c r="B54" s="274"/>
      <c r="C54" s="379" t="s">
        <v>478</v>
      </c>
      <c r="D54" s="193" t="s">
        <v>198</v>
      </c>
      <c r="E54" s="365"/>
      <c r="F54" s="366">
        <f>'WYDATKI ukł.wyk.'!G81</f>
        <v>1500</v>
      </c>
      <c r="G54" s="360"/>
    </row>
    <row r="55" spans="1:7" ht="12.75">
      <c r="A55" s="359"/>
      <c r="B55" s="274"/>
      <c r="C55" s="379" t="s">
        <v>271</v>
      </c>
      <c r="D55" s="193" t="s">
        <v>272</v>
      </c>
      <c r="E55" s="365"/>
      <c r="F55" s="366">
        <f>'WYDATKI ukł.wyk.'!G82</f>
        <v>3900</v>
      </c>
      <c r="G55" s="360"/>
    </row>
    <row r="56" spans="1:7" ht="12.75">
      <c r="A56" s="370"/>
      <c r="B56" s="381"/>
      <c r="C56" s="274"/>
      <c r="D56" s="217"/>
      <c r="E56" s="365"/>
      <c r="F56" s="366"/>
      <c r="G56" s="360"/>
    </row>
    <row r="57" spans="1:7" ht="13.5" thickBot="1">
      <c r="A57" s="374">
        <v>750</v>
      </c>
      <c r="B57" s="368"/>
      <c r="C57" s="368"/>
      <c r="D57" s="218" t="s">
        <v>15</v>
      </c>
      <c r="E57" s="362">
        <f>E58+E73</f>
        <v>170421</v>
      </c>
      <c r="F57" s="362">
        <f>F58+F73</f>
        <v>170421</v>
      </c>
      <c r="G57" s="360"/>
    </row>
    <row r="58" spans="1:7" ht="12.75">
      <c r="A58" s="359"/>
      <c r="B58" s="308">
        <v>75011</v>
      </c>
      <c r="C58" s="310"/>
      <c r="D58" s="63" t="s">
        <v>16</v>
      </c>
      <c r="E58" s="319">
        <f>E59</f>
        <v>154421</v>
      </c>
      <c r="F58" s="319">
        <f>SUM(F60:F72)</f>
        <v>154421</v>
      </c>
      <c r="G58" s="360"/>
    </row>
    <row r="59" spans="1:7" ht="12.75">
      <c r="A59" s="359"/>
      <c r="B59" s="274"/>
      <c r="C59" s="274">
        <v>2110</v>
      </c>
      <c r="D59" s="217" t="s">
        <v>267</v>
      </c>
      <c r="E59" s="365">
        <f>'Dochody-ukł.wykon.'!G56</f>
        <v>154421</v>
      </c>
      <c r="F59" s="366"/>
      <c r="G59" s="360"/>
    </row>
    <row r="60" spans="1:7" ht="12.75">
      <c r="A60" s="359"/>
      <c r="B60" s="274"/>
      <c r="C60" s="216">
        <v>3020</v>
      </c>
      <c r="D60" s="195" t="s">
        <v>236</v>
      </c>
      <c r="E60" s="382"/>
      <c r="F60" s="366">
        <f>295+120</f>
        <v>415</v>
      </c>
      <c r="G60" s="360"/>
    </row>
    <row r="61" spans="1:7" ht="12.75">
      <c r="A61" s="359"/>
      <c r="B61" s="274"/>
      <c r="C61" s="216">
        <v>4010</v>
      </c>
      <c r="D61" s="193" t="s">
        <v>189</v>
      </c>
      <c r="E61" s="365"/>
      <c r="F61" s="366">
        <f>99000-8998-2955</f>
        <v>87047</v>
      </c>
      <c r="G61" s="360"/>
    </row>
    <row r="62" spans="1:7" ht="12.75">
      <c r="A62" s="359"/>
      <c r="B62" s="274"/>
      <c r="C62" s="216">
        <v>4040</v>
      </c>
      <c r="D62" s="193" t="s">
        <v>190</v>
      </c>
      <c r="E62" s="365"/>
      <c r="F62" s="366">
        <f>9537-1178+2955</f>
        <v>11314</v>
      </c>
      <c r="G62" s="360"/>
    </row>
    <row r="63" spans="1:7" ht="12.75">
      <c r="A63" s="359"/>
      <c r="B63" s="274"/>
      <c r="C63" s="216">
        <v>4110</v>
      </c>
      <c r="D63" s="193" t="s">
        <v>191</v>
      </c>
      <c r="E63" s="365"/>
      <c r="F63" s="366">
        <f>18700-2841</f>
        <v>15859</v>
      </c>
      <c r="G63" s="360"/>
    </row>
    <row r="64" spans="1:7" ht="12.75">
      <c r="A64" s="359"/>
      <c r="B64" s="274"/>
      <c r="C64" s="216">
        <v>4120</v>
      </c>
      <c r="D64" s="193" t="s">
        <v>192</v>
      </c>
      <c r="E64" s="365"/>
      <c r="F64" s="366">
        <f>2660-224</f>
        <v>2436</v>
      </c>
      <c r="G64" s="360"/>
    </row>
    <row r="65" spans="1:7" ht="12.75">
      <c r="A65" s="359"/>
      <c r="B65" s="274"/>
      <c r="C65" s="216">
        <v>4170</v>
      </c>
      <c r="D65" s="193" t="s">
        <v>471</v>
      </c>
      <c r="E65" s="365"/>
      <c r="F65" s="366">
        <f>11000-11000</f>
        <v>0</v>
      </c>
      <c r="G65" s="360"/>
    </row>
    <row r="66" spans="1:7" ht="12.75">
      <c r="A66" s="359"/>
      <c r="B66" s="274"/>
      <c r="C66" s="216">
        <v>4210</v>
      </c>
      <c r="D66" s="193" t="s">
        <v>193</v>
      </c>
      <c r="E66" s="365"/>
      <c r="F66" s="366">
        <f>3755+2201</f>
        <v>5956</v>
      </c>
      <c r="G66" s="360"/>
    </row>
    <row r="67" spans="1:7" ht="12.75">
      <c r="A67" s="359"/>
      <c r="B67" s="274"/>
      <c r="C67" s="216">
        <v>4260</v>
      </c>
      <c r="D67" s="193" t="s">
        <v>194</v>
      </c>
      <c r="E67" s="365"/>
      <c r="F67" s="366">
        <v>6425</v>
      </c>
      <c r="G67" s="360"/>
    </row>
    <row r="68" spans="1:7" ht="12.75">
      <c r="A68" s="359"/>
      <c r="B68" s="274"/>
      <c r="C68" s="216">
        <v>4270</v>
      </c>
      <c r="D68" s="193" t="s">
        <v>195</v>
      </c>
      <c r="E68" s="365"/>
      <c r="F68" s="366">
        <f>850+150</f>
        <v>1000</v>
      </c>
      <c r="G68" s="360"/>
    </row>
    <row r="69" spans="1:7" ht="12.75">
      <c r="A69" s="359"/>
      <c r="B69" s="274"/>
      <c r="C69" s="216">
        <v>4280</v>
      </c>
      <c r="D69" s="193" t="s">
        <v>196</v>
      </c>
      <c r="E69" s="365"/>
      <c r="F69" s="366">
        <f>175-35</f>
        <v>140</v>
      </c>
      <c r="G69" s="360"/>
    </row>
    <row r="70" spans="1:7" ht="12.75">
      <c r="A70" s="359"/>
      <c r="B70" s="274"/>
      <c r="C70" s="379" t="s">
        <v>184</v>
      </c>
      <c r="D70" s="193" t="s">
        <v>185</v>
      </c>
      <c r="E70" s="365"/>
      <c r="F70" s="366">
        <f>3000+15000-120</f>
        <v>17880</v>
      </c>
      <c r="G70" s="360"/>
    </row>
    <row r="71" spans="1:7" ht="12.75">
      <c r="A71" s="359"/>
      <c r="B71" s="274"/>
      <c r="C71" s="379" t="s">
        <v>270</v>
      </c>
      <c r="D71" s="193" t="s">
        <v>197</v>
      </c>
      <c r="E71" s="365"/>
      <c r="F71" s="366">
        <f>500+500</f>
        <v>1000</v>
      </c>
      <c r="G71" s="360"/>
    </row>
    <row r="72" spans="1:7" ht="12.75">
      <c r="A72" s="359"/>
      <c r="B72" s="274"/>
      <c r="C72" s="379" t="s">
        <v>271</v>
      </c>
      <c r="D72" s="193" t="s">
        <v>272</v>
      </c>
      <c r="E72" s="365"/>
      <c r="F72" s="366">
        <v>4949</v>
      </c>
      <c r="G72" s="360"/>
    </row>
    <row r="73" spans="1:7" ht="12.75">
      <c r="A73" s="359"/>
      <c r="B73" s="308">
        <v>75045</v>
      </c>
      <c r="C73" s="310"/>
      <c r="D73" s="63" t="s">
        <v>17</v>
      </c>
      <c r="E73" s="319">
        <f>E74</f>
        <v>16000</v>
      </c>
      <c r="F73" s="319">
        <f>SUM(F75:F81)</f>
        <v>16000</v>
      </c>
      <c r="G73" s="360"/>
    </row>
    <row r="74" spans="1:7" ht="12.75">
      <c r="A74" s="359"/>
      <c r="B74" s="274"/>
      <c r="C74" s="274">
        <v>2110</v>
      </c>
      <c r="D74" s="217" t="s">
        <v>267</v>
      </c>
      <c r="E74" s="365">
        <f>'Dochody-ukł.wykon.'!G68</f>
        <v>16000</v>
      </c>
      <c r="F74" s="366"/>
      <c r="G74" s="360"/>
    </row>
    <row r="75" spans="1:7" ht="12.75">
      <c r="A75" s="359"/>
      <c r="B75" s="274"/>
      <c r="C75" s="379" t="s">
        <v>273</v>
      </c>
      <c r="D75" s="193" t="s">
        <v>211</v>
      </c>
      <c r="E75" s="365"/>
      <c r="F75" s="366">
        <f>'WYDATKI ukł.wyk.'!G130</f>
        <v>1300</v>
      </c>
      <c r="G75" s="360"/>
    </row>
    <row r="76" spans="1:7" ht="12.75">
      <c r="A76" s="359"/>
      <c r="B76" s="274"/>
      <c r="C76" s="216">
        <v>4110</v>
      </c>
      <c r="D76" s="193" t="s">
        <v>191</v>
      </c>
      <c r="E76" s="365"/>
      <c r="F76" s="366">
        <f>'WYDATKI ukł.wyk.'!G131</f>
        <v>1100</v>
      </c>
      <c r="G76" s="360"/>
    </row>
    <row r="77" spans="1:7" ht="12.75">
      <c r="A77" s="359"/>
      <c r="B77" s="274"/>
      <c r="C77" s="216">
        <v>4120</v>
      </c>
      <c r="D77" s="193" t="s">
        <v>269</v>
      </c>
      <c r="E77" s="365"/>
      <c r="F77" s="366">
        <f>'WYDATKI ukł.wyk.'!G132</f>
        <v>150</v>
      </c>
      <c r="G77" s="360"/>
    </row>
    <row r="78" spans="1:7" ht="12.75">
      <c r="A78" s="359"/>
      <c r="B78" s="274"/>
      <c r="C78" s="216">
        <v>4170</v>
      </c>
      <c r="D78" s="193" t="s">
        <v>471</v>
      </c>
      <c r="E78" s="365"/>
      <c r="F78" s="366">
        <f>'WYDATKI ukł.wyk.'!G133</f>
        <v>8400</v>
      </c>
      <c r="G78" s="360"/>
    </row>
    <row r="79" spans="1:7" ht="12.75">
      <c r="A79" s="359"/>
      <c r="B79" s="274"/>
      <c r="C79" s="216">
        <v>4210</v>
      </c>
      <c r="D79" s="193" t="s">
        <v>193</v>
      </c>
      <c r="E79" s="365"/>
      <c r="F79" s="366">
        <f>'WYDATKI ukł.wyk.'!G134</f>
        <v>1400</v>
      </c>
      <c r="G79" s="360"/>
    </row>
    <row r="80" spans="1:7" ht="12.75">
      <c r="A80" s="359"/>
      <c r="B80" s="274"/>
      <c r="C80" s="380" t="s">
        <v>184</v>
      </c>
      <c r="D80" s="217" t="s">
        <v>185</v>
      </c>
      <c r="E80" s="365"/>
      <c r="F80" s="366">
        <f>'WYDATKI ukł.wyk.'!G135</f>
        <v>3400</v>
      </c>
      <c r="G80" s="360"/>
    </row>
    <row r="81" spans="1:7" ht="12.75">
      <c r="A81" s="359"/>
      <c r="B81" s="274"/>
      <c r="C81" s="380" t="s">
        <v>270</v>
      </c>
      <c r="D81" s="217" t="s">
        <v>197</v>
      </c>
      <c r="E81" s="365"/>
      <c r="F81" s="366">
        <f>'WYDATKI ukł.wyk.'!G136</f>
        <v>250</v>
      </c>
      <c r="G81" s="360"/>
    </row>
    <row r="82" spans="1:7" ht="12.75">
      <c r="A82" s="359"/>
      <c r="B82" s="274"/>
      <c r="C82" s="380"/>
      <c r="D82" s="217"/>
      <c r="E82" s="365"/>
      <c r="F82" s="366"/>
      <c r="G82" s="360"/>
    </row>
    <row r="83" spans="1:7" ht="13.5" thickBot="1">
      <c r="A83" s="374">
        <v>851</v>
      </c>
      <c r="B83" s="361"/>
      <c r="C83" s="368"/>
      <c r="D83" s="215" t="s">
        <v>18</v>
      </c>
      <c r="E83" s="362">
        <f>E84</f>
        <v>2529000</v>
      </c>
      <c r="F83" s="362">
        <f>F84</f>
        <v>2529000</v>
      </c>
      <c r="G83" s="360"/>
    </row>
    <row r="84" spans="1:7" ht="12.75">
      <c r="A84" s="359"/>
      <c r="B84" s="308">
        <v>85156</v>
      </c>
      <c r="C84" s="310"/>
      <c r="D84" s="51" t="s">
        <v>274</v>
      </c>
      <c r="E84" s="319">
        <f>E85</f>
        <v>2529000</v>
      </c>
      <c r="F84" s="319">
        <f>SUM(F86)</f>
        <v>2529000</v>
      </c>
      <c r="G84" s="360"/>
    </row>
    <row r="85" spans="1:7" ht="12.75">
      <c r="A85" s="359"/>
      <c r="B85" s="378"/>
      <c r="C85" s="274">
        <v>2110</v>
      </c>
      <c r="D85" s="217" t="s">
        <v>267</v>
      </c>
      <c r="E85" s="365">
        <f>'Dochody-ukł.wykon.'!G127</f>
        <v>2529000</v>
      </c>
      <c r="F85" s="366"/>
      <c r="G85" s="360"/>
    </row>
    <row r="86" spans="1:7" ht="12.75">
      <c r="A86" s="359"/>
      <c r="B86" s="274"/>
      <c r="C86" s="274">
        <v>4130</v>
      </c>
      <c r="D86" s="217" t="s">
        <v>225</v>
      </c>
      <c r="E86" s="365"/>
      <c r="F86" s="366">
        <f>'WYDATKI ukł.wyk.'!G277</f>
        <v>2529000</v>
      </c>
      <c r="G86" s="360"/>
    </row>
    <row r="87" spans="1:7" ht="12.75">
      <c r="A87" s="359"/>
      <c r="B87" s="274"/>
      <c r="C87" s="274"/>
      <c r="D87" s="217"/>
      <c r="E87" s="365"/>
      <c r="F87" s="366"/>
      <c r="G87" s="360"/>
    </row>
    <row r="88" spans="1:7" ht="13.5" thickBot="1">
      <c r="A88" s="374">
        <v>852</v>
      </c>
      <c r="B88" s="368"/>
      <c r="C88" s="368"/>
      <c r="D88" s="218" t="s">
        <v>249</v>
      </c>
      <c r="E88" s="383">
        <f>E89</f>
        <v>270000</v>
      </c>
      <c r="F88" s="383">
        <f>F89</f>
        <v>270000</v>
      </c>
      <c r="G88" s="360"/>
    </row>
    <row r="89" spans="1:7" ht="12.75">
      <c r="A89" s="359"/>
      <c r="B89" s="384">
        <v>85203</v>
      </c>
      <c r="C89" s="386"/>
      <c r="D89" s="387" t="s">
        <v>426</v>
      </c>
      <c r="E89" s="385">
        <f>E90</f>
        <v>270000</v>
      </c>
      <c r="F89" s="385">
        <f>SUM(F91:F104)</f>
        <v>270000</v>
      </c>
      <c r="G89" s="360"/>
    </row>
    <row r="90" spans="1:7" ht="12.75">
      <c r="A90" s="359"/>
      <c r="B90" s="274"/>
      <c r="C90" s="274">
        <v>2110</v>
      </c>
      <c r="D90" s="193" t="s">
        <v>267</v>
      </c>
      <c r="E90" s="365">
        <f>'Dochody-ukł.wykon.'!G144</f>
        <v>270000</v>
      </c>
      <c r="F90" s="366"/>
      <c r="G90" s="360"/>
    </row>
    <row r="91" spans="1:7" ht="12.75">
      <c r="A91" s="359"/>
      <c r="B91" s="274"/>
      <c r="C91" s="274">
        <v>4010</v>
      </c>
      <c r="D91" s="193" t="s">
        <v>189</v>
      </c>
      <c r="E91" s="365"/>
      <c r="F91" s="366">
        <v>96776</v>
      </c>
      <c r="G91" s="360"/>
    </row>
    <row r="92" spans="1:7" ht="12.75">
      <c r="A92" s="359"/>
      <c r="B92" s="274"/>
      <c r="C92" s="274">
        <v>4040</v>
      </c>
      <c r="D92" s="193" t="s">
        <v>539</v>
      </c>
      <c r="E92" s="365"/>
      <c r="F92" s="366">
        <v>6738</v>
      </c>
      <c r="G92" s="360"/>
    </row>
    <row r="93" spans="1:7" ht="12.75">
      <c r="A93" s="359"/>
      <c r="B93" s="274"/>
      <c r="C93" s="274">
        <v>4110</v>
      </c>
      <c r="D93" s="193" t="s">
        <v>191</v>
      </c>
      <c r="E93" s="365"/>
      <c r="F93" s="366">
        <v>20343</v>
      </c>
      <c r="G93" s="360"/>
    </row>
    <row r="94" spans="1:7" ht="12.75">
      <c r="A94" s="359"/>
      <c r="B94" s="274"/>
      <c r="C94" s="274">
        <v>4120</v>
      </c>
      <c r="D94" s="193" t="s">
        <v>192</v>
      </c>
      <c r="E94" s="365"/>
      <c r="F94" s="366">
        <v>2811</v>
      </c>
      <c r="G94" s="360"/>
    </row>
    <row r="95" spans="1:7" ht="12.75">
      <c r="A95" s="359"/>
      <c r="B95" s="274"/>
      <c r="C95" s="274">
        <v>4210</v>
      </c>
      <c r="D95" s="193" t="s">
        <v>193</v>
      </c>
      <c r="E95" s="365"/>
      <c r="F95" s="366">
        <v>73079</v>
      </c>
      <c r="G95" s="360"/>
    </row>
    <row r="96" spans="1:7" ht="12.75">
      <c r="A96" s="359"/>
      <c r="B96" s="274"/>
      <c r="C96" s="274">
        <v>4220</v>
      </c>
      <c r="D96" s="193" t="s">
        <v>227</v>
      </c>
      <c r="E96" s="365"/>
      <c r="F96" s="366">
        <v>23760</v>
      </c>
      <c r="G96" s="360"/>
    </row>
    <row r="97" spans="1:7" ht="12.75">
      <c r="A97" s="359"/>
      <c r="B97" s="274"/>
      <c r="C97" s="274">
        <v>4230</v>
      </c>
      <c r="D97" s="193" t="s">
        <v>542</v>
      </c>
      <c r="E97" s="365"/>
      <c r="F97" s="366">
        <v>12224</v>
      </c>
      <c r="G97" s="360"/>
    </row>
    <row r="98" spans="1:7" ht="12.75">
      <c r="A98" s="359"/>
      <c r="B98" s="274"/>
      <c r="C98" s="274">
        <v>4260</v>
      </c>
      <c r="D98" s="193" t="s">
        <v>194</v>
      </c>
      <c r="E98" s="365"/>
      <c r="F98" s="366">
        <v>8000</v>
      </c>
      <c r="G98" s="360"/>
    </row>
    <row r="99" spans="1:7" ht="12.75">
      <c r="A99" s="359"/>
      <c r="B99" s="274"/>
      <c r="C99" s="274">
        <v>4270</v>
      </c>
      <c r="D99" s="193" t="s">
        <v>195</v>
      </c>
      <c r="E99" s="365"/>
      <c r="F99" s="366">
        <v>6336</v>
      </c>
      <c r="G99" s="360"/>
    </row>
    <row r="100" spans="1:7" ht="12.75">
      <c r="A100" s="359"/>
      <c r="B100" s="274"/>
      <c r="C100" s="274">
        <v>4280</v>
      </c>
      <c r="D100" s="193" t="s">
        <v>196</v>
      </c>
      <c r="E100" s="365"/>
      <c r="F100" s="366">
        <v>400</v>
      </c>
      <c r="G100" s="360"/>
    </row>
    <row r="101" spans="1:7" ht="12.75">
      <c r="A101" s="359"/>
      <c r="B101" s="274"/>
      <c r="C101" s="274">
        <v>4300</v>
      </c>
      <c r="D101" s="193" t="s">
        <v>185</v>
      </c>
      <c r="E101" s="365"/>
      <c r="F101" s="366">
        <v>9700</v>
      </c>
      <c r="G101" s="360"/>
    </row>
    <row r="102" spans="1:7" ht="12.75">
      <c r="A102" s="359"/>
      <c r="B102" s="274"/>
      <c r="C102" s="274">
        <v>4410</v>
      </c>
      <c r="D102" s="193" t="s">
        <v>197</v>
      </c>
      <c r="E102" s="365"/>
      <c r="F102" s="366">
        <v>1500</v>
      </c>
      <c r="G102" s="360"/>
    </row>
    <row r="103" spans="1:7" ht="12.75">
      <c r="A103" s="359"/>
      <c r="B103" s="274"/>
      <c r="C103" s="274">
        <v>4430</v>
      </c>
      <c r="D103" s="193" t="s">
        <v>198</v>
      </c>
      <c r="E103" s="365"/>
      <c r="F103" s="366">
        <v>3200</v>
      </c>
      <c r="G103" s="360"/>
    </row>
    <row r="104" spans="1:7" ht="12.75">
      <c r="A104" s="359"/>
      <c r="B104" s="274"/>
      <c r="C104" s="274">
        <v>4440</v>
      </c>
      <c r="D104" s="193" t="s">
        <v>199</v>
      </c>
      <c r="E104" s="365"/>
      <c r="F104" s="366">
        <v>5133</v>
      </c>
      <c r="G104" s="360"/>
    </row>
    <row r="105" spans="1:7" ht="12.75">
      <c r="A105" s="359"/>
      <c r="B105" s="274"/>
      <c r="C105" s="194"/>
      <c r="D105" s="193"/>
      <c r="E105" s="365"/>
      <c r="F105" s="366"/>
      <c r="G105" s="360"/>
    </row>
    <row r="106" spans="1:7" ht="13.5" thickBot="1">
      <c r="A106" s="374">
        <v>853</v>
      </c>
      <c r="B106" s="368"/>
      <c r="C106" s="368"/>
      <c r="D106" s="218" t="s">
        <v>245</v>
      </c>
      <c r="E106" s="362">
        <f>E107</f>
        <v>291000</v>
      </c>
      <c r="F106" s="362">
        <f>F107</f>
        <v>291000</v>
      </c>
      <c r="G106" s="360"/>
    </row>
    <row r="107" spans="1:7" ht="12.75">
      <c r="A107" s="359"/>
      <c r="B107" s="308">
        <v>85321</v>
      </c>
      <c r="C107" s="310"/>
      <c r="D107" s="63" t="s">
        <v>524</v>
      </c>
      <c r="E107" s="319">
        <f>E108</f>
        <v>291000</v>
      </c>
      <c r="F107" s="319">
        <f>SUM(F109:F120)</f>
        <v>291000</v>
      </c>
      <c r="G107" s="360"/>
    </row>
    <row r="108" spans="1:7" ht="12.75">
      <c r="A108" s="359"/>
      <c r="B108" s="274"/>
      <c r="C108" s="274">
        <v>2110</v>
      </c>
      <c r="D108" s="217" t="s">
        <v>267</v>
      </c>
      <c r="E108" s="365">
        <f>'Dochody-ukł.wykon.'!G160</f>
        <v>291000</v>
      </c>
      <c r="F108" s="366"/>
      <c r="G108" s="360"/>
    </row>
    <row r="109" spans="1:7" ht="12.75">
      <c r="A109" s="359"/>
      <c r="B109" s="274"/>
      <c r="C109" s="216">
        <v>4010</v>
      </c>
      <c r="D109" s="193" t="s">
        <v>189</v>
      </c>
      <c r="E109" s="365"/>
      <c r="F109" s="366">
        <f>'WYDATKI ukł.wyk.'!G377</f>
        <v>66887</v>
      </c>
      <c r="G109" s="360"/>
    </row>
    <row r="110" spans="1:7" ht="12.75">
      <c r="A110" s="359"/>
      <c r="B110" s="274"/>
      <c r="C110" s="216">
        <v>4040</v>
      </c>
      <c r="D110" s="193" t="s">
        <v>190</v>
      </c>
      <c r="E110" s="365"/>
      <c r="F110" s="366">
        <f>'WYDATKI ukł.wyk.'!G378</f>
        <v>4431</v>
      </c>
      <c r="G110" s="360"/>
    </row>
    <row r="111" spans="1:7" ht="12.75">
      <c r="A111" s="359"/>
      <c r="B111" s="274"/>
      <c r="C111" s="216">
        <v>4110</v>
      </c>
      <c r="D111" s="193" t="s">
        <v>191</v>
      </c>
      <c r="E111" s="365"/>
      <c r="F111" s="366">
        <f>'WYDATKI ukł.wyk.'!G379</f>
        <v>13860</v>
      </c>
      <c r="G111" s="360"/>
    </row>
    <row r="112" spans="1:7" ht="12.75">
      <c r="A112" s="359"/>
      <c r="B112" s="274"/>
      <c r="C112" s="216">
        <v>4120</v>
      </c>
      <c r="D112" s="193" t="s">
        <v>269</v>
      </c>
      <c r="E112" s="365"/>
      <c r="F112" s="366">
        <f>'WYDATKI ukł.wyk.'!G380</f>
        <v>2094</v>
      </c>
      <c r="G112" s="360"/>
    </row>
    <row r="113" spans="1:7" ht="12.75">
      <c r="A113" s="359"/>
      <c r="B113" s="274"/>
      <c r="C113" s="216">
        <v>4210</v>
      </c>
      <c r="D113" s="193" t="s">
        <v>193</v>
      </c>
      <c r="E113" s="365"/>
      <c r="F113" s="366">
        <f>'WYDATKI ukł.wyk.'!G381</f>
        <v>34620</v>
      </c>
      <c r="G113" s="360"/>
    </row>
    <row r="114" spans="1:7" ht="12.75">
      <c r="A114" s="359"/>
      <c r="B114" s="274"/>
      <c r="C114" s="216">
        <v>4260</v>
      </c>
      <c r="D114" s="193" t="s">
        <v>194</v>
      </c>
      <c r="E114" s="365"/>
      <c r="F114" s="366">
        <f>'WYDATKI ukł.wyk.'!G382</f>
        <v>11520</v>
      </c>
      <c r="G114" s="360"/>
    </row>
    <row r="115" spans="1:7" ht="12.75">
      <c r="A115" s="359"/>
      <c r="B115" s="274"/>
      <c r="C115" s="216">
        <v>4270</v>
      </c>
      <c r="D115" s="193" t="s">
        <v>195</v>
      </c>
      <c r="E115" s="365"/>
      <c r="F115" s="366">
        <f>'WYDATKI ukł.wyk.'!G383</f>
        <v>5600</v>
      </c>
      <c r="G115" s="360"/>
    </row>
    <row r="116" spans="1:7" ht="12.75">
      <c r="A116" s="359"/>
      <c r="B116" s="274"/>
      <c r="C116" s="216">
        <v>4280</v>
      </c>
      <c r="D116" s="193" t="s">
        <v>196</v>
      </c>
      <c r="E116" s="365"/>
      <c r="F116" s="366">
        <f>'WYDATKI ukł.wyk.'!G384</f>
        <v>100</v>
      </c>
      <c r="G116" s="360"/>
    </row>
    <row r="117" spans="1:7" ht="12.75">
      <c r="A117" s="359"/>
      <c r="B117" s="274"/>
      <c r="C117" s="379" t="s">
        <v>184</v>
      </c>
      <c r="D117" s="193" t="s">
        <v>185</v>
      </c>
      <c r="E117" s="365"/>
      <c r="F117" s="366">
        <f>'WYDATKI ukł.wyk.'!G385</f>
        <v>144929</v>
      </c>
      <c r="G117" s="360"/>
    </row>
    <row r="118" spans="1:7" ht="12.75">
      <c r="A118" s="359"/>
      <c r="B118" s="274"/>
      <c r="C118" s="216">
        <v>4410</v>
      </c>
      <c r="D118" s="193" t="s">
        <v>197</v>
      </c>
      <c r="E118" s="365"/>
      <c r="F118" s="366">
        <f>'WYDATKI ukł.wyk.'!G386</f>
        <v>4000</v>
      </c>
      <c r="G118" s="360"/>
    </row>
    <row r="119" spans="1:7" ht="12.75">
      <c r="A119" s="359"/>
      <c r="B119" s="274"/>
      <c r="C119" s="274">
        <v>4430</v>
      </c>
      <c r="D119" s="193" t="s">
        <v>198</v>
      </c>
      <c r="E119" s="365"/>
      <c r="F119" s="366">
        <f>'WYDATKI ukł.wyk.'!G387</f>
        <v>972</v>
      </c>
      <c r="G119" s="360"/>
    </row>
    <row r="120" spans="1:7" ht="12.75">
      <c r="A120" s="359"/>
      <c r="B120" s="274"/>
      <c r="C120" s="379" t="s">
        <v>271</v>
      </c>
      <c r="D120" s="193" t="s">
        <v>272</v>
      </c>
      <c r="E120" s="365"/>
      <c r="F120" s="366">
        <f>'WYDATKI ukł.wyk.'!G388</f>
        <v>1987</v>
      </c>
      <c r="G120" s="360"/>
    </row>
    <row r="121" spans="1:7" ht="13.5" thickBot="1">
      <c r="A121" s="388"/>
      <c r="B121" s="389"/>
      <c r="C121" s="390"/>
      <c r="D121" s="391"/>
      <c r="E121" s="392"/>
      <c r="F121" s="393"/>
      <c r="G121" s="394"/>
    </row>
  </sheetData>
  <mergeCells count="3">
    <mergeCell ref="A9:G9"/>
    <mergeCell ref="A10:G10"/>
    <mergeCell ref="A11:G11"/>
  </mergeCells>
  <printOptions/>
  <pageMargins left="0.3937007874015748" right="0.3937007874015748" top="0.3937007874015748" bottom="0.21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0"/>
  <sheetViews>
    <sheetView view="pageBreakPreview" zoomScaleSheetLayoutView="100" workbookViewId="0" topLeftCell="A1">
      <selection activeCell="A6" sqref="A6:F6"/>
    </sheetView>
  </sheetViews>
  <sheetFormatPr defaultColWidth="9.00390625" defaultRowHeight="12.75"/>
  <cols>
    <col min="1" max="1" width="6.25390625" style="9" customWidth="1"/>
    <col min="2" max="2" width="7.125" style="9" customWidth="1"/>
    <col min="3" max="3" width="6.00390625" style="9" customWidth="1"/>
    <col min="4" max="4" width="49.00390625" style="9" customWidth="1"/>
    <col min="5" max="5" width="13.625" style="9" customWidth="1"/>
    <col min="6" max="6" width="14.00390625" style="9" customWidth="1"/>
    <col min="7" max="16384" width="9.125" style="9" customWidth="1"/>
  </cols>
  <sheetData>
    <row r="1" spans="5:6" ht="12">
      <c r="E1" s="10" t="s">
        <v>275</v>
      </c>
      <c r="F1" s="73"/>
    </row>
    <row r="2" spans="5:6" ht="12">
      <c r="E2" s="10" t="s">
        <v>276</v>
      </c>
      <c r="F2" s="73" t="s">
        <v>746</v>
      </c>
    </row>
    <row r="3" spans="4:6" ht="12">
      <c r="D3" s="11"/>
      <c r="E3" s="10" t="s">
        <v>49</v>
      </c>
      <c r="F3" s="73"/>
    </row>
    <row r="4" spans="4:6" ht="12">
      <c r="D4" s="11"/>
      <c r="E4" s="10" t="s">
        <v>750</v>
      </c>
      <c r="F4" s="73"/>
    </row>
    <row r="5" spans="4:6" ht="8.25" customHeight="1">
      <c r="D5" s="11"/>
      <c r="E5" s="10"/>
      <c r="F5" s="10"/>
    </row>
    <row r="6" spans="1:6" ht="12.75">
      <c r="A6" s="868" t="s">
        <v>719</v>
      </c>
      <c r="B6" s="868"/>
      <c r="C6" s="868"/>
      <c r="D6" s="868"/>
      <c r="E6" s="868"/>
      <c r="F6" s="868"/>
    </row>
    <row r="7" spans="1:6" ht="12.75">
      <c r="A7" s="868" t="s">
        <v>720</v>
      </c>
      <c r="B7" s="868"/>
      <c r="C7" s="868"/>
      <c r="D7" s="868"/>
      <c r="E7" s="868"/>
      <c r="F7" s="868"/>
    </row>
    <row r="8" spans="1:6" ht="8.25" customHeight="1" thickBot="1">
      <c r="A8" s="11"/>
      <c r="B8" s="11"/>
      <c r="C8" s="11"/>
      <c r="D8" s="11"/>
      <c r="E8" s="11"/>
      <c r="F8" s="40" t="s">
        <v>277</v>
      </c>
    </row>
    <row r="9" spans="1:6" ht="12.75" customHeight="1">
      <c r="A9" s="888" t="s">
        <v>303</v>
      </c>
      <c r="B9" s="889"/>
      <c r="C9" s="890"/>
      <c r="D9" s="853" t="s">
        <v>94</v>
      </c>
      <c r="E9" s="853" t="s">
        <v>256</v>
      </c>
      <c r="F9" s="901" t="s">
        <v>259</v>
      </c>
    </row>
    <row r="10" spans="1:6" ht="11.25" customHeight="1" thickBot="1">
      <c r="A10" s="897" t="s">
        <v>61</v>
      </c>
      <c r="B10" s="899" t="s">
        <v>46</v>
      </c>
      <c r="C10" s="899" t="s">
        <v>0</v>
      </c>
      <c r="D10" s="854"/>
      <c r="E10" s="854"/>
      <c r="F10" s="902"/>
    </row>
    <row r="11" spans="1:6" ht="0.75" customHeight="1" hidden="1" thickBot="1">
      <c r="A11" s="898"/>
      <c r="B11" s="900"/>
      <c r="C11" s="900"/>
      <c r="D11" s="900"/>
      <c r="E11" s="900"/>
      <c r="F11" s="903"/>
    </row>
    <row r="12" spans="1:6" ht="10.5" thickBot="1">
      <c r="A12" s="41">
        <v>1</v>
      </c>
      <c r="B12" s="42">
        <v>2</v>
      </c>
      <c r="C12" s="179">
        <v>3</v>
      </c>
      <c r="D12" s="179">
        <v>4</v>
      </c>
      <c r="E12" s="179">
        <v>5</v>
      </c>
      <c r="F12" s="180">
        <v>6</v>
      </c>
    </row>
    <row r="13" spans="1:6" ht="12" customHeight="1" thickBot="1">
      <c r="A13" s="894" t="s">
        <v>459</v>
      </c>
      <c r="B13" s="895"/>
      <c r="C13" s="895"/>
      <c r="D13" s="895"/>
      <c r="E13" s="895"/>
      <c r="F13" s="896"/>
    </row>
    <row r="14" spans="1:6" ht="12.75" customHeight="1" thickBot="1">
      <c r="A14" s="256">
        <v>803</v>
      </c>
      <c r="B14" s="257"/>
      <c r="C14" s="242"/>
      <c r="D14" s="260" t="s">
        <v>486</v>
      </c>
      <c r="E14" s="264">
        <f>E15</f>
        <v>107026</v>
      </c>
      <c r="F14" s="265">
        <f>F15</f>
        <v>107026</v>
      </c>
    </row>
    <row r="15" spans="1:6" ht="13.5" customHeight="1">
      <c r="A15" s="239"/>
      <c r="B15" s="258">
        <v>80309</v>
      </c>
      <c r="C15" s="259"/>
      <c r="D15" s="261" t="s">
        <v>487</v>
      </c>
      <c r="E15" s="263">
        <f>SUM(E17:E22)</f>
        <v>107026</v>
      </c>
      <c r="F15" s="266">
        <f>SUM(F18:F25)</f>
        <v>107026</v>
      </c>
    </row>
    <row r="16" spans="1:6" ht="13.5" customHeight="1">
      <c r="A16" s="239"/>
      <c r="B16" s="255"/>
      <c r="C16" s="83">
        <v>2328</v>
      </c>
      <c r="D16" s="10" t="s">
        <v>500</v>
      </c>
      <c r="E16" s="262"/>
      <c r="F16" s="240"/>
    </row>
    <row r="17" spans="1:8" ht="13.5" customHeight="1">
      <c r="A17" s="239"/>
      <c r="B17" s="255"/>
      <c r="C17" s="83"/>
      <c r="D17" s="10" t="s">
        <v>501</v>
      </c>
      <c r="E17" s="262">
        <f>'Dochody-ukł.wykon.'!G115</f>
        <v>80269</v>
      </c>
      <c r="F17" s="240"/>
      <c r="H17" s="25"/>
    </row>
    <row r="18" spans="1:8" ht="13.5" customHeight="1">
      <c r="A18" s="239"/>
      <c r="B18" s="255"/>
      <c r="C18" s="241">
        <v>3218</v>
      </c>
      <c r="D18" s="251" t="s">
        <v>488</v>
      </c>
      <c r="E18" s="262"/>
      <c r="F18" s="240">
        <f>'WYDATKI ukł.wyk.'!G253</f>
        <v>77700</v>
      </c>
      <c r="H18" s="25"/>
    </row>
    <row r="19" spans="1:6" ht="13.5" customHeight="1">
      <c r="A19" s="239"/>
      <c r="B19" s="255"/>
      <c r="C19" s="241">
        <v>4218</v>
      </c>
      <c r="D19" s="251" t="s">
        <v>193</v>
      </c>
      <c r="E19" s="262"/>
      <c r="F19" s="240">
        <f>'WYDATKI ukł.wyk.'!G255</f>
        <v>675</v>
      </c>
    </row>
    <row r="20" spans="1:6" ht="13.5" customHeight="1">
      <c r="A20" s="239"/>
      <c r="B20" s="255"/>
      <c r="C20" s="241">
        <v>4308</v>
      </c>
      <c r="D20" s="251" t="s">
        <v>185</v>
      </c>
      <c r="E20" s="262"/>
      <c r="F20" s="664">
        <f>'WYDATKI ukł.wyk.'!G258</f>
        <v>1895</v>
      </c>
    </row>
    <row r="21" spans="1:6" ht="13.5" customHeight="1">
      <c r="A21" s="239"/>
      <c r="B21" s="255"/>
      <c r="C21" s="83">
        <v>2329</v>
      </c>
      <c r="D21" s="10" t="s">
        <v>500</v>
      </c>
      <c r="E21" s="262"/>
      <c r="F21" s="240"/>
    </row>
    <row r="22" spans="1:8" ht="13.5" customHeight="1">
      <c r="A22" s="239"/>
      <c r="B22" s="255"/>
      <c r="C22" s="83"/>
      <c r="D22" s="10" t="s">
        <v>501</v>
      </c>
      <c r="E22" s="262">
        <f>'Dochody-ukł.wykon.'!G117</f>
        <v>26757</v>
      </c>
      <c r="F22" s="240"/>
      <c r="H22" s="25"/>
    </row>
    <row r="23" spans="1:6" ht="13.5" customHeight="1">
      <c r="A23" s="239"/>
      <c r="B23" s="255"/>
      <c r="C23" s="241">
        <v>3219</v>
      </c>
      <c r="D23" s="251" t="s">
        <v>488</v>
      </c>
      <c r="E23" s="262"/>
      <c r="F23" s="240">
        <f>'WYDATKI ukł.wyk.'!G254</f>
        <v>25900</v>
      </c>
    </row>
    <row r="24" spans="1:6" ht="13.5" customHeight="1">
      <c r="A24" s="239"/>
      <c r="B24" s="255"/>
      <c r="C24" s="241">
        <v>4219</v>
      </c>
      <c r="D24" s="251" t="s">
        <v>193</v>
      </c>
      <c r="E24" s="262"/>
      <c r="F24" s="240">
        <f>'WYDATKI ukł.wyk.'!G256</f>
        <v>225</v>
      </c>
    </row>
    <row r="25" spans="1:6" ht="13.5" customHeight="1">
      <c r="A25" s="239"/>
      <c r="B25" s="255"/>
      <c r="C25" s="241">
        <v>4309</v>
      </c>
      <c r="D25" s="251" t="s">
        <v>185</v>
      </c>
      <c r="E25" s="262"/>
      <c r="F25" s="664">
        <f>'WYDATKI ukł.wyk.'!G259</f>
        <v>631</v>
      </c>
    </row>
    <row r="26" spans="1:6" ht="6" customHeight="1">
      <c r="A26" s="239"/>
      <c r="B26" s="255"/>
      <c r="C26" s="241"/>
      <c r="D26" s="255"/>
      <c r="E26" s="241"/>
      <c r="F26" s="273"/>
    </row>
    <row r="27" spans="1:6" ht="12.75" thickBot="1">
      <c r="A27" s="84">
        <v>851</v>
      </c>
      <c r="B27" s="85"/>
      <c r="C27" s="86"/>
      <c r="D27" s="87" t="s">
        <v>18</v>
      </c>
      <c r="E27" s="254">
        <f>SUM(E28)</f>
        <v>4925</v>
      </c>
      <c r="F27" s="88">
        <f>SUM(F28)</f>
        <v>4925</v>
      </c>
    </row>
    <row r="28" spans="1:6" ht="12">
      <c r="A28" s="80"/>
      <c r="B28" s="81">
        <v>85154</v>
      </c>
      <c r="C28" s="89"/>
      <c r="D28" s="90" t="s">
        <v>39</v>
      </c>
      <c r="E28" s="204">
        <f>E30</f>
        <v>4925</v>
      </c>
      <c r="F28" s="82">
        <f>SUM(F31:F31)</f>
        <v>4925</v>
      </c>
    </row>
    <row r="29" spans="1:6" ht="12">
      <c r="A29" s="80"/>
      <c r="B29" s="83"/>
      <c r="C29" s="79">
        <v>2330</v>
      </c>
      <c r="D29" s="91" t="s">
        <v>681</v>
      </c>
      <c r="E29" s="83"/>
      <c r="F29" s="27"/>
    </row>
    <row r="30" spans="1:6" ht="12">
      <c r="A30" s="80"/>
      <c r="B30" s="83"/>
      <c r="C30" s="79"/>
      <c r="D30" s="91" t="s">
        <v>682</v>
      </c>
      <c r="E30" s="186">
        <f>'Dochody-ukł.wykon.'!G122</f>
        <v>4925</v>
      </c>
      <c r="F30" s="27"/>
    </row>
    <row r="31" spans="1:6" ht="12">
      <c r="A31" s="80"/>
      <c r="B31" s="79"/>
      <c r="C31" s="79">
        <v>4300</v>
      </c>
      <c r="D31" s="92" t="s">
        <v>185</v>
      </c>
      <c r="E31" s="83"/>
      <c r="F31" s="213">
        <f>'WYDATKI ukł.wyk.'!G274</f>
        <v>4925</v>
      </c>
    </row>
    <row r="32" spans="1:6" ht="6" customHeight="1">
      <c r="A32" s="80"/>
      <c r="B32" s="246"/>
      <c r="C32" s="83"/>
      <c r="D32" s="10"/>
      <c r="E32" s="83"/>
      <c r="F32" s="213"/>
    </row>
    <row r="33" spans="1:6" ht="12.75" thickBot="1">
      <c r="A33" s="84">
        <v>854</v>
      </c>
      <c r="B33" s="235"/>
      <c r="C33" s="85"/>
      <c r="D33" s="247" t="s">
        <v>29</v>
      </c>
      <c r="E33" s="254">
        <f>E34</f>
        <v>395787</v>
      </c>
      <c r="F33" s="88">
        <f>F34</f>
        <v>395787</v>
      </c>
    </row>
    <row r="34" spans="1:6" ht="12">
      <c r="A34" s="80"/>
      <c r="B34" s="248">
        <v>85415</v>
      </c>
      <c r="C34" s="223"/>
      <c r="D34" s="249" t="s">
        <v>42</v>
      </c>
      <c r="E34" s="253">
        <f>SUM(E36:E40)</f>
        <v>395787</v>
      </c>
      <c r="F34" s="250">
        <f>SUM(F37:F42)</f>
        <v>395787</v>
      </c>
    </row>
    <row r="35" spans="1:6" ht="12">
      <c r="A35" s="80"/>
      <c r="B35" s="246"/>
      <c r="C35" s="83">
        <v>2328</v>
      </c>
      <c r="D35" s="92" t="s">
        <v>500</v>
      </c>
      <c r="E35" s="83"/>
      <c r="F35" s="213"/>
    </row>
    <row r="36" spans="1:6" ht="12">
      <c r="A36" s="80"/>
      <c r="B36" s="83"/>
      <c r="C36" s="79"/>
      <c r="D36" s="92" t="s">
        <v>501</v>
      </c>
      <c r="E36" s="186">
        <f>'Dochody-ukł.wykon.'!G179</f>
        <v>269140</v>
      </c>
      <c r="F36" s="213"/>
    </row>
    <row r="37" spans="1:6" ht="12">
      <c r="A37" s="80"/>
      <c r="B37" s="83"/>
      <c r="C37" s="79">
        <v>3248</v>
      </c>
      <c r="D37" s="251" t="s">
        <v>491</v>
      </c>
      <c r="E37" s="252"/>
      <c r="F37" s="213">
        <f>'WYDATKI ukł.wyk.'!G467</f>
        <v>267100</v>
      </c>
    </row>
    <row r="38" spans="1:6" ht="12">
      <c r="A38" s="80"/>
      <c r="B38" s="83"/>
      <c r="C38" s="79">
        <v>4178</v>
      </c>
      <c r="D38" s="251" t="s">
        <v>471</v>
      </c>
      <c r="E38" s="252"/>
      <c r="F38" s="213">
        <f>'WYDATKI ukł.wyk.'!G472</f>
        <v>2040</v>
      </c>
    </row>
    <row r="39" spans="1:6" ht="12">
      <c r="A39" s="80"/>
      <c r="B39" s="83"/>
      <c r="C39" s="79">
        <v>2329</v>
      </c>
      <c r="D39" s="92" t="s">
        <v>500</v>
      </c>
      <c r="E39" s="252"/>
      <c r="F39" s="213"/>
    </row>
    <row r="40" spans="1:6" ht="12">
      <c r="A40" s="80"/>
      <c r="B40" s="83"/>
      <c r="C40" s="79"/>
      <c r="D40" s="92" t="s">
        <v>501</v>
      </c>
      <c r="E40" s="186">
        <f>'Dochody-ukł.wykon.'!G181</f>
        <v>126647</v>
      </c>
      <c r="F40" s="213"/>
    </row>
    <row r="41" spans="1:6" ht="12">
      <c r="A41" s="80"/>
      <c r="B41" s="83"/>
      <c r="C41" s="79">
        <v>3249</v>
      </c>
      <c r="D41" s="251" t="s">
        <v>491</v>
      </c>
      <c r="E41" s="83"/>
      <c r="F41" s="213">
        <f>'WYDATKI ukł.wyk.'!G468</f>
        <v>125687</v>
      </c>
    </row>
    <row r="42" spans="1:6" ht="12">
      <c r="A42" s="80"/>
      <c r="B42" s="83"/>
      <c r="C42" s="79">
        <v>4179</v>
      </c>
      <c r="D42" s="251" t="s">
        <v>471</v>
      </c>
      <c r="E42" s="83"/>
      <c r="F42" s="213">
        <f>'WYDATKI ukł.wyk.'!G473</f>
        <v>960</v>
      </c>
    </row>
    <row r="43" spans="1:6" ht="14.25" customHeight="1" thickBot="1">
      <c r="A43" s="206"/>
      <c r="B43" s="244"/>
      <c r="C43" s="185"/>
      <c r="D43" s="245"/>
      <c r="E43" s="185"/>
      <c r="F43" s="207"/>
    </row>
    <row r="44" spans="1:6" ht="12" customHeight="1" thickBot="1">
      <c r="A44" s="891" t="s">
        <v>460</v>
      </c>
      <c r="B44" s="892"/>
      <c r="C44" s="892"/>
      <c r="D44" s="892"/>
      <c r="E44" s="892"/>
      <c r="F44" s="893"/>
    </row>
    <row r="45" spans="1:6" ht="12" customHeight="1" thickBot="1">
      <c r="A45" s="256">
        <v>801</v>
      </c>
      <c r="B45" s="287"/>
      <c r="C45" s="287"/>
      <c r="D45" s="771" t="s">
        <v>24</v>
      </c>
      <c r="E45" s="264">
        <f>E46+E51</f>
        <v>35000</v>
      </c>
      <c r="F45" s="265">
        <f>F46+F51</f>
        <v>35000</v>
      </c>
    </row>
    <row r="46" spans="1:6" ht="12" customHeight="1">
      <c r="A46" s="239"/>
      <c r="B46" s="259">
        <v>80120</v>
      </c>
      <c r="C46" s="259"/>
      <c r="D46" s="773" t="s">
        <v>36</v>
      </c>
      <c r="E46" s="263">
        <f>E47</f>
        <v>25000</v>
      </c>
      <c r="F46" s="266">
        <f>F49</f>
        <v>25000</v>
      </c>
    </row>
    <row r="47" spans="1:6" ht="12" customHeight="1">
      <c r="A47" s="239"/>
      <c r="B47" s="241"/>
      <c r="C47" s="241">
        <v>6610</v>
      </c>
      <c r="D47" s="211" t="s">
        <v>723</v>
      </c>
      <c r="E47" s="262">
        <f>'Dochody-ukł.wykon.'!G93</f>
        <v>25000</v>
      </c>
      <c r="F47" s="240"/>
    </row>
    <row r="48" spans="1:6" ht="12" customHeight="1">
      <c r="A48" s="239"/>
      <c r="B48" s="241"/>
      <c r="C48" s="241"/>
      <c r="D48" s="211" t="s">
        <v>501</v>
      </c>
      <c r="E48" s="262"/>
      <c r="F48" s="240"/>
    </row>
    <row r="49" spans="1:6" ht="12" customHeight="1">
      <c r="A49" s="239"/>
      <c r="B49" s="241"/>
      <c r="C49" s="241">
        <v>6050</v>
      </c>
      <c r="D49" s="772" t="s">
        <v>202</v>
      </c>
      <c r="E49" s="262"/>
      <c r="F49" s="240">
        <v>25000</v>
      </c>
    </row>
    <row r="50" spans="1:6" ht="12" customHeight="1">
      <c r="A50" s="239"/>
      <c r="B50" s="241"/>
      <c r="C50" s="241"/>
      <c r="D50" s="241"/>
      <c r="E50" s="262"/>
      <c r="F50" s="240"/>
    </row>
    <row r="51" spans="1:6" ht="12" customHeight="1">
      <c r="A51" s="239"/>
      <c r="B51" s="774">
        <v>80130</v>
      </c>
      <c r="C51" s="774"/>
      <c r="D51" s="775" t="s">
        <v>37</v>
      </c>
      <c r="E51" s="770">
        <f>E52</f>
        <v>10000</v>
      </c>
      <c r="F51" s="776">
        <f>F54</f>
        <v>10000</v>
      </c>
    </row>
    <row r="52" spans="1:6" ht="12" customHeight="1">
      <c r="A52" s="239"/>
      <c r="B52" s="241"/>
      <c r="C52" s="241">
        <v>6610</v>
      </c>
      <c r="D52" s="211" t="s">
        <v>723</v>
      </c>
      <c r="E52" s="262">
        <f>'Dochody-ukł.wykon.'!G101</f>
        <v>10000</v>
      </c>
      <c r="F52" s="240"/>
    </row>
    <row r="53" spans="1:6" ht="12" customHeight="1">
      <c r="A53" s="239"/>
      <c r="B53" s="241"/>
      <c r="C53" s="241"/>
      <c r="D53" s="211" t="s">
        <v>501</v>
      </c>
      <c r="E53" s="262"/>
      <c r="F53" s="240"/>
    </row>
    <row r="54" spans="1:6" ht="12" customHeight="1">
      <c r="A54" s="239"/>
      <c r="B54" s="241"/>
      <c r="C54" s="241">
        <v>6060</v>
      </c>
      <c r="D54" s="772" t="s">
        <v>452</v>
      </c>
      <c r="E54" s="262"/>
      <c r="F54" s="240">
        <v>10000</v>
      </c>
    </row>
    <row r="55" spans="1:6" ht="12" customHeight="1">
      <c r="A55" s="239"/>
      <c r="B55" s="241"/>
      <c r="C55" s="241"/>
      <c r="D55" s="241"/>
      <c r="E55" s="241"/>
      <c r="F55" s="273"/>
    </row>
    <row r="56" spans="1:7" ht="12.75" thickBot="1">
      <c r="A56" s="84">
        <v>852</v>
      </c>
      <c r="B56" s="86"/>
      <c r="C56" s="95"/>
      <c r="D56" s="227" t="s">
        <v>249</v>
      </c>
      <c r="E56" s="271">
        <f>E65+E57</f>
        <v>475412</v>
      </c>
      <c r="F56" s="29">
        <f>F65+F57</f>
        <v>475412</v>
      </c>
      <c r="G56" s="25"/>
    </row>
    <row r="57" spans="1:7" ht="12">
      <c r="A57" s="222"/>
      <c r="B57" s="223">
        <v>85201</v>
      </c>
      <c r="C57" s="224"/>
      <c r="D57" s="224" t="s">
        <v>26</v>
      </c>
      <c r="E57" s="228">
        <f>E59</f>
        <v>455960</v>
      </c>
      <c r="F57" s="225">
        <f>SUM(F60:F64)</f>
        <v>455960</v>
      </c>
      <c r="G57" s="25"/>
    </row>
    <row r="58" spans="1:7" ht="12">
      <c r="A58" s="222"/>
      <c r="B58" s="229"/>
      <c r="C58" s="79">
        <v>2310</v>
      </c>
      <c r="D58" s="92" t="s">
        <v>457</v>
      </c>
      <c r="E58" s="100"/>
      <c r="F58" s="205"/>
      <c r="G58" s="25"/>
    </row>
    <row r="59" spans="1:7" ht="12">
      <c r="A59" s="222"/>
      <c r="B59" s="229"/>
      <c r="C59" s="79"/>
      <c r="D59" s="94" t="s">
        <v>501</v>
      </c>
      <c r="E59" s="188">
        <f>'Dochody-ukł.wykon.'!G134</f>
        <v>455960</v>
      </c>
      <c r="F59" s="28"/>
      <c r="G59" s="25"/>
    </row>
    <row r="60" spans="1:7" ht="12">
      <c r="A60" s="222"/>
      <c r="B60" s="229"/>
      <c r="C60" s="79">
        <v>4010</v>
      </c>
      <c r="D60" s="92" t="s">
        <v>189</v>
      </c>
      <c r="E60" s="188"/>
      <c r="F60" s="28">
        <v>350000</v>
      </c>
      <c r="G60" s="25"/>
    </row>
    <row r="61" spans="1:7" ht="12">
      <c r="A61" s="222"/>
      <c r="B61" s="229"/>
      <c r="C61" s="79">
        <v>4110</v>
      </c>
      <c r="D61" s="92" t="s">
        <v>493</v>
      </c>
      <c r="E61" s="188"/>
      <c r="F61" s="28">
        <v>62055</v>
      </c>
      <c r="G61" s="25"/>
    </row>
    <row r="62" spans="1:7" ht="12">
      <c r="A62" s="222"/>
      <c r="B62" s="229"/>
      <c r="C62" s="79">
        <v>4120</v>
      </c>
      <c r="D62" s="94" t="s">
        <v>192</v>
      </c>
      <c r="E62" s="188"/>
      <c r="F62" s="28">
        <v>8575</v>
      </c>
      <c r="G62" s="25"/>
    </row>
    <row r="63" spans="1:7" ht="12">
      <c r="A63" s="222"/>
      <c r="B63" s="229"/>
      <c r="C63" s="79">
        <v>4210</v>
      </c>
      <c r="D63" s="92" t="s">
        <v>193</v>
      </c>
      <c r="E63" s="188"/>
      <c r="F63" s="28">
        <v>28000</v>
      </c>
      <c r="G63" s="25"/>
    </row>
    <row r="64" spans="1:7" ht="12">
      <c r="A64" s="222"/>
      <c r="B64" s="229"/>
      <c r="C64" s="79">
        <v>4300</v>
      </c>
      <c r="D64" s="92" t="s">
        <v>185</v>
      </c>
      <c r="E64" s="188"/>
      <c r="F64" s="28">
        <v>7330</v>
      </c>
      <c r="G64" s="25"/>
    </row>
    <row r="65" spans="1:6" ht="12">
      <c r="A65" s="80"/>
      <c r="B65" s="81">
        <v>85204</v>
      </c>
      <c r="C65" s="96"/>
      <c r="D65" s="96" t="s">
        <v>28</v>
      </c>
      <c r="E65" s="189">
        <f>E67</f>
        <v>19452</v>
      </c>
      <c r="F65" s="97">
        <f>F68</f>
        <v>19452</v>
      </c>
    </row>
    <row r="66" spans="1:6" ht="12">
      <c r="A66" s="93"/>
      <c r="B66" s="94"/>
      <c r="C66" s="79">
        <v>2310</v>
      </c>
      <c r="D66" s="92" t="s">
        <v>457</v>
      </c>
      <c r="E66" s="188"/>
      <c r="F66" s="28"/>
    </row>
    <row r="67" spans="1:6" ht="12">
      <c r="A67" s="93"/>
      <c r="B67" s="94"/>
      <c r="C67" s="79"/>
      <c r="D67" s="94" t="s">
        <v>501</v>
      </c>
      <c r="E67" s="188">
        <f>'Dochody-ukł.wykon.'!G149</f>
        <v>19452</v>
      </c>
      <c r="F67" s="28"/>
    </row>
    <row r="68" spans="1:6" ht="12">
      <c r="A68" s="93"/>
      <c r="B68" s="94"/>
      <c r="C68" s="79">
        <v>3110</v>
      </c>
      <c r="D68" s="94" t="s">
        <v>226</v>
      </c>
      <c r="E68" s="188"/>
      <c r="F68" s="28">
        <v>19452</v>
      </c>
    </row>
    <row r="69" spans="1:6" ht="6" customHeight="1">
      <c r="A69" s="93"/>
      <c r="B69" s="94"/>
      <c r="C69" s="79"/>
      <c r="D69" s="92"/>
      <c r="E69" s="188"/>
      <c r="F69" s="28"/>
    </row>
    <row r="70" spans="1:6" ht="12.75" thickBot="1">
      <c r="A70" s="84">
        <v>853</v>
      </c>
      <c r="B70" s="227"/>
      <c r="C70" s="86"/>
      <c r="D70" s="95" t="s">
        <v>245</v>
      </c>
      <c r="E70" s="190">
        <f>E71</f>
        <v>1402362</v>
      </c>
      <c r="F70" s="667">
        <f>F71</f>
        <v>1402362</v>
      </c>
    </row>
    <row r="71" spans="1:6" ht="12">
      <c r="A71" s="93"/>
      <c r="B71" s="768">
        <v>85333</v>
      </c>
      <c r="C71" s="223"/>
      <c r="D71" s="224" t="s">
        <v>20</v>
      </c>
      <c r="E71" s="228">
        <f>E73</f>
        <v>1402362</v>
      </c>
      <c r="F71" s="225">
        <f>SUM(F74:F82)</f>
        <v>1402362</v>
      </c>
    </row>
    <row r="72" spans="1:6" ht="12">
      <c r="A72" s="93"/>
      <c r="B72" s="94"/>
      <c r="C72" s="79">
        <v>2310</v>
      </c>
      <c r="D72" s="92" t="s">
        <v>457</v>
      </c>
      <c r="E72" s="188"/>
      <c r="F72" s="28"/>
    </row>
    <row r="73" spans="1:6" ht="12">
      <c r="A73" s="93"/>
      <c r="B73" s="94"/>
      <c r="C73" s="79"/>
      <c r="D73" s="94" t="s">
        <v>501</v>
      </c>
      <c r="E73" s="188">
        <f>'Dochody-ukł.wykon.'!G169</f>
        <v>1402362</v>
      </c>
      <c r="F73" s="28"/>
    </row>
    <row r="74" spans="1:6" ht="12">
      <c r="A74" s="93"/>
      <c r="B74" s="94"/>
      <c r="C74" s="79">
        <v>4010</v>
      </c>
      <c r="D74" s="92" t="s">
        <v>189</v>
      </c>
      <c r="E74" s="188"/>
      <c r="F74" s="28">
        <f>E73-SUM(F75:F82)</f>
        <v>794769</v>
      </c>
    </row>
    <row r="75" spans="1:6" ht="12">
      <c r="A75" s="93"/>
      <c r="B75" s="94"/>
      <c r="C75" s="79">
        <v>4110</v>
      </c>
      <c r="D75" s="92" t="s">
        <v>493</v>
      </c>
      <c r="E75" s="188"/>
      <c r="F75" s="28">
        <f>'WYDATKI ukł.wyk.'!G393</f>
        <v>297872</v>
      </c>
    </row>
    <row r="76" spans="1:6" ht="12">
      <c r="A76" s="93"/>
      <c r="B76" s="94"/>
      <c r="C76" s="79">
        <v>4120</v>
      </c>
      <c r="D76" s="94" t="s">
        <v>192</v>
      </c>
      <c r="E76" s="188"/>
      <c r="F76" s="28">
        <f>'WYDATKI ukł.wyk.'!G394</f>
        <v>42355</v>
      </c>
    </row>
    <row r="77" spans="1:6" ht="12">
      <c r="A77" s="93"/>
      <c r="B77" s="94"/>
      <c r="C77" s="79">
        <v>4170</v>
      </c>
      <c r="D77" s="92" t="s">
        <v>471</v>
      </c>
      <c r="E77" s="188"/>
      <c r="F77" s="28">
        <f>'WYDATKI ukł.wyk.'!G396</f>
        <v>23070</v>
      </c>
    </row>
    <row r="78" spans="1:6" ht="12">
      <c r="A78" s="93"/>
      <c r="B78" s="94"/>
      <c r="C78" s="79">
        <v>4210</v>
      </c>
      <c r="D78" s="92" t="s">
        <v>193</v>
      </c>
      <c r="E78" s="188"/>
      <c r="F78" s="28">
        <f>'WYDATKI ukł.wyk.'!G397</f>
        <v>67941</v>
      </c>
    </row>
    <row r="79" spans="1:6" ht="12">
      <c r="A79" s="93"/>
      <c r="B79" s="94"/>
      <c r="C79" s="79">
        <v>4260</v>
      </c>
      <c r="D79" s="92" t="s">
        <v>194</v>
      </c>
      <c r="E79" s="188"/>
      <c r="F79" s="28">
        <f>'WYDATKI ukł.wyk.'!G398</f>
        <v>71908</v>
      </c>
    </row>
    <row r="80" spans="1:6" ht="12">
      <c r="A80" s="93"/>
      <c r="B80" s="94"/>
      <c r="C80" s="79">
        <v>4270</v>
      </c>
      <c r="D80" s="92" t="s">
        <v>195</v>
      </c>
      <c r="E80" s="188"/>
      <c r="F80" s="28">
        <f>'WYDATKI ukł.wyk.'!G399</f>
        <v>10000</v>
      </c>
    </row>
    <row r="81" spans="1:6" ht="12">
      <c r="A81" s="93"/>
      <c r="B81" s="94"/>
      <c r="C81" s="79">
        <v>4280</v>
      </c>
      <c r="D81" s="92" t="s">
        <v>196</v>
      </c>
      <c r="E81" s="188"/>
      <c r="F81" s="28">
        <f>'WYDATKI ukł.wyk.'!G400</f>
        <v>1700</v>
      </c>
    </row>
    <row r="82" spans="1:6" ht="12">
      <c r="A82" s="93"/>
      <c r="B82" s="94"/>
      <c r="C82" s="79">
        <v>4300</v>
      </c>
      <c r="D82" s="92" t="s">
        <v>185</v>
      </c>
      <c r="E82" s="188"/>
      <c r="F82" s="28">
        <f>'WYDATKI ukł.wyk.'!G401</f>
        <v>92747</v>
      </c>
    </row>
    <row r="83" spans="1:6" ht="11.25" customHeight="1" thickBot="1">
      <c r="A83" s="93"/>
      <c r="B83" s="94"/>
      <c r="C83" s="30"/>
      <c r="D83" s="7"/>
      <c r="E83" s="188"/>
      <c r="F83" s="28"/>
    </row>
    <row r="84" spans="1:7" ht="13.5" customHeight="1" thickBot="1">
      <c r="A84" s="267"/>
      <c r="B84" s="268"/>
      <c r="C84" s="268"/>
      <c r="D84" s="269" t="s">
        <v>278</v>
      </c>
      <c r="E84" s="264">
        <f>E56+E27+E33+E14+E70+E45</f>
        <v>2420512</v>
      </c>
      <c r="F84" s="769">
        <f>F56+F27+F33+F14+F70+F45</f>
        <v>2420512</v>
      </c>
      <c r="G84" s="73"/>
    </row>
    <row r="85" spans="1:7" ht="12">
      <c r="A85" s="73"/>
      <c r="B85" s="73"/>
      <c r="C85" s="73"/>
      <c r="D85" s="73"/>
      <c r="E85" s="73"/>
      <c r="F85" s="73"/>
      <c r="G85" s="73"/>
    </row>
    <row r="86" spans="1:7" ht="12">
      <c r="A86" s="73"/>
      <c r="B86" s="73"/>
      <c r="C86" s="73"/>
      <c r="D86" s="73"/>
      <c r="E86" s="73"/>
      <c r="F86" s="73"/>
      <c r="G86" s="73"/>
    </row>
    <row r="87" spans="1:7" ht="12">
      <c r="A87" s="73"/>
      <c r="B87" s="73"/>
      <c r="C87" s="73"/>
      <c r="D87" s="73"/>
      <c r="E87" s="73"/>
      <c r="F87" s="73"/>
      <c r="G87" s="73"/>
    </row>
    <row r="88" spans="1:7" ht="12">
      <c r="A88" s="73"/>
      <c r="B88" s="73"/>
      <c r="C88" s="73"/>
      <c r="D88" s="73"/>
      <c r="E88" s="73"/>
      <c r="F88" s="73"/>
      <c r="G88" s="73"/>
    </row>
    <row r="89" spans="1:7" ht="12">
      <c r="A89" s="73"/>
      <c r="B89" s="73"/>
      <c r="C89" s="73"/>
      <c r="D89" s="73"/>
      <c r="E89" s="73"/>
      <c r="F89" s="73"/>
      <c r="G89" s="73"/>
    </row>
    <row r="90" spans="1:7" ht="12">
      <c r="A90" s="73"/>
      <c r="B90" s="73"/>
      <c r="C90" s="73"/>
      <c r="D90" s="73"/>
      <c r="E90" s="73"/>
      <c r="F90" s="73"/>
      <c r="G90" s="73"/>
    </row>
    <row r="91" spans="1:7" ht="12">
      <c r="A91" s="73"/>
      <c r="B91" s="73"/>
      <c r="C91" s="73"/>
      <c r="D91" s="73"/>
      <c r="E91" s="73"/>
      <c r="F91" s="73"/>
      <c r="G91" s="73"/>
    </row>
    <row r="92" spans="1:7" ht="12">
      <c r="A92" s="73"/>
      <c r="B92" s="73"/>
      <c r="C92" s="73"/>
      <c r="D92" s="73"/>
      <c r="E92" s="73"/>
      <c r="F92" s="73"/>
      <c r="G92" s="73"/>
    </row>
    <row r="93" spans="1:7" ht="12">
      <c r="A93" s="73"/>
      <c r="B93" s="73"/>
      <c r="C93" s="73"/>
      <c r="D93" s="73"/>
      <c r="E93" s="73"/>
      <c r="F93" s="73"/>
      <c r="G93" s="73"/>
    </row>
    <row r="94" spans="1:7" ht="12">
      <c r="A94" s="73"/>
      <c r="B94" s="73"/>
      <c r="C94" s="73"/>
      <c r="D94" s="73"/>
      <c r="E94" s="73"/>
      <c r="F94" s="73"/>
      <c r="G94" s="73"/>
    </row>
    <row r="95" spans="1:7" ht="12">
      <c r="A95" s="73"/>
      <c r="B95" s="73"/>
      <c r="C95" s="73"/>
      <c r="D95" s="73"/>
      <c r="E95" s="73"/>
      <c r="F95" s="73"/>
      <c r="G95" s="73"/>
    </row>
    <row r="96" spans="1:7" ht="12">
      <c r="A96" s="73"/>
      <c r="B96" s="73"/>
      <c r="C96" s="73"/>
      <c r="D96" s="73"/>
      <c r="E96" s="73"/>
      <c r="F96" s="73"/>
      <c r="G96" s="73"/>
    </row>
    <row r="97" spans="1:7" ht="12">
      <c r="A97" s="73"/>
      <c r="B97" s="73"/>
      <c r="C97" s="73"/>
      <c r="D97" s="73"/>
      <c r="E97" s="73"/>
      <c r="F97" s="73"/>
      <c r="G97" s="73"/>
    </row>
    <row r="98" spans="1:7" ht="12">
      <c r="A98" s="73"/>
      <c r="B98" s="73"/>
      <c r="C98" s="73"/>
      <c r="D98" s="73"/>
      <c r="E98" s="73"/>
      <c r="F98" s="73"/>
      <c r="G98" s="73"/>
    </row>
    <row r="99" spans="1:7" ht="12">
      <c r="A99" s="73"/>
      <c r="B99" s="73"/>
      <c r="C99" s="73"/>
      <c r="D99" s="73"/>
      <c r="E99" s="73"/>
      <c r="F99" s="73"/>
      <c r="G99" s="73"/>
    </row>
    <row r="100" spans="1:7" ht="12">
      <c r="A100" s="73"/>
      <c r="B100" s="73"/>
      <c r="C100" s="73"/>
      <c r="D100" s="73"/>
      <c r="E100" s="73"/>
      <c r="F100" s="73"/>
      <c r="G100" s="73"/>
    </row>
    <row r="101" spans="1:7" ht="12">
      <c r="A101" s="73"/>
      <c r="B101" s="73"/>
      <c r="C101" s="73"/>
      <c r="D101" s="73"/>
      <c r="E101" s="73"/>
      <c r="F101" s="73"/>
      <c r="G101" s="73"/>
    </row>
    <row r="102" spans="1:7" ht="12">
      <c r="A102" s="73"/>
      <c r="B102" s="73"/>
      <c r="C102" s="73"/>
      <c r="D102" s="73"/>
      <c r="E102" s="73"/>
      <c r="F102" s="73"/>
      <c r="G102" s="73"/>
    </row>
    <row r="103" spans="1:7" ht="12">
      <c r="A103" s="73"/>
      <c r="B103" s="73"/>
      <c r="C103" s="73"/>
      <c r="D103" s="73"/>
      <c r="E103" s="73"/>
      <c r="F103" s="73"/>
      <c r="G103" s="73"/>
    </row>
    <row r="104" spans="1:7" ht="12">
      <c r="A104" s="73"/>
      <c r="B104" s="73"/>
      <c r="C104" s="73"/>
      <c r="D104" s="73"/>
      <c r="E104" s="73"/>
      <c r="F104" s="73"/>
      <c r="G104" s="73"/>
    </row>
    <row r="105" spans="1:7" ht="12">
      <c r="A105" s="73"/>
      <c r="B105" s="73"/>
      <c r="C105" s="73"/>
      <c r="D105" s="73"/>
      <c r="E105" s="73"/>
      <c r="F105" s="73"/>
      <c r="G105" s="73"/>
    </row>
    <row r="106" spans="1:7" ht="12">
      <c r="A106" s="73"/>
      <c r="B106" s="73"/>
      <c r="C106" s="73"/>
      <c r="D106" s="73"/>
      <c r="E106" s="73"/>
      <c r="F106" s="73"/>
      <c r="G106" s="73"/>
    </row>
    <row r="107" spans="1:7" ht="12">
      <c r="A107" s="73"/>
      <c r="B107" s="73"/>
      <c r="C107" s="73"/>
      <c r="D107" s="73"/>
      <c r="E107" s="73"/>
      <c r="F107" s="73"/>
      <c r="G107" s="73"/>
    </row>
    <row r="108" spans="1:7" ht="12">
      <c r="A108" s="73"/>
      <c r="B108" s="73"/>
      <c r="C108" s="73"/>
      <c r="D108" s="73"/>
      <c r="E108" s="73"/>
      <c r="F108" s="73"/>
      <c r="G108" s="73"/>
    </row>
    <row r="109" spans="1:7" ht="12">
      <c r="A109" s="73"/>
      <c r="B109" s="73"/>
      <c r="C109" s="73"/>
      <c r="D109" s="73"/>
      <c r="E109" s="73"/>
      <c r="F109" s="73"/>
      <c r="G109" s="73"/>
    </row>
    <row r="110" spans="1:7" ht="12">
      <c r="A110" s="73"/>
      <c r="B110" s="73"/>
      <c r="C110" s="73"/>
      <c r="D110" s="73"/>
      <c r="E110" s="73"/>
      <c r="F110" s="73"/>
      <c r="G110" s="73"/>
    </row>
    <row r="111" spans="1:7" ht="12">
      <c r="A111" s="73"/>
      <c r="B111" s="73"/>
      <c r="C111" s="73"/>
      <c r="D111" s="73"/>
      <c r="E111" s="73"/>
      <c r="F111" s="73"/>
      <c r="G111" s="73"/>
    </row>
    <row r="112" spans="1:7" ht="12">
      <c r="A112" s="73"/>
      <c r="B112" s="73"/>
      <c r="C112" s="73"/>
      <c r="D112" s="73"/>
      <c r="E112" s="73"/>
      <c r="F112" s="73"/>
      <c r="G112" s="73"/>
    </row>
    <row r="113" spans="1:7" ht="12">
      <c r="A113" s="73"/>
      <c r="B113" s="73"/>
      <c r="C113" s="73"/>
      <c r="D113" s="73"/>
      <c r="E113" s="73"/>
      <c r="F113" s="73"/>
      <c r="G113" s="73"/>
    </row>
    <row r="114" spans="1:7" ht="12">
      <c r="A114" s="73"/>
      <c r="B114" s="73"/>
      <c r="C114" s="73"/>
      <c r="D114" s="73"/>
      <c r="E114" s="73"/>
      <c r="F114" s="73"/>
      <c r="G114" s="73"/>
    </row>
    <row r="115" spans="1:7" ht="12">
      <c r="A115" s="73"/>
      <c r="B115" s="73"/>
      <c r="C115" s="73"/>
      <c r="D115" s="73"/>
      <c r="E115" s="73"/>
      <c r="F115" s="73"/>
      <c r="G115" s="73"/>
    </row>
    <row r="116" spans="1:7" ht="12">
      <c r="A116" s="73"/>
      <c r="B116" s="73"/>
      <c r="C116" s="73"/>
      <c r="D116" s="73"/>
      <c r="E116" s="73"/>
      <c r="F116" s="73"/>
      <c r="G116" s="73"/>
    </row>
    <row r="117" spans="1:7" ht="12">
      <c r="A117" s="73"/>
      <c r="B117" s="73"/>
      <c r="C117" s="73"/>
      <c r="D117" s="73"/>
      <c r="E117" s="73"/>
      <c r="F117" s="73"/>
      <c r="G117" s="73"/>
    </row>
    <row r="118" spans="1:7" ht="12">
      <c r="A118" s="73"/>
      <c r="B118" s="73"/>
      <c r="C118" s="73"/>
      <c r="D118" s="73"/>
      <c r="E118" s="73"/>
      <c r="F118" s="73"/>
      <c r="G118" s="73"/>
    </row>
    <row r="119" spans="1:7" ht="12">
      <c r="A119" s="73"/>
      <c r="B119" s="73"/>
      <c r="C119" s="73"/>
      <c r="D119" s="73"/>
      <c r="E119" s="73"/>
      <c r="F119" s="73"/>
      <c r="G119" s="73"/>
    </row>
    <row r="120" spans="1:7" ht="12">
      <c r="A120" s="73"/>
      <c r="B120" s="73"/>
      <c r="C120" s="73"/>
      <c r="D120" s="73"/>
      <c r="E120" s="73"/>
      <c r="F120" s="73"/>
      <c r="G120" s="73"/>
    </row>
    <row r="121" spans="1:7" ht="12">
      <c r="A121" s="73"/>
      <c r="B121" s="73"/>
      <c r="C121" s="73"/>
      <c r="D121" s="73"/>
      <c r="E121" s="73"/>
      <c r="F121" s="73"/>
      <c r="G121" s="73"/>
    </row>
    <row r="122" spans="1:7" ht="12">
      <c r="A122" s="73"/>
      <c r="B122" s="73"/>
      <c r="C122" s="73"/>
      <c r="D122" s="73"/>
      <c r="E122" s="73"/>
      <c r="F122" s="73"/>
      <c r="G122" s="73"/>
    </row>
    <row r="123" spans="1:7" ht="12">
      <c r="A123" s="73"/>
      <c r="B123" s="73"/>
      <c r="C123" s="73"/>
      <c r="D123" s="73"/>
      <c r="E123" s="73"/>
      <c r="F123" s="73"/>
      <c r="G123" s="73"/>
    </row>
    <row r="124" spans="1:7" ht="12">
      <c r="A124" s="73"/>
      <c r="B124" s="73"/>
      <c r="C124" s="73"/>
      <c r="D124" s="73"/>
      <c r="E124" s="73"/>
      <c r="F124" s="73"/>
      <c r="G124" s="73"/>
    </row>
    <row r="125" spans="1:7" ht="12">
      <c r="A125" s="73"/>
      <c r="B125" s="73"/>
      <c r="C125" s="73"/>
      <c r="D125" s="73"/>
      <c r="E125" s="73"/>
      <c r="F125" s="73"/>
      <c r="G125" s="73"/>
    </row>
    <row r="126" spans="1:7" ht="12">
      <c r="A126" s="73"/>
      <c r="B126" s="73"/>
      <c r="C126" s="73"/>
      <c r="D126" s="73"/>
      <c r="E126" s="73"/>
      <c r="F126" s="73"/>
      <c r="G126" s="73"/>
    </row>
    <row r="127" spans="1:7" ht="12">
      <c r="A127" s="73"/>
      <c r="B127" s="73"/>
      <c r="C127" s="73"/>
      <c r="D127" s="73"/>
      <c r="E127" s="73"/>
      <c r="F127" s="73"/>
      <c r="G127" s="73"/>
    </row>
    <row r="128" spans="1:7" ht="12">
      <c r="A128" s="73"/>
      <c r="B128" s="73"/>
      <c r="C128" s="73"/>
      <c r="D128" s="73"/>
      <c r="E128" s="73"/>
      <c r="F128" s="73"/>
      <c r="G128" s="73"/>
    </row>
    <row r="129" spans="1:7" ht="12">
      <c r="A129" s="73"/>
      <c r="B129" s="73"/>
      <c r="C129" s="73"/>
      <c r="D129" s="73"/>
      <c r="E129" s="73"/>
      <c r="F129" s="73"/>
      <c r="G129" s="73"/>
    </row>
    <row r="130" spans="1:7" ht="12">
      <c r="A130" s="73"/>
      <c r="B130" s="73"/>
      <c r="C130" s="73"/>
      <c r="D130" s="73"/>
      <c r="E130" s="73"/>
      <c r="F130" s="73"/>
      <c r="G130" s="73"/>
    </row>
    <row r="131" spans="1:7" ht="12">
      <c r="A131" s="73"/>
      <c r="B131" s="73"/>
      <c r="C131" s="73"/>
      <c r="D131" s="73"/>
      <c r="E131" s="73"/>
      <c r="F131" s="73"/>
      <c r="G131" s="73"/>
    </row>
    <row r="132" spans="1:7" ht="12">
      <c r="A132" s="73"/>
      <c r="B132" s="73"/>
      <c r="C132" s="73"/>
      <c r="D132" s="73"/>
      <c r="E132" s="73"/>
      <c r="F132" s="73"/>
      <c r="G132" s="73"/>
    </row>
    <row r="133" spans="1:7" ht="12">
      <c r="A133" s="73"/>
      <c r="B133" s="73"/>
      <c r="C133" s="73"/>
      <c r="D133" s="73"/>
      <c r="E133" s="73"/>
      <c r="F133" s="73"/>
      <c r="G133" s="73"/>
    </row>
    <row r="134" spans="1:7" ht="12">
      <c r="A134" s="73"/>
      <c r="B134" s="73"/>
      <c r="C134" s="73"/>
      <c r="D134" s="73"/>
      <c r="E134" s="73"/>
      <c r="F134" s="73"/>
      <c r="G134" s="73"/>
    </row>
    <row r="135" spans="1:7" ht="12">
      <c r="A135" s="73"/>
      <c r="B135" s="73"/>
      <c r="C135" s="73"/>
      <c r="D135" s="73"/>
      <c r="E135" s="73"/>
      <c r="F135" s="73"/>
      <c r="G135" s="73"/>
    </row>
    <row r="136" spans="1:7" ht="12">
      <c r="A136" s="73"/>
      <c r="B136" s="73"/>
      <c r="C136" s="73"/>
      <c r="D136" s="73"/>
      <c r="E136" s="73"/>
      <c r="F136" s="73"/>
      <c r="G136" s="73"/>
    </row>
    <row r="137" spans="1:7" ht="12">
      <c r="A137" s="73"/>
      <c r="B137" s="73"/>
      <c r="C137" s="73"/>
      <c r="D137" s="73"/>
      <c r="E137" s="73"/>
      <c r="F137" s="73"/>
      <c r="G137" s="73"/>
    </row>
    <row r="138" spans="1:7" ht="12">
      <c r="A138" s="73"/>
      <c r="B138" s="73"/>
      <c r="C138" s="73"/>
      <c r="D138" s="73"/>
      <c r="E138" s="73"/>
      <c r="F138" s="73"/>
      <c r="G138" s="73"/>
    </row>
    <row r="139" spans="1:7" ht="12">
      <c r="A139" s="73"/>
      <c r="B139" s="73"/>
      <c r="C139" s="73"/>
      <c r="D139" s="73"/>
      <c r="E139" s="73"/>
      <c r="F139" s="73"/>
      <c r="G139" s="73"/>
    </row>
    <row r="140" spans="1:7" ht="12">
      <c r="A140" s="73"/>
      <c r="B140" s="73"/>
      <c r="C140" s="73"/>
      <c r="D140" s="73"/>
      <c r="E140" s="73"/>
      <c r="F140" s="73"/>
      <c r="G140" s="73"/>
    </row>
    <row r="141" spans="1:7" ht="12">
      <c r="A141" s="73"/>
      <c r="B141" s="73"/>
      <c r="C141" s="73"/>
      <c r="D141" s="73"/>
      <c r="E141" s="73"/>
      <c r="F141" s="73"/>
      <c r="G141" s="73"/>
    </row>
    <row r="142" spans="1:7" ht="12">
      <c r="A142" s="73"/>
      <c r="B142" s="73"/>
      <c r="C142" s="73"/>
      <c r="D142" s="73"/>
      <c r="E142" s="73"/>
      <c r="F142" s="73"/>
      <c r="G142" s="73"/>
    </row>
    <row r="143" spans="1:7" ht="12">
      <c r="A143" s="73"/>
      <c r="B143" s="73"/>
      <c r="C143" s="73"/>
      <c r="D143" s="73"/>
      <c r="E143" s="73"/>
      <c r="F143" s="73"/>
      <c r="G143" s="73"/>
    </row>
    <row r="144" spans="1:7" ht="12">
      <c r="A144" s="73"/>
      <c r="B144" s="73"/>
      <c r="C144" s="73"/>
      <c r="D144" s="73"/>
      <c r="E144" s="73"/>
      <c r="F144" s="73"/>
      <c r="G144" s="73"/>
    </row>
    <row r="145" spans="1:7" ht="12">
      <c r="A145" s="73"/>
      <c r="B145" s="73"/>
      <c r="C145" s="73"/>
      <c r="D145" s="73"/>
      <c r="E145" s="73"/>
      <c r="F145" s="73"/>
      <c r="G145" s="73"/>
    </row>
    <row r="146" spans="1:7" ht="12">
      <c r="A146" s="73"/>
      <c r="B146" s="73"/>
      <c r="C146" s="73"/>
      <c r="D146" s="73"/>
      <c r="E146" s="73"/>
      <c r="F146" s="73"/>
      <c r="G146" s="73"/>
    </row>
    <row r="147" spans="1:7" ht="12">
      <c r="A147" s="73"/>
      <c r="B147" s="73"/>
      <c r="C147" s="73"/>
      <c r="D147" s="73"/>
      <c r="E147" s="73"/>
      <c r="F147" s="73"/>
      <c r="G147" s="73"/>
    </row>
    <row r="148" spans="1:7" ht="12">
      <c r="A148" s="73"/>
      <c r="B148" s="73"/>
      <c r="C148" s="73"/>
      <c r="D148" s="73"/>
      <c r="E148" s="73"/>
      <c r="F148" s="73"/>
      <c r="G148" s="73"/>
    </row>
    <row r="149" spans="1:7" ht="12">
      <c r="A149" s="73"/>
      <c r="B149" s="73"/>
      <c r="C149" s="73"/>
      <c r="D149" s="73"/>
      <c r="E149" s="73"/>
      <c r="F149" s="73"/>
      <c r="G149" s="73"/>
    </row>
    <row r="150" spans="1:7" ht="12">
      <c r="A150" s="73"/>
      <c r="B150" s="73"/>
      <c r="C150" s="73"/>
      <c r="D150" s="73"/>
      <c r="E150" s="73"/>
      <c r="F150" s="73"/>
      <c r="G150" s="73"/>
    </row>
    <row r="151" spans="1:7" ht="12">
      <c r="A151" s="73"/>
      <c r="B151" s="73"/>
      <c r="C151" s="73"/>
      <c r="D151" s="73"/>
      <c r="E151" s="73"/>
      <c r="F151" s="73"/>
      <c r="G151" s="73"/>
    </row>
    <row r="152" spans="1:7" ht="12">
      <c r="A152" s="73"/>
      <c r="B152" s="73"/>
      <c r="C152" s="73"/>
      <c r="D152" s="73"/>
      <c r="E152" s="73"/>
      <c r="F152" s="73"/>
      <c r="G152" s="73"/>
    </row>
    <row r="153" spans="1:7" ht="12">
      <c r="A153" s="73"/>
      <c r="B153" s="73"/>
      <c r="C153" s="73"/>
      <c r="D153" s="73"/>
      <c r="E153" s="73"/>
      <c r="F153" s="73"/>
      <c r="G153" s="73"/>
    </row>
    <row r="154" spans="1:7" ht="12">
      <c r="A154" s="73"/>
      <c r="B154" s="73"/>
      <c r="C154" s="73"/>
      <c r="D154" s="73"/>
      <c r="E154" s="73"/>
      <c r="F154" s="73"/>
      <c r="G154" s="73"/>
    </row>
    <row r="155" spans="1:7" ht="12">
      <c r="A155" s="73"/>
      <c r="B155" s="73"/>
      <c r="C155" s="73"/>
      <c r="D155" s="73"/>
      <c r="E155" s="73"/>
      <c r="F155" s="73"/>
      <c r="G155" s="73"/>
    </row>
    <row r="156" spans="1:7" ht="12">
      <c r="A156" s="73"/>
      <c r="B156" s="73"/>
      <c r="C156" s="73"/>
      <c r="D156" s="73"/>
      <c r="E156" s="73"/>
      <c r="F156" s="73"/>
      <c r="G156" s="73"/>
    </row>
    <row r="157" spans="1:7" ht="12">
      <c r="A157" s="73"/>
      <c r="B157" s="73"/>
      <c r="C157" s="73"/>
      <c r="D157" s="73"/>
      <c r="E157" s="73"/>
      <c r="F157" s="73"/>
      <c r="G157" s="73"/>
    </row>
    <row r="158" spans="1:7" ht="12">
      <c r="A158" s="73"/>
      <c r="B158" s="73"/>
      <c r="C158" s="73"/>
      <c r="D158" s="73"/>
      <c r="E158" s="73"/>
      <c r="F158" s="73"/>
      <c r="G158" s="73"/>
    </row>
    <row r="159" spans="1:7" ht="12">
      <c r="A159" s="73"/>
      <c r="B159" s="73"/>
      <c r="C159" s="73"/>
      <c r="D159" s="73"/>
      <c r="E159" s="73"/>
      <c r="F159" s="73"/>
      <c r="G159" s="73"/>
    </row>
    <row r="160" spans="1:7" ht="12">
      <c r="A160" s="73"/>
      <c r="B160" s="73"/>
      <c r="C160" s="73"/>
      <c r="D160" s="73"/>
      <c r="E160" s="73"/>
      <c r="F160" s="73"/>
      <c r="G160" s="73"/>
    </row>
    <row r="161" spans="1:7" ht="12">
      <c r="A161" s="73"/>
      <c r="B161" s="73"/>
      <c r="C161" s="73"/>
      <c r="D161" s="73"/>
      <c r="E161" s="73"/>
      <c r="F161" s="73"/>
      <c r="G161" s="73"/>
    </row>
    <row r="162" spans="1:7" ht="12">
      <c r="A162" s="73"/>
      <c r="B162" s="73"/>
      <c r="C162" s="73"/>
      <c r="D162" s="73"/>
      <c r="E162" s="73"/>
      <c r="F162" s="73"/>
      <c r="G162" s="73"/>
    </row>
    <row r="163" spans="1:7" ht="12">
      <c r="A163" s="73"/>
      <c r="B163" s="73"/>
      <c r="C163" s="73"/>
      <c r="D163" s="73"/>
      <c r="E163" s="73"/>
      <c r="F163" s="73"/>
      <c r="G163" s="73"/>
    </row>
    <row r="164" spans="1:7" ht="12">
      <c r="A164" s="73"/>
      <c r="B164" s="73"/>
      <c r="C164" s="73"/>
      <c r="D164" s="73"/>
      <c r="E164" s="73"/>
      <c r="F164" s="73"/>
      <c r="G164" s="73"/>
    </row>
    <row r="165" spans="1:7" ht="12">
      <c r="A165" s="73"/>
      <c r="B165" s="73"/>
      <c r="C165" s="73"/>
      <c r="D165" s="73"/>
      <c r="E165" s="73"/>
      <c r="F165" s="73"/>
      <c r="G165" s="73"/>
    </row>
    <row r="166" spans="1:7" ht="12">
      <c r="A166" s="73"/>
      <c r="B166" s="73"/>
      <c r="C166" s="73"/>
      <c r="D166" s="73"/>
      <c r="E166" s="73"/>
      <c r="F166" s="73"/>
      <c r="G166" s="73"/>
    </row>
    <row r="167" spans="1:7" ht="12">
      <c r="A167" s="73"/>
      <c r="B167" s="73"/>
      <c r="C167" s="73"/>
      <c r="D167" s="73"/>
      <c r="E167" s="73"/>
      <c r="F167" s="73"/>
      <c r="G167" s="73"/>
    </row>
    <row r="168" spans="1:7" ht="12">
      <c r="A168" s="73"/>
      <c r="B168" s="73"/>
      <c r="C168" s="73"/>
      <c r="D168" s="73"/>
      <c r="E168" s="73"/>
      <c r="F168" s="73"/>
      <c r="G168" s="73"/>
    </row>
    <row r="169" spans="1:7" ht="12">
      <c r="A169" s="73"/>
      <c r="B169" s="73"/>
      <c r="C169" s="73"/>
      <c r="D169" s="73"/>
      <c r="E169" s="73"/>
      <c r="F169" s="73"/>
      <c r="G169" s="73"/>
    </row>
    <row r="170" spans="1:7" ht="12">
      <c r="A170" s="73"/>
      <c r="B170" s="73"/>
      <c r="C170" s="73"/>
      <c r="D170" s="73"/>
      <c r="E170" s="73"/>
      <c r="F170" s="73"/>
      <c r="G170" s="73"/>
    </row>
    <row r="171" spans="1:7" ht="12">
      <c r="A171" s="73"/>
      <c r="B171" s="73"/>
      <c r="C171" s="73"/>
      <c r="D171" s="73"/>
      <c r="E171" s="73"/>
      <c r="F171" s="73"/>
      <c r="G171" s="73"/>
    </row>
    <row r="172" spans="1:7" ht="12">
      <c r="A172" s="73"/>
      <c r="B172" s="73"/>
      <c r="C172" s="73"/>
      <c r="D172" s="73"/>
      <c r="E172" s="73"/>
      <c r="F172" s="73"/>
      <c r="G172" s="73"/>
    </row>
    <row r="173" spans="1:7" ht="12">
      <c r="A173" s="73"/>
      <c r="B173" s="73"/>
      <c r="C173" s="73"/>
      <c r="D173" s="73"/>
      <c r="E173" s="73"/>
      <c r="F173" s="73"/>
      <c r="G173" s="73"/>
    </row>
    <row r="174" spans="1:7" ht="12">
      <c r="A174" s="73"/>
      <c r="B174" s="73"/>
      <c r="C174" s="73"/>
      <c r="D174" s="73"/>
      <c r="E174" s="73"/>
      <c r="F174" s="73"/>
      <c r="G174" s="73"/>
    </row>
    <row r="175" spans="1:7" ht="12">
      <c r="A175" s="73"/>
      <c r="B175" s="73"/>
      <c r="C175" s="73"/>
      <c r="D175" s="73"/>
      <c r="E175" s="73"/>
      <c r="F175" s="73"/>
      <c r="G175" s="73"/>
    </row>
    <row r="176" spans="1:7" ht="12">
      <c r="A176" s="73"/>
      <c r="B176" s="73"/>
      <c r="C176" s="73"/>
      <c r="D176" s="73"/>
      <c r="E176" s="73"/>
      <c r="F176" s="73"/>
      <c r="G176" s="73"/>
    </row>
    <row r="177" spans="1:7" ht="12">
      <c r="A177" s="73"/>
      <c r="B177" s="73"/>
      <c r="C177" s="73"/>
      <c r="D177" s="73"/>
      <c r="E177" s="73"/>
      <c r="F177" s="73"/>
      <c r="G177" s="73"/>
    </row>
    <row r="178" spans="1:7" ht="12">
      <c r="A178" s="73"/>
      <c r="B178" s="73"/>
      <c r="C178" s="73"/>
      <c r="D178" s="73"/>
      <c r="E178" s="73"/>
      <c r="F178" s="73"/>
      <c r="G178" s="73"/>
    </row>
    <row r="179" spans="1:7" ht="12">
      <c r="A179" s="73"/>
      <c r="B179" s="73"/>
      <c r="C179" s="73"/>
      <c r="D179" s="73"/>
      <c r="E179" s="73"/>
      <c r="F179" s="73"/>
      <c r="G179" s="73"/>
    </row>
    <row r="180" spans="1:7" ht="12">
      <c r="A180" s="73"/>
      <c r="B180" s="73"/>
      <c r="C180" s="73"/>
      <c r="D180" s="73"/>
      <c r="E180" s="73"/>
      <c r="F180" s="73"/>
      <c r="G180" s="73"/>
    </row>
    <row r="181" spans="1:7" ht="12">
      <c r="A181" s="73"/>
      <c r="B181" s="73"/>
      <c r="C181" s="73"/>
      <c r="D181" s="73"/>
      <c r="E181" s="73"/>
      <c r="F181" s="73"/>
      <c r="G181" s="73"/>
    </row>
    <row r="182" spans="1:7" ht="12">
      <c r="A182" s="73"/>
      <c r="B182" s="73"/>
      <c r="C182" s="73"/>
      <c r="D182" s="73"/>
      <c r="E182" s="73"/>
      <c r="F182" s="73"/>
      <c r="G182" s="73"/>
    </row>
    <row r="183" spans="1:7" ht="12">
      <c r="A183" s="73"/>
      <c r="B183" s="73"/>
      <c r="C183" s="73"/>
      <c r="D183" s="73"/>
      <c r="E183" s="73"/>
      <c r="F183" s="73"/>
      <c r="G183" s="73"/>
    </row>
    <row r="184" spans="1:7" ht="12">
      <c r="A184" s="73"/>
      <c r="B184" s="73"/>
      <c r="C184" s="73"/>
      <c r="D184" s="73"/>
      <c r="E184" s="73"/>
      <c r="F184" s="73"/>
      <c r="G184" s="73"/>
    </row>
    <row r="185" spans="1:7" ht="12">
      <c r="A185" s="73"/>
      <c r="B185" s="73"/>
      <c r="C185" s="73"/>
      <c r="D185" s="73"/>
      <c r="E185" s="73"/>
      <c r="F185" s="73"/>
      <c r="G185" s="73"/>
    </row>
    <row r="186" spans="1:7" ht="12">
      <c r="A186" s="73"/>
      <c r="B186" s="73"/>
      <c r="C186" s="73"/>
      <c r="D186" s="73"/>
      <c r="E186" s="73"/>
      <c r="F186" s="73"/>
      <c r="G186" s="73"/>
    </row>
    <row r="187" spans="1:7" ht="12">
      <c r="A187" s="73"/>
      <c r="B187" s="73"/>
      <c r="C187" s="73"/>
      <c r="D187" s="73"/>
      <c r="E187" s="73"/>
      <c r="F187" s="73"/>
      <c r="G187" s="73"/>
    </row>
    <row r="188" spans="1:7" ht="12">
      <c r="A188" s="73"/>
      <c r="B188" s="73"/>
      <c r="C188" s="73"/>
      <c r="D188" s="73"/>
      <c r="E188" s="73"/>
      <c r="F188" s="73"/>
      <c r="G188" s="73"/>
    </row>
    <row r="189" spans="1:7" ht="12">
      <c r="A189" s="73"/>
      <c r="B189" s="73"/>
      <c r="C189" s="73"/>
      <c r="D189" s="73"/>
      <c r="E189" s="73"/>
      <c r="F189" s="73"/>
      <c r="G189" s="73"/>
    </row>
    <row r="190" spans="1:7" ht="12">
      <c r="A190" s="73"/>
      <c r="B190" s="73"/>
      <c r="C190" s="73"/>
      <c r="D190" s="73"/>
      <c r="E190" s="73"/>
      <c r="F190" s="73"/>
      <c r="G190" s="73"/>
    </row>
    <row r="191" spans="1:7" ht="12">
      <c r="A191" s="73"/>
      <c r="B191" s="73"/>
      <c r="C191" s="73"/>
      <c r="D191" s="73"/>
      <c r="E191" s="73"/>
      <c r="F191" s="73"/>
      <c r="G191" s="73"/>
    </row>
    <row r="192" spans="1:7" ht="12">
      <c r="A192" s="73"/>
      <c r="B192" s="73"/>
      <c r="C192" s="73"/>
      <c r="D192" s="73"/>
      <c r="E192" s="73"/>
      <c r="F192" s="73"/>
      <c r="G192" s="73"/>
    </row>
    <row r="193" spans="1:7" ht="12">
      <c r="A193" s="73"/>
      <c r="B193" s="73"/>
      <c r="C193" s="73"/>
      <c r="D193" s="73"/>
      <c r="E193" s="73"/>
      <c r="F193" s="73"/>
      <c r="G193" s="73"/>
    </row>
    <row r="194" spans="1:7" ht="12">
      <c r="A194" s="73"/>
      <c r="B194" s="73"/>
      <c r="C194" s="73"/>
      <c r="D194" s="73"/>
      <c r="E194" s="73"/>
      <c r="F194" s="73"/>
      <c r="G194" s="73"/>
    </row>
    <row r="195" spans="1:7" ht="12">
      <c r="A195" s="73"/>
      <c r="B195" s="73"/>
      <c r="C195" s="73"/>
      <c r="D195" s="73"/>
      <c r="E195" s="73"/>
      <c r="F195" s="73"/>
      <c r="G195" s="73"/>
    </row>
    <row r="196" spans="1:7" ht="12">
      <c r="A196" s="73"/>
      <c r="B196" s="73"/>
      <c r="C196" s="73"/>
      <c r="D196" s="73"/>
      <c r="E196" s="73"/>
      <c r="F196" s="73"/>
      <c r="G196" s="73"/>
    </row>
    <row r="197" spans="1:7" ht="12">
      <c r="A197" s="73"/>
      <c r="B197" s="73"/>
      <c r="C197" s="73"/>
      <c r="D197" s="73"/>
      <c r="E197" s="73"/>
      <c r="F197" s="73"/>
      <c r="G197" s="73"/>
    </row>
    <row r="198" spans="1:7" ht="12">
      <c r="A198" s="73"/>
      <c r="B198" s="73"/>
      <c r="C198" s="73"/>
      <c r="D198" s="73"/>
      <c r="E198" s="73"/>
      <c r="F198" s="73"/>
      <c r="G198" s="73"/>
    </row>
    <row r="199" spans="1:7" ht="12">
      <c r="A199" s="73"/>
      <c r="B199" s="73"/>
      <c r="C199" s="73"/>
      <c r="D199" s="73"/>
      <c r="E199" s="73"/>
      <c r="F199" s="73"/>
      <c r="G199" s="73"/>
    </row>
    <row r="200" spans="1:7" ht="12">
      <c r="A200" s="73"/>
      <c r="B200" s="73"/>
      <c r="C200" s="73"/>
      <c r="D200" s="73"/>
      <c r="E200" s="73"/>
      <c r="F200" s="73"/>
      <c r="G200" s="73"/>
    </row>
    <row r="201" spans="1:7" ht="12">
      <c r="A201" s="73"/>
      <c r="B201" s="73"/>
      <c r="C201" s="73"/>
      <c r="D201" s="73"/>
      <c r="E201" s="73"/>
      <c r="F201" s="73"/>
      <c r="G201" s="73"/>
    </row>
    <row r="202" spans="1:7" ht="12">
      <c r="A202" s="73"/>
      <c r="B202" s="73"/>
      <c r="C202" s="73"/>
      <c r="D202" s="73"/>
      <c r="E202" s="73"/>
      <c r="F202" s="73"/>
      <c r="G202" s="73"/>
    </row>
    <row r="203" spans="1:7" ht="12">
      <c r="A203" s="73"/>
      <c r="B203" s="73"/>
      <c r="C203" s="73"/>
      <c r="D203" s="73"/>
      <c r="E203" s="73"/>
      <c r="F203" s="73"/>
      <c r="G203" s="73"/>
    </row>
    <row r="204" spans="1:7" ht="12">
      <c r="A204" s="73"/>
      <c r="B204" s="73"/>
      <c r="C204" s="73"/>
      <c r="D204" s="73"/>
      <c r="E204" s="73"/>
      <c r="F204" s="73"/>
      <c r="G204" s="73"/>
    </row>
    <row r="205" spans="1:7" ht="12">
      <c r="A205" s="73"/>
      <c r="B205" s="73"/>
      <c r="C205" s="73"/>
      <c r="D205" s="73"/>
      <c r="E205" s="73"/>
      <c r="F205" s="73"/>
      <c r="G205" s="73"/>
    </row>
    <row r="206" spans="1:7" ht="12">
      <c r="A206" s="73"/>
      <c r="B206" s="73"/>
      <c r="C206" s="73"/>
      <c r="D206" s="73"/>
      <c r="E206" s="73"/>
      <c r="F206" s="73"/>
      <c r="G206" s="73"/>
    </row>
    <row r="207" spans="1:7" ht="12">
      <c r="A207" s="73"/>
      <c r="B207" s="73"/>
      <c r="C207" s="73"/>
      <c r="D207" s="73"/>
      <c r="E207" s="73"/>
      <c r="F207" s="73"/>
      <c r="G207" s="73"/>
    </row>
    <row r="208" spans="1:7" ht="12">
      <c r="A208" s="73"/>
      <c r="B208" s="73"/>
      <c r="C208" s="73"/>
      <c r="D208" s="73"/>
      <c r="E208" s="73"/>
      <c r="F208" s="73"/>
      <c r="G208" s="73"/>
    </row>
    <row r="209" spans="1:7" ht="12">
      <c r="A209" s="73"/>
      <c r="B209" s="73"/>
      <c r="C209" s="73"/>
      <c r="D209" s="73"/>
      <c r="E209" s="73"/>
      <c r="F209" s="73"/>
      <c r="G209" s="73"/>
    </row>
    <row r="210" spans="1:7" ht="12">
      <c r="A210" s="73"/>
      <c r="B210" s="73"/>
      <c r="C210" s="73"/>
      <c r="D210" s="73"/>
      <c r="E210" s="73"/>
      <c r="F210" s="73"/>
      <c r="G210" s="73"/>
    </row>
    <row r="211" spans="1:7" ht="12">
      <c r="A211" s="73"/>
      <c r="B211" s="73"/>
      <c r="C211" s="73"/>
      <c r="D211" s="73"/>
      <c r="E211" s="73"/>
      <c r="F211" s="73"/>
      <c r="G211" s="73"/>
    </row>
    <row r="212" spans="1:7" ht="12">
      <c r="A212" s="73"/>
      <c r="B212" s="73"/>
      <c r="C212" s="73"/>
      <c r="D212" s="73"/>
      <c r="E212" s="73"/>
      <c r="F212" s="73"/>
      <c r="G212" s="73"/>
    </row>
    <row r="213" spans="1:7" ht="12">
      <c r="A213" s="73"/>
      <c r="B213" s="73"/>
      <c r="C213" s="73"/>
      <c r="D213" s="73"/>
      <c r="E213" s="73"/>
      <c r="F213" s="73"/>
      <c r="G213" s="73"/>
    </row>
    <row r="214" spans="1:7" ht="12">
      <c r="A214" s="73"/>
      <c r="B214" s="73"/>
      <c r="C214" s="73"/>
      <c r="D214" s="73"/>
      <c r="E214" s="73"/>
      <c r="F214" s="73"/>
      <c r="G214" s="73"/>
    </row>
    <row r="215" spans="1:7" ht="12">
      <c r="A215" s="73"/>
      <c r="B215" s="73"/>
      <c r="C215" s="73"/>
      <c r="D215" s="73"/>
      <c r="E215" s="73"/>
      <c r="F215" s="73"/>
      <c r="G215" s="73"/>
    </row>
    <row r="216" spans="1:7" ht="12">
      <c r="A216" s="73"/>
      <c r="B216" s="73"/>
      <c r="C216" s="73"/>
      <c r="D216" s="73"/>
      <c r="E216" s="73"/>
      <c r="F216" s="73"/>
      <c r="G216" s="73"/>
    </row>
    <row r="217" spans="1:7" ht="12">
      <c r="A217" s="73"/>
      <c r="B217" s="73"/>
      <c r="C217" s="73"/>
      <c r="D217" s="73"/>
      <c r="E217" s="73"/>
      <c r="F217" s="73"/>
      <c r="G217" s="73"/>
    </row>
    <row r="218" spans="1:7" ht="12">
      <c r="A218" s="73"/>
      <c r="B218" s="73"/>
      <c r="C218" s="73"/>
      <c r="D218" s="73"/>
      <c r="E218" s="73"/>
      <c r="F218" s="73"/>
      <c r="G218" s="73"/>
    </row>
    <row r="219" spans="1:7" ht="12">
      <c r="A219" s="73"/>
      <c r="B219" s="73"/>
      <c r="C219" s="73"/>
      <c r="D219" s="73"/>
      <c r="E219" s="73"/>
      <c r="F219" s="73"/>
      <c r="G219" s="73"/>
    </row>
    <row r="220" spans="1:7" ht="12">
      <c r="A220" s="73"/>
      <c r="B220" s="73"/>
      <c r="C220" s="73"/>
      <c r="D220" s="73"/>
      <c r="E220" s="73"/>
      <c r="F220" s="73"/>
      <c r="G220" s="73"/>
    </row>
    <row r="221" spans="1:7" ht="12">
      <c r="A221" s="73"/>
      <c r="B221" s="73"/>
      <c r="C221" s="73"/>
      <c r="D221" s="73"/>
      <c r="E221" s="73"/>
      <c r="F221" s="73"/>
      <c r="G221" s="73"/>
    </row>
    <row r="222" spans="1:7" ht="12">
      <c r="A222" s="73"/>
      <c r="B222" s="73"/>
      <c r="C222" s="73"/>
      <c r="D222" s="73"/>
      <c r="E222" s="73"/>
      <c r="F222" s="73"/>
      <c r="G222" s="73"/>
    </row>
    <row r="223" spans="1:7" ht="12">
      <c r="A223" s="73"/>
      <c r="B223" s="73"/>
      <c r="C223" s="73"/>
      <c r="D223" s="73"/>
      <c r="E223" s="73"/>
      <c r="F223" s="73"/>
      <c r="G223" s="73"/>
    </row>
    <row r="224" spans="1:7" ht="12">
      <c r="A224" s="73"/>
      <c r="B224" s="73"/>
      <c r="C224" s="73"/>
      <c r="D224" s="73"/>
      <c r="E224" s="73"/>
      <c r="F224" s="73"/>
      <c r="G224" s="73"/>
    </row>
    <row r="225" spans="1:7" ht="12">
      <c r="A225" s="73"/>
      <c r="B225" s="73"/>
      <c r="C225" s="73"/>
      <c r="D225" s="73"/>
      <c r="E225" s="73"/>
      <c r="F225" s="73"/>
      <c r="G225" s="73"/>
    </row>
    <row r="226" spans="1:7" ht="12">
      <c r="A226" s="73"/>
      <c r="B226" s="73"/>
      <c r="C226" s="73"/>
      <c r="D226" s="73"/>
      <c r="E226" s="73"/>
      <c r="F226" s="73"/>
      <c r="G226" s="73"/>
    </row>
    <row r="227" spans="1:7" ht="12">
      <c r="A227" s="73"/>
      <c r="B227" s="73"/>
      <c r="C227" s="73"/>
      <c r="D227" s="73"/>
      <c r="E227" s="73"/>
      <c r="F227" s="73"/>
      <c r="G227" s="73"/>
    </row>
    <row r="228" spans="1:7" ht="12">
      <c r="A228" s="73"/>
      <c r="B228" s="73"/>
      <c r="C228" s="73"/>
      <c r="D228" s="73"/>
      <c r="E228" s="73"/>
      <c r="F228" s="73"/>
      <c r="G228" s="73"/>
    </row>
    <row r="229" spans="1:7" ht="12">
      <c r="A229" s="73"/>
      <c r="B229" s="73"/>
      <c r="C229" s="73"/>
      <c r="D229" s="73"/>
      <c r="E229" s="73"/>
      <c r="F229" s="73"/>
      <c r="G229" s="73"/>
    </row>
    <row r="230" spans="1:7" ht="12">
      <c r="A230" s="73"/>
      <c r="B230" s="73"/>
      <c r="C230" s="73"/>
      <c r="D230" s="73"/>
      <c r="E230" s="73"/>
      <c r="F230" s="73"/>
      <c r="G230" s="73"/>
    </row>
    <row r="231" spans="1:7" ht="12">
      <c r="A231" s="73"/>
      <c r="B231" s="73"/>
      <c r="C231" s="73"/>
      <c r="D231" s="73"/>
      <c r="E231" s="73"/>
      <c r="F231" s="73"/>
      <c r="G231" s="73"/>
    </row>
    <row r="232" spans="1:7" ht="12">
      <c r="A232" s="73"/>
      <c r="B232" s="73"/>
      <c r="C232" s="73"/>
      <c r="D232" s="73"/>
      <c r="E232" s="73"/>
      <c r="F232" s="73"/>
      <c r="G232" s="73"/>
    </row>
    <row r="233" spans="1:7" ht="12">
      <c r="A233" s="73"/>
      <c r="B233" s="73"/>
      <c r="C233" s="73"/>
      <c r="D233" s="73"/>
      <c r="E233" s="73"/>
      <c r="F233" s="73"/>
      <c r="G233" s="73"/>
    </row>
    <row r="234" spans="1:7" ht="12">
      <c r="A234" s="73"/>
      <c r="B234" s="73"/>
      <c r="C234" s="73"/>
      <c r="D234" s="73"/>
      <c r="E234" s="73"/>
      <c r="F234" s="73"/>
      <c r="G234" s="73"/>
    </row>
    <row r="235" spans="1:7" ht="12">
      <c r="A235" s="73"/>
      <c r="B235" s="73"/>
      <c r="C235" s="73"/>
      <c r="D235" s="73"/>
      <c r="E235" s="73"/>
      <c r="F235" s="73"/>
      <c r="G235" s="73"/>
    </row>
    <row r="236" spans="1:7" ht="12">
      <c r="A236" s="73"/>
      <c r="B236" s="73"/>
      <c r="C236" s="73"/>
      <c r="D236" s="73"/>
      <c r="E236" s="73"/>
      <c r="F236" s="73"/>
      <c r="G236" s="73"/>
    </row>
    <row r="237" spans="1:7" ht="12">
      <c r="A237" s="73"/>
      <c r="B237" s="73"/>
      <c r="C237" s="73"/>
      <c r="D237" s="73"/>
      <c r="E237" s="73"/>
      <c r="F237" s="73"/>
      <c r="G237" s="73"/>
    </row>
    <row r="238" spans="1:7" ht="12">
      <c r="A238" s="73"/>
      <c r="B238" s="73"/>
      <c r="C238" s="73"/>
      <c r="D238" s="73"/>
      <c r="E238" s="73"/>
      <c r="F238" s="73"/>
      <c r="G238" s="73"/>
    </row>
    <row r="239" spans="1:7" ht="12">
      <c r="A239" s="73"/>
      <c r="B239" s="73"/>
      <c r="C239" s="73"/>
      <c r="D239" s="73"/>
      <c r="E239" s="73"/>
      <c r="F239" s="73"/>
      <c r="G239" s="73"/>
    </row>
    <row r="240" spans="1:7" ht="12">
      <c r="A240" s="73"/>
      <c r="B240" s="73"/>
      <c r="C240" s="73"/>
      <c r="D240" s="73"/>
      <c r="E240" s="73"/>
      <c r="F240" s="73"/>
      <c r="G240" s="73"/>
    </row>
    <row r="241" spans="1:7" ht="12">
      <c r="A241" s="73"/>
      <c r="B241" s="73"/>
      <c r="C241" s="73"/>
      <c r="D241" s="73"/>
      <c r="E241" s="73"/>
      <c r="F241" s="73"/>
      <c r="G241" s="73"/>
    </row>
    <row r="242" spans="1:7" ht="12">
      <c r="A242" s="73"/>
      <c r="B242" s="73"/>
      <c r="C242" s="73"/>
      <c r="D242" s="73"/>
      <c r="E242" s="73"/>
      <c r="F242" s="73"/>
      <c r="G242" s="73"/>
    </row>
    <row r="243" spans="1:7" ht="12">
      <c r="A243" s="73"/>
      <c r="B243" s="73"/>
      <c r="C243" s="73"/>
      <c r="D243" s="73"/>
      <c r="E243" s="73"/>
      <c r="F243" s="73"/>
      <c r="G243" s="73"/>
    </row>
    <row r="244" spans="1:7" ht="12">
      <c r="A244" s="73"/>
      <c r="B244" s="73"/>
      <c r="C244" s="73"/>
      <c r="D244" s="73"/>
      <c r="E244" s="73"/>
      <c r="F244" s="73"/>
      <c r="G244" s="73"/>
    </row>
    <row r="245" spans="1:7" ht="12">
      <c r="A245" s="73"/>
      <c r="B245" s="73"/>
      <c r="C245" s="73"/>
      <c r="D245" s="73"/>
      <c r="E245" s="73"/>
      <c r="F245" s="73"/>
      <c r="G245" s="73"/>
    </row>
    <row r="246" spans="1:7" ht="12">
      <c r="A246" s="73"/>
      <c r="B246" s="73"/>
      <c r="C246" s="73"/>
      <c r="D246" s="73"/>
      <c r="E246" s="73"/>
      <c r="F246" s="73"/>
      <c r="G246" s="73"/>
    </row>
    <row r="247" spans="1:7" ht="12">
      <c r="A247" s="73"/>
      <c r="B247" s="73"/>
      <c r="C247" s="73"/>
      <c r="D247" s="73"/>
      <c r="E247" s="73"/>
      <c r="F247" s="73"/>
      <c r="G247" s="73"/>
    </row>
    <row r="248" spans="1:7" ht="12">
      <c r="A248" s="73"/>
      <c r="B248" s="73"/>
      <c r="C248" s="73"/>
      <c r="D248" s="73"/>
      <c r="E248" s="73"/>
      <c r="F248" s="73"/>
      <c r="G248" s="73"/>
    </row>
    <row r="249" spans="1:7" ht="12">
      <c r="A249" s="73"/>
      <c r="B249" s="73"/>
      <c r="C249" s="73"/>
      <c r="D249" s="73"/>
      <c r="E249" s="73"/>
      <c r="F249" s="73"/>
      <c r="G249" s="73"/>
    </row>
    <row r="250" spans="1:7" ht="12">
      <c r="A250" s="73"/>
      <c r="B250" s="73"/>
      <c r="C250" s="73"/>
      <c r="D250" s="73"/>
      <c r="E250" s="73"/>
      <c r="F250" s="73"/>
      <c r="G250" s="73"/>
    </row>
    <row r="251" spans="1:7" ht="12">
      <c r="A251" s="73"/>
      <c r="B251" s="73"/>
      <c r="C251" s="73"/>
      <c r="D251" s="73"/>
      <c r="E251" s="73"/>
      <c r="F251" s="73"/>
      <c r="G251" s="73"/>
    </row>
    <row r="252" spans="1:7" ht="12">
      <c r="A252" s="73"/>
      <c r="B252" s="73"/>
      <c r="C252" s="73"/>
      <c r="D252" s="73"/>
      <c r="E252" s="73"/>
      <c r="F252" s="73"/>
      <c r="G252" s="73"/>
    </row>
    <row r="253" spans="1:7" ht="12">
      <c r="A253" s="73"/>
      <c r="B253" s="73"/>
      <c r="C253" s="73"/>
      <c r="D253" s="73"/>
      <c r="E253" s="73"/>
      <c r="F253" s="73"/>
      <c r="G253" s="73"/>
    </row>
    <row r="254" spans="1:7" ht="12">
      <c r="A254" s="73"/>
      <c r="B254" s="73"/>
      <c r="C254" s="73"/>
      <c r="D254" s="73"/>
      <c r="E254" s="73"/>
      <c r="F254" s="73"/>
      <c r="G254" s="73"/>
    </row>
    <row r="255" spans="1:7" ht="12">
      <c r="A255" s="73"/>
      <c r="B255" s="73"/>
      <c r="C255" s="73"/>
      <c r="D255" s="73"/>
      <c r="E255" s="73"/>
      <c r="F255" s="73"/>
      <c r="G255" s="73"/>
    </row>
    <row r="256" spans="1:7" ht="12">
      <c r="A256" s="73"/>
      <c r="B256" s="73"/>
      <c r="C256" s="73"/>
      <c r="D256" s="73"/>
      <c r="E256" s="73"/>
      <c r="F256" s="73"/>
      <c r="G256" s="73"/>
    </row>
    <row r="257" spans="1:7" ht="12">
      <c r="A257" s="73"/>
      <c r="B257" s="73"/>
      <c r="C257" s="73"/>
      <c r="D257" s="73"/>
      <c r="E257" s="73"/>
      <c r="F257" s="73"/>
      <c r="G257" s="73"/>
    </row>
    <row r="258" spans="1:7" ht="12">
      <c r="A258" s="73"/>
      <c r="B258" s="73"/>
      <c r="C258" s="73"/>
      <c r="D258" s="73"/>
      <c r="E258" s="73"/>
      <c r="F258" s="73"/>
      <c r="G258" s="73"/>
    </row>
    <row r="259" spans="1:7" ht="12">
      <c r="A259" s="73"/>
      <c r="B259" s="73"/>
      <c r="C259" s="73"/>
      <c r="D259" s="73"/>
      <c r="E259" s="73"/>
      <c r="F259" s="73"/>
      <c r="G259" s="73"/>
    </row>
    <row r="260" spans="1:7" ht="12">
      <c r="A260" s="73"/>
      <c r="B260" s="73"/>
      <c r="C260" s="73"/>
      <c r="D260" s="73"/>
      <c r="E260" s="73"/>
      <c r="F260" s="73"/>
      <c r="G260" s="73"/>
    </row>
    <row r="261" spans="1:7" ht="12">
      <c r="A261" s="73"/>
      <c r="B261" s="73"/>
      <c r="C261" s="73"/>
      <c r="D261" s="73"/>
      <c r="E261" s="73"/>
      <c r="F261" s="73"/>
      <c r="G261" s="73"/>
    </row>
    <row r="262" spans="1:7" ht="12">
      <c r="A262" s="73"/>
      <c r="B262" s="73"/>
      <c r="C262" s="73"/>
      <c r="D262" s="73"/>
      <c r="E262" s="73"/>
      <c r="F262" s="73"/>
      <c r="G262" s="73"/>
    </row>
    <row r="263" spans="1:7" ht="12">
      <c r="A263" s="73"/>
      <c r="B263" s="73"/>
      <c r="C263" s="73"/>
      <c r="D263" s="73"/>
      <c r="E263" s="73"/>
      <c r="F263" s="73"/>
      <c r="G263" s="73"/>
    </row>
    <row r="264" spans="1:7" ht="12">
      <c r="A264" s="73"/>
      <c r="B264" s="73"/>
      <c r="C264" s="73"/>
      <c r="D264" s="73"/>
      <c r="E264" s="73"/>
      <c r="F264" s="73"/>
      <c r="G264" s="73"/>
    </row>
    <row r="265" spans="1:7" ht="12">
      <c r="A265" s="73"/>
      <c r="B265" s="73"/>
      <c r="C265" s="73"/>
      <c r="D265" s="73"/>
      <c r="E265" s="73"/>
      <c r="F265" s="73"/>
      <c r="G265" s="73"/>
    </row>
    <row r="266" spans="1:7" ht="12">
      <c r="A266" s="73"/>
      <c r="B266" s="73"/>
      <c r="C266" s="73"/>
      <c r="D266" s="73"/>
      <c r="E266" s="73"/>
      <c r="F266" s="73"/>
      <c r="G266" s="73"/>
    </row>
    <row r="267" spans="1:7" ht="12">
      <c r="A267" s="73"/>
      <c r="B267" s="73"/>
      <c r="C267" s="73"/>
      <c r="D267" s="73"/>
      <c r="E267" s="73"/>
      <c r="F267" s="73"/>
      <c r="G267" s="73"/>
    </row>
    <row r="268" spans="1:7" ht="12">
      <c r="A268" s="73"/>
      <c r="B268" s="73"/>
      <c r="C268" s="73"/>
      <c r="D268" s="73"/>
      <c r="E268" s="73"/>
      <c r="F268" s="73"/>
      <c r="G268" s="73"/>
    </row>
    <row r="269" spans="1:7" ht="12">
      <c r="A269" s="73"/>
      <c r="B269" s="73"/>
      <c r="C269" s="73"/>
      <c r="D269" s="73"/>
      <c r="E269" s="73"/>
      <c r="F269" s="73"/>
      <c r="G269" s="73"/>
    </row>
    <row r="270" spans="1:7" ht="12">
      <c r="A270" s="73"/>
      <c r="B270" s="73"/>
      <c r="C270" s="73"/>
      <c r="D270" s="73"/>
      <c r="E270" s="73"/>
      <c r="F270" s="73"/>
      <c r="G270" s="73"/>
    </row>
    <row r="271" spans="1:7" ht="12">
      <c r="A271" s="73"/>
      <c r="B271" s="73"/>
      <c r="C271" s="73"/>
      <c r="D271" s="73"/>
      <c r="E271" s="73"/>
      <c r="F271" s="73"/>
      <c r="G271" s="73"/>
    </row>
    <row r="272" spans="1:7" ht="12">
      <c r="A272" s="73"/>
      <c r="B272" s="73"/>
      <c r="C272" s="73"/>
      <c r="D272" s="73"/>
      <c r="E272" s="73"/>
      <c r="F272" s="73"/>
      <c r="G272" s="73"/>
    </row>
    <row r="273" spans="1:7" ht="12">
      <c r="A273" s="73"/>
      <c r="B273" s="73"/>
      <c r="C273" s="73"/>
      <c r="D273" s="73"/>
      <c r="E273" s="73"/>
      <c r="F273" s="73"/>
      <c r="G273" s="73"/>
    </row>
    <row r="274" spans="1:7" ht="12">
      <c r="A274" s="73"/>
      <c r="B274" s="73"/>
      <c r="C274" s="73"/>
      <c r="D274" s="73"/>
      <c r="E274" s="73"/>
      <c r="F274" s="73"/>
      <c r="G274" s="73"/>
    </row>
    <row r="275" spans="1:7" ht="12">
      <c r="A275" s="73"/>
      <c r="B275" s="73"/>
      <c r="C275" s="73"/>
      <c r="D275" s="73"/>
      <c r="E275" s="73"/>
      <c r="F275" s="73"/>
      <c r="G275" s="73"/>
    </row>
    <row r="276" spans="1:7" ht="12">
      <c r="A276" s="73"/>
      <c r="B276" s="73"/>
      <c r="C276" s="73"/>
      <c r="D276" s="73"/>
      <c r="E276" s="73"/>
      <c r="F276" s="73"/>
      <c r="G276" s="73"/>
    </row>
    <row r="277" spans="1:7" ht="12">
      <c r="A277" s="73"/>
      <c r="B277" s="73"/>
      <c r="C277" s="73"/>
      <c r="D277" s="73"/>
      <c r="E277" s="73"/>
      <c r="F277" s="73"/>
      <c r="G277" s="73"/>
    </row>
    <row r="278" spans="1:7" ht="12">
      <c r="A278" s="73"/>
      <c r="B278" s="73"/>
      <c r="C278" s="73"/>
      <c r="D278" s="73"/>
      <c r="E278" s="73"/>
      <c r="F278" s="73"/>
      <c r="G278" s="73"/>
    </row>
    <row r="279" spans="1:7" ht="12">
      <c r="A279" s="73"/>
      <c r="B279" s="73"/>
      <c r="C279" s="73"/>
      <c r="D279" s="73"/>
      <c r="E279" s="73"/>
      <c r="F279" s="73"/>
      <c r="G279" s="73"/>
    </row>
    <row r="280" spans="1:7" ht="12">
      <c r="A280" s="73"/>
      <c r="B280" s="73"/>
      <c r="C280" s="73"/>
      <c r="D280" s="73"/>
      <c r="E280" s="73"/>
      <c r="F280" s="73"/>
      <c r="G280" s="73"/>
    </row>
    <row r="281" spans="1:7" ht="12">
      <c r="A281" s="73"/>
      <c r="B281" s="73"/>
      <c r="C281" s="73"/>
      <c r="D281" s="73"/>
      <c r="E281" s="73"/>
      <c r="F281" s="73"/>
      <c r="G281" s="73"/>
    </row>
    <row r="282" spans="1:7" ht="12">
      <c r="A282" s="73"/>
      <c r="B282" s="73"/>
      <c r="C282" s="73"/>
      <c r="D282" s="73"/>
      <c r="E282" s="73"/>
      <c r="F282" s="73"/>
      <c r="G282" s="73"/>
    </row>
    <row r="283" spans="1:7" ht="12">
      <c r="A283" s="73"/>
      <c r="B283" s="73"/>
      <c r="C283" s="73"/>
      <c r="D283" s="73"/>
      <c r="E283" s="73"/>
      <c r="F283" s="73"/>
      <c r="G283" s="73"/>
    </row>
    <row r="284" spans="1:7" ht="12">
      <c r="A284" s="73"/>
      <c r="B284" s="73"/>
      <c r="C284" s="73"/>
      <c r="D284" s="73"/>
      <c r="E284" s="73"/>
      <c r="F284" s="73"/>
      <c r="G284" s="73"/>
    </row>
    <row r="285" spans="1:7" ht="12">
      <c r="A285" s="73"/>
      <c r="B285" s="73"/>
      <c r="C285" s="73"/>
      <c r="D285" s="73"/>
      <c r="E285" s="73"/>
      <c r="F285" s="73"/>
      <c r="G285" s="73"/>
    </row>
    <row r="286" spans="1:7" ht="12">
      <c r="A286" s="73"/>
      <c r="B286" s="73"/>
      <c r="C286" s="73"/>
      <c r="D286" s="73"/>
      <c r="E286" s="73"/>
      <c r="F286" s="73"/>
      <c r="G286" s="73"/>
    </row>
    <row r="287" spans="1:7" ht="12">
      <c r="A287" s="73"/>
      <c r="B287" s="73"/>
      <c r="C287" s="73"/>
      <c r="D287" s="73"/>
      <c r="E287" s="73"/>
      <c r="F287" s="73"/>
      <c r="G287" s="73"/>
    </row>
    <row r="288" spans="1:7" ht="12">
      <c r="A288" s="73"/>
      <c r="B288" s="73"/>
      <c r="C288" s="73"/>
      <c r="D288" s="73"/>
      <c r="E288" s="73"/>
      <c r="F288" s="73"/>
      <c r="G288" s="73"/>
    </row>
    <row r="289" spans="1:7" ht="12">
      <c r="A289" s="73"/>
      <c r="B289" s="73"/>
      <c r="C289" s="73"/>
      <c r="D289" s="73"/>
      <c r="E289" s="73"/>
      <c r="F289" s="73"/>
      <c r="G289" s="73"/>
    </row>
    <row r="290" spans="1:7" ht="12">
      <c r="A290" s="73"/>
      <c r="B290" s="73"/>
      <c r="C290" s="73"/>
      <c r="D290" s="73"/>
      <c r="E290" s="73"/>
      <c r="F290" s="73"/>
      <c r="G290" s="73"/>
    </row>
    <row r="291" spans="1:7" ht="12">
      <c r="A291" s="73"/>
      <c r="B291" s="73"/>
      <c r="C291" s="73"/>
      <c r="D291" s="73"/>
      <c r="E291" s="73"/>
      <c r="F291" s="73"/>
      <c r="G291" s="73"/>
    </row>
    <row r="292" spans="1:7" ht="12">
      <c r="A292" s="73"/>
      <c r="B292" s="73"/>
      <c r="C292" s="73"/>
      <c r="D292" s="73"/>
      <c r="E292" s="73"/>
      <c r="F292" s="73"/>
      <c r="G292" s="73"/>
    </row>
    <row r="293" spans="1:7" ht="12">
      <c r="A293" s="73"/>
      <c r="B293" s="73"/>
      <c r="C293" s="73"/>
      <c r="D293" s="73"/>
      <c r="E293" s="73"/>
      <c r="F293" s="73"/>
      <c r="G293" s="73"/>
    </row>
    <row r="294" spans="1:7" ht="12">
      <c r="A294" s="73"/>
      <c r="B294" s="73"/>
      <c r="C294" s="73"/>
      <c r="D294" s="73"/>
      <c r="E294" s="73"/>
      <c r="F294" s="73"/>
      <c r="G294" s="73"/>
    </row>
    <row r="295" spans="1:7" ht="12">
      <c r="A295" s="73"/>
      <c r="B295" s="73"/>
      <c r="C295" s="73"/>
      <c r="D295" s="73"/>
      <c r="E295" s="73"/>
      <c r="F295" s="73"/>
      <c r="G295" s="73"/>
    </row>
    <row r="296" spans="1:7" ht="12">
      <c r="A296" s="73"/>
      <c r="B296" s="73"/>
      <c r="C296" s="73"/>
      <c r="D296" s="73"/>
      <c r="E296" s="73"/>
      <c r="F296" s="73"/>
      <c r="G296" s="73"/>
    </row>
    <row r="297" spans="1:7" ht="12">
      <c r="A297" s="73"/>
      <c r="B297" s="73"/>
      <c r="C297" s="73"/>
      <c r="D297" s="73"/>
      <c r="E297" s="73"/>
      <c r="F297" s="73"/>
      <c r="G297" s="73"/>
    </row>
    <row r="298" spans="1:7" ht="12">
      <c r="A298" s="73"/>
      <c r="B298" s="73"/>
      <c r="C298" s="73"/>
      <c r="D298" s="73"/>
      <c r="E298" s="73"/>
      <c r="F298" s="73"/>
      <c r="G298" s="73"/>
    </row>
    <row r="299" spans="1:7" ht="12">
      <c r="A299" s="73"/>
      <c r="B299" s="73"/>
      <c r="C299" s="73"/>
      <c r="D299" s="73"/>
      <c r="E299" s="73"/>
      <c r="F299" s="73"/>
      <c r="G299" s="73"/>
    </row>
    <row r="300" spans="1:7" ht="12">
      <c r="A300" s="73"/>
      <c r="B300" s="73"/>
      <c r="C300" s="73"/>
      <c r="D300" s="73"/>
      <c r="E300" s="73"/>
      <c r="F300" s="73"/>
      <c r="G300" s="73"/>
    </row>
    <row r="301" spans="1:7" ht="12">
      <c r="A301" s="73"/>
      <c r="B301" s="73"/>
      <c r="C301" s="73"/>
      <c r="D301" s="73"/>
      <c r="E301" s="73"/>
      <c r="F301" s="73"/>
      <c r="G301" s="73"/>
    </row>
    <row r="302" spans="1:7" ht="12">
      <c r="A302" s="73"/>
      <c r="B302" s="73"/>
      <c r="C302" s="73"/>
      <c r="D302" s="73"/>
      <c r="E302" s="73"/>
      <c r="F302" s="73"/>
      <c r="G302" s="73"/>
    </row>
    <row r="303" spans="1:7" ht="12">
      <c r="A303" s="73"/>
      <c r="B303" s="73"/>
      <c r="C303" s="73"/>
      <c r="D303" s="73"/>
      <c r="E303" s="73"/>
      <c r="F303" s="73"/>
      <c r="G303" s="73"/>
    </row>
    <row r="304" spans="1:7" ht="12">
      <c r="A304" s="73"/>
      <c r="B304" s="73"/>
      <c r="C304" s="73"/>
      <c r="D304" s="73"/>
      <c r="E304" s="73"/>
      <c r="F304" s="73"/>
      <c r="G304" s="73"/>
    </row>
    <row r="305" spans="1:7" ht="12">
      <c r="A305" s="73"/>
      <c r="B305" s="73"/>
      <c r="C305" s="73"/>
      <c r="D305" s="73"/>
      <c r="E305" s="73"/>
      <c r="F305" s="73"/>
      <c r="G305" s="73"/>
    </row>
    <row r="306" spans="1:7" ht="12">
      <c r="A306" s="73"/>
      <c r="B306" s="73"/>
      <c r="C306" s="73"/>
      <c r="D306" s="73"/>
      <c r="E306" s="73"/>
      <c r="F306" s="73"/>
      <c r="G306" s="73"/>
    </row>
    <row r="307" spans="1:7" ht="12">
      <c r="A307" s="73"/>
      <c r="B307" s="73"/>
      <c r="C307" s="73"/>
      <c r="D307" s="73"/>
      <c r="E307" s="73"/>
      <c r="F307" s="73"/>
      <c r="G307" s="73"/>
    </row>
    <row r="308" spans="1:7" ht="12">
      <c r="A308" s="73"/>
      <c r="B308" s="73"/>
      <c r="C308" s="73"/>
      <c r="D308" s="73"/>
      <c r="E308" s="73"/>
      <c r="F308" s="73"/>
      <c r="G308" s="73"/>
    </row>
    <row r="309" spans="1:7" ht="12">
      <c r="A309" s="73"/>
      <c r="B309" s="73"/>
      <c r="C309" s="73"/>
      <c r="D309" s="73"/>
      <c r="E309" s="73"/>
      <c r="F309" s="73"/>
      <c r="G309" s="73"/>
    </row>
    <row r="310" spans="1:7" ht="12">
      <c r="A310" s="73"/>
      <c r="B310" s="73"/>
      <c r="C310" s="73"/>
      <c r="D310" s="73"/>
      <c r="E310" s="73"/>
      <c r="F310" s="73"/>
      <c r="G310" s="73"/>
    </row>
    <row r="311" spans="1:7" ht="12">
      <c r="A311" s="73"/>
      <c r="B311" s="73"/>
      <c r="C311" s="73"/>
      <c r="D311" s="73"/>
      <c r="E311" s="73"/>
      <c r="F311" s="73"/>
      <c r="G311" s="73"/>
    </row>
    <row r="312" spans="1:7" ht="12">
      <c r="A312" s="73"/>
      <c r="B312" s="73"/>
      <c r="C312" s="73"/>
      <c r="D312" s="73"/>
      <c r="E312" s="73"/>
      <c r="F312" s="73"/>
      <c r="G312" s="73"/>
    </row>
    <row r="313" spans="1:7" ht="12">
      <c r="A313" s="73"/>
      <c r="B313" s="73"/>
      <c r="C313" s="73"/>
      <c r="D313" s="73"/>
      <c r="E313" s="73"/>
      <c r="F313" s="73"/>
      <c r="G313" s="73"/>
    </row>
    <row r="314" spans="1:7" ht="12">
      <c r="A314" s="73"/>
      <c r="B314" s="73"/>
      <c r="C314" s="73"/>
      <c r="D314" s="73"/>
      <c r="E314" s="73"/>
      <c r="F314" s="73"/>
      <c r="G314" s="73"/>
    </row>
    <row r="315" spans="1:7" ht="12">
      <c r="A315" s="73"/>
      <c r="B315" s="73"/>
      <c r="C315" s="73"/>
      <c r="D315" s="73"/>
      <c r="E315" s="73"/>
      <c r="F315" s="73"/>
      <c r="G315" s="73"/>
    </row>
    <row r="316" spans="1:7" ht="12">
      <c r="A316" s="73"/>
      <c r="B316" s="73"/>
      <c r="C316" s="73"/>
      <c r="D316" s="73"/>
      <c r="E316" s="73"/>
      <c r="F316" s="73"/>
      <c r="G316" s="73"/>
    </row>
    <row r="317" spans="1:7" ht="12">
      <c r="A317" s="73"/>
      <c r="B317" s="73"/>
      <c r="C317" s="73"/>
      <c r="D317" s="73"/>
      <c r="E317" s="73"/>
      <c r="F317" s="73"/>
      <c r="G317" s="73"/>
    </row>
    <row r="318" spans="1:7" ht="12">
      <c r="A318" s="73"/>
      <c r="B318" s="73"/>
      <c r="C318" s="73"/>
      <c r="D318" s="73"/>
      <c r="E318" s="73"/>
      <c r="F318" s="73"/>
      <c r="G318" s="73"/>
    </row>
    <row r="319" spans="1:7" ht="12">
      <c r="A319" s="73"/>
      <c r="B319" s="73"/>
      <c r="C319" s="73"/>
      <c r="D319" s="73"/>
      <c r="E319" s="73"/>
      <c r="F319" s="73"/>
      <c r="G319" s="73"/>
    </row>
    <row r="320" spans="1:7" ht="12">
      <c r="A320" s="73"/>
      <c r="B320" s="73"/>
      <c r="C320" s="73"/>
      <c r="D320" s="73"/>
      <c r="E320" s="73"/>
      <c r="F320" s="73"/>
      <c r="G320" s="73"/>
    </row>
    <row r="321" spans="1:7" ht="12">
      <c r="A321" s="73"/>
      <c r="B321" s="73"/>
      <c r="C321" s="73"/>
      <c r="D321" s="73"/>
      <c r="E321" s="73"/>
      <c r="F321" s="73"/>
      <c r="G321" s="73"/>
    </row>
    <row r="322" spans="1:7" ht="12">
      <c r="A322" s="73"/>
      <c r="B322" s="73"/>
      <c r="C322" s="73"/>
      <c r="D322" s="73"/>
      <c r="E322" s="73"/>
      <c r="F322" s="73"/>
      <c r="G322" s="73"/>
    </row>
    <row r="323" spans="1:7" ht="12">
      <c r="A323" s="73"/>
      <c r="B323" s="73"/>
      <c r="C323" s="73"/>
      <c r="D323" s="73"/>
      <c r="E323" s="73"/>
      <c r="F323" s="73"/>
      <c r="G323" s="73"/>
    </row>
    <row r="324" spans="1:7" ht="12">
      <c r="A324" s="73"/>
      <c r="B324" s="73"/>
      <c r="C324" s="73"/>
      <c r="D324" s="73"/>
      <c r="E324" s="73"/>
      <c r="F324" s="73"/>
      <c r="G324" s="73"/>
    </row>
    <row r="325" spans="1:7" ht="12">
      <c r="A325" s="73"/>
      <c r="B325" s="73"/>
      <c r="C325" s="73"/>
      <c r="D325" s="73"/>
      <c r="E325" s="73"/>
      <c r="F325" s="73"/>
      <c r="G325" s="73"/>
    </row>
    <row r="326" spans="1:7" ht="12">
      <c r="A326" s="73"/>
      <c r="B326" s="73"/>
      <c r="C326" s="73"/>
      <c r="D326" s="73"/>
      <c r="E326" s="73"/>
      <c r="F326" s="73"/>
      <c r="G326" s="73"/>
    </row>
    <row r="327" spans="1:7" ht="12">
      <c r="A327" s="73"/>
      <c r="B327" s="73"/>
      <c r="C327" s="73"/>
      <c r="D327" s="73"/>
      <c r="E327" s="73"/>
      <c r="F327" s="73"/>
      <c r="G327" s="73"/>
    </row>
    <row r="328" spans="1:7" ht="12">
      <c r="A328" s="73"/>
      <c r="B328" s="73"/>
      <c r="C328" s="73"/>
      <c r="D328" s="73"/>
      <c r="E328" s="73"/>
      <c r="F328" s="73"/>
      <c r="G328" s="73"/>
    </row>
    <row r="329" spans="1:7" ht="12">
      <c r="A329" s="73"/>
      <c r="B329" s="73"/>
      <c r="C329" s="73"/>
      <c r="D329" s="73"/>
      <c r="E329" s="73"/>
      <c r="F329" s="73"/>
      <c r="G329" s="73"/>
    </row>
    <row r="330" spans="1:7" ht="12">
      <c r="A330" s="73"/>
      <c r="B330" s="73"/>
      <c r="C330" s="73"/>
      <c r="D330" s="73"/>
      <c r="E330" s="73"/>
      <c r="F330" s="73"/>
      <c r="G330" s="73"/>
    </row>
    <row r="331" spans="1:7" ht="12">
      <c r="A331" s="73"/>
      <c r="B331" s="73"/>
      <c r="C331" s="73"/>
      <c r="D331" s="73"/>
      <c r="E331" s="73"/>
      <c r="F331" s="73"/>
      <c r="G331" s="73"/>
    </row>
    <row r="332" spans="1:7" ht="12">
      <c r="A332" s="73"/>
      <c r="B332" s="73"/>
      <c r="C332" s="73"/>
      <c r="D332" s="73"/>
      <c r="E332" s="73"/>
      <c r="F332" s="73"/>
      <c r="G332" s="73"/>
    </row>
    <row r="333" spans="1:7" ht="12">
      <c r="A333" s="73"/>
      <c r="B333" s="73"/>
      <c r="C333" s="73"/>
      <c r="D333" s="73"/>
      <c r="E333" s="73"/>
      <c r="F333" s="73"/>
      <c r="G333" s="73"/>
    </row>
    <row r="334" spans="1:7" ht="12">
      <c r="A334" s="73"/>
      <c r="B334" s="73"/>
      <c r="C334" s="73"/>
      <c r="D334" s="73"/>
      <c r="E334" s="73"/>
      <c r="F334" s="73"/>
      <c r="G334" s="73"/>
    </row>
    <row r="335" spans="1:7" ht="12">
      <c r="A335" s="73"/>
      <c r="B335" s="73"/>
      <c r="C335" s="73"/>
      <c r="D335" s="73"/>
      <c r="E335" s="73"/>
      <c r="F335" s="73"/>
      <c r="G335" s="73"/>
    </row>
    <row r="336" spans="1:7" ht="12">
      <c r="A336" s="73"/>
      <c r="B336" s="73"/>
      <c r="C336" s="73"/>
      <c r="D336" s="73"/>
      <c r="E336" s="73"/>
      <c r="F336" s="73"/>
      <c r="G336" s="73"/>
    </row>
    <row r="337" spans="1:7" ht="12">
      <c r="A337" s="73"/>
      <c r="B337" s="73"/>
      <c r="C337" s="73"/>
      <c r="D337" s="73"/>
      <c r="E337" s="73"/>
      <c r="F337" s="73"/>
      <c r="G337" s="73"/>
    </row>
    <row r="338" spans="1:7" ht="12">
      <c r="A338" s="73"/>
      <c r="B338" s="73"/>
      <c r="C338" s="73"/>
      <c r="D338" s="73"/>
      <c r="E338" s="73"/>
      <c r="F338" s="73"/>
      <c r="G338" s="73"/>
    </row>
    <row r="339" spans="1:7" ht="12">
      <c r="A339" s="73"/>
      <c r="B339" s="73"/>
      <c r="C339" s="73"/>
      <c r="D339" s="73"/>
      <c r="E339" s="73"/>
      <c r="F339" s="73"/>
      <c r="G339" s="73"/>
    </row>
    <row r="340" spans="1:7" ht="12">
      <c r="A340" s="73"/>
      <c r="B340" s="73"/>
      <c r="C340" s="73"/>
      <c r="D340" s="73"/>
      <c r="E340" s="73"/>
      <c r="F340" s="73"/>
      <c r="G340" s="73"/>
    </row>
    <row r="341" spans="1:7" ht="12">
      <c r="A341" s="73"/>
      <c r="B341" s="73"/>
      <c r="C341" s="73"/>
      <c r="D341" s="73"/>
      <c r="E341" s="73"/>
      <c r="F341" s="73"/>
      <c r="G341" s="73"/>
    </row>
    <row r="342" spans="1:7" ht="12">
      <c r="A342" s="73"/>
      <c r="B342" s="73"/>
      <c r="C342" s="73"/>
      <c r="D342" s="73"/>
      <c r="E342" s="73"/>
      <c r="F342" s="73"/>
      <c r="G342" s="73"/>
    </row>
    <row r="343" spans="1:7" ht="12">
      <c r="A343" s="73"/>
      <c r="B343" s="73"/>
      <c r="C343" s="73"/>
      <c r="D343" s="73"/>
      <c r="E343" s="73"/>
      <c r="F343" s="73"/>
      <c r="G343" s="73"/>
    </row>
    <row r="344" spans="1:7" ht="12">
      <c r="A344" s="73"/>
      <c r="B344" s="73"/>
      <c r="C344" s="73"/>
      <c r="D344" s="73"/>
      <c r="E344" s="73"/>
      <c r="F344" s="73"/>
      <c r="G344" s="73"/>
    </row>
    <row r="345" spans="1:7" ht="12">
      <c r="A345" s="73"/>
      <c r="B345" s="73"/>
      <c r="C345" s="73"/>
      <c r="D345" s="73"/>
      <c r="E345" s="73"/>
      <c r="F345" s="73"/>
      <c r="G345" s="73"/>
    </row>
    <row r="346" spans="1:7" ht="12">
      <c r="A346" s="73"/>
      <c r="B346" s="73"/>
      <c r="C346" s="73"/>
      <c r="D346" s="73"/>
      <c r="E346" s="73"/>
      <c r="F346" s="73"/>
      <c r="G346" s="73"/>
    </row>
    <row r="347" spans="1:7" ht="12">
      <c r="A347" s="73"/>
      <c r="B347" s="73"/>
      <c r="C347" s="73"/>
      <c r="D347" s="73"/>
      <c r="E347" s="73"/>
      <c r="F347" s="73"/>
      <c r="G347" s="73"/>
    </row>
    <row r="348" spans="1:7" ht="12">
      <c r="A348" s="73"/>
      <c r="B348" s="73"/>
      <c r="C348" s="73"/>
      <c r="D348" s="73"/>
      <c r="E348" s="73"/>
      <c r="F348" s="73"/>
      <c r="G348" s="73"/>
    </row>
    <row r="349" spans="1:7" ht="12">
      <c r="A349" s="73"/>
      <c r="B349" s="73"/>
      <c r="C349" s="73"/>
      <c r="D349" s="73"/>
      <c r="E349" s="73"/>
      <c r="F349" s="73"/>
      <c r="G349" s="73"/>
    </row>
    <row r="350" spans="1:7" ht="12">
      <c r="A350" s="73"/>
      <c r="B350" s="73"/>
      <c r="C350" s="73"/>
      <c r="D350" s="73"/>
      <c r="E350" s="73"/>
      <c r="F350" s="73"/>
      <c r="G350" s="73"/>
    </row>
    <row r="351" spans="1:7" ht="12">
      <c r="A351" s="73"/>
      <c r="B351" s="73"/>
      <c r="C351" s="73"/>
      <c r="D351" s="73"/>
      <c r="E351" s="73"/>
      <c r="F351" s="73"/>
      <c r="G351" s="73"/>
    </row>
    <row r="352" spans="1:7" ht="12">
      <c r="A352" s="73"/>
      <c r="B352" s="73"/>
      <c r="C352" s="73"/>
      <c r="D352" s="73"/>
      <c r="E352" s="73"/>
      <c r="F352" s="73"/>
      <c r="G352" s="73"/>
    </row>
    <row r="353" spans="1:7" ht="12">
      <c r="A353" s="73"/>
      <c r="B353" s="73"/>
      <c r="C353" s="73"/>
      <c r="D353" s="73"/>
      <c r="E353" s="73"/>
      <c r="F353" s="73"/>
      <c r="G353" s="73"/>
    </row>
    <row r="354" spans="1:7" ht="12">
      <c r="A354" s="73"/>
      <c r="B354" s="73"/>
      <c r="C354" s="73"/>
      <c r="D354" s="73"/>
      <c r="E354" s="73"/>
      <c r="F354" s="73"/>
      <c r="G354" s="73"/>
    </row>
    <row r="355" spans="1:7" ht="12">
      <c r="A355" s="73"/>
      <c r="B355" s="73"/>
      <c r="C355" s="73"/>
      <c r="D355" s="73"/>
      <c r="E355" s="73"/>
      <c r="F355" s="73"/>
      <c r="G355" s="73"/>
    </row>
    <row r="356" spans="1:7" ht="12">
      <c r="A356" s="73"/>
      <c r="B356" s="73"/>
      <c r="C356" s="73"/>
      <c r="D356" s="73"/>
      <c r="E356" s="73"/>
      <c r="F356" s="73"/>
      <c r="G356" s="73"/>
    </row>
    <row r="357" spans="1:7" ht="12">
      <c r="A357" s="73"/>
      <c r="B357" s="73"/>
      <c r="C357" s="73"/>
      <c r="D357" s="73"/>
      <c r="E357" s="73"/>
      <c r="F357" s="73"/>
      <c r="G357" s="73"/>
    </row>
    <row r="358" spans="1:7" ht="12">
      <c r="A358" s="73"/>
      <c r="B358" s="73"/>
      <c r="C358" s="73"/>
      <c r="D358" s="73"/>
      <c r="E358" s="73"/>
      <c r="F358" s="73"/>
      <c r="G358" s="73"/>
    </row>
    <row r="359" spans="1:7" ht="12">
      <c r="A359" s="73"/>
      <c r="B359" s="73"/>
      <c r="C359" s="73"/>
      <c r="D359" s="73"/>
      <c r="E359" s="73"/>
      <c r="F359" s="73"/>
      <c r="G359" s="73"/>
    </row>
    <row r="360" spans="1:7" ht="12">
      <c r="A360" s="73"/>
      <c r="B360" s="73"/>
      <c r="C360" s="73"/>
      <c r="D360" s="73"/>
      <c r="E360" s="73"/>
      <c r="F360" s="73"/>
      <c r="G360" s="73"/>
    </row>
    <row r="361" spans="1:7" ht="12">
      <c r="A361" s="73"/>
      <c r="B361" s="73"/>
      <c r="C361" s="73"/>
      <c r="D361" s="73"/>
      <c r="E361" s="73"/>
      <c r="F361" s="73"/>
      <c r="G361" s="73"/>
    </row>
    <row r="362" spans="1:7" ht="12">
      <c r="A362" s="73"/>
      <c r="B362" s="73"/>
      <c r="C362" s="73"/>
      <c r="D362" s="73"/>
      <c r="E362" s="73"/>
      <c r="F362" s="73"/>
      <c r="G362" s="73"/>
    </row>
    <row r="363" spans="1:7" ht="12">
      <c r="A363" s="73"/>
      <c r="B363" s="73"/>
      <c r="C363" s="73"/>
      <c r="D363" s="73"/>
      <c r="E363" s="73"/>
      <c r="F363" s="73"/>
      <c r="G363" s="73"/>
    </row>
    <row r="364" spans="1:7" ht="12">
      <c r="A364" s="73"/>
      <c r="B364" s="73"/>
      <c r="C364" s="73"/>
      <c r="D364" s="73"/>
      <c r="E364" s="73"/>
      <c r="F364" s="73"/>
      <c r="G364" s="73"/>
    </row>
    <row r="365" spans="1:7" ht="12">
      <c r="A365" s="73"/>
      <c r="B365" s="73"/>
      <c r="C365" s="73"/>
      <c r="D365" s="73"/>
      <c r="E365" s="73"/>
      <c r="F365" s="73"/>
      <c r="G365" s="73"/>
    </row>
    <row r="366" spans="1:7" ht="12">
      <c r="A366" s="73"/>
      <c r="B366" s="73"/>
      <c r="C366" s="73"/>
      <c r="D366" s="73"/>
      <c r="E366" s="73"/>
      <c r="F366" s="73"/>
      <c r="G366" s="73"/>
    </row>
    <row r="367" spans="1:7" ht="12">
      <c r="A367" s="73"/>
      <c r="B367" s="73"/>
      <c r="C367" s="73"/>
      <c r="D367" s="73"/>
      <c r="E367" s="73"/>
      <c r="F367" s="73"/>
      <c r="G367" s="73"/>
    </row>
    <row r="368" spans="1:7" ht="12">
      <c r="A368" s="73"/>
      <c r="B368" s="73"/>
      <c r="C368" s="73"/>
      <c r="D368" s="73"/>
      <c r="E368" s="73"/>
      <c r="F368" s="73"/>
      <c r="G368" s="73"/>
    </row>
    <row r="369" spans="1:7" ht="12">
      <c r="A369" s="73"/>
      <c r="B369" s="73"/>
      <c r="C369" s="73"/>
      <c r="D369" s="73"/>
      <c r="E369" s="73"/>
      <c r="F369" s="73"/>
      <c r="G369" s="73"/>
    </row>
    <row r="370" spans="1:7" ht="12">
      <c r="A370" s="73"/>
      <c r="B370" s="73"/>
      <c r="C370" s="73"/>
      <c r="D370" s="73"/>
      <c r="E370" s="73"/>
      <c r="F370" s="73"/>
      <c r="G370" s="73"/>
    </row>
    <row r="371" spans="1:7" ht="12">
      <c r="A371" s="73"/>
      <c r="B371" s="73"/>
      <c r="C371" s="73"/>
      <c r="D371" s="73"/>
      <c r="E371" s="73"/>
      <c r="F371" s="73"/>
      <c r="G371" s="73"/>
    </row>
    <row r="372" spans="1:7" ht="12">
      <c r="A372" s="73"/>
      <c r="B372" s="73"/>
      <c r="C372" s="73"/>
      <c r="D372" s="73"/>
      <c r="E372" s="73"/>
      <c r="F372" s="73"/>
      <c r="G372" s="73"/>
    </row>
    <row r="373" spans="1:7" ht="12">
      <c r="A373" s="73"/>
      <c r="B373" s="73"/>
      <c r="C373" s="73"/>
      <c r="D373" s="73"/>
      <c r="E373" s="73"/>
      <c r="F373" s="73"/>
      <c r="G373" s="73"/>
    </row>
    <row r="374" spans="1:7" ht="12">
      <c r="A374" s="73"/>
      <c r="B374" s="73"/>
      <c r="C374" s="73"/>
      <c r="D374" s="73"/>
      <c r="E374" s="73"/>
      <c r="F374" s="73"/>
      <c r="G374" s="73"/>
    </row>
    <row r="375" spans="1:7" ht="12">
      <c r="A375" s="73"/>
      <c r="B375" s="73"/>
      <c r="C375" s="73"/>
      <c r="D375" s="73"/>
      <c r="E375" s="73"/>
      <c r="F375" s="73"/>
      <c r="G375" s="73"/>
    </row>
    <row r="376" spans="1:7" ht="12">
      <c r="A376" s="73"/>
      <c r="B376" s="73"/>
      <c r="C376" s="73"/>
      <c r="D376" s="73"/>
      <c r="E376" s="73"/>
      <c r="F376" s="73"/>
      <c r="G376" s="73"/>
    </row>
    <row r="377" spans="1:7" ht="12">
      <c r="A377" s="73"/>
      <c r="B377" s="73"/>
      <c r="C377" s="73"/>
      <c r="D377" s="73"/>
      <c r="E377" s="73"/>
      <c r="F377" s="73"/>
      <c r="G377" s="73"/>
    </row>
    <row r="378" spans="1:7" ht="12">
      <c r="A378" s="73"/>
      <c r="B378" s="73"/>
      <c r="C378" s="73"/>
      <c r="D378" s="73"/>
      <c r="E378" s="73"/>
      <c r="F378" s="73"/>
      <c r="G378" s="73"/>
    </row>
    <row r="379" spans="1:7" ht="12">
      <c r="A379" s="73"/>
      <c r="B379" s="73"/>
      <c r="C379" s="73"/>
      <c r="D379" s="73"/>
      <c r="E379" s="73"/>
      <c r="F379" s="73"/>
      <c r="G379" s="73"/>
    </row>
    <row r="380" spans="1:7" ht="12">
      <c r="A380" s="73"/>
      <c r="B380" s="73"/>
      <c r="C380" s="73"/>
      <c r="D380" s="73"/>
      <c r="E380" s="73"/>
      <c r="F380" s="73"/>
      <c r="G380" s="73"/>
    </row>
    <row r="381" spans="1:7" ht="12">
      <c r="A381" s="73"/>
      <c r="B381" s="73"/>
      <c r="C381" s="73"/>
      <c r="D381" s="73"/>
      <c r="E381" s="73"/>
      <c r="F381" s="73"/>
      <c r="G381" s="73"/>
    </row>
    <row r="382" spans="1:7" ht="12">
      <c r="A382" s="73"/>
      <c r="B382" s="73"/>
      <c r="C382" s="73"/>
      <c r="D382" s="73"/>
      <c r="E382" s="73"/>
      <c r="F382" s="73"/>
      <c r="G382" s="73"/>
    </row>
    <row r="383" spans="1:7" ht="12">
      <c r="A383" s="73"/>
      <c r="B383" s="73"/>
      <c r="C383" s="73"/>
      <c r="D383" s="73"/>
      <c r="E383" s="73"/>
      <c r="F383" s="73"/>
      <c r="G383" s="73"/>
    </row>
    <row r="384" spans="1:7" ht="12">
      <c r="A384" s="73"/>
      <c r="B384" s="73"/>
      <c r="C384" s="73"/>
      <c r="D384" s="73"/>
      <c r="E384" s="73"/>
      <c r="F384" s="73"/>
      <c r="G384" s="73"/>
    </row>
    <row r="385" spans="1:7" ht="12">
      <c r="A385" s="73"/>
      <c r="B385" s="73"/>
      <c r="C385" s="73"/>
      <c r="D385" s="73"/>
      <c r="E385" s="73"/>
      <c r="F385" s="73"/>
      <c r="G385" s="73"/>
    </row>
    <row r="386" spans="1:7" ht="12">
      <c r="A386" s="73"/>
      <c r="B386" s="73"/>
      <c r="C386" s="73"/>
      <c r="D386" s="73"/>
      <c r="E386" s="73"/>
      <c r="F386" s="73"/>
      <c r="G386" s="73"/>
    </row>
    <row r="387" spans="1:7" ht="12">
      <c r="A387" s="73"/>
      <c r="B387" s="73"/>
      <c r="C387" s="73"/>
      <c r="D387" s="73"/>
      <c r="E387" s="73"/>
      <c r="F387" s="73"/>
      <c r="G387" s="73"/>
    </row>
    <row r="388" spans="1:7" ht="12">
      <c r="A388" s="73"/>
      <c r="B388" s="73"/>
      <c r="C388" s="73"/>
      <c r="D388" s="73"/>
      <c r="E388" s="73"/>
      <c r="F388" s="73"/>
      <c r="G388" s="73"/>
    </row>
    <row r="389" spans="1:7" ht="12">
      <c r="A389" s="73"/>
      <c r="B389" s="73"/>
      <c r="C389" s="73"/>
      <c r="D389" s="73"/>
      <c r="E389" s="73"/>
      <c r="F389" s="73"/>
      <c r="G389" s="73"/>
    </row>
    <row r="390" spans="1:7" ht="12">
      <c r="A390" s="73"/>
      <c r="B390" s="73"/>
      <c r="C390" s="73"/>
      <c r="D390" s="73"/>
      <c r="E390" s="73"/>
      <c r="F390" s="73"/>
      <c r="G390" s="73"/>
    </row>
  </sheetData>
  <mergeCells count="11">
    <mergeCell ref="F9:F11"/>
    <mergeCell ref="A6:F6"/>
    <mergeCell ref="A7:F7"/>
    <mergeCell ref="A9:C9"/>
    <mergeCell ref="A44:F44"/>
    <mergeCell ref="A13:F13"/>
    <mergeCell ref="A10:A11"/>
    <mergeCell ref="B10:B11"/>
    <mergeCell ref="C10:C11"/>
    <mergeCell ref="D9:D11"/>
    <mergeCell ref="E9:E11"/>
  </mergeCells>
  <printOptions/>
  <pageMargins left="0.3937007874015748" right="0.3937007874015748" top="0.27" bottom="0.23" header="0.11811023622047245" footer="0.11811023622047245"/>
  <pageSetup horizontalDpi="600" verticalDpi="600" orientation="portrait" paperSize="9" r:id="rId1"/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E4" sqref="E4"/>
    </sheetView>
  </sheetViews>
  <sheetFormatPr defaultColWidth="9.00390625" defaultRowHeight="12.75"/>
  <cols>
    <col min="1" max="1" width="4.00390625" style="397" bestFit="1" customWidth="1"/>
    <col min="2" max="2" width="6.125" style="397" bestFit="1" customWidth="1"/>
    <col min="3" max="3" width="5.00390625" style="397" bestFit="1" customWidth="1"/>
    <col min="4" max="4" width="49.375" style="397" customWidth="1"/>
    <col min="5" max="5" width="20.00390625" style="397" customWidth="1"/>
    <col min="6" max="16384" width="9.125" style="397" customWidth="1"/>
  </cols>
  <sheetData>
    <row r="1" spans="1:5" ht="12.75">
      <c r="A1" s="192"/>
      <c r="B1" s="192"/>
      <c r="C1" s="192"/>
      <c r="D1" s="192"/>
      <c r="E1" s="251" t="s">
        <v>279</v>
      </c>
    </row>
    <row r="2" spans="1:5" ht="12.75">
      <c r="A2" s="192"/>
      <c r="B2" s="192"/>
      <c r="C2" s="192"/>
      <c r="D2" s="192"/>
      <c r="E2" s="251" t="s">
        <v>744</v>
      </c>
    </row>
    <row r="3" spans="1:5" ht="12.75">
      <c r="A3" s="192"/>
      <c r="B3" s="192"/>
      <c r="C3" s="192"/>
      <c r="D3" s="338"/>
      <c r="E3" s="251" t="s">
        <v>49</v>
      </c>
    </row>
    <row r="4" spans="1:5" ht="12.75">
      <c r="A4" s="192"/>
      <c r="B4" s="192"/>
      <c r="C4" s="192"/>
      <c r="D4" s="338"/>
      <c r="E4" s="251" t="s">
        <v>750</v>
      </c>
    </row>
    <row r="5" spans="1:5" ht="12.75">
      <c r="A5" s="192"/>
      <c r="B5" s="192"/>
      <c r="C5" s="192"/>
      <c r="D5" s="338"/>
      <c r="E5" s="251"/>
    </row>
    <row r="6" spans="1:5" ht="12.75">
      <c r="A6" s="192"/>
      <c r="B6" s="192"/>
      <c r="C6" s="192"/>
      <c r="D6" s="338"/>
      <c r="E6" s="338"/>
    </row>
    <row r="7" spans="1:5" ht="12.75">
      <c r="A7" s="192"/>
      <c r="B7" s="192"/>
      <c r="C7" s="192"/>
      <c r="D7" s="192"/>
      <c r="E7" s="192"/>
    </row>
    <row r="8" spans="1:5" ht="12.75">
      <c r="A8" s="868" t="s">
        <v>299</v>
      </c>
      <c r="B8" s="868"/>
      <c r="C8" s="868"/>
      <c r="D8" s="868"/>
      <c r="E8" s="868"/>
    </row>
    <row r="9" spans="1:5" ht="12.75">
      <c r="A9" s="868" t="s">
        <v>406</v>
      </c>
      <c r="B9" s="868"/>
      <c r="C9" s="868"/>
      <c r="D9" s="868"/>
      <c r="E9" s="868"/>
    </row>
    <row r="10" spans="1:5" ht="12.75">
      <c r="A10" s="868" t="s">
        <v>519</v>
      </c>
      <c r="B10" s="868"/>
      <c r="C10" s="868"/>
      <c r="D10" s="868"/>
      <c r="E10" s="868"/>
    </row>
    <row r="11" spans="1:5" ht="12.75">
      <c r="A11" s="192"/>
      <c r="B11" s="318"/>
      <c r="C11" s="192"/>
      <c r="D11" s="192"/>
      <c r="E11" s="192"/>
    </row>
    <row r="12" spans="1:5" ht="12.75">
      <c r="A12" s="192"/>
      <c r="B12" s="318"/>
      <c r="C12" s="192"/>
      <c r="D12" s="192"/>
      <c r="E12" s="192"/>
    </row>
    <row r="13" spans="1:5" ht="13.5" thickBot="1">
      <c r="A13" s="338"/>
      <c r="B13" s="338"/>
      <c r="C13" s="338"/>
      <c r="D13" s="338"/>
      <c r="E13" s="446" t="s">
        <v>277</v>
      </c>
    </row>
    <row r="14" spans="1:5" ht="12.75">
      <c r="A14" s="906" t="s">
        <v>303</v>
      </c>
      <c r="B14" s="907"/>
      <c r="C14" s="908"/>
      <c r="D14" s="448"/>
      <c r="E14" s="449"/>
    </row>
    <row r="15" spans="1:5" ht="12.75">
      <c r="A15" s="904" t="s">
        <v>61</v>
      </c>
      <c r="B15" s="905" t="s">
        <v>46</v>
      </c>
      <c r="C15" s="905" t="s">
        <v>0</v>
      </c>
      <c r="D15" s="277" t="s">
        <v>94</v>
      </c>
      <c r="E15" s="450" t="s">
        <v>259</v>
      </c>
    </row>
    <row r="16" spans="1:5" ht="13.5" thickBot="1">
      <c r="A16" s="847"/>
      <c r="B16" s="850"/>
      <c r="C16" s="850"/>
      <c r="D16" s="312"/>
      <c r="E16" s="451"/>
    </row>
    <row r="17" spans="1:5" ht="13.5" thickBot="1">
      <c r="A17" s="452">
        <v>1</v>
      </c>
      <c r="B17" s="453">
        <v>2</v>
      </c>
      <c r="C17" s="454">
        <v>3</v>
      </c>
      <c r="D17" s="454">
        <v>4</v>
      </c>
      <c r="E17" s="455">
        <v>5</v>
      </c>
    </row>
    <row r="18" spans="1:5" ht="13.5" thickBot="1">
      <c r="A18" s="787">
        <v>600</v>
      </c>
      <c r="B18" s="491"/>
      <c r="C18" s="489"/>
      <c r="D18" s="788" t="s">
        <v>32</v>
      </c>
      <c r="E18" s="789">
        <f>E19</f>
        <v>8423</v>
      </c>
    </row>
    <row r="19" spans="1:5" ht="12.75">
      <c r="A19" s="423"/>
      <c r="B19" s="457">
        <v>60014</v>
      </c>
      <c r="C19" s="447"/>
      <c r="D19" s="461" t="s">
        <v>33</v>
      </c>
      <c r="E19" s="492">
        <f>E21</f>
        <v>8423</v>
      </c>
    </row>
    <row r="20" spans="1:5" ht="12.75">
      <c r="A20" s="423"/>
      <c r="B20" s="430"/>
      <c r="C20" s="314">
        <v>2310</v>
      </c>
      <c r="D20" s="314" t="s">
        <v>551</v>
      </c>
      <c r="E20" s="493"/>
    </row>
    <row r="21" spans="1:5" ht="12.75">
      <c r="A21" s="423"/>
      <c r="B21" s="430"/>
      <c r="C21" s="314"/>
      <c r="D21" s="314" t="s">
        <v>552</v>
      </c>
      <c r="E21" s="493">
        <f>'WYDATKI ukł.wyk.'!G28</f>
        <v>8423</v>
      </c>
    </row>
    <row r="22" spans="1:5" ht="12.75">
      <c r="A22" s="423"/>
      <c r="B22" s="430"/>
      <c r="C22" s="314"/>
      <c r="D22" s="314"/>
      <c r="E22" s="493"/>
    </row>
    <row r="23" spans="1:5" ht="13.5" thickBot="1">
      <c r="A23" s="421">
        <v>754</v>
      </c>
      <c r="B23" s="311"/>
      <c r="C23" s="313"/>
      <c r="D23" s="414" t="s">
        <v>737</v>
      </c>
      <c r="E23" s="644">
        <f>E24</f>
        <v>5000</v>
      </c>
    </row>
    <row r="24" spans="1:5" ht="12.75">
      <c r="A24" s="490"/>
      <c r="B24" s="462">
        <v>75406</v>
      </c>
      <c r="C24" s="463"/>
      <c r="D24" s="463" t="s">
        <v>733</v>
      </c>
      <c r="E24" s="656">
        <f>E25</f>
        <v>5000</v>
      </c>
    </row>
    <row r="25" spans="1:5" ht="12.75">
      <c r="A25" s="490"/>
      <c r="B25" s="430"/>
      <c r="C25" s="314">
        <v>6610</v>
      </c>
      <c r="D25" s="193" t="s">
        <v>729</v>
      </c>
      <c r="E25" s="493">
        <f>'WYDATKI ukł.wyk.'!G145</f>
        <v>5000</v>
      </c>
    </row>
    <row r="26" spans="1:5" ht="12.75">
      <c r="A26" s="490"/>
      <c r="B26" s="430"/>
      <c r="C26" s="277"/>
      <c r="D26" s="193" t="s">
        <v>690</v>
      </c>
      <c r="E26" s="450"/>
    </row>
    <row r="27" spans="1:5" ht="12.75">
      <c r="A27" s="490"/>
      <c r="B27" s="430"/>
      <c r="C27" s="277"/>
      <c r="D27" s="217"/>
      <c r="E27" s="450"/>
    </row>
    <row r="28" spans="1:5" ht="13.5" thickBot="1">
      <c r="A28" s="421">
        <v>851</v>
      </c>
      <c r="B28" s="428"/>
      <c r="C28" s="402"/>
      <c r="D28" s="414" t="s">
        <v>18</v>
      </c>
      <c r="E28" s="456">
        <f>E29</f>
        <v>35000</v>
      </c>
    </row>
    <row r="29" spans="1:5" ht="12.75">
      <c r="A29" s="423"/>
      <c r="B29" s="457">
        <v>85141</v>
      </c>
      <c r="C29" s="447"/>
      <c r="D29" s="460" t="s">
        <v>521</v>
      </c>
      <c r="E29" s="458">
        <f>E31</f>
        <v>35000</v>
      </c>
    </row>
    <row r="30" spans="1:5" ht="12.75">
      <c r="A30" s="423"/>
      <c r="B30" s="430"/>
      <c r="C30" s="314">
        <v>6620</v>
      </c>
      <c r="D30" s="193" t="s">
        <v>715</v>
      </c>
      <c r="E30" s="459"/>
    </row>
    <row r="31" spans="1:5" ht="12.75">
      <c r="A31" s="423"/>
      <c r="B31" s="430"/>
      <c r="C31" s="314"/>
      <c r="D31" s="193" t="s">
        <v>690</v>
      </c>
      <c r="E31" s="459">
        <f>'WYDATKI ukł.wyk.'!G267</f>
        <v>35000</v>
      </c>
    </row>
    <row r="32" spans="1:5" ht="12.75">
      <c r="A32" s="423"/>
      <c r="B32" s="430"/>
      <c r="C32" s="314"/>
      <c r="D32" s="314"/>
      <c r="E32" s="459"/>
    </row>
    <row r="33" spans="1:5" ht="13.5" thickBot="1">
      <c r="A33" s="421">
        <v>852</v>
      </c>
      <c r="B33" s="428"/>
      <c r="C33" s="414"/>
      <c r="D33" s="414" t="s">
        <v>249</v>
      </c>
      <c r="E33" s="456">
        <f>E38+E34</f>
        <v>759500</v>
      </c>
    </row>
    <row r="34" spans="1:5" ht="12.75">
      <c r="A34" s="405"/>
      <c r="B34" s="457">
        <v>85201</v>
      </c>
      <c r="C34" s="460"/>
      <c r="D34" s="461" t="s">
        <v>26</v>
      </c>
      <c r="E34" s="458">
        <f>E36</f>
        <v>639500</v>
      </c>
    </row>
    <row r="35" spans="1:5" ht="12.75">
      <c r="A35" s="405"/>
      <c r="B35" s="430"/>
      <c r="C35" s="314">
        <v>2310</v>
      </c>
      <c r="D35" s="314" t="s">
        <v>551</v>
      </c>
      <c r="E35" s="459"/>
    </row>
    <row r="36" spans="1:5" ht="12.75">
      <c r="A36" s="405"/>
      <c r="B36" s="430"/>
      <c r="C36" s="314"/>
      <c r="D36" s="314" t="s">
        <v>552</v>
      </c>
      <c r="E36" s="459">
        <f>'WYDATKI ukł.wyk.'!G281</f>
        <v>639500</v>
      </c>
    </row>
    <row r="37" spans="1:5" ht="12.75">
      <c r="A37" s="405"/>
      <c r="B37" s="430"/>
      <c r="C37" s="314"/>
      <c r="D37" s="314"/>
      <c r="E37" s="459"/>
    </row>
    <row r="38" spans="1:5" ht="12.75">
      <c r="A38" s="423"/>
      <c r="B38" s="462">
        <v>85204</v>
      </c>
      <c r="C38" s="463"/>
      <c r="D38" s="463" t="s">
        <v>28</v>
      </c>
      <c r="E38" s="464">
        <f>E40</f>
        <v>120000</v>
      </c>
    </row>
    <row r="39" spans="1:5" ht="12.75">
      <c r="A39" s="465"/>
      <c r="B39" s="211"/>
      <c r="C39" s="277">
        <v>2310</v>
      </c>
      <c r="D39" s="314" t="s">
        <v>551</v>
      </c>
      <c r="E39" s="459"/>
    </row>
    <row r="40" spans="1:5" ht="12.75">
      <c r="A40" s="465"/>
      <c r="B40" s="211"/>
      <c r="C40" s="277"/>
      <c r="D40" s="314" t="s">
        <v>552</v>
      </c>
      <c r="E40" s="459">
        <f>'WYDATKI ukł.wyk.'!G342</f>
        <v>120000</v>
      </c>
    </row>
    <row r="41" spans="1:5" ht="12.75">
      <c r="A41" s="423"/>
      <c r="B41" s="430"/>
      <c r="C41" s="277"/>
      <c r="D41" s="314"/>
      <c r="E41" s="466"/>
    </row>
    <row r="42" spans="1:5" ht="13.5" thickBot="1">
      <c r="A42" s="421">
        <v>854</v>
      </c>
      <c r="B42" s="428"/>
      <c r="C42" s="402"/>
      <c r="D42" s="414" t="s">
        <v>29</v>
      </c>
      <c r="E42" s="456">
        <f>E44</f>
        <v>120000</v>
      </c>
    </row>
    <row r="43" spans="1:5" ht="12.75">
      <c r="A43" s="423"/>
      <c r="B43" s="430">
        <v>85406</v>
      </c>
      <c r="C43" s="277"/>
      <c r="D43" s="314" t="s">
        <v>168</v>
      </c>
      <c r="E43" s="459"/>
    </row>
    <row r="44" spans="1:5" ht="12.75">
      <c r="A44" s="423"/>
      <c r="B44" s="462"/>
      <c r="C44" s="467"/>
      <c r="D44" s="463" t="s">
        <v>300</v>
      </c>
      <c r="E44" s="464">
        <f>E46</f>
        <v>120000</v>
      </c>
    </row>
    <row r="45" spans="1:5" ht="12.75">
      <c r="A45" s="423"/>
      <c r="B45" s="430"/>
      <c r="C45" s="277">
        <v>2310</v>
      </c>
      <c r="D45" s="314" t="s">
        <v>551</v>
      </c>
      <c r="E45" s="459"/>
    </row>
    <row r="46" spans="1:5" ht="12.75">
      <c r="A46" s="423"/>
      <c r="B46" s="430"/>
      <c r="C46" s="277"/>
      <c r="D46" s="314" t="s">
        <v>552</v>
      </c>
      <c r="E46" s="459">
        <f>'WYDATKI ukł.wyk.'!G430</f>
        <v>120000</v>
      </c>
    </row>
    <row r="47" spans="1:5" ht="12.75">
      <c r="A47" s="423"/>
      <c r="B47" s="430"/>
      <c r="C47" s="277"/>
      <c r="D47" s="314"/>
      <c r="E47" s="459"/>
    </row>
    <row r="48" spans="1:5" ht="13.5" thickBot="1">
      <c r="A48" s="421">
        <v>921</v>
      </c>
      <c r="B48" s="428"/>
      <c r="C48" s="402"/>
      <c r="D48" s="414" t="s">
        <v>45</v>
      </c>
      <c r="E48" s="456">
        <f>E49</f>
        <v>35000</v>
      </c>
    </row>
    <row r="49" spans="1:5" ht="12.75">
      <c r="A49" s="423"/>
      <c r="B49" s="462">
        <v>92116</v>
      </c>
      <c r="C49" s="467"/>
      <c r="D49" s="463" t="s">
        <v>233</v>
      </c>
      <c r="E49" s="464">
        <f>E51</f>
        <v>35000</v>
      </c>
    </row>
    <row r="50" spans="1:5" ht="12.75">
      <c r="A50" s="423"/>
      <c r="B50" s="430"/>
      <c r="C50" s="277">
        <v>2310</v>
      </c>
      <c r="D50" s="314" t="s">
        <v>551</v>
      </c>
      <c r="E50" s="459"/>
    </row>
    <row r="51" spans="1:5" ht="13.5" thickBot="1">
      <c r="A51" s="423"/>
      <c r="B51" s="430"/>
      <c r="C51" s="277"/>
      <c r="D51" s="314" t="s">
        <v>552</v>
      </c>
      <c r="E51" s="459">
        <f>'WYDATKI ukł.wyk.'!G511</f>
        <v>35000</v>
      </c>
    </row>
    <row r="52" spans="1:5" ht="12.75">
      <c r="A52" s="468"/>
      <c r="B52" s="469"/>
      <c r="C52" s="470"/>
      <c r="D52" s="471"/>
      <c r="E52" s="472"/>
    </row>
    <row r="53" spans="1:5" ht="12.75">
      <c r="A53" s="199"/>
      <c r="B53" s="53"/>
      <c r="C53" s="53"/>
      <c r="D53" s="381" t="s">
        <v>278</v>
      </c>
      <c r="E53" s="473">
        <f>E48+E42+E33+E28+E18+E23</f>
        <v>962923</v>
      </c>
    </row>
    <row r="54" spans="1:5" ht="13.5" thickBot="1">
      <c r="A54" s="474"/>
      <c r="B54" s="390"/>
      <c r="C54" s="390"/>
      <c r="D54" s="475"/>
      <c r="E54" s="476"/>
    </row>
  </sheetData>
  <mergeCells count="7">
    <mergeCell ref="A15:A16"/>
    <mergeCell ref="B15:B16"/>
    <mergeCell ref="C15:C16"/>
    <mergeCell ref="A8:E8"/>
    <mergeCell ref="A9:E9"/>
    <mergeCell ref="A10:E10"/>
    <mergeCell ref="A14:C14"/>
  </mergeCells>
  <printOptions/>
  <pageMargins left="0.75" right="0.75" top="0.56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4"/>
  <sheetViews>
    <sheetView zoomScale="95" zoomScaleNormal="95" workbookViewId="0" topLeftCell="D1">
      <selection activeCell="K4" sqref="K4"/>
    </sheetView>
  </sheetViews>
  <sheetFormatPr defaultColWidth="9.00390625" defaultRowHeight="12.75"/>
  <cols>
    <col min="1" max="1" width="3.875" style="9" customWidth="1"/>
    <col min="2" max="2" width="5.375" style="9" customWidth="1"/>
    <col min="3" max="3" width="44.625" style="9" customWidth="1"/>
    <col min="4" max="4" width="9.375" style="9" customWidth="1"/>
    <col min="5" max="5" width="9.00390625" style="9" customWidth="1"/>
    <col min="6" max="6" width="9.125" style="9" customWidth="1"/>
    <col min="7" max="7" width="8.375" style="9" customWidth="1"/>
    <col min="8" max="8" width="9.00390625" style="9" customWidth="1"/>
    <col min="9" max="9" width="8.625" style="9" customWidth="1"/>
    <col min="10" max="10" width="10.625" style="9" customWidth="1"/>
    <col min="11" max="11" width="8.875" style="9" customWidth="1"/>
    <col min="12" max="12" width="7.375" style="9" customWidth="1"/>
    <col min="13" max="13" width="11.625" style="9" customWidth="1"/>
    <col min="14" max="16384" width="9.125" style="9" customWidth="1"/>
  </cols>
  <sheetData>
    <row r="1" spans="11:12" ht="12">
      <c r="K1" s="10" t="s">
        <v>298</v>
      </c>
      <c r="L1" s="10"/>
    </row>
    <row r="2" spans="7:13" ht="12">
      <c r="G2" s="25"/>
      <c r="K2" s="10" t="s">
        <v>280</v>
      </c>
      <c r="L2" s="10" t="s">
        <v>751</v>
      </c>
      <c r="M2" s="11"/>
    </row>
    <row r="3" spans="11:13" ht="12">
      <c r="K3" s="10" t="s">
        <v>49</v>
      </c>
      <c r="L3" s="10"/>
      <c r="M3" s="11"/>
    </row>
    <row r="4" spans="11:13" ht="12">
      <c r="K4" s="10" t="s">
        <v>750</v>
      </c>
      <c r="L4" s="10"/>
      <c r="M4" s="11"/>
    </row>
    <row r="5" spans="1:13" ht="14.25" customHeight="1">
      <c r="A5" s="868" t="s">
        <v>562</v>
      </c>
      <c r="B5" s="868"/>
      <c r="C5" s="868"/>
      <c r="D5" s="868"/>
      <c r="E5" s="868"/>
      <c r="F5" s="868"/>
      <c r="G5" s="868"/>
      <c r="H5" s="868"/>
      <c r="I5" s="868"/>
      <c r="J5" s="868"/>
      <c r="K5" s="868"/>
      <c r="L5" s="868"/>
      <c r="M5" s="868"/>
    </row>
    <row r="6" spans="1:13" ht="14.25" customHeight="1">
      <c r="A6" s="918" t="s">
        <v>563</v>
      </c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</row>
    <row r="7" spans="1:13" ht="14.25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</row>
    <row r="8" spans="1:13" ht="12.75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202" t="s">
        <v>277</v>
      </c>
    </row>
    <row r="9" spans="1:13" ht="12.75" customHeight="1">
      <c r="A9" s="231"/>
      <c r="B9" s="232"/>
      <c r="C9" s="502"/>
      <c r="D9" s="503"/>
      <c r="E9" s="912" t="s">
        <v>422</v>
      </c>
      <c r="F9" s="913"/>
      <c r="G9" s="913"/>
      <c r="H9" s="913"/>
      <c r="I9" s="913"/>
      <c r="J9" s="913"/>
      <c r="K9" s="913"/>
      <c r="L9" s="914"/>
      <c r="M9" s="504"/>
    </row>
    <row r="10" spans="1:13" ht="12">
      <c r="A10" s="233"/>
      <c r="B10" s="230"/>
      <c r="C10" s="505"/>
      <c r="D10" s="506" t="s">
        <v>281</v>
      </c>
      <c r="E10" s="507" t="s">
        <v>282</v>
      </c>
      <c r="F10" s="909" t="s">
        <v>421</v>
      </c>
      <c r="G10" s="910"/>
      <c r="H10" s="910"/>
      <c r="I10" s="910"/>
      <c r="J10" s="911"/>
      <c r="K10" s="507"/>
      <c r="L10" s="508"/>
      <c r="M10" s="509" t="s">
        <v>283</v>
      </c>
    </row>
    <row r="11" spans="1:13" ht="11.25">
      <c r="A11" s="530" t="s">
        <v>61</v>
      </c>
      <c r="B11" s="512" t="s">
        <v>46</v>
      </c>
      <c r="C11" s="507" t="s">
        <v>284</v>
      </c>
      <c r="D11" s="507" t="s">
        <v>285</v>
      </c>
      <c r="E11" s="510" t="s">
        <v>286</v>
      </c>
      <c r="F11" s="510" t="s">
        <v>287</v>
      </c>
      <c r="G11" s="507" t="s">
        <v>288</v>
      </c>
      <c r="H11" s="511" t="s">
        <v>289</v>
      </c>
      <c r="I11" s="512" t="s">
        <v>287</v>
      </c>
      <c r="J11" s="511" t="s">
        <v>564</v>
      </c>
      <c r="K11" s="507" t="s">
        <v>497</v>
      </c>
      <c r="L11" s="506" t="s">
        <v>567</v>
      </c>
      <c r="M11" s="509" t="s">
        <v>423</v>
      </c>
    </row>
    <row r="12" spans="1:13" ht="12">
      <c r="A12" s="222"/>
      <c r="B12" s="234"/>
      <c r="C12" s="507" t="s">
        <v>290</v>
      </c>
      <c r="D12" s="507" t="s">
        <v>291</v>
      </c>
      <c r="E12" s="510">
        <v>2006</v>
      </c>
      <c r="F12" s="510" t="s">
        <v>292</v>
      </c>
      <c r="G12" s="507" t="s">
        <v>293</v>
      </c>
      <c r="H12" s="507" t="s">
        <v>294</v>
      </c>
      <c r="I12" s="512" t="s">
        <v>568</v>
      </c>
      <c r="J12" s="507" t="s">
        <v>565</v>
      </c>
      <c r="K12" s="507"/>
      <c r="L12" s="506"/>
      <c r="M12" s="509" t="s">
        <v>295</v>
      </c>
    </row>
    <row r="13" spans="1:13" ht="12.75" thickBot="1">
      <c r="A13" s="84"/>
      <c r="B13" s="235"/>
      <c r="C13" s="513"/>
      <c r="D13" s="540"/>
      <c r="E13" s="513" t="s">
        <v>474</v>
      </c>
      <c r="F13" s="515"/>
      <c r="G13" s="513"/>
      <c r="H13" s="513"/>
      <c r="I13" s="514" t="s">
        <v>569</v>
      </c>
      <c r="J13" s="513" t="s">
        <v>566</v>
      </c>
      <c r="K13" s="513"/>
      <c r="L13" s="515"/>
      <c r="M13" s="516" t="s">
        <v>296</v>
      </c>
    </row>
    <row r="14" spans="1:13" ht="10.5" thickBot="1">
      <c r="A14" s="41">
        <v>1</v>
      </c>
      <c r="B14" s="42">
        <v>2</v>
      </c>
      <c r="C14" s="42">
        <v>3</v>
      </c>
      <c r="D14" s="42">
        <v>4</v>
      </c>
      <c r="E14" s="42">
        <v>5</v>
      </c>
      <c r="F14" s="42">
        <v>6</v>
      </c>
      <c r="G14" s="42">
        <v>7</v>
      </c>
      <c r="H14" s="42">
        <v>8</v>
      </c>
      <c r="I14" s="42">
        <v>9</v>
      </c>
      <c r="J14" s="42">
        <v>10</v>
      </c>
      <c r="K14" s="42">
        <v>11</v>
      </c>
      <c r="L14" s="179">
        <v>12</v>
      </c>
      <c r="M14" s="179">
        <v>13</v>
      </c>
    </row>
    <row r="15" spans="1:13" ht="12">
      <c r="A15" s="524"/>
      <c r="B15" s="525"/>
      <c r="C15" s="520" t="s">
        <v>548</v>
      </c>
      <c r="D15" s="83"/>
      <c r="E15" s="83"/>
      <c r="F15" s="79"/>
      <c r="G15" s="79"/>
      <c r="H15" s="79"/>
      <c r="I15" s="79"/>
      <c r="J15" s="79"/>
      <c r="K15" s="83"/>
      <c r="L15" s="79"/>
      <c r="M15" s="517" t="s">
        <v>453</v>
      </c>
    </row>
    <row r="16" spans="1:13" ht="12">
      <c r="A16" s="524">
        <v>600</v>
      </c>
      <c r="B16" s="525">
        <v>60014</v>
      </c>
      <c r="C16" s="520" t="s">
        <v>549</v>
      </c>
      <c r="D16" s="189">
        <f>E16+K16+L16</f>
        <v>800000</v>
      </c>
      <c r="E16" s="189">
        <f>SUM(F16+G16+H16+J16)</f>
        <v>800000</v>
      </c>
      <c r="F16" s="494">
        <f>1916000-585453-500000-30000-547</f>
        <v>800000</v>
      </c>
      <c r="G16" s="494">
        <v>0</v>
      </c>
      <c r="H16" s="494">
        <v>0</v>
      </c>
      <c r="I16" s="494">
        <v>0</v>
      </c>
      <c r="J16" s="494">
        <v>0</v>
      </c>
      <c r="K16" s="188">
        <v>0</v>
      </c>
      <c r="L16" s="495">
        <v>0</v>
      </c>
      <c r="M16" s="517" t="s">
        <v>454</v>
      </c>
    </row>
    <row r="17" spans="1:13" ht="12">
      <c r="A17" s="526"/>
      <c r="B17" s="527"/>
      <c r="C17" s="521"/>
      <c r="D17" s="488"/>
      <c r="E17" s="488"/>
      <c r="F17" s="496"/>
      <c r="G17" s="496"/>
      <c r="H17" s="496"/>
      <c r="I17" s="496"/>
      <c r="J17" s="496"/>
      <c r="K17" s="488"/>
      <c r="L17" s="496"/>
      <c r="M17" s="518" t="s">
        <v>453</v>
      </c>
    </row>
    <row r="18" spans="1:13" ht="12">
      <c r="A18" s="528">
        <v>600</v>
      </c>
      <c r="B18" s="529">
        <v>60014</v>
      </c>
      <c r="C18" s="522" t="s">
        <v>550</v>
      </c>
      <c r="D18" s="189">
        <f>E18+K18+L18</f>
        <v>254900</v>
      </c>
      <c r="E18" s="189">
        <f>SUM(F18+G18+H18+J18)</f>
        <v>254900</v>
      </c>
      <c r="F18" s="494">
        <v>254900</v>
      </c>
      <c r="G18" s="494">
        <v>0</v>
      </c>
      <c r="H18" s="494">
        <v>0</v>
      </c>
      <c r="I18" s="494">
        <v>0</v>
      </c>
      <c r="J18" s="494">
        <v>0</v>
      </c>
      <c r="K18" s="189">
        <v>0</v>
      </c>
      <c r="L18" s="494">
        <v>0</v>
      </c>
      <c r="M18" s="519" t="s">
        <v>454</v>
      </c>
    </row>
    <row r="19" spans="1:13" ht="12">
      <c r="A19" s="526"/>
      <c r="B19" s="527"/>
      <c r="C19" s="523" t="s">
        <v>595</v>
      </c>
      <c r="D19" s="488"/>
      <c r="E19" s="488"/>
      <c r="F19" s="496"/>
      <c r="G19" s="496"/>
      <c r="H19" s="496"/>
      <c r="I19" s="496"/>
      <c r="J19" s="496"/>
      <c r="K19" s="488"/>
      <c r="L19" s="496"/>
      <c r="M19" s="518" t="s">
        <v>453</v>
      </c>
    </row>
    <row r="20" spans="1:13" ht="12">
      <c r="A20" s="528">
        <v>600</v>
      </c>
      <c r="B20" s="529">
        <v>60014</v>
      </c>
      <c r="C20" s="522" t="s">
        <v>596</v>
      </c>
      <c r="D20" s="189">
        <f>E20+K20+L20</f>
        <v>62000</v>
      </c>
      <c r="E20" s="189">
        <f>SUM(F20+G20+H20+J20)</f>
        <v>62000</v>
      </c>
      <c r="F20" s="494">
        <v>62000</v>
      </c>
      <c r="G20" s="494">
        <v>0</v>
      </c>
      <c r="H20" s="494">
        <v>0</v>
      </c>
      <c r="I20" s="494">
        <v>0</v>
      </c>
      <c r="J20" s="494">
        <v>0</v>
      </c>
      <c r="K20" s="189">
        <v>0</v>
      </c>
      <c r="L20" s="494">
        <v>0</v>
      </c>
      <c r="M20" s="519" t="s">
        <v>454</v>
      </c>
    </row>
    <row r="21" spans="1:13" ht="12">
      <c r="A21" s="524"/>
      <c r="B21" s="525"/>
      <c r="C21" s="520" t="s">
        <v>597</v>
      </c>
      <c r="D21" s="488"/>
      <c r="E21" s="488"/>
      <c r="F21" s="496"/>
      <c r="G21" s="496"/>
      <c r="H21" s="496"/>
      <c r="I21" s="496"/>
      <c r="J21" s="496"/>
      <c r="K21" s="488"/>
      <c r="L21" s="496"/>
      <c r="M21" s="518" t="s">
        <v>453</v>
      </c>
    </row>
    <row r="22" spans="1:13" ht="12">
      <c r="A22" s="528">
        <v>600</v>
      </c>
      <c r="B22" s="529">
        <v>60014</v>
      </c>
      <c r="C22" s="522" t="s">
        <v>606</v>
      </c>
      <c r="D22" s="189">
        <f>E22+K22+L22</f>
        <v>31000</v>
      </c>
      <c r="E22" s="189">
        <f>SUM(F22+G22+H22+J22)</f>
        <v>3000</v>
      </c>
      <c r="F22" s="494">
        <v>3000</v>
      </c>
      <c r="G22" s="494">
        <v>0</v>
      </c>
      <c r="H22" s="494">
        <v>0</v>
      </c>
      <c r="I22" s="494">
        <v>0</v>
      </c>
      <c r="J22" s="494">
        <v>0</v>
      </c>
      <c r="K22" s="189">
        <v>28000</v>
      </c>
      <c r="L22" s="494">
        <v>0</v>
      </c>
      <c r="M22" s="519" t="s">
        <v>454</v>
      </c>
    </row>
    <row r="23" spans="1:13" ht="12">
      <c r="A23" s="524"/>
      <c r="B23" s="525"/>
      <c r="C23" s="520" t="s">
        <v>598</v>
      </c>
      <c r="D23" s="488"/>
      <c r="E23" s="488"/>
      <c r="F23" s="496"/>
      <c r="G23" s="496"/>
      <c r="H23" s="496"/>
      <c r="I23" s="496"/>
      <c r="J23" s="496"/>
      <c r="K23" s="488"/>
      <c r="L23" s="496"/>
      <c r="M23" s="518" t="s">
        <v>453</v>
      </c>
    </row>
    <row r="24" spans="1:13" ht="12">
      <c r="A24" s="528">
        <v>600</v>
      </c>
      <c r="B24" s="529">
        <v>60014</v>
      </c>
      <c r="C24" s="522" t="s">
        <v>599</v>
      </c>
      <c r="D24" s="189">
        <f>E24+K24+L24</f>
        <v>40000</v>
      </c>
      <c r="E24" s="189">
        <f>SUM(F24+G24+H24+J24)</f>
        <v>40000</v>
      </c>
      <c r="F24" s="494">
        <v>40000</v>
      </c>
      <c r="G24" s="494">
        <v>0</v>
      </c>
      <c r="H24" s="494">
        <v>0</v>
      </c>
      <c r="I24" s="494">
        <v>0</v>
      </c>
      <c r="J24" s="494">
        <v>0</v>
      </c>
      <c r="K24" s="189">
        <v>0</v>
      </c>
      <c r="L24" s="494">
        <v>0</v>
      </c>
      <c r="M24" s="519" t="s">
        <v>454</v>
      </c>
    </row>
    <row r="25" spans="1:13" ht="12">
      <c r="A25" s="524"/>
      <c r="B25" s="525"/>
      <c r="C25" s="520"/>
      <c r="D25" s="488"/>
      <c r="E25" s="488"/>
      <c r="F25" s="496"/>
      <c r="G25" s="496"/>
      <c r="H25" s="496"/>
      <c r="I25" s="496"/>
      <c r="J25" s="496"/>
      <c r="K25" s="488"/>
      <c r="L25" s="496"/>
      <c r="M25" s="518" t="s">
        <v>453</v>
      </c>
    </row>
    <row r="26" spans="1:13" ht="12">
      <c r="A26" s="528">
        <v>600</v>
      </c>
      <c r="B26" s="529">
        <v>60014</v>
      </c>
      <c r="C26" s="522" t="s">
        <v>716</v>
      </c>
      <c r="D26" s="189">
        <f>E26+K26+L26</f>
        <v>6000</v>
      </c>
      <c r="E26" s="189">
        <f>SUM(F26+G26+H26+J26)</f>
        <v>6000</v>
      </c>
      <c r="F26" s="494">
        <v>6000</v>
      </c>
      <c r="G26" s="494">
        <v>0</v>
      </c>
      <c r="H26" s="494">
        <v>0</v>
      </c>
      <c r="I26" s="494">
        <v>0</v>
      </c>
      <c r="J26" s="494">
        <v>0</v>
      </c>
      <c r="K26" s="189">
        <v>0</v>
      </c>
      <c r="L26" s="494">
        <v>0</v>
      </c>
      <c r="M26" s="519" t="s">
        <v>454</v>
      </c>
    </row>
    <row r="27" spans="1:13" ht="12">
      <c r="A27" s="524"/>
      <c r="B27" s="525"/>
      <c r="C27" s="520"/>
      <c r="D27" s="488"/>
      <c r="E27" s="488"/>
      <c r="F27" s="496"/>
      <c r="G27" s="496"/>
      <c r="H27" s="496"/>
      <c r="I27" s="496"/>
      <c r="J27" s="496"/>
      <c r="K27" s="488"/>
      <c r="L27" s="496"/>
      <c r="M27" s="518" t="s">
        <v>453</v>
      </c>
    </row>
    <row r="28" spans="1:13" ht="12">
      <c r="A28" s="528">
        <v>600</v>
      </c>
      <c r="B28" s="529">
        <v>60014</v>
      </c>
      <c r="C28" s="522" t="s">
        <v>718</v>
      </c>
      <c r="D28" s="189">
        <f>E28+K28+L28</f>
        <v>28000</v>
      </c>
      <c r="E28" s="189">
        <f>SUM(F28+G28+H28+J28)</f>
        <v>28000</v>
      </c>
      <c r="F28" s="494">
        <v>28000</v>
      </c>
      <c r="G28" s="494">
        <v>0</v>
      </c>
      <c r="H28" s="494">
        <v>0</v>
      </c>
      <c r="I28" s="494">
        <v>0</v>
      </c>
      <c r="J28" s="494">
        <v>0</v>
      </c>
      <c r="K28" s="189">
        <v>0</v>
      </c>
      <c r="L28" s="494">
        <v>0</v>
      </c>
      <c r="M28" s="519" t="s">
        <v>454</v>
      </c>
    </row>
    <row r="29" spans="1:13" ht="12">
      <c r="A29" s="526"/>
      <c r="B29" s="527"/>
      <c r="C29" s="523" t="s">
        <v>571</v>
      </c>
      <c r="D29" s="497"/>
      <c r="E29" s="497"/>
      <c r="F29" s="498"/>
      <c r="G29" s="498"/>
      <c r="H29" s="498"/>
      <c r="I29" s="498"/>
      <c r="J29" s="498"/>
      <c r="K29" s="497"/>
      <c r="L29" s="498"/>
      <c r="M29" s="518" t="s">
        <v>455</v>
      </c>
    </row>
    <row r="30" spans="1:13" ht="12">
      <c r="A30" s="528">
        <v>750</v>
      </c>
      <c r="B30" s="529">
        <v>75020</v>
      </c>
      <c r="C30" s="522" t="s">
        <v>570</v>
      </c>
      <c r="D30" s="189">
        <f>E30+K30+L30</f>
        <v>70000</v>
      </c>
      <c r="E30" s="189">
        <f>SUM(F30+G30+H30+J30)</f>
        <v>70000</v>
      </c>
      <c r="F30" s="494">
        <v>70000</v>
      </c>
      <c r="G30" s="494">
        <v>0</v>
      </c>
      <c r="H30" s="494">
        <v>0</v>
      </c>
      <c r="I30" s="494">
        <v>0</v>
      </c>
      <c r="J30" s="494">
        <v>0</v>
      </c>
      <c r="K30" s="189">
        <v>0</v>
      </c>
      <c r="L30" s="494">
        <v>0</v>
      </c>
      <c r="M30" s="519" t="s">
        <v>456</v>
      </c>
    </row>
    <row r="31" spans="1:13" ht="12">
      <c r="A31" s="524"/>
      <c r="B31" s="525"/>
      <c r="C31" s="520"/>
      <c r="D31" s="188"/>
      <c r="E31" s="188"/>
      <c r="F31" s="495"/>
      <c r="G31" s="495"/>
      <c r="H31" s="495"/>
      <c r="I31" s="495"/>
      <c r="J31" s="495"/>
      <c r="K31" s="188"/>
      <c r="L31" s="495"/>
      <c r="M31" s="517" t="s">
        <v>455</v>
      </c>
    </row>
    <row r="32" spans="1:13" ht="12">
      <c r="A32" s="528">
        <v>801</v>
      </c>
      <c r="B32" s="529">
        <v>80120</v>
      </c>
      <c r="C32" s="522" t="s">
        <v>528</v>
      </c>
      <c r="D32" s="189">
        <f>E32+K32+L32</f>
        <v>2125000</v>
      </c>
      <c r="E32" s="189">
        <f>SUM(F32+G32+H32+J32)</f>
        <v>2125000</v>
      </c>
      <c r="F32" s="494">
        <f>800000+500000</f>
        <v>1300000</v>
      </c>
      <c r="G32" s="494">
        <v>25000</v>
      </c>
      <c r="H32" s="494">
        <v>800000</v>
      </c>
      <c r="I32" s="494">
        <v>0</v>
      </c>
      <c r="J32" s="494">
        <v>0</v>
      </c>
      <c r="K32" s="189">
        <v>0</v>
      </c>
      <c r="L32" s="494">
        <v>0</v>
      </c>
      <c r="M32" s="519" t="s">
        <v>456</v>
      </c>
    </row>
    <row r="33" spans="1:13" ht="12">
      <c r="A33" s="524"/>
      <c r="B33" s="525"/>
      <c r="C33" s="520"/>
      <c r="D33" s="495"/>
      <c r="E33" s="188"/>
      <c r="F33" s="495"/>
      <c r="G33" s="495"/>
      <c r="H33" s="495"/>
      <c r="I33" s="495"/>
      <c r="J33" s="495"/>
      <c r="K33" s="188"/>
      <c r="L33" s="495"/>
      <c r="M33" s="517" t="s">
        <v>724</v>
      </c>
    </row>
    <row r="34" spans="1:13" ht="12">
      <c r="A34" s="528">
        <v>801</v>
      </c>
      <c r="B34" s="529">
        <v>80130</v>
      </c>
      <c r="C34" s="522" t="s">
        <v>725</v>
      </c>
      <c r="D34" s="189">
        <f>E34+K34+L34</f>
        <v>10000</v>
      </c>
      <c r="E34" s="189">
        <f>SUM(F34+G34+H34+J34)</f>
        <v>10000</v>
      </c>
      <c r="F34" s="494">
        <v>0</v>
      </c>
      <c r="G34" s="494">
        <v>10000</v>
      </c>
      <c r="H34" s="494">
        <v>0</v>
      </c>
      <c r="I34" s="494">
        <v>0</v>
      </c>
      <c r="J34" s="494">
        <v>0</v>
      </c>
      <c r="K34" s="189">
        <v>0</v>
      </c>
      <c r="L34" s="494">
        <v>0</v>
      </c>
      <c r="M34" s="519" t="s">
        <v>454</v>
      </c>
    </row>
    <row r="35" spans="1:13" ht="12">
      <c r="A35" s="524"/>
      <c r="B35" s="525"/>
      <c r="C35" s="520"/>
      <c r="D35" s="495"/>
      <c r="E35" s="188"/>
      <c r="F35" s="495"/>
      <c r="G35" s="495"/>
      <c r="H35" s="495"/>
      <c r="I35" s="495"/>
      <c r="J35" s="495"/>
      <c r="K35" s="188"/>
      <c r="L35" s="495"/>
      <c r="M35" s="517" t="s">
        <v>735</v>
      </c>
    </row>
    <row r="36" spans="1:13" ht="12">
      <c r="A36" s="524">
        <v>852</v>
      </c>
      <c r="B36" s="783">
        <v>85201</v>
      </c>
      <c r="C36" s="522" t="s">
        <v>734</v>
      </c>
      <c r="D36" s="189">
        <f>E36+K36+L36</f>
        <v>42000</v>
      </c>
      <c r="E36" s="189">
        <f>SUM(F36+G36+H36+J36)</f>
        <v>42000</v>
      </c>
      <c r="F36" s="494">
        <f>30000+12000</f>
        <v>42000</v>
      </c>
      <c r="G36" s="494">
        <v>0</v>
      </c>
      <c r="H36" s="494">
        <v>0</v>
      </c>
      <c r="I36" s="494">
        <v>0</v>
      </c>
      <c r="J36" s="494">
        <v>0</v>
      </c>
      <c r="K36" s="189">
        <v>0</v>
      </c>
      <c r="L36" s="494">
        <v>0</v>
      </c>
      <c r="M36" s="782" t="s">
        <v>736</v>
      </c>
    </row>
    <row r="37" spans="1:13" ht="12">
      <c r="A37" s="524"/>
      <c r="B37" s="525"/>
      <c r="C37" s="520"/>
      <c r="D37" s="495"/>
      <c r="E37" s="188"/>
      <c r="F37" s="495"/>
      <c r="G37" s="495"/>
      <c r="H37" s="495"/>
      <c r="I37" s="495"/>
      <c r="J37" s="495"/>
      <c r="K37" s="188"/>
      <c r="L37" s="495"/>
      <c r="M37" s="517" t="s">
        <v>554</v>
      </c>
    </row>
    <row r="38" spans="1:13" ht="12.75" thickBot="1">
      <c r="A38" s="524">
        <v>852</v>
      </c>
      <c r="B38" s="525">
        <v>85202</v>
      </c>
      <c r="C38" s="520" t="s">
        <v>553</v>
      </c>
      <c r="D38" s="189">
        <f>E38+K38+L38</f>
        <v>4390</v>
      </c>
      <c r="E38" s="189">
        <f>SUM(F38+G38+H38+J38)</f>
        <v>4390</v>
      </c>
      <c r="F38" s="494">
        <v>4390</v>
      </c>
      <c r="G38" s="494">
        <v>0</v>
      </c>
      <c r="H38" s="494">
        <v>0</v>
      </c>
      <c r="I38" s="494">
        <v>0</v>
      </c>
      <c r="J38" s="494">
        <v>0</v>
      </c>
      <c r="K38" s="499">
        <v>0</v>
      </c>
      <c r="L38" s="495">
        <v>0</v>
      </c>
      <c r="M38" s="517" t="s">
        <v>555</v>
      </c>
    </row>
    <row r="39" spans="1:13" ht="13.5" thickBot="1">
      <c r="A39" s="915" t="s">
        <v>297</v>
      </c>
      <c r="B39" s="916"/>
      <c r="C39" s="917"/>
      <c r="D39" s="500">
        <f aca="true" t="shared" si="0" ref="D39:L39">SUM(D16:D38)</f>
        <v>3473290</v>
      </c>
      <c r="E39" s="501">
        <f t="shared" si="0"/>
        <v>3445290</v>
      </c>
      <c r="F39" s="500">
        <f t="shared" si="0"/>
        <v>2610290</v>
      </c>
      <c r="G39" s="500">
        <f t="shared" si="0"/>
        <v>35000</v>
      </c>
      <c r="H39" s="500">
        <f t="shared" si="0"/>
        <v>800000</v>
      </c>
      <c r="I39" s="500">
        <f t="shared" si="0"/>
        <v>0</v>
      </c>
      <c r="J39" s="500">
        <f t="shared" si="0"/>
        <v>0</v>
      </c>
      <c r="K39" s="500">
        <f t="shared" si="0"/>
        <v>28000</v>
      </c>
      <c r="L39" s="500">
        <f t="shared" si="0"/>
        <v>0</v>
      </c>
      <c r="M39" s="212"/>
    </row>
    <row r="40" spans="1:13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1:13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6"/>
      <c r="B44" s="6"/>
      <c r="C44" s="6"/>
      <c r="D44" s="6"/>
      <c r="E44" s="6"/>
      <c r="F44" s="6"/>
      <c r="G44" s="164"/>
      <c r="H44" s="6"/>
      <c r="I44" s="6"/>
      <c r="J44" s="164"/>
      <c r="K44" s="164"/>
      <c r="L44" s="164"/>
      <c r="M44" s="6"/>
    </row>
    <row r="45" spans="1:13" ht="12.75">
      <c r="A45" s="6"/>
      <c r="B45" s="6"/>
      <c r="C45" s="6"/>
      <c r="D45" s="6"/>
      <c r="E45" s="6"/>
      <c r="F45" s="6"/>
      <c r="G45" s="6"/>
      <c r="H45" s="164"/>
      <c r="I45" s="164"/>
      <c r="J45" s="6"/>
      <c r="K45" s="6"/>
      <c r="L45" s="6"/>
      <c r="M45" s="6"/>
    </row>
    <row r="46" spans="1:1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6"/>
      <c r="B52" s="6"/>
      <c r="C52" s="5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6"/>
      <c r="B53" s="6"/>
      <c r="C53" s="5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s="6"/>
      <c r="B54" s="6"/>
      <c r="C54" s="5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6"/>
      <c r="B55" s="6"/>
      <c r="C55" s="5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6"/>
      <c r="B56" s="6"/>
      <c r="C56" s="5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6"/>
      <c r="B57" s="6"/>
      <c r="C57" s="5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203"/>
    </row>
    <row r="59" spans="1:13" ht="12.75">
      <c r="A59" s="56"/>
      <c r="B59" s="56"/>
      <c r="C59" s="56"/>
      <c r="D59" s="34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6"/>
      <c r="B60" s="6"/>
      <c r="C60" s="6"/>
      <c r="D60" s="34"/>
      <c r="E60" s="34"/>
      <c r="F60" s="6"/>
      <c r="G60" s="6"/>
      <c r="H60" s="6"/>
      <c r="I60" s="6"/>
      <c r="J60" s="6"/>
      <c r="K60" s="6"/>
      <c r="L60" s="6"/>
      <c r="M60" s="34"/>
    </row>
    <row r="61" spans="1:13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ht="12.75">
      <c r="A63" s="34"/>
      <c r="B63" s="34"/>
      <c r="C63" s="34"/>
      <c r="D63" s="34"/>
      <c r="E63" s="1"/>
      <c r="F63" s="34"/>
      <c r="G63" s="34"/>
      <c r="H63" s="34"/>
      <c r="I63" s="34"/>
      <c r="J63" s="34"/>
      <c r="K63" s="34"/>
      <c r="L63" s="34"/>
      <c r="M63" s="34"/>
    </row>
    <row r="64" spans="1:13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ht="12.75">
      <c r="A65" s="34"/>
      <c r="B65" s="34"/>
      <c r="C65" s="6"/>
      <c r="D65" s="164"/>
      <c r="E65" s="164"/>
      <c r="F65" s="164"/>
      <c r="G65" s="164"/>
      <c r="H65" s="164"/>
      <c r="I65" s="164"/>
      <c r="J65" s="164"/>
      <c r="K65" s="164"/>
      <c r="L65" s="164"/>
      <c r="M65" s="34"/>
    </row>
    <row r="66" spans="1:13" ht="12.75">
      <c r="A66" s="34"/>
      <c r="B66" s="34"/>
      <c r="C66" s="6"/>
      <c r="D66" s="164"/>
      <c r="E66" s="164"/>
      <c r="F66" s="164"/>
      <c r="G66" s="164"/>
      <c r="H66" s="164"/>
      <c r="I66" s="164"/>
      <c r="J66" s="164"/>
      <c r="K66" s="164"/>
      <c r="L66" s="164"/>
      <c r="M66" s="34"/>
    </row>
    <row r="67" spans="1:13" ht="12.75">
      <c r="A67" s="34"/>
      <c r="B67" s="34"/>
      <c r="C67" s="6"/>
      <c r="D67" s="164"/>
      <c r="E67" s="164"/>
      <c r="F67" s="164"/>
      <c r="G67" s="164"/>
      <c r="H67" s="164"/>
      <c r="I67" s="164"/>
      <c r="J67" s="164"/>
      <c r="K67" s="164"/>
      <c r="L67" s="164"/>
      <c r="M67" s="34"/>
    </row>
    <row r="68" spans="1:13" ht="12.75">
      <c r="A68" s="34"/>
      <c r="B68" s="34"/>
      <c r="C68" s="6"/>
      <c r="D68" s="164"/>
      <c r="E68" s="164"/>
      <c r="F68" s="164"/>
      <c r="G68" s="164"/>
      <c r="H68" s="164"/>
      <c r="I68" s="164"/>
      <c r="J68" s="164"/>
      <c r="K68" s="164"/>
      <c r="L68" s="164"/>
      <c r="M68" s="34"/>
    </row>
    <row r="69" spans="1:13" ht="12.75">
      <c r="A69" s="34"/>
      <c r="B69" s="34"/>
      <c r="C69" s="53"/>
      <c r="D69" s="164"/>
      <c r="E69" s="164"/>
      <c r="F69" s="164"/>
      <c r="G69" s="164"/>
      <c r="H69" s="164"/>
      <c r="I69" s="164"/>
      <c r="J69" s="164"/>
      <c r="K69" s="164"/>
      <c r="L69" s="164"/>
      <c r="M69" s="34"/>
    </row>
    <row r="70" spans="1:13" ht="12.75">
      <c r="A70" s="34"/>
      <c r="B70" s="34"/>
      <c r="C70" s="53"/>
      <c r="D70" s="164"/>
      <c r="E70" s="164"/>
      <c r="F70" s="164"/>
      <c r="G70" s="164"/>
      <c r="H70" s="164"/>
      <c r="I70" s="164"/>
      <c r="J70" s="164"/>
      <c r="K70" s="164"/>
      <c r="L70" s="164"/>
      <c r="M70" s="34"/>
    </row>
    <row r="71" spans="1:13" ht="12.75">
      <c r="A71" s="34"/>
      <c r="B71" s="34"/>
      <c r="C71" s="6"/>
      <c r="D71" s="164"/>
      <c r="E71" s="164"/>
      <c r="F71" s="164"/>
      <c r="G71" s="164"/>
      <c r="H71" s="164"/>
      <c r="I71" s="164"/>
      <c r="J71" s="164"/>
      <c r="K71" s="164"/>
      <c r="L71" s="164"/>
      <c r="M71" s="34"/>
    </row>
    <row r="72" spans="1:13" ht="12.75">
      <c r="A72" s="34"/>
      <c r="B72" s="34"/>
      <c r="C72" s="6"/>
      <c r="D72" s="164"/>
      <c r="E72" s="164"/>
      <c r="F72" s="164"/>
      <c r="G72" s="164"/>
      <c r="H72" s="164"/>
      <c r="I72" s="164"/>
      <c r="J72" s="164"/>
      <c r="K72" s="164"/>
      <c r="L72" s="164"/>
      <c r="M72" s="34"/>
    </row>
    <row r="73" spans="1:13" ht="12.75">
      <c r="A73" s="34"/>
      <c r="B73" s="34"/>
      <c r="C73" s="6"/>
      <c r="D73" s="164"/>
      <c r="E73" s="164"/>
      <c r="F73" s="164"/>
      <c r="G73" s="164"/>
      <c r="H73" s="164"/>
      <c r="I73" s="164"/>
      <c r="J73" s="164"/>
      <c r="K73" s="164"/>
      <c r="L73" s="164"/>
      <c r="M73" s="34"/>
    </row>
    <row r="74" spans="1:13" ht="12.75">
      <c r="A74" s="34"/>
      <c r="B74" s="34"/>
      <c r="C74" s="6"/>
      <c r="D74" s="164"/>
      <c r="E74" s="164"/>
      <c r="F74" s="164"/>
      <c r="G74" s="164"/>
      <c r="H74" s="164"/>
      <c r="I74" s="164"/>
      <c r="J74" s="164"/>
      <c r="K74" s="164"/>
      <c r="L74" s="164"/>
      <c r="M74" s="34"/>
    </row>
    <row r="75" spans="1:13" ht="12.75">
      <c r="A75" s="34"/>
      <c r="B75" s="34"/>
      <c r="C75" s="53"/>
      <c r="D75" s="164"/>
      <c r="E75" s="164"/>
      <c r="F75" s="164"/>
      <c r="G75" s="164"/>
      <c r="H75" s="164"/>
      <c r="I75" s="164"/>
      <c r="J75" s="164"/>
      <c r="K75" s="164"/>
      <c r="L75" s="164"/>
      <c r="M75" s="34"/>
    </row>
    <row r="76" spans="1:13" ht="12.75">
      <c r="A76" s="34"/>
      <c r="B76" s="34"/>
      <c r="C76" s="6"/>
      <c r="D76" s="164"/>
      <c r="E76" s="164"/>
      <c r="F76" s="164"/>
      <c r="G76" s="164"/>
      <c r="H76" s="164"/>
      <c r="I76" s="164"/>
      <c r="J76" s="164"/>
      <c r="K76" s="164"/>
      <c r="L76" s="164"/>
      <c r="M76" s="34"/>
    </row>
    <row r="77" spans="1:13" ht="12.75">
      <c r="A77" s="34"/>
      <c r="B77" s="6"/>
      <c r="C77" s="60"/>
      <c r="D77" s="196"/>
      <c r="E77" s="196"/>
      <c r="F77" s="196"/>
      <c r="G77" s="196"/>
      <c r="H77" s="196"/>
      <c r="I77" s="196"/>
      <c r="J77" s="196"/>
      <c r="K77" s="196"/>
      <c r="L77" s="196"/>
      <c r="M77" s="196"/>
    </row>
    <row r="78" spans="1:1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</row>
    <row r="83" spans="1:13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</row>
    <row r="84" spans="1:13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</row>
    <row r="85" spans="1:13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6" spans="1:13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spans="1:13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</row>
    <row r="88" spans="1:13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</row>
    <row r="89" spans="1:13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1:13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</row>
    <row r="91" spans="1:13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</row>
    <row r="92" spans="1:13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</row>
    <row r="93" spans="1:13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</row>
    <row r="95" spans="1:13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</row>
    <row r="96" spans="1:13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</row>
    <row r="97" spans="1:13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1:13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  <row r="99" spans="1:13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</row>
    <row r="100" spans="1:13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</row>
    <row r="101" spans="1:13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</row>
    <row r="102" spans="1:13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</row>
    <row r="103" spans="1:13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</row>
    <row r="104" spans="1:13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</row>
    <row r="105" spans="1:13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</row>
    <row r="106" spans="1:13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</row>
    <row r="107" spans="1:13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</row>
    <row r="108" spans="1:13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</row>
    <row r="109" spans="1:13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</row>
    <row r="110" spans="1:13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</row>
    <row r="111" spans="1:13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</row>
    <row r="112" spans="1:13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1:13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</row>
    <row r="115" spans="1:13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</row>
    <row r="116" spans="1:13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</row>
    <row r="117" spans="1:13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</row>
    <row r="118" spans="1:13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</row>
    <row r="119" spans="1:13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</row>
    <row r="120" spans="1:13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</row>
    <row r="121" spans="1:13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</row>
    <row r="122" spans="1:13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</row>
    <row r="123" spans="1:13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</row>
    <row r="124" spans="1:13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</row>
    <row r="125" spans="1:13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</row>
    <row r="126" spans="1:13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</row>
    <row r="127" spans="1:13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</row>
    <row r="128" spans="1:13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</row>
    <row r="129" spans="1:13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</row>
    <row r="130" spans="1:13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</row>
    <row r="131" spans="1:13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</row>
    <row r="132" spans="1:13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</row>
    <row r="133" spans="1:13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</row>
    <row r="134" spans="1:13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</row>
    <row r="135" spans="1:13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</row>
    <row r="136" spans="1:13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</row>
    <row r="137" spans="1:13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</row>
    <row r="138" spans="1:13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</row>
    <row r="139" spans="1:13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</row>
    <row r="140" spans="1:13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</row>
    <row r="141" spans="1:13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</row>
    <row r="142" spans="1:13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</row>
    <row r="143" spans="1:13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</row>
    <row r="144" spans="1:13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</row>
    <row r="145" spans="1:13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</row>
    <row r="146" spans="1:13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</row>
    <row r="147" spans="1:13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</row>
    <row r="148" spans="1:13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</row>
    <row r="149" spans="1:13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</row>
    <row r="150" spans="1:13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</row>
    <row r="151" spans="1:13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</row>
    <row r="152" spans="1:13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</row>
    <row r="153" spans="1:13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</row>
    <row r="154" spans="1:13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</row>
    <row r="155" spans="1:13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</row>
    <row r="156" spans="1:13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</row>
    <row r="157" spans="1:13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</row>
    <row r="158" spans="1:13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</row>
    <row r="159" spans="1:13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</row>
    <row r="160" spans="1:13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</row>
    <row r="161" spans="1:13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</row>
    <row r="162" spans="1:13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</row>
    <row r="163" spans="1:13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</row>
    <row r="164" spans="1:13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</row>
    <row r="165" spans="1:13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</row>
    <row r="166" spans="1:13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</row>
    <row r="167" spans="1:13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</row>
    <row r="168" spans="1:13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</row>
    <row r="169" spans="1:13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</row>
    <row r="170" spans="1:13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</row>
    <row r="171" spans="1:13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</row>
    <row r="172" spans="1:13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</row>
    <row r="173" spans="1:13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</row>
    <row r="174" spans="1:13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</row>
    <row r="175" spans="1:13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</row>
    <row r="176" spans="1:13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</row>
    <row r="177" spans="1:13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</row>
    <row r="178" spans="1:13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</row>
    <row r="179" spans="1:13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</row>
    <row r="180" spans="1:13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</row>
    <row r="181" spans="1:13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</row>
    <row r="182" spans="1:13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</row>
    <row r="183" spans="1:13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</row>
    <row r="184" spans="1:13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</row>
    <row r="185" spans="1:13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</row>
    <row r="186" spans="1:13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</row>
    <row r="187" spans="1:13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</row>
    <row r="188" spans="1:13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</row>
    <row r="189" spans="1:13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</row>
    <row r="190" spans="1:13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</row>
    <row r="191" spans="1:13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</row>
    <row r="192" spans="1:13" ht="12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</row>
    <row r="193" spans="1:13" ht="12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</row>
    <row r="194" spans="1:13" ht="12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</row>
  </sheetData>
  <mergeCells count="5">
    <mergeCell ref="F10:J10"/>
    <mergeCell ref="E9:L9"/>
    <mergeCell ref="A39:C39"/>
    <mergeCell ref="A5:M5"/>
    <mergeCell ref="A6:M6"/>
  </mergeCells>
  <printOptions horizontalCentered="1"/>
  <pageMargins left="0.2" right="0.21" top="0.45" bottom="0.61" header="0.44" footer="0.6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="125" zoomScaleNormal="125" workbookViewId="0" topLeftCell="A1">
      <selection activeCell="E4" sqref="E4"/>
    </sheetView>
  </sheetViews>
  <sheetFormatPr defaultColWidth="9.00390625" defaultRowHeight="12.75"/>
  <cols>
    <col min="1" max="1" width="6.875" style="9" customWidth="1"/>
    <col min="2" max="2" width="44.125" style="9" customWidth="1"/>
    <col min="3" max="3" width="15.125" style="9" customWidth="1"/>
    <col min="4" max="4" width="15.125" style="9" hidden="1" customWidth="1"/>
    <col min="5" max="5" width="14.875" style="9" customWidth="1"/>
    <col min="6" max="16384" width="9.125" style="9" customWidth="1"/>
  </cols>
  <sheetData>
    <row r="1" spans="3:5" ht="12">
      <c r="C1" s="10" t="s">
        <v>301</v>
      </c>
      <c r="D1" s="10" t="s">
        <v>301</v>
      </c>
      <c r="E1" s="10"/>
    </row>
    <row r="2" spans="2:5" ht="12">
      <c r="B2" s="13"/>
      <c r="C2" s="10" t="s">
        <v>744</v>
      </c>
      <c r="D2" s="10" t="s">
        <v>280</v>
      </c>
      <c r="E2" s="10"/>
    </row>
    <row r="3" spans="2:5" ht="12">
      <c r="B3" s="13"/>
      <c r="C3" s="10" t="s">
        <v>49</v>
      </c>
      <c r="D3" s="10" t="s">
        <v>49</v>
      </c>
      <c r="E3" s="10"/>
    </row>
    <row r="4" spans="2:5" ht="12">
      <c r="B4" s="13"/>
      <c r="C4" s="10" t="s">
        <v>750</v>
      </c>
      <c r="D4" s="10" t="s">
        <v>477</v>
      </c>
      <c r="E4" s="11"/>
    </row>
    <row r="5" spans="2:5" ht="9.75">
      <c r="B5" s="13"/>
      <c r="C5" s="11"/>
      <c r="D5" s="11"/>
      <c r="E5" s="11"/>
    </row>
    <row r="6" spans="2:5" ht="9.75">
      <c r="B6" s="13"/>
      <c r="C6" s="11"/>
      <c r="D6" s="11"/>
      <c r="E6" s="11"/>
    </row>
    <row r="7" spans="2:5" ht="9.75">
      <c r="B7" s="13"/>
      <c r="C7" s="11"/>
      <c r="D7" s="11"/>
      <c r="E7" s="11"/>
    </row>
    <row r="8" spans="3:5" ht="9.75">
      <c r="C8" s="11"/>
      <c r="D8" s="11"/>
      <c r="E8" s="11"/>
    </row>
    <row r="9" spans="1:5" ht="12.75" customHeight="1">
      <c r="A9" s="918" t="s">
        <v>572</v>
      </c>
      <c r="B9" s="918"/>
      <c r="C9" s="918"/>
      <c r="D9" s="918"/>
      <c r="E9" s="918"/>
    </row>
    <row r="10" spans="2:4" ht="9.75">
      <c r="B10" s="13"/>
      <c r="C10" s="111"/>
      <c r="D10" s="111"/>
    </row>
    <row r="11" spans="2:4" ht="9.75">
      <c r="B11" s="13"/>
      <c r="C11" s="64"/>
      <c r="D11" s="64"/>
    </row>
    <row r="12" spans="1:5" ht="10.5" thickBot="1">
      <c r="A12" s="11"/>
      <c r="B12" s="11"/>
      <c r="C12" s="15"/>
      <c r="D12" s="15"/>
      <c r="E12" s="40" t="s">
        <v>302</v>
      </c>
    </row>
    <row r="13" spans="1:5" ht="12.75">
      <c r="A13" s="113"/>
      <c r="B13" s="117"/>
      <c r="C13" s="118" t="s">
        <v>303</v>
      </c>
      <c r="D13" s="118" t="s">
        <v>545</v>
      </c>
      <c r="E13" s="243" t="s">
        <v>304</v>
      </c>
    </row>
    <row r="14" spans="1:5" ht="12.75">
      <c r="A14" s="120" t="s">
        <v>305</v>
      </c>
      <c r="B14" s="2" t="s">
        <v>306</v>
      </c>
      <c r="C14" s="5" t="s">
        <v>307</v>
      </c>
      <c r="D14" s="5" t="s">
        <v>540</v>
      </c>
      <c r="E14" s="324" t="s">
        <v>308</v>
      </c>
    </row>
    <row r="15" spans="1:5" ht="13.5" thickBot="1">
      <c r="A15" s="122"/>
      <c r="B15" s="123"/>
      <c r="C15" s="112" t="s">
        <v>309</v>
      </c>
      <c r="D15" s="112" t="s">
        <v>541</v>
      </c>
      <c r="E15" s="283" t="s">
        <v>496</v>
      </c>
    </row>
    <row r="16" spans="1:5" ht="13.5" thickBot="1">
      <c r="A16" s="16">
        <v>1</v>
      </c>
      <c r="B16" s="104">
        <v>2</v>
      </c>
      <c r="C16" s="104">
        <v>3</v>
      </c>
      <c r="D16" s="104">
        <v>4</v>
      </c>
      <c r="E16" s="105">
        <v>4</v>
      </c>
    </row>
    <row r="17" spans="1:5" ht="12.75">
      <c r="A17" s="61" t="s">
        <v>310</v>
      </c>
      <c r="B17" s="6" t="s">
        <v>311</v>
      </c>
      <c r="C17" s="5"/>
      <c r="D17" s="76">
        <v>32862193</v>
      </c>
      <c r="E17" s="325">
        <f>'Dochody zał.1'!B49</f>
        <v>33904750</v>
      </c>
    </row>
    <row r="18" spans="1:5" ht="12.75">
      <c r="A18" s="125" t="s">
        <v>312</v>
      </c>
      <c r="B18" s="126" t="s">
        <v>313</v>
      </c>
      <c r="C18" s="590"/>
      <c r="D18" s="332">
        <v>34320937</v>
      </c>
      <c r="E18" s="326">
        <f>'WYDATKI ukł.wyk.'!G521</f>
        <v>36540539</v>
      </c>
    </row>
    <row r="19" spans="1:7" ht="12.75">
      <c r="A19" s="125"/>
      <c r="B19" s="126" t="s">
        <v>314</v>
      </c>
      <c r="C19" s="590"/>
      <c r="D19" s="332">
        <f>D17-D18</f>
        <v>-1458744</v>
      </c>
      <c r="E19" s="326">
        <f>E17-E18</f>
        <v>-2635789</v>
      </c>
      <c r="G19" s="25">
        <f>E19+E20</f>
        <v>0</v>
      </c>
    </row>
    <row r="20" spans="1:5" ht="13.5" thickBot="1">
      <c r="A20" s="107"/>
      <c r="B20" s="127" t="s">
        <v>315</v>
      </c>
      <c r="C20" s="108"/>
      <c r="D20" s="333">
        <f>D21-D31</f>
        <v>3489592</v>
      </c>
      <c r="E20" s="327">
        <f>E21-E31</f>
        <v>2635789</v>
      </c>
    </row>
    <row r="21" spans="1:5" ht="13.5" thickBot="1">
      <c r="A21" s="128" t="s">
        <v>316</v>
      </c>
      <c r="B21" s="129" t="s">
        <v>317</v>
      </c>
      <c r="C21" s="104"/>
      <c r="D21" s="334">
        <f>SUM(D22:D30)</f>
        <v>3922047</v>
      </c>
      <c r="E21" s="328">
        <f>SUM(E22:E30)</f>
        <v>3423049</v>
      </c>
    </row>
    <row r="22" spans="1:5" ht="12.75">
      <c r="A22" s="58" t="s">
        <v>318</v>
      </c>
      <c r="B22" s="54" t="s">
        <v>319</v>
      </c>
      <c r="C22" s="59" t="s">
        <v>320</v>
      </c>
      <c r="D22" s="75">
        <v>1161405</v>
      </c>
      <c r="E22" s="329">
        <f>800000+127418</f>
        <v>927418</v>
      </c>
    </row>
    <row r="23" spans="1:5" ht="12.75">
      <c r="A23" s="58" t="s">
        <v>321</v>
      </c>
      <c r="B23" s="126" t="s">
        <v>322</v>
      </c>
      <c r="C23" s="59" t="s">
        <v>320</v>
      </c>
      <c r="D23" s="75"/>
      <c r="E23" s="329"/>
    </row>
    <row r="24" spans="1:5" ht="25.5">
      <c r="A24" s="532" t="s">
        <v>323</v>
      </c>
      <c r="B24" s="531" t="s">
        <v>573</v>
      </c>
      <c r="C24" s="591" t="s">
        <v>574</v>
      </c>
      <c r="D24" s="533"/>
      <c r="E24" s="534"/>
    </row>
    <row r="25" spans="1:5" ht="12.75">
      <c r="A25" s="58" t="s">
        <v>326</v>
      </c>
      <c r="B25" s="126" t="s">
        <v>324</v>
      </c>
      <c r="C25" s="59" t="s">
        <v>575</v>
      </c>
      <c r="D25" s="75"/>
      <c r="E25" s="329"/>
    </row>
    <row r="26" spans="1:5" ht="12.75">
      <c r="A26" s="58" t="s">
        <v>329</v>
      </c>
      <c r="B26" s="126" t="s">
        <v>327</v>
      </c>
      <c r="C26" s="59" t="s">
        <v>328</v>
      </c>
      <c r="D26" s="75"/>
      <c r="E26" s="329"/>
    </row>
    <row r="27" spans="1:5" ht="12.75">
      <c r="A27" s="58" t="s">
        <v>332</v>
      </c>
      <c r="B27" s="126" t="s">
        <v>330</v>
      </c>
      <c r="C27" s="59" t="s">
        <v>331</v>
      </c>
      <c r="D27" s="75">
        <v>2760642</v>
      </c>
      <c r="E27" s="329">
        <v>2495631</v>
      </c>
    </row>
    <row r="28" spans="1:5" ht="12.75">
      <c r="A28" s="58" t="s">
        <v>334</v>
      </c>
      <c r="B28" s="126" t="s">
        <v>576</v>
      </c>
      <c r="C28" s="59" t="s">
        <v>577</v>
      </c>
      <c r="D28" s="75"/>
      <c r="E28" s="329"/>
    </row>
    <row r="29" spans="1:5" ht="12.75">
      <c r="A29" s="58" t="s">
        <v>361</v>
      </c>
      <c r="B29" s="126" t="s">
        <v>578</v>
      </c>
      <c r="C29" s="59" t="s">
        <v>333</v>
      </c>
      <c r="D29" s="75"/>
      <c r="E29" s="329"/>
    </row>
    <row r="30" spans="1:7" ht="13.5" thickBot="1">
      <c r="A30" s="58" t="s">
        <v>579</v>
      </c>
      <c r="B30" s="127" t="s">
        <v>580</v>
      </c>
      <c r="C30" s="108" t="s">
        <v>325</v>
      </c>
      <c r="D30" s="335"/>
      <c r="E30" s="330"/>
      <c r="G30" s="25"/>
    </row>
    <row r="31" spans="1:5" ht="13.5" thickBot="1">
      <c r="A31" s="128" t="s">
        <v>335</v>
      </c>
      <c r="B31" s="129" t="s">
        <v>336</v>
      </c>
      <c r="C31" s="104"/>
      <c r="D31" s="334">
        <f>SUM(D32:D39)</f>
        <v>432455</v>
      </c>
      <c r="E31" s="328">
        <f>SUM(E32:E39)</f>
        <v>787260</v>
      </c>
    </row>
    <row r="32" spans="1:5" ht="12.75">
      <c r="A32" s="536" t="s">
        <v>318</v>
      </c>
      <c r="B32" s="537" t="s">
        <v>581</v>
      </c>
      <c r="C32" s="592" t="s">
        <v>337</v>
      </c>
      <c r="D32" s="538">
        <v>27457</v>
      </c>
      <c r="E32" s="325">
        <f>97305+425520</f>
        <v>522825</v>
      </c>
    </row>
    <row r="33" spans="1:5" ht="12.75">
      <c r="A33" s="58" t="s">
        <v>321</v>
      </c>
      <c r="B33" s="54" t="s">
        <v>338</v>
      </c>
      <c r="C33" s="59" t="s">
        <v>584</v>
      </c>
      <c r="D33" s="75">
        <v>200000</v>
      </c>
      <c r="E33" s="329"/>
    </row>
    <row r="34" spans="1:5" ht="12.75">
      <c r="A34" s="58" t="s">
        <v>323</v>
      </c>
      <c r="B34" s="126" t="s">
        <v>340</v>
      </c>
      <c r="C34" s="59" t="s">
        <v>337</v>
      </c>
      <c r="D34" s="75">
        <v>204998</v>
      </c>
      <c r="E34" s="329">
        <v>151248</v>
      </c>
    </row>
    <row r="35" spans="1:5" ht="38.25">
      <c r="A35" s="532" t="s">
        <v>326</v>
      </c>
      <c r="B35" s="535" t="s">
        <v>582</v>
      </c>
      <c r="C35" s="591" t="s">
        <v>583</v>
      </c>
      <c r="D35" s="533"/>
      <c r="E35" s="534"/>
    </row>
    <row r="36" spans="1:5" ht="12.75">
      <c r="A36" s="58" t="s">
        <v>329</v>
      </c>
      <c r="B36" s="126" t="s">
        <v>341</v>
      </c>
      <c r="C36" s="59" t="s">
        <v>342</v>
      </c>
      <c r="D36" s="75"/>
      <c r="E36" s="331">
        <f>124640-11453</f>
        <v>113187</v>
      </c>
    </row>
    <row r="37" spans="1:5" ht="12.75">
      <c r="A37" s="58" t="s">
        <v>332</v>
      </c>
      <c r="B37" s="126" t="s">
        <v>343</v>
      </c>
      <c r="C37" s="59" t="s">
        <v>344</v>
      </c>
      <c r="D37" s="75"/>
      <c r="E37" s="326"/>
    </row>
    <row r="38" spans="1:5" ht="12.75">
      <c r="A38" s="58" t="s">
        <v>334</v>
      </c>
      <c r="B38" s="127" t="s">
        <v>585</v>
      </c>
      <c r="C38" s="5" t="s">
        <v>586</v>
      </c>
      <c r="D38" s="76"/>
      <c r="E38" s="330"/>
    </row>
    <row r="39" spans="1:5" ht="13.5" thickBot="1">
      <c r="A39" s="122" t="s">
        <v>361</v>
      </c>
      <c r="B39" s="130" t="s">
        <v>345</v>
      </c>
      <c r="C39" s="593" t="s">
        <v>339</v>
      </c>
      <c r="D39" s="333"/>
      <c r="E39" s="327"/>
    </row>
    <row r="40" spans="4:5" ht="9.75">
      <c r="D40" s="14"/>
      <c r="E40" s="14"/>
    </row>
    <row r="41" spans="4:5" ht="9.75">
      <c r="D41" s="14"/>
      <c r="E41" s="14"/>
    </row>
    <row r="42" spans="4:5" ht="9.75">
      <c r="D42" s="14"/>
      <c r="E42" s="14"/>
    </row>
  </sheetData>
  <mergeCells count="1">
    <mergeCell ref="A9:E9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Krystyna Skrzypek</cp:lastModifiedBy>
  <cp:lastPrinted>2006-04-13T05:52:38Z</cp:lastPrinted>
  <dcterms:created xsi:type="dcterms:W3CDTF">2003-01-16T13:32:33Z</dcterms:created>
  <dcterms:modified xsi:type="dcterms:W3CDTF">2006-05-05T12:47:41Z</dcterms:modified>
  <cp:category/>
  <cp:version/>
  <cp:contentType/>
  <cp:contentStatus/>
</cp:coreProperties>
</file>