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10" windowHeight="6990" tabRatio="610" firstSheet="2" activeTab="6"/>
  </bookViews>
  <sheets>
    <sheet name="Dochody zał.1" sheetId="1" r:id="rId1"/>
    <sheet name="Dochody-ukł.wykon." sheetId="2" r:id="rId2"/>
    <sheet name="WYDATKI Zał.2" sheetId="3" r:id="rId3"/>
    <sheet name="WYDATKI ukł.wyk." sheetId="4" r:id="rId4"/>
    <sheet name="Doch.i wyd..zlec.zał.3" sheetId="5" r:id="rId5"/>
    <sheet name="Współne adm.4" sheetId="6" r:id="rId6"/>
    <sheet name="Wspolne 232-5" sheetId="7" r:id="rId7"/>
    <sheet name="wydatki-dotacje6" sheetId="8" r:id="rId8"/>
    <sheet name="Inwestycje 7" sheetId="9" r:id="rId9"/>
    <sheet name="Źrodla fin. 8" sheetId="10" r:id="rId10"/>
    <sheet name="Prognoza dł. 9" sheetId="11" r:id="rId11"/>
    <sheet name="Gosp.pomoc. 10" sheetId="12" r:id="rId12"/>
    <sheet name="Stowarzyszenia 11" sheetId="13" r:id="rId13"/>
    <sheet name="PFOŚiGW 12" sheetId="14" r:id="rId14"/>
    <sheet name="PFGZGiK 13" sheetId="15" r:id="rId15"/>
    <sheet name="Wieloletnie 15" sheetId="16" r:id="rId16"/>
    <sheet name="Sytu.fin.14" sheetId="17" r:id="rId17"/>
    <sheet name="Dot.podmiot.16" sheetId="18" r:id="rId18"/>
  </sheets>
  <definedNames>
    <definedName name="_xlnm.Print_Area" localSheetId="1">'Dochody-ukł.wykon.'!$A$1:$G$244</definedName>
    <definedName name="_xlnm.Print_Area" localSheetId="8">'Inwestycje 7'!$A$1:$J$53</definedName>
    <definedName name="_xlnm.Print_Area" localSheetId="10">'Prognoza dł. 9'!$A$1:$F$32</definedName>
    <definedName name="_xlnm.Print_Area" localSheetId="3">'WYDATKI ukł.wyk.'!$A$1:$G$521</definedName>
    <definedName name="_xlnm.Print_Area" localSheetId="2">'WYDATKI Zał.2'!$A$1:$F$375</definedName>
    <definedName name="_xlnm.Print_Area" localSheetId="9">'Źrodla fin. 8'!$A$1:$E$35</definedName>
    <definedName name="_xlnm.Print_Titles" localSheetId="4">'Doch.i wyd..zlec.zał.3'!$18:$18</definedName>
    <definedName name="_xlnm.Print_Titles" localSheetId="1">'Dochody-ukł.wykon.'!$11:$11</definedName>
    <definedName name="_xlnm.Print_Titles" localSheetId="8">'Inwestycje 7'!$12:$12</definedName>
    <definedName name="_xlnm.Print_Titles" localSheetId="16">'Sytu.fin.14'!$A:$B</definedName>
    <definedName name="_xlnm.Print_Titles" localSheetId="6">'Wspolne 232-5'!$13:$13</definedName>
    <definedName name="_xlnm.Print_Titles" localSheetId="3">'WYDATKI ukł.wyk.'!$13:$13</definedName>
    <definedName name="_xlnm.Print_Titles" localSheetId="2">'WYDATKI Zał.2'!$12:$12</definedName>
  </definedNames>
  <calcPr fullCalcOnLoad="1"/>
</workbook>
</file>

<file path=xl/sharedStrings.xml><?xml version="1.0" encoding="utf-8"?>
<sst xmlns="http://schemas.openxmlformats.org/spreadsheetml/2006/main" count="1962" uniqueCount="764">
  <si>
    <t>§</t>
  </si>
  <si>
    <t>010</t>
  </si>
  <si>
    <t>Rolnictwo i łowiectwo</t>
  </si>
  <si>
    <t>01005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</si>
  <si>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</si>
  <si>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</si>
  <si>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</si>
  <si>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</si>
  <si>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</si>
  <si>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</si>
  <si>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</si>
  <si>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71014</t>
  </si>
  <si>
    <t>Opracowania geodezyjne i kartograficzne</t>
  </si>
  <si>
    <t>71015</t>
  </si>
  <si>
    <t>Nadzór budowlany</t>
  </si>
  <si>
    <t>Administracja publiczna</t>
  </si>
  <si>
    <t>Urzędy wojewódzkie</t>
  </si>
  <si>
    <t>Komisje poborowe</t>
  </si>
  <si>
    <t>Ochrona zdrowia</t>
  </si>
  <si>
    <t>Powiatowe centra pomocy rodzinie</t>
  </si>
  <si>
    <t>Powiatowe urzędy pracy</t>
  </si>
  <si>
    <t>020</t>
  </si>
  <si>
    <t>Leśnictwo</t>
  </si>
  <si>
    <t>02002</t>
  </si>
  <si>
    <t>Oświata i wychowanie</t>
  </si>
  <si>
    <t>Pozostała działalność</t>
  </si>
  <si>
    <t>Placówki opiekuńczo-wychowawcze</t>
  </si>
  <si>
    <t>Domy pomocy społecznej</t>
  </si>
  <si>
    <t>Rodziny zastępcze</t>
  </si>
  <si>
    <t>Edukacyjna opieka wychowawcza</t>
  </si>
  <si>
    <t>Subwencje ogólne z budżetu państwa</t>
  </si>
  <si>
    <t>Starostwa powiatowe</t>
  </si>
  <si>
    <t>Transport i łączność</t>
  </si>
  <si>
    <t>Drogi publiczne powiatowe</t>
  </si>
  <si>
    <t>Różne rozliczenia</t>
  </si>
  <si>
    <t>Różne rozliczenia finansowe</t>
  </si>
  <si>
    <t>Licea ogólnokształcące</t>
  </si>
  <si>
    <t>Szkoły zawodowe</t>
  </si>
  <si>
    <t>Gospodarstwa pomocnicze</t>
  </si>
  <si>
    <t>Przeciwdziałanie alkoholizmowi</t>
  </si>
  <si>
    <t>Wpływy z usług</t>
  </si>
  <si>
    <t>Wpływy z różnych opłat</t>
  </si>
  <si>
    <t>Odsetki od nieterminowych wpłat</t>
  </si>
  <si>
    <t>Pomoc materialna dla uczniów</t>
  </si>
  <si>
    <t>02001</t>
  </si>
  <si>
    <t>Wpływy z różnych dochodów</t>
  </si>
  <si>
    <t>Kultura i ochrona dziedzictwa narodowego</t>
  </si>
  <si>
    <t>Rozdz.</t>
  </si>
  <si>
    <t>Załącznik nr 1</t>
  </si>
  <si>
    <t>do uchwały Nr ................</t>
  </si>
  <si>
    <t>Rady Powiatu w Elblągu</t>
  </si>
  <si>
    <t xml:space="preserve">       w złotych</t>
  </si>
  <si>
    <t xml:space="preserve">  W y s z c z e g ó l n i e n i e</t>
  </si>
  <si>
    <t>II. Dochody z majątku powiatu</t>
  </si>
  <si>
    <t xml:space="preserve">  1. Ze sprzedaży</t>
  </si>
  <si>
    <t xml:space="preserve">  2. Z najmu i dzierżawy</t>
  </si>
  <si>
    <t>III. Wpłaty od jednostek organizacyjnych powiatu</t>
  </si>
  <si>
    <t>IV. Pozostałe dochody</t>
  </si>
  <si>
    <t>A. Ogółem dochody własne   (I+II+III+IV)</t>
  </si>
  <si>
    <t>V. Subwencja ogólna</t>
  </si>
  <si>
    <t>VI. Ogółem dotacje</t>
  </si>
  <si>
    <t>B. Ogółem subwencje i dotacje   ( V + VI )</t>
  </si>
  <si>
    <t>DOCHODY OGÓŁEM (A+B)</t>
  </si>
  <si>
    <t>Dz.</t>
  </si>
  <si>
    <t xml:space="preserve">W y s z c z e g ó l n i e n i e </t>
  </si>
  <si>
    <t xml:space="preserve">Dotacje celowe otrzymane z budżetu państwa na  </t>
  </si>
  <si>
    <t>realizację bieżących zadań własnych powiatu</t>
  </si>
  <si>
    <t>oraz innych zadań zleconych ustawami</t>
  </si>
  <si>
    <t>w tym:</t>
  </si>
  <si>
    <t>Prace geodezyjno-urządzeniowe na potrzeby rolnictwa</t>
  </si>
  <si>
    <t>Dotacje celowe otrzymane z budżetu państwa  na</t>
  </si>
  <si>
    <t xml:space="preserve">zad. bieżące z zakresu adm.rząd. oraz inne zad.zlecone   </t>
  </si>
  <si>
    <t>Nadzór na gospodarką leśną</t>
  </si>
  <si>
    <t>wieczyste nieruchomości</t>
  </si>
  <si>
    <t>Skarbu Państwa lub j.s.t.i innych umów</t>
  </si>
  <si>
    <t>Wpłaty z tyt.odpłatnego nabycia pr. własności nieruchom.</t>
  </si>
  <si>
    <t xml:space="preserve">zad.bieżące z zakresu adm.rząd. oraz inne zad.zlecone   </t>
  </si>
  <si>
    <t xml:space="preserve">Dochody j.s.t. zw. z real. zadań z zakresu adm.rządowej </t>
  </si>
  <si>
    <t>Prace geodezyjne i kartograficzne /nieinwestycyjne/</t>
  </si>
  <si>
    <t xml:space="preserve">zad.bieżące z zakresu adm.rząd. oraz inne zad. zlecone   </t>
  </si>
  <si>
    <t xml:space="preserve">zad. bieżące z zakresu adm.rząd.oraz inne zad. zlecone   </t>
  </si>
  <si>
    <t>Dotacje celowe na inwestycje i zakupy inwestycyjne</t>
  </si>
  <si>
    <t xml:space="preserve">Wpływy z opłaty komunikacyjnej </t>
  </si>
  <si>
    <t xml:space="preserve">zad.bieżące z zakresu adm.rząd. oraz inne zad. zlecone  </t>
  </si>
  <si>
    <t>Udziały powiatów w podatkach stanowiących dochód</t>
  </si>
  <si>
    <t>budżetu państwa</t>
  </si>
  <si>
    <t xml:space="preserve">Część oświatowa subwencji ogólnej dla j.s.t. </t>
  </si>
  <si>
    <t>Część wyrównawcza subwencji ogólnej dla powiatów</t>
  </si>
  <si>
    <t>Pozostałe odsetki</t>
  </si>
  <si>
    <t>80197</t>
  </si>
  <si>
    <t>Wpłata do budżetu części zysku przez gosp.pomoc.</t>
  </si>
  <si>
    <t xml:space="preserve">Dotacje celowe otrzymane od samorządu woj. na </t>
  </si>
  <si>
    <t>zad.bieżące real. na pods. porozumień miedzy j.s.t.</t>
  </si>
  <si>
    <t>Składki na ubezpieczenia zdrowotne oraz świadczenia</t>
  </si>
  <si>
    <t>Zespoły d/s orzekania o stopniu niepełnosprawności</t>
  </si>
  <si>
    <t>Internaty i bursy szkolne</t>
  </si>
  <si>
    <t>Wykonanie</t>
  </si>
  <si>
    <t xml:space="preserve">      w złotych</t>
  </si>
  <si>
    <t>Załącznik nr 1a</t>
  </si>
  <si>
    <t>do uchwały Nr ...............</t>
  </si>
  <si>
    <t>2110</t>
  </si>
  <si>
    <t>0970</t>
  </si>
  <si>
    <t>0470</t>
  </si>
  <si>
    <t>0690</t>
  </si>
  <si>
    <t>0750</t>
  </si>
  <si>
    <t>0770</t>
  </si>
  <si>
    <t>DOCHODY OGÓŁEM</t>
  </si>
  <si>
    <t>1.Dotacje celowe</t>
  </si>
  <si>
    <t xml:space="preserve"> - na zadania zlecone  - § 2110, 6410</t>
  </si>
  <si>
    <t>dla osób nie objętych obowiązkiem ubezp. zdrowotnego</t>
  </si>
  <si>
    <t>Państwowy Fundusz Rehabilitacji Osób Niepełnosprawnych</t>
  </si>
  <si>
    <t>Środki  na dofinansowanie własnych zadań bieżących gmin</t>
  </si>
  <si>
    <t xml:space="preserve">I. Udziały we wpływach z podatku dochodowego  </t>
  </si>
  <si>
    <t>do uchwały Nr.................</t>
  </si>
  <si>
    <t>w złotych</t>
  </si>
  <si>
    <t>N a z w a</t>
  </si>
  <si>
    <t>Rolnictwo i łowiectwo  - Wydatki ogółem, z tego:</t>
  </si>
  <si>
    <t>a) wydatki bieżące, w tym:</t>
  </si>
  <si>
    <t xml:space="preserve"> - pozostałe wydatki rzeczowe,</t>
  </si>
  <si>
    <t>Prace geodezyjno-urządzeniowe na potrzeby</t>
  </si>
  <si>
    <t>Leśnictwo - Wydatki ogółem, z tego:</t>
  </si>
  <si>
    <t>Gospodarka leśna</t>
  </si>
  <si>
    <t>Nadzór na gospodarką leśną - Wydatki ogółem, z tego:</t>
  </si>
  <si>
    <t>600</t>
  </si>
  <si>
    <t>Transport i łączność - Wydatki ogółem, z tego:</t>
  </si>
  <si>
    <t xml:space="preserve"> - wynagrodzenia i pochodne od wynagrodzeń</t>
  </si>
  <si>
    <t xml:space="preserve"> - dotacje</t>
  </si>
  <si>
    <t>b) wydatki majątkowe</t>
  </si>
  <si>
    <t>60014</t>
  </si>
  <si>
    <t>Drogi publiczne powiatowe - Wydatki ogółem, z tego:</t>
  </si>
  <si>
    <t>630</t>
  </si>
  <si>
    <t>Turystyka - Wydatki ogółem, z tego:</t>
  </si>
  <si>
    <t xml:space="preserve"> - dotacje </t>
  </si>
  <si>
    <t>63003</t>
  </si>
  <si>
    <t>Zadania w zakr.upowszech.turyst.-Wydatki ogółem, z tego:</t>
  </si>
  <si>
    <t>Gospodarka mieszkaniowa - Wydatki ogółem, z tego:</t>
  </si>
  <si>
    <t>Gospodarka gruntami i nieruchom. - Wydatki ogółem, z tego:</t>
  </si>
  <si>
    <t xml:space="preserve">Działalność usługowa - Wydatki ogółem, z tego: </t>
  </si>
  <si>
    <t xml:space="preserve"> - wynagrodzenia osobowe pracowników</t>
  </si>
  <si>
    <t>Prace geodezyjne i kartograf. - Wydatki ogółem, z tego:</t>
  </si>
  <si>
    <t>Opracow.geodez.i kartograf. - Wydatki ogółem, z tego:</t>
  </si>
  <si>
    <t>Nadzór budowlany - Wydatki ogółem, z tego:</t>
  </si>
  <si>
    <t>750</t>
  </si>
  <si>
    <t>Administracja publiczna - Wydatki ogółem, z tego:</t>
  </si>
  <si>
    <t>75011</t>
  </si>
  <si>
    <t>Urzędy wojewódzkie - Wydatki ogółem, z tego:</t>
  </si>
  <si>
    <t>75019</t>
  </si>
  <si>
    <t>Rady powiatów - Wydatki ogółem, z tego:</t>
  </si>
  <si>
    <t>75020</t>
  </si>
  <si>
    <t>Starostwa powiatowe - Wydatki ogółem, z tego:</t>
  </si>
  <si>
    <t>75045</t>
  </si>
  <si>
    <t>Komisje poborowe - Wydatki ogółem, z tego:</t>
  </si>
  <si>
    <t>75095</t>
  </si>
  <si>
    <t>Pozostała działalność - Wydatki ogółem,tego:</t>
  </si>
  <si>
    <t>754</t>
  </si>
  <si>
    <t>Bezp.publ.i ochr.przeciwpoż.- Wydatki ogółem, z tego:</t>
  </si>
  <si>
    <t>75495</t>
  </si>
  <si>
    <t>Pozostała działalność - Wydatki ogółem, z tego:</t>
  </si>
  <si>
    <t>757</t>
  </si>
  <si>
    <t>Obsługa długu publicznego - Wydatki ogółem, z tego:</t>
  </si>
  <si>
    <t xml:space="preserve"> - na obsługę długu powiatu </t>
  </si>
  <si>
    <t>75702</t>
  </si>
  <si>
    <t>Obsługa papierów wartościowych, kredytów i pożyczek</t>
  </si>
  <si>
    <t>jednostek samorz.terytorialnego - Wydatki ogółem, z tego:</t>
  </si>
  <si>
    <t xml:space="preserve"> - na obsługę długu powiatu</t>
  </si>
  <si>
    <t>758</t>
  </si>
  <si>
    <t>Różne rozliczenia - Wydatki ogółem, z tego:</t>
  </si>
  <si>
    <t>75818</t>
  </si>
  <si>
    <t>Rezerwy ogólne i celowe - Wydatki ogółem, z tego:</t>
  </si>
  <si>
    <t>Oświata i wychowanie - Wydatki ogółem, z tego:</t>
  </si>
  <si>
    <t>Szkoły podstawowe - Wydatki ogółem, z tego:</t>
  </si>
  <si>
    <t>Gimnazja - Wydatki ogółem, z tego:</t>
  </si>
  <si>
    <t>Licea ogólnokształcące - Wydatki ogółem, z tego:</t>
  </si>
  <si>
    <t>Licea profilowane - Wydatki ogółem, z tego:</t>
  </si>
  <si>
    <t>Szkoły zawodowe - Wydatki ogółem, z tego:</t>
  </si>
  <si>
    <t>Dokształcanie i doskonalenie nauczycieli</t>
  </si>
  <si>
    <t xml:space="preserve"> - pozostałe wydatki rzeczowe</t>
  </si>
  <si>
    <t>Pozostała działalność Wydatki ogółem, z tego:</t>
  </si>
  <si>
    <t>851</t>
  </si>
  <si>
    <t>Przeciwdziałanie alkoholizmowi - Wydatki ogółem, z tego:</t>
  </si>
  <si>
    <t>dla osób nie objętych obowiązkiem ubezpieczenia</t>
  </si>
  <si>
    <t>zdrowotnego       -       Wydatki ogółem, z tego:</t>
  </si>
  <si>
    <t>Placówki opiekuńczo-wychowaw.- Wydatki ogółem, z tego:</t>
  </si>
  <si>
    <t>Domy pomocy społecznej  - Wydatki ogółem, z tego:</t>
  </si>
  <si>
    <t>Rodziny zastępcze - Wydatki ogółem, z tego:</t>
  </si>
  <si>
    <t>Powiatowe centra pom. rodzinie - Wydatki ogółem, z tego:</t>
  </si>
  <si>
    <t>i ośrodki interwencji kryzysowej - Wydatki ogółem, z tego:</t>
  </si>
  <si>
    <t>Powiatowe urzędy pracy - Wydatki ogółem, z tego:</t>
  </si>
  <si>
    <t>Edukacyjna opieka wychow. - Wydatki ogółem, z tego:</t>
  </si>
  <si>
    <t>Świetlice szkolne - Wydatki ogółem, z tego:</t>
  </si>
  <si>
    <t>Poradnie psychologiczno-pedagogiczne oraz inne poradnie</t>
  </si>
  <si>
    <t>specjalistyczne   -    Wydatki ogółem, z tego:</t>
  </si>
  <si>
    <t>Internaty i bursy szkolne - Wydatki ogółem, z tego:</t>
  </si>
  <si>
    <t>921</t>
  </si>
  <si>
    <t>Kultura i ochrona dziedzictwa</t>
  </si>
  <si>
    <t>narodowego     -      Wydatki ogółem, z tego:</t>
  </si>
  <si>
    <t>92105</t>
  </si>
  <si>
    <t>Pozostałe zadania w zakr. kultury - Wydatki ogółem,  z tego:</t>
  </si>
  <si>
    <t>92116</t>
  </si>
  <si>
    <t>Biblioteki  -  Wydatki ogółem, z tego:</t>
  </si>
  <si>
    <t>926</t>
  </si>
  <si>
    <t>Kultura fizyczna i sport - Wydatki ogółem, z tego:</t>
  </si>
  <si>
    <t>92605</t>
  </si>
  <si>
    <t>Zadania w zakresie kultury fizycznej</t>
  </si>
  <si>
    <t>i sportu      -      Wydatki ogółem,  z tego:</t>
  </si>
  <si>
    <t xml:space="preserve">              WYDATKI OGÓŁEM</t>
  </si>
  <si>
    <t>do Uchwały Nr .............</t>
  </si>
  <si>
    <t>Zarządu Powiatu w Elblągu</t>
  </si>
  <si>
    <t>4300</t>
  </si>
  <si>
    <t>Zakup usług pozostałych</t>
  </si>
  <si>
    <t xml:space="preserve">Różne wydatki na rzecz osób fizycznych </t>
  </si>
  <si>
    <t>Dotacje celowe na zadania bieżące wg porozumień</t>
  </si>
  <si>
    <t>Nagrody i wydatki osobowe nie zaliczone do wynagrodzeń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</si>
  <si>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</si>
  <si>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</si>
  <si>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</si>
  <si>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</si>
  <si>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</si>
  <si>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</si>
  <si>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</si>
  <si>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zdrowotnych</t>
  </si>
  <si>
    <t>Podróże służbowe krajowe</t>
  </si>
  <si>
    <t>Różne opłaty i składki</t>
  </si>
  <si>
    <t>Odpisy na zakładowy fundusz świadczeń socjalnych</t>
  </si>
  <si>
    <t>Podatek od nieruchomości</t>
  </si>
  <si>
    <t>Opłaty na rzecz budżetu państwa</t>
  </si>
  <si>
    <t>Wydatki inwestycyjne jednostek budżetowych</t>
  </si>
  <si>
    <t>Turystyka</t>
  </si>
  <si>
    <t>Zadania w zakresie upowszechniania turystyki</t>
  </si>
  <si>
    <t>4210</t>
  </si>
  <si>
    <t>4480</t>
  </si>
  <si>
    <t>4590</t>
  </si>
  <si>
    <t>Kary i odszkodowania wypł.na rzecz osób fizycznych</t>
  </si>
  <si>
    <t>Prace geodezyjne i kartograficzne (nieinwestycyjne)</t>
  </si>
  <si>
    <t>Rady powiatów</t>
  </si>
  <si>
    <t>Różne wydatki na rzecz osób fizycznych</t>
  </si>
  <si>
    <t>Podróże służbowe zagraniczne</t>
  </si>
  <si>
    <t>Bezpieczeństwo publiczne i ochrona przeciwpożar.</t>
  </si>
  <si>
    <t>Obsługa długu publicznego</t>
  </si>
  <si>
    <t>Odsetki i dyskonta od papierów wart.oraz pożyczek</t>
  </si>
  <si>
    <t>Rezerwy ogólne i celowe</t>
  </si>
  <si>
    <t>Rezerwy</t>
  </si>
  <si>
    <t>Szkoły podstawowe</t>
  </si>
  <si>
    <t>Zakup pomocy naukowych,dydaktycznych i książek</t>
  </si>
  <si>
    <t>Gimnazja</t>
  </si>
  <si>
    <t>Zakup pomocy naukowych, dydaktycznych i książek</t>
  </si>
  <si>
    <t xml:space="preserve">Licea profilowane </t>
  </si>
  <si>
    <t>Podatek od towarów i usług VAT</t>
  </si>
  <si>
    <t>Przeciwdziałanie alkohlizmowi</t>
  </si>
  <si>
    <t>4130</t>
  </si>
  <si>
    <t>Składki na ubezpieczenia zdrowotne</t>
  </si>
  <si>
    <t>Świadczenia społeczne</t>
  </si>
  <si>
    <t>Zakup środków żywności</t>
  </si>
  <si>
    <t>Zakup leków i materiałów medycznych</t>
  </si>
  <si>
    <t>Opłaty na rzecz budżetów jednostek samorząd.terytorial.</t>
  </si>
  <si>
    <t>Świetlice szkolne</t>
  </si>
  <si>
    <t>Poradnie psychol.-pedagog.oraz in.porad.spec.</t>
  </si>
  <si>
    <t>Stypendia oraz inne formy pomocy dla uczniów</t>
  </si>
  <si>
    <t>Pozostałe zadania w zakresie kultury</t>
  </si>
  <si>
    <t>Biblioteki</t>
  </si>
  <si>
    <t>Kultura fizyczna i sport</t>
  </si>
  <si>
    <t>Zadania w zakresie upowszech. kultury fizycz.i sportu</t>
  </si>
  <si>
    <t>Nagrody i wydatki osobowe nie zaliczone do wynagr.</t>
  </si>
  <si>
    <t>0830</t>
  </si>
  <si>
    <t>2380</t>
  </si>
  <si>
    <t>0920</t>
  </si>
  <si>
    <t>0010</t>
  </si>
  <si>
    <t>0420</t>
  </si>
  <si>
    <t>0840</t>
  </si>
  <si>
    <t>0910</t>
  </si>
  <si>
    <t>0960</t>
  </si>
  <si>
    <t>6410</t>
  </si>
  <si>
    <t>2360</t>
  </si>
  <si>
    <t>Pozostałe zadania w zakresie polityki społecznej</t>
  </si>
  <si>
    <t>Jednostki specjal.poradnictwa, mieszkania chronione</t>
  </si>
  <si>
    <t xml:space="preserve">   1. Dotacje celowe na zadania własne powiatu - §§ 2130, 6430 </t>
  </si>
  <si>
    <t>Wydatki na zakupy inwestycyjne</t>
  </si>
  <si>
    <t>Pomoc społeczna</t>
  </si>
  <si>
    <t>4260</t>
  </si>
  <si>
    <t>4270</t>
  </si>
  <si>
    <t>Jednostki specjalist.poradnictwa, mieszkania chronione</t>
  </si>
  <si>
    <t>852</t>
  </si>
  <si>
    <t>Jednostki specjalistycznegp poradnictwa, mieszkania chronione</t>
  </si>
  <si>
    <t>Załącznik nr 3</t>
  </si>
  <si>
    <t xml:space="preserve">DOCHODY I WYDATKI ZWIĄZANE Z REALIZACJĄ ZADAŃ Z ZAKRESU </t>
  </si>
  <si>
    <t xml:space="preserve">ADMINISTRACJI  RZĄDOWEJ  ORAZ  INNYCH  ZADAŃ ZLECONYCH </t>
  </si>
  <si>
    <t>Dochody</t>
  </si>
  <si>
    <t>W y s z c z e g ó l n i e n i e</t>
  </si>
  <si>
    <t>z tyt.dotacji</t>
  </si>
  <si>
    <t>Wydatki</t>
  </si>
  <si>
    <t>do przekaz.</t>
  </si>
  <si>
    <t>na realiz.zadań</t>
  </si>
  <si>
    <t>do budżetu</t>
  </si>
  <si>
    <t>z zakr.adm.rząd.</t>
  </si>
  <si>
    <t>państwa</t>
  </si>
  <si>
    <t xml:space="preserve">  O G Ó Ł E M</t>
  </si>
  <si>
    <t>Prace geodez.-urządzeniowe na potrzeby rolnictwa</t>
  </si>
  <si>
    <t>Dot.cel.otrz.z budż.pań.na zad.bież.z zakr.adm.rząd.</t>
  </si>
  <si>
    <t xml:space="preserve">Doch.budż.pań.zw.z real.zad.z zakr.adm.rząd.j.s.t. </t>
  </si>
  <si>
    <t>Kary i odszkodowania wypłacone na rzecz osób fizycz.</t>
  </si>
  <si>
    <t>Skladki na Fundusz Pracy</t>
  </si>
  <si>
    <t>4410</t>
  </si>
  <si>
    <t>4440</t>
  </si>
  <si>
    <t>Odpisy na zakładowy fund.świadczeń socjalnych</t>
  </si>
  <si>
    <t>3030</t>
  </si>
  <si>
    <t>Składki na ubezp.zdr.oraz świad.dla os.nie obj.ubezp.zdr.</t>
  </si>
  <si>
    <t>Załącznik nr 4</t>
  </si>
  <si>
    <t>do uchwały Nr .............</t>
  </si>
  <si>
    <t xml:space="preserve">  w złotych</t>
  </si>
  <si>
    <t>Dotacje celowe otrzymane od samorządu województwa</t>
  </si>
  <si>
    <t xml:space="preserve">na zadania bieżące realizowane na podstawie porozumień </t>
  </si>
  <si>
    <t>/umów/ między jednostkami samorządu terytorialnego</t>
  </si>
  <si>
    <t>Razem</t>
  </si>
  <si>
    <t>Załącznik nr 5</t>
  </si>
  <si>
    <t>do Uchwały Nr ............</t>
  </si>
  <si>
    <t xml:space="preserve">Łączne </t>
  </si>
  <si>
    <t>rok</t>
  </si>
  <si>
    <t xml:space="preserve">Jednostka </t>
  </si>
  <si>
    <t>Nazwa zadania inwestycyjnego</t>
  </si>
  <si>
    <t>nakłady</t>
  </si>
  <si>
    <t>bieżący</t>
  </si>
  <si>
    <t xml:space="preserve">środki </t>
  </si>
  <si>
    <t>dotacje</t>
  </si>
  <si>
    <t>kredyty</t>
  </si>
  <si>
    <t xml:space="preserve"> i okres realizacji ( w latach )</t>
  </si>
  <si>
    <t>finansowe</t>
  </si>
  <si>
    <t>własne</t>
  </si>
  <si>
    <t>celowe</t>
  </si>
  <si>
    <t xml:space="preserve"> pożyczki</t>
  </si>
  <si>
    <t>pochodzące</t>
  </si>
  <si>
    <t>realizująca</t>
  </si>
  <si>
    <t>obligacje</t>
  </si>
  <si>
    <t>z inn.źródeł</t>
  </si>
  <si>
    <t>zadanie</t>
  </si>
  <si>
    <t xml:space="preserve">DPS </t>
  </si>
  <si>
    <t>O G Ó Ł E M</t>
  </si>
  <si>
    <t>Załącznik nr 6</t>
  </si>
  <si>
    <t>Wydatki związane z realizacją zadań wspólnych</t>
  </si>
  <si>
    <t xml:space="preserve">Dotacje celowe przekazane gminie lub miastu stołecznemu </t>
  </si>
  <si>
    <t>Warszawie na zadania bieżące realizowane na podstawie</t>
  </si>
  <si>
    <t>porozumień (umów) między j.s.t.</t>
  </si>
  <si>
    <t>specjalistyczne</t>
  </si>
  <si>
    <t>Załącznik nr 7</t>
  </si>
  <si>
    <t xml:space="preserve"> w złotych</t>
  </si>
  <si>
    <t>Klasyfikacja</t>
  </si>
  <si>
    <t xml:space="preserve">Plan  </t>
  </si>
  <si>
    <t>Lp.</t>
  </si>
  <si>
    <t>Treść</t>
  </si>
  <si>
    <t>przychodów</t>
  </si>
  <si>
    <t>na</t>
  </si>
  <si>
    <t>i rozchodów</t>
  </si>
  <si>
    <t>I.</t>
  </si>
  <si>
    <t>Planowane dochody</t>
  </si>
  <si>
    <t>II.</t>
  </si>
  <si>
    <t>Planowane wydatki</t>
  </si>
  <si>
    <t>Nadwyżka / Deficyt   I - II</t>
  </si>
  <si>
    <t>Finansowanie   III -  IV</t>
  </si>
  <si>
    <t>III.</t>
  </si>
  <si>
    <t>Przychody ogółem:</t>
  </si>
  <si>
    <t>1.</t>
  </si>
  <si>
    <t>Kredyty zaciągane w bankach krajowych</t>
  </si>
  <si>
    <t>§ 952</t>
  </si>
  <si>
    <t>2.</t>
  </si>
  <si>
    <t>Pożyczki</t>
  </si>
  <si>
    <t>3.</t>
  </si>
  <si>
    <t>Spłaty pożyczek udzielonych</t>
  </si>
  <si>
    <t>§ 955</t>
  </si>
  <si>
    <t>4.</t>
  </si>
  <si>
    <t>Prywatyzacja majątku j.s.t.</t>
  </si>
  <si>
    <t xml:space="preserve"> § od 941 do 944</t>
  </si>
  <si>
    <t>5.</t>
  </si>
  <si>
    <t>Nadwyżka budżetu z lat ubiegłych</t>
  </si>
  <si>
    <t>§ 957</t>
  </si>
  <si>
    <t>6.</t>
  </si>
  <si>
    <t>Sprzedaż papierów wartościowych</t>
  </si>
  <si>
    <t>§ 931</t>
  </si>
  <si>
    <t>7.</t>
  </si>
  <si>
    <t>Inne rozliczenia (wolne środki z tyt.rozl.kred.)</t>
  </si>
  <si>
    <t>IV.</t>
  </si>
  <si>
    <t>Rozchody ogółem:</t>
  </si>
  <si>
    <t>Spłata kredytu</t>
  </si>
  <si>
    <t>§ 992</t>
  </si>
  <si>
    <t>Pożyczki udzielone</t>
  </si>
  <si>
    <t>§ 995</t>
  </si>
  <si>
    <t>Spłaty pożyczek</t>
  </si>
  <si>
    <t>Lokaty w bankach</t>
  </si>
  <si>
    <t>§ 994</t>
  </si>
  <si>
    <t>Wykup papierów wartościowych</t>
  </si>
  <si>
    <t>§ 982</t>
  </si>
  <si>
    <t>Rozchody z tytułu innych rozliczeń</t>
  </si>
  <si>
    <t>do Uchwały Nr ...............</t>
  </si>
  <si>
    <t>Przewidywany stan na koniec roku</t>
  </si>
  <si>
    <t>Rodzaj</t>
  </si>
  <si>
    <t>L.p.</t>
  </si>
  <si>
    <t>zadłużenia</t>
  </si>
  <si>
    <t>na koniec</t>
  </si>
  <si>
    <t>Wyemitowane papiery wartościowe</t>
  </si>
  <si>
    <t>Kredyty</t>
  </si>
  <si>
    <t>Przyjęte depozyty</t>
  </si>
  <si>
    <t>Wymagalne zobowiązania, wynikające z następ.tyt:</t>
  </si>
  <si>
    <t>a) ustaw,</t>
  </si>
  <si>
    <t>b) orzeczeń sądu,</t>
  </si>
  <si>
    <t>c) udzielonych poręczeń i gwarancji,</t>
  </si>
  <si>
    <t>d) innych tytułów,</t>
  </si>
  <si>
    <t>Łączna kwota długu na koniec roku budż.</t>
  </si>
  <si>
    <t>Dochody ogółem</t>
  </si>
  <si>
    <t>8.</t>
  </si>
  <si>
    <t>Procentowy (%) udział długu w dochodach</t>
  </si>
  <si>
    <t>Załącznik nr 9</t>
  </si>
  <si>
    <t xml:space="preserve">PLAN  PRZYCHODÓW  I  WYDATKÓW  </t>
  </si>
  <si>
    <t xml:space="preserve">Stan </t>
  </si>
  <si>
    <t>Przychody</t>
  </si>
  <si>
    <t>Wyszczególnienie</t>
  </si>
  <si>
    <t>środków</t>
  </si>
  <si>
    <t xml:space="preserve"> w tym:</t>
  </si>
  <si>
    <t>obrot.na</t>
  </si>
  <si>
    <t>Ogółem</t>
  </si>
  <si>
    <t>dotacja</t>
  </si>
  <si>
    <t xml:space="preserve">wpłata do </t>
  </si>
  <si>
    <t>pocz.roku</t>
  </si>
  <si>
    <t>z budżetu</t>
  </si>
  <si>
    <t>budżetu</t>
  </si>
  <si>
    <t>koniec roku</t>
  </si>
  <si>
    <t xml:space="preserve"> </t>
  </si>
  <si>
    <t xml:space="preserve">  w tym:</t>
  </si>
  <si>
    <t>1. Zakład Obsługi Powiatowego Zasobu</t>
  </si>
  <si>
    <t xml:space="preserve">    Geodezyjnego i Kartograficznego </t>
  </si>
  <si>
    <t xml:space="preserve">    Starostwa Powiatowego w Elblągu</t>
  </si>
  <si>
    <t>Nazwa zadania</t>
  </si>
  <si>
    <t>Kwota dotacji</t>
  </si>
  <si>
    <t xml:space="preserve">       Plan dotacji w dziale 630 Turystyka </t>
  </si>
  <si>
    <t>Powiatowe Igrzyska Młodzieży Szkonej</t>
  </si>
  <si>
    <t>Powiatowe Mistrzostwa Gimnazjów "Gimnazjada"</t>
  </si>
  <si>
    <t>Powiatowe Mistrzostwa Szkół Ponadgimnazjalnych "Licealiada"</t>
  </si>
  <si>
    <t xml:space="preserve">       Plan dotacji w dziale 926 Kultura fizyczna i sport </t>
  </si>
  <si>
    <t xml:space="preserve"> OGÓŁEM  KWOTA  DOTACJI</t>
  </si>
  <si>
    <t>do Uchwały Nr ..................</t>
  </si>
  <si>
    <t>Powiatowego Funduszu Gospodarki Zasobem Geodezyjnym i Kartograficznym</t>
  </si>
  <si>
    <t xml:space="preserve">         w złotych</t>
  </si>
  <si>
    <t>Stan funduszu na początek roku</t>
  </si>
  <si>
    <t xml:space="preserve"> w tym: - środki pieniężne</t>
  </si>
  <si>
    <t xml:space="preserve">             - należności</t>
  </si>
  <si>
    <t xml:space="preserve">             - zobowiązania</t>
  </si>
  <si>
    <t>Przychody ogółem</t>
  </si>
  <si>
    <t>Przelewy redystrybucyjne</t>
  </si>
  <si>
    <t>Wydatki ogółem</t>
  </si>
  <si>
    <t>3.1</t>
  </si>
  <si>
    <t>Wydatki bieżące, w tym:</t>
  </si>
  <si>
    <t>2960</t>
  </si>
  <si>
    <t>3.2</t>
  </si>
  <si>
    <t xml:space="preserve">Wydatki majątkowe, w tym: </t>
  </si>
  <si>
    <t>Stan funduszy na koniec roku</t>
  </si>
  <si>
    <t xml:space="preserve">     Powiatowego Funduszu Ochrony Środowiska i Gospodarki Wodnej</t>
  </si>
  <si>
    <t>6060</t>
  </si>
  <si>
    <t>2350</t>
  </si>
  <si>
    <t>Dot.cel.otrz.z budż.pań.na inwest. i zakupy inwest.</t>
  </si>
  <si>
    <t>Dochody i wydatki związane z realizacją zadań wspólnych</t>
  </si>
  <si>
    <t xml:space="preserve">realizowanych w drodze umów /porozumień/ z innymi </t>
  </si>
  <si>
    <t>2. Gospodarstwa Pomocnicze  przy Zespole</t>
  </si>
  <si>
    <t xml:space="preserve">    Szkół Ekonomicznych i Technicznych w Pasłęku</t>
  </si>
  <si>
    <t xml:space="preserve"> PODMIOTOM  NIE  ZALICZANYM  DO  SEKTORA  FINANSÓW  PUBLICZNYCH </t>
  </si>
  <si>
    <t xml:space="preserve">WYKAZ  ZADAŃ  WŁASNYCH  POWIATU  ZLECONYCH  DO  REALIZACJI    </t>
  </si>
  <si>
    <t xml:space="preserve">Zlot ekologiczny "'Powitanie wiosny" </t>
  </si>
  <si>
    <t>Międzygminny Halowy Turniej Piłki Nożnej "Liga Powiatowa" drużyn młodzieżowych</t>
  </si>
  <si>
    <t>Ogólnopolski Trójbój Sportowy w Kamiennicy Elbląskiej</t>
  </si>
  <si>
    <t xml:space="preserve"> - na zadania własne - § 2130 , 6430</t>
  </si>
  <si>
    <t>Opłaty na rzecz budżetów jednostek samorządu terytorialnego</t>
  </si>
  <si>
    <t xml:space="preserve"> Plan przychodów i rozchodów</t>
  </si>
  <si>
    <t>Środki otrzymane od pozostałych jedn.sekt.finansów publ.</t>
  </si>
  <si>
    <t>Pozostałe zadania w zakresie polityki społecznej - Wydatki ogółem, z tego:</t>
  </si>
  <si>
    <t>Załącznik nr 2</t>
  </si>
  <si>
    <t>85149</t>
  </si>
  <si>
    <t>Programy polityki zdrowotnej</t>
  </si>
  <si>
    <t>płace</t>
  </si>
  <si>
    <t>dług</t>
  </si>
  <si>
    <t>rzeczowe</t>
  </si>
  <si>
    <t>majątkowe</t>
  </si>
  <si>
    <t>Młodzieżowe ośrodki wychowawcze</t>
  </si>
  <si>
    <t xml:space="preserve">   2. Dotacje celowe na zadania z zakresu administracji rządowej </t>
  </si>
  <si>
    <t xml:space="preserve">       wykonywane przez powiat oraz na realizację zadań służb, </t>
  </si>
  <si>
    <t xml:space="preserve">       inspekcji i straży - §§ 2110, 6410</t>
  </si>
  <si>
    <t xml:space="preserve">   3. Dotacje celowe na zadania (umowy i porozumienia) - </t>
  </si>
  <si>
    <t>0020</t>
  </si>
  <si>
    <t>Podatek dochodowy od osób prawnych</t>
  </si>
  <si>
    <t>Podatek dochodowy od osób fizycznych</t>
  </si>
  <si>
    <t>w tym  źródła  finansowania</t>
  </si>
  <si>
    <t>Planowane nakłady</t>
  </si>
  <si>
    <t>organizacyjna</t>
  </si>
  <si>
    <t>2920</t>
  </si>
  <si>
    <t>Część równoważąca subwencji ogólnej dla powiatów</t>
  </si>
  <si>
    <t>2120</t>
  </si>
  <si>
    <t>Plan na 2005 rok</t>
  </si>
  <si>
    <t>PLAN  DOCHODÓW  BUDŻETU  POWIATU  NA  2005 ROK</t>
  </si>
  <si>
    <t>POWIATOWI  USTAWAMI na rok 2005</t>
  </si>
  <si>
    <t>jednostkami samorządu terytorialnego  -  na rok 2005</t>
  </si>
  <si>
    <t>WYDATKI  INWESTYCYJNE  POWIATU   W  ROKU  BUDŻETOWYM  2005</t>
  </si>
  <si>
    <t>2005 r.</t>
  </si>
  <si>
    <t>31.12.2004 r.</t>
  </si>
  <si>
    <t>GOSPODARSTW  POMOCNICZYCH,  ŚRODKÓW SPECJALNYCH  NA ROK 2005</t>
  </si>
  <si>
    <t xml:space="preserve"> I  NIE  DZIAŁAJĄCYCH  W  CELU   OSIĄGNIĘCIA  ZYSKU  W  ROKU  2005</t>
  </si>
  <si>
    <t xml:space="preserve"> Plan przychodów i rozchodów na 2005 r.</t>
  </si>
  <si>
    <t>01017</t>
  </si>
  <si>
    <t>Ochrona roślin</t>
  </si>
  <si>
    <t>Dotacje celowe z budżetu państwa na zadania bieżące real.</t>
  </si>
  <si>
    <t>przez powiat na podst.porozumień z organami adm.rządowej</t>
  </si>
  <si>
    <t>Dochody z najmu i dzierżawy składników majątkowych</t>
  </si>
  <si>
    <t>Ośrodki wsparcia</t>
  </si>
  <si>
    <t>2310</t>
  </si>
  <si>
    <t>Dotacje celowe otrzymane z gminy na zadania bieżące</t>
  </si>
  <si>
    <t>realizowane na podstwie porozumień między j.s.t.</t>
  </si>
  <si>
    <t>rolnictwa  -  Wydatki ogółem, z tego:</t>
  </si>
  <si>
    <t>Ochrona roślin - Wydatki ogółem, z tego:</t>
  </si>
  <si>
    <t>Gospodarka leśna - Wydatki ogółem, z tego:</t>
  </si>
  <si>
    <t>Dokształcanie i doskonalenie nauczycieli - Wydatki ogółem:</t>
  </si>
  <si>
    <t>Ochrona zdrowia - Wydatki ogółem, z tego:</t>
  </si>
  <si>
    <t>Programy polityki zdrowotnej - Wydatki ogółem, z tego:</t>
  </si>
  <si>
    <t>Pomoc społeczna - Wydatki ogółem, z tego:</t>
  </si>
  <si>
    <t>Ośrodki wsparcia - Wydatki ogółem, z tego:</t>
  </si>
  <si>
    <t>Pomoc materialna dla uczniów - Wydatki ogółem, z tego:</t>
  </si>
  <si>
    <t>Młodzieżowe ośrodki wychowawcze - Wydatki ogółem, z tego:</t>
  </si>
  <si>
    <t>Dokształcanie i doskanalenie nauczycieli - Wydatki ogółem:</t>
  </si>
  <si>
    <t>Dotacje celowe na zadania bieżące wg porozumień między jst</t>
  </si>
  <si>
    <t>2830</t>
  </si>
  <si>
    <t>Dotacja celowa z budżetu na finansowanie lub dofinansowanie</t>
  </si>
  <si>
    <t>zad.zlec.do realizacji pozost.jedn.nie zalicznym do sekt.fin.publ.</t>
  </si>
  <si>
    <t>Rozliczenia z bankami związane z obsługą długu publicznego</t>
  </si>
  <si>
    <t>Wydatki na zakupy inwesycyjne jednostek budżetowych</t>
  </si>
  <si>
    <t>Dotacja celowa z budżetu na fin.lub dofin.zadań zleconych</t>
  </si>
  <si>
    <t>do realizacji stowarzyszeniom</t>
  </si>
  <si>
    <t xml:space="preserve">Składki na ubezpieczenia zdrowotne </t>
  </si>
  <si>
    <t>podatek od towarów i usług</t>
  </si>
  <si>
    <t>Plan na 2005 r.</t>
  </si>
  <si>
    <t xml:space="preserve">                                                                                                                                              w złotych</t>
  </si>
  <si>
    <t>Plan</t>
  </si>
  <si>
    <t>Wydatki na zakupy inwestycyjne jednostek budżetowych</t>
  </si>
  <si>
    <t>Dotacja podmiotwa z budżetu dla sp zoz</t>
  </si>
  <si>
    <t>ZDP</t>
  </si>
  <si>
    <t>Pasłęk</t>
  </si>
  <si>
    <t>Budowa mostu w Tolkmicku</t>
  </si>
  <si>
    <t xml:space="preserve">Starostwo </t>
  </si>
  <si>
    <t>Powiatowe</t>
  </si>
  <si>
    <t xml:space="preserve">Dom Dziecka </t>
  </si>
  <si>
    <t>Marwica</t>
  </si>
  <si>
    <t>Remont budynku w Pasłęku</t>
  </si>
  <si>
    <t>Bezpieczeństwo publiczne i ochrona przeciwpożarowa</t>
  </si>
  <si>
    <t>Obrona cywilna</t>
  </si>
  <si>
    <t xml:space="preserve">Powiatowy Inspektorat </t>
  </si>
  <si>
    <t>Nadzoru Budowlanego</t>
  </si>
  <si>
    <t>PPP</t>
  </si>
  <si>
    <t>Wymiana instalacji elektrycznej</t>
  </si>
  <si>
    <t>Utworzenie Centrum Zarządzania Kryzysowego</t>
  </si>
  <si>
    <t>ZSEiT</t>
  </si>
  <si>
    <t>75414</t>
  </si>
  <si>
    <t>Obrona cywilna - Wydatki ogółem, z tego:</t>
  </si>
  <si>
    <t>Zakup zestawu komputerowego</t>
  </si>
  <si>
    <t>Modernizacja infrastruktury informacyjnej i utworzenie</t>
  </si>
  <si>
    <t>punktu informacyjnego - studium wykonalności</t>
  </si>
  <si>
    <t>Tolkmicko</t>
  </si>
  <si>
    <t>Zakup samochodu</t>
  </si>
  <si>
    <t>Powiatowe Centrum</t>
  </si>
  <si>
    <t>Pomocy Rodzinie</t>
  </si>
  <si>
    <t>realizowanych w drodze umów /porozumień/</t>
  </si>
  <si>
    <t>organami administracji rządowej  -  na rok 2005</t>
  </si>
  <si>
    <t xml:space="preserve">Dotacje celowe otrzymane z gminy na zadania bieżące </t>
  </si>
  <si>
    <r>
      <t xml:space="preserve">                   Ź R Ó D Ł A    S F I N A N S O W A N I A   D E F I C Y T U   W  </t>
    </r>
    <r>
      <rPr>
        <b/>
        <sz val="10"/>
        <rFont val="Arial CE"/>
        <family val="2"/>
      </rPr>
      <t xml:space="preserve"> 2005 ROKU</t>
    </r>
  </si>
  <si>
    <t>V.</t>
  </si>
  <si>
    <t>VI.</t>
  </si>
  <si>
    <t>VII.</t>
  </si>
  <si>
    <t>Wydatki nie znajdujące pokrycia w planowanych dochodach (II-VI)</t>
  </si>
  <si>
    <t>VIII.</t>
  </si>
  <si>
    <t>Na pokrycie wydatków nie znajdujących pokrycia w planowanych dochodach planuje się przychody (III)</t>
  </si>
  <si>
    <t>Dochody przeznaczone są na pokrycie wydatków                                       (I-V)</t>
  </si>
  <si>
    <t>Z dochodów przeznacza się na spłatę kredytów                      i pożyczek (IV)</t>
  </si>
  <si>
    <t>oraz roboty ogólno budowlane</t>
  </si>
  <si>
    <t>- wykonanie projektu technicznego</t>
  </si>
  <si>
    <t>X</t>
  </si>
  <si>
    <t>1. Umowy</t>
  </si>
  <si>
    <t>2. Porozumienia</t>
  </si>
  <si>
    <t>Załącznik nr 12</t>
  </si>
  <si>
    <t>Plener plastyczny "Bliżej natury" w Młynarach</t>
  </si>
  <si>
    <t>Przegląd kultury mniejszości narodowych w Młynarach</t>
  </si>
  <si>
    <t>Organizacja zajęć sportowo-rekreacyjnych dla dzieci i młodzieży z Uczniowskich Klubów Sportowych Powiatu Elbląskiego</t>
  </si>
  <si>
    <t>Turniej Koszykówki o Puchar Starosty Elbląskiego z okazji Dnia Niepodległości</t>
  </si>
  <si>
    <t xml:space="preserve">       Plan dotacji w dziale 921 Kultura i ochrona dziedzictwa narodowego</t>
  </si>
  <si>
    <t>Powiatowy Festyn Licealny w Pasłęku</t>
  </si>
  <si>
    <t>"Puchar Ferii 2005" - sport dla wszystkich dzieci</t>
  </si>
  <si>
    <t>Organizacja uczestnictwa reprezentacji powiatu dzieci i młodzieży szkolnej w imprezach sportowych na szczeblu wojewódzkim, ogólnopolskim i międzynarodowym</t>
  </si>
  <si>
    <t>Akcja "Sportowe Lato 2005"</t>
  </si>
  <si>
    <t>Turnieje ogólnopolskie unihokeja dzieci i młodzieży w Elblągu</t>
  </si>
  <si>
    <t>Mistrzostwa Polski Wiejskich Szkół Podstawowych w Halowej Piłce Nożnej</t>
  </si>
  <si>
    <t>Edukacja młodzieży z zakresu ratownictwa wodnego i bezpieczeństwa nad akwenami</t>
  </si>
  <si>
    <t>Powiatowa Spartakiada Osób Niepełnosprawnych</t>
  </si>
  <si>
    <t>Międzynarodowe Zawody w Rzucie Podkową o Puchar Starosty Elbląskiego</t>
  </si>
  <si>
    <t>Turniej sportowo-rekreacyjny dla dzieci wsi pod hasłem "Wakacje na sportowo, bezpiecznie i zdrowo"</t>
  </si>
  <si>
    <t>Budowa mostu zwodzonego w Nowakowie w ciągu drogi</t>
  </si>
  <si>
    <t>powiatowej nr 09160-studium wykonalności i dokumentacja</t>
  </si>
  <si>
    <t>Przebudowa drogi Milejewo-Młynary-Nowe Monestarzysko na odcinku</t>
  </si>
  <si>
    <t>Młynary-N.Monestarzysko- studium wykonalności i dokumentacja</t>
  </si>
  <si>
    <t xml:space="preserve">       §§ 2120, 2310-2330, 6610-6630</t>
  </si>
  <si>
    <t xml:space="preserve">   4. Inne dotacje  - środki pozyskane z innych źródeł - §§ 2700</t>
  </si>
  <si>
    <t>Załącznik nr 10</t>
  </si>
  <si>
    <t>Załącznik  nr 11</t>
  </si>
  <si>
    <t>Załącznik nr 13</t>
  </si>
  <si>
    <t xml:space="preserve">Plan  na 2005 r. </t>
  </si>
  <si>
    <t xml:space="preserve"> PLAN  WYDATKÓW  POWIATU   ELBLĄSKIEGO NA ROK 2005 </t>
  </si>
  <si>
    <t>Wynagrodzenia bezosobowe</t>
  </si>
  <si>
    <t>Opłaty za usługi internetowe</t>
  </si>
  <si>
    <t>Załącznik nr 8</t>
  </si>
  <si>
    <t xml:space="preserve"> P R O G N O Z A    K W O T Y     D Ł U G U   P O W I A T U</t>
  </si>
  <si>
    <t>Sytuacja finansowa Powiatu Elbląskiego</t>
  </si>
  <si>
    <t>A.</t>
  </si>
  <si>
    <t>Dochody własne, w tym:</t>
  </si>
  <si>
    <t>z majątku powiatu</t>
  </si>
  <si>
    <t>z udziału w podatkach</t>
  </si>
  <si>
    <t>B.</t>
  </si>
  <si>
    <t>Subwencje</t>
  </si>
  <si>
    <t>C.</t>
  </si>
  <si>
    <t>Dotacje celowe na zad. adm. rządowej</t>
  </si>
  <si>
    <t>D.</t>
  </si>
  <si>
    <t>Dotacje celowe na zad. własne</t>
  </si>
  <si>
    <t>E.</t>
  </si>
  <si>
    <t>Pozostałe dotacje</t>
  </si>
  <si>
    <t>wydatki bieżące</t>
  </si>
  <si>
    <t>wydatki inwestycyjne</t>
  </si>
  <si>
    <t>Spłaty pożyczek i kred.</t>
  </si>
  <si>
    <t>Spłata zaciąg. poż i kred.</t>
  </si>
  <si>
    <t>w tym spłata pożyczek</t>
  </si>
  <si>
    <t>spłata kredytów</t>
  </si>
  <si>
    <t>odsetki</t>
  </si>
  <si>
    <t>Spłata wnioskowanej pożyczki, kredytu</t>
  </si>
  <si>
    <t>w tym spłata rat pożyczek (kredytów)</t>
  </si>
  <si>
    <t>Wart. udziel. poręczeń</t>
  </si>
  <si>
    <t>Wynik (I-II)</t>
  </si>
  <si>
    <t>Planowana łączna kwota długu</t>
  </si>
  <si>
    <t>Dług/doch (%)</t>
  </si>
  <si>
    <t>Spłaty rat i odsetek /doch (%)</t>
  </si>
  <si>
    <t xml:space="preserve">                                                </t>
  </si>
  <si>
    <t>Wynagordzenia bezosobowe</t>
  </si>
  <si>
    <t>PLAN WYDATKÓW BUDŻETU POWIATU ELBLĄSKIEGO NA  ROK 2005</t>
  </si>
  <si>
    <t>z dnia ..................... 2005 r.</t>
  </si>
  <si>
    <t>Zmiany</t>
  </si>
  <si>
    <t>Plan po zmianach</t>
  </si>
  <si>
    <t>z dnia ................ 2005 r.</t>
  </si>
  <si>
    <t>z dnia .....................2005 r.</t>
  </si>
  <si>
    <t>z dnia ................. 2005 r.</t>
  </si>
  <si>
    <t>z dnia .................... 2005 r.</t>
  </si>
  <si>
    <t>z dnia .................. 2005 r.</t>
  </si>
  <si>
    <t xml:space="preserve">z dnia ...................... 2005 r. </t>
  </si>
  <si>
    <t xml:space="preserve">z dnia ..................... 2005 r. </t>
  </si>
  <si>
    <t xml:space="preserve">z dnia ................... 2005 r. </t>
  </si>
  <si>
    <t>z dnia ...................... 2005 r.</t>
  </si>
  <si>
    <t>4430</t>
  </si>
  <si>
    <t>Zespoły ds. orzekania o niepełnosprawności</t>
  </si>
  <si>
    <t>Plan po zmianch na 2005 r.</t>
  </si>
  <si>
    <t>z dnia ........................ 2005 r.</t>
  </si>
  <si>
    <t>PLAN DOCHODÓW  POWIATU  ELBLĄSKIEGO NA  2005  ROK</t>
  </si>
  <si>
    <t>2910</t>
  </si>
  <si>
    <t>Zwrot dotacji wykorzystanych niezgodnie z przeznaczeniem</t>
  </si>
  <si>
    <t>lub pobranych w nadmiernej wysokości</t>
  </si>
  <si>
    <t>Pozostała dzaiałność</t>
  </si>
  <si>
    <t xml:space="preserve"> - na umowy i porozumienia z jst-§ 2120,2310,2320,2330,6610</t>
  </si>
  <si>
    <t>Rangóry</t>
  </si>
  <si>
    <t>Wyposażenie nowych miejsc pracy - w programie "Wyrównywanie</t>
  </si>
  <si>
    <t>różnic między regionami"</t>
  </si>
  <si>
    <t>Rozliczenia z tytułu poręczeń i gwarancji udzielonych</t>
  </si>
  <si>
    <t>przez Skarb Państwa lub jst</t>
  </si>
  <si>
    <t>75704</t>
  </si>
  <si>
    <t>przez Skarb Państwa lub jst - Wydatki ogółem, z tego:</t>
  </si>
  <si>
    <t>Dotacje celowe przekazane do samorządu województwa</t>
  </si>
  <si>
    <t>na zad.bież.realizowane na pod.porozumień między jst</t>
  </si>
  <si>
    <t>80309</t>
  </si>
  <si>
    <t>Szkolnictwo wyższe</t>
  </si>
  <si>
    <t>Pomoc materialna dla studentów</t>
  </si>
  <si>
    <t>Stypendia i zasiłki dla studentów</t>
  </si>
  <si>
    <t>Pomoc materialna dla studentów - Wydatki ogółem, z tego:</t>
  </si>
  <si>
    <t>Szkolnictwo wyższe - Wydatki ogółem, z tego:</t>
  </si>
  <si>
    <t>Stypendia dla uczniów</t>
  </si>
  <si>
    <t>Wykonanie 2004 r.</t>
  </si>
  <si>
    <t>Otrzymane spadki, zapisy i darowizny w postaci pieniężnej</t>
  </si>
  <si>
    <t>Plan po zmianach na 2005 r.</t>
  </si>
  <si>
    <t>Składki na ubepieczenie społeczne</t>
  </si>
  <si>
    <t>Władysławowo</t>
  </si>
  <si>
    <t>Zakup dwóch piaskarek</t>
  </si>
  <si>
    <t>Organizacja mistrzostw powiatu elbląskiego w koszykówce</t>
  </si>
  <si>
    <t>Powiatowa Olimpiada Sportowa Przedszkolaków</t>
  </si>
  <si>
    <t>Otwarte mistrzostwa powiatu elbląskiego w biegu na orientację</t>
  </si>
  <si>
    <t>Przygotowanie i udział reprezentacji powiatu elbląskiego w Ogólnopolskiej Spartakiadzie Młodzieży i Mistrzostwach Polski w lekkiej atletyce osób niepełnosprawnych</t>
  </si>
  <si>
    <t>Powiatowa inauguracja sportowego roku szkolnego 2005/2006</t>
  </si>
  <si>
    <t>Załącznik nr 15</t>
  </si>
  <si>
    <t>WYDATKI ZWIĄZANE Z REALIZACJĄ WIELOLETNICH PROGRAMÓW INWESTYCYJNYCH</t>
  </si>
  <si>
    <t>OGÓŁEM</t>
  </si>
  <si>
    <t>Starostwo</t>
  </si>
  <si>
    <t>2006 r.</t>
  </si>
  <si>
    <t>2007 r.</t>
  </si>
  <si>
    <t>z programów UE</t>
  </si>
  <si>
    <t>stanowiącej ciąg dróg powiatowych nr 09149 i 09150 gm. Elbląg</t>
  </si>
  <si>
    <t>Udrożnienie drogi alternatywnej dla ruchu ponadlokalnego</t>
  </si>
  <si>
    <t>2328</t>
  </si>
  <si>
    <t>2329</t>
  </si>
  <si>
    <t>Dotacje celowe otrzymane z powiatu na zadania bieżące</t>
  </si>
  <si>
    <t>realizowane na podstawie porozumień między j.s.t.</t>
  </si>
  <si>
    <t xml:space="preserve">Termomodernizacja wraz z remontem dachu w budynku </t>
  </si>
  <si>
    <t>Starostwa Powiatowego w Elblągu</t>
  </si>
  <si>
    <t>Odsetki od nieterminowych wpłat z tyt. podatków i opłat</t>
  </si>
  <si>
    <t>Wykup papierów wart.         i poręczeń</t>
  </si>
  <si>
    <t>Zakup sprzętu komputerowego</t>
  </si>
  <si>
    <t>Wydatki na zakupy inwestycyjne jednostek budżet.</t>
  </si>
  <si>
    <t>80145</t>
  </si>
  <si>
    <t>Komisje egzaminacyjne</t>
  </si>
  <si>
    <t>8510</t>
  </si>
  <si>
    <t>Wpływy z różnych rozliczeń</t>
  </si>
  <si>
    <t>0870</t>
  </si>
  <si>
    <t>Wpływy z opłat za zarząd, użytkowanie i użytkowanie</t>
  </si>
  <si>
    <t>Wpływy ze sprzedaży wyrobów</t>
  </si>
  <si>
    <t>Otrzymane spadki, darowizny w postaci pieniężnej</t>
  </si>
  <si>
    <t>Wpływy ze sprzedaży składników majątkowych</t>
  </si>
  <si>
    <t>Dochody od osób prawnych, od osób fizycznych i od</t>
  </si>
  <si>
    <t>innych jednostek nieposiadających osob. prawnej</t>
  </si>
  <si>
    <t>Podatek od towarów i usług</t>
  </si>
  <si>
    <t>Środki na inwestycje rozpoczęte przed dniem 01.01.1999 r.</t>
  </si>
  <si>
    <t>Uzupełnienie subwencji ogólnej dla j.s.t.</t>
  </si>
  <si>
    <t>80195</t>
  </si>
  <si>
    <t>2130</t>
  </si>
  <si>
    <t>Poradnie psychol.-pedagog.oraz in.poradnie specjalistyczne.</t>
  </si>
  <si>
    <t xml:space="preserve">Zakup systemu do wgłębnego, drobnopęcherzykowego </t>
  </si>
  <si>
    <t>napowietrzania ścieków wraz z ruruciągiem i dmuchawą</t>
  </si>
  <si>
    <t>MOW</t>
  </si>
  <si>
    <t>Kamiennica Elb.</t>
  </si>
  <si>
    <t>Likwidacja barier architektonicznych - wykonanie pochylni do wejścia</t>
  </si>
  <si>
    <t>gł. szkoły, w programie "Wyrównywanie różnic między regionami"</t>
  </si>
  <si>
    <t xml:space="preserve">Utworzenie Centrum Współpracy Polsko-Litewskiej oraz Poradnictwa </t>
  </si>
  <si>
    <t>Psychologiczno-Zawodowego w Pasłęku</t>
  </si>
  <si>
    <t>Likwidacja barier transportowych - zakup samochodu osobowego</t>
  </si>
  <si>
    <t>mikrobus z przystosowaniem do przewozu osób niepełnosprawnych</t>
  </si>
  <si>
    <t>Wyposażenie 1 nowego miejsca pracy - w programie "Wyrównywanie</t>
  </si>
  <si>
    <t>Szpitale ogólne</t>
  </si>
  <si>
    <t>85111</t>
  </si>
  <si>
    <t>Szpitale ogólne - Wydatki ogółem, z tego:</t>
  </si>
  <si>
    <t>6610</t>
  </si>
  <si>
    <t>Dotacje celowe otrzymane z gminy na inwestycje i zakupy</t>
  </si>
  <si>
    <t>inwestycyjne realizowane na podst. porozumień między j.s.t.</t>
  </si>
  <si>
    <t>Dotacja podmiotowa z budżetu dla spozoz</t>
  </si>
  <si>
    <t>utworzonego przez j.s.t.</t>
  </si>
  <si>
    <t>Wpływy z tytułu pomocy finansowej udzielanej między j.s.t.</t>
  </si>
  <si>
    <t>na dofinansowanie własnych zadań inwest. i zakupów inwest.</t>
  </si>
  <si>
    <t>Aktywizowanie społeczności lokalnych powiatu elbląskiego poprzez wspieranie organizacji pozarządowych z tego powiatu</t>
  </si>
  <si>
    <t xml:space="preserve">       Plan dotacji w dziale 750 Administracja publiczna</t>
  </si>
  <si>
    <t>2. Pozostałe dotacje-środki pozyskane z innych  źródeł              - § 2700, 6300</t>
  </si>
  <si>
    <t>Dotacje podmiotowe - na rok 2005</t>
  </si>
  <si>
    <t>Załącznik nr 16</t>
  </si>
  <si>
    <t>Budowa kompleksu boisk sportowych przy Zespole Szkół w Pasłęku</t>
  </si>
  <si>
    <t>WYDATKI OGÓŁEM</t>
  </si>
  <si>
    <t>Dotacje celowe otrzymane z budżetu państwa na zad.bieżące</t>
  </si>
  <si>
    <t>realizowane przez powiat na podst. porozumień z org.adm.rząd.</t>
  </si>
  <si>
    <t>Zespoły d/s orzekania o  niepełnosprawności</t>
  </si>
  <si>
    <t>Środki na uzupełnienie dochodów powiatu</t>
  </si>
  <si>
    <t>Zespoły ds.orzekania o niepełnosprawności - Wydatki ogółem, z tego:</t>
  </si>
  <si>
    <t>2390</t>
  </si>
  <si>
    <t>Wpływy do budżetu ze środków specjalnych</t>
  </si>
  <si>
    <t>Wydatki na zakupy inwestycyjne jednostek budzetowych</t>
  </si>
  <si>
    <t>Kary i odszk. wypłacane na rzecz os.prawnych i innych</t>
  </si>
  <si>
    <t>Zakup dwóch zestawów komputerowych i kserokopiarki</t>
  </si>
  <si>
    <t>Poradnia</t>
  </si>
  <si>
    <t>Psycholog.-Pedagog.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</si>
</sst>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  <numFmt numFmtId="166" formatCode="yyyy/mm/dd"/>
    <numFmt numFmtId="167" formatCode="0.0"/>
    <numFmt numFmtId="168" formatCode="#,##0.00\ _z_ł"/>
    <numFmt numFmtId="169" formatCode="#,##0\ _z_ł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0;[Red]0"/>
    <numFmt numFmtId="174" formatCode="00\-000"/>
  </numFmts>
  <fonts count="1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b/>
      <u val="single"/>
      <sz val="10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i/>
      <sz val="8.5"/>
      <name val="Arial CE"/>
      <family val="2"/>
    </font>
    <font>
      <sz val="8.5"/>
      <name val="Arial CE"/>
      <family val="2"/>
    </font>
    <font>
      <b/>
      <sz val="8.5"/>
      <name val="Arial C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0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0" fillId="0" borderId="15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49" fontId="0" fillId="0" borderId="22" xfId="0" applyNumberFormat="1" applyFont="1" applyBorder="1" applyAlignment="1">
      <alignment horizontal="center"/>
    </xf>
    <xf numFmtId="0" fontId="0" fillId="0" borderId="22" xfId="0" applyFont="1" applyFill="1" applyBorder="1" applyAlignment="1">
      <alignment/>
    </xf>
    <xf numFmtId="3" fontId="0" fillId="0" borderId="23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6" xfId="0" applyFont="1" applyFill="1" applyBorder="1" applyAlignment="1">
      <alignment/>
    </xf>
    <xf numFmtId="3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9" xfId="0" applyFont="1" applyFill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shrinkToFit="1"/>
    </xf>
    <xf numFmtId="0" fontId="0" fillId="0" borderId="30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31" xfId="0" applyFont="1" applyFill="1" applyBorder="1" applyAlignment="1">
      <alignment/>
    </xf>
    <xf numFmtId="0" fontId="1" fillId="0" borderId="29" xfId="0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0" fontId="0" fillId="0" borderId="26" xfId="0" applyFont="1" applyBorder="1" applyAlignment="1">
      <alignment horizontal="center"/>
    </xf>
    <xf numFmtId="3" fontId="0" fillId="0" borderId="3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21" xfId="0" applyNumberFormat="1" applyFont="1" applyBorder="1" applyAlignment="1">
      <alignment/>
    </xf>
    <xf numFmtId="3" fontId="0" fillId="0" borderId="25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49" fontId="1" fillId="0" borderId="5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3" fontId="0" fillId="0" borderId="9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3" fontId="1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3" fontId="0" fillId="0" borderId="5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3" fontId="0" fillId="0" borderId="22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2" fillId="0" borderId="3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3" fontId="6" fillId="0" borderId="15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29" xfId="0" applyFont="1" applyBorder="1" applyAlignment="1">
      <alignment/>
    </xf>
    <xf numFmtId="3" fontId="2" fillId="0" borderId="3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6" xfId="0" applyFont="1" applyBorder="1" applyAlignment="1">
      <alignment/>
    </xf>
    <xf numFmtId="0" fontId="6" fillId="0" borderId="5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38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6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/>
    </xf>
    <xf numFmtId="3" fontId="0" fillId="0" borderId="45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8" xfId="0" applyFont="1" applyBorder="1" applyAlignment="1">
      <alignment horizontal="center"/>
    </xf>
    <xf numFmtId="3" fontId="0" fillId="0" borderId="49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4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50" xfId="0" applyFont="1" applyBorder="1" applyAlignment="1">
      <alignment horizontal="centerContinuous"/>
    </xf>
    <xf numFmtId="0" fontId="2" fillId="0" borderId="51" xfId="0" applyFont="1" applyBorder="1" applyAlignment="1">
      <alignment horizontal="centerContinuous"/>
    </xf>
    <xf numFmtId="0" fontId="2" fillId="0" borderId="52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2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24" xfId="0" applyFont="1" applyBorder="1" applyAlignment="1">
      <alignment horizontal="centerContinuous"/>
    </xf>
    <xf numFmtId="0" fontId="2" fillId="0" borderId="24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8" xfId="0" applyFont="1" applyBorder="1" applyAlignment="1">
      <alignment horizontal="centerContinuous"/>
    </xf>
    <xf numFmtId="0" fontId="2" fillId="0" borderId="21" xfId="0" applyFont="1" applyBorder="1" applyAlignment="1">
      <alignment/>
    </xf>
    <xf numFmtId="0" fontId="0" fillId="0" borderId="46" xfId="0" applyFont="1" applyBorder="1" applyAlignment="1">
      <alignment horizontal="centerContinuous"/>
    </xf>
    <xf numFmtId="0" fontId="0" fillId="0" borderId="37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44" xfId="0" applyFont="1" applyBorder="1" applyAlignment="1">
      <alignment horizontal="centerContinuous"/>
    </xf>
    <xf numFmtId="3" fontId="0" fillId="0" borderId="45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0" fillId="0" borderId="40" xfId="0" applyFont="1" applyBorder="1" applyAlignment="1">
      <alignment horizontal="centerContinuous"/>
    </xf>
    <xf numFmtId="3" fontId="0" fillId="0" borderId="31" xfId="0" applyNumberFormat="1" applyFont="1" applyBorder="1" applyAlignment="1">
      <alignment/>
    </xf>
    <xf numFmtId="3" fontId="0" fillId="0" borderId="31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Continuous"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 horizontal="center"/>
    </xf>
    <xf numFmtId="167" fontId="0" fillId="0" borderId="9" xfId="0" applyNumberFormat="1" applyFont="1" applyBorder="1" applyAlignment="1">
      <alignment horizontal="center"/>
    </xf>
    <xf numFmtId="0" fontId="4" fillId="0" borderId="4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50" xfId="0" applyFont="1" applyBorder="1" applyAlignment="1">
      <alignment horizontal="centerContinuous"/>
    </xf>
    <xf numFmtId="0" fontId="0" fillId="0" borderId="51" xfId="0" applyFont="1" applyBorder="1" applyAlignment="1">
      <alignment horizontal="centerContinuous"/>
    </xf>
    <xf numFmtId="0" fontId="0" fillId="0" borderId="53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8" xfId="0" applyFont="1" applyBorder="1" applyAlignment="1">
      <alignment horizontal="centerContinuous"/>
    </xf>
    <xf numFmtId="0" fontId="5" fillId="0" borderId="46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0" fillId="0" borderId="20" xfId="0" applyFont="1" applyBorder="1" applyAlignment="1">
      <alignment horizontal="centerContinuous"/>
    </xf>
    <xf numFmtId="3" fontId="1" fillId="0" borderId="37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54" xfId="0" applyFont="1" applyBorder="1" applyAlignment="1">
      <alignment/>
    </xf>
    <xf numFmtId="3" fontId="0" fillId="0" borderId="55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49" fontId="0" fillId="0" borderId="57" xfId="0" applyNumberFormat="1" applyFont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49" fontId="0" fillId="0" borderId="59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2" fillId="0" borderId="33" xfId="0" applyFont="1" applyBorder="1" applyAlignment="1">
      <alignment/>
    </xf>
    <xf numFmtId="3" fontId="6" fillId="0" borderId="24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0" fillId="0" borderId="60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shrinkToFi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6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3" fontId="6" fillId="0" borderId="4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3" fontId="1" fillId="0" borderId="38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5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2" fillId="0" borderId="39" xfId="0" applyFont="1" applyBorder="1" applyAlignment="1">
      <alignment horizontal="center"/>
    </xf>
    <xf numFmtId="3" fontId="0" fillId="0" borderId="62" xfId="0" applyNumberFormat="1" applyFont="1" applyBorder="1" applyAlignment="1">
      <alignment horizontal="right"/>
    </xf>
    <xf numFmtId="0" fontId="4" fillId="0" borderId="63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53" xfId="0" applyFont="1" applyBorder="1" applyAlignment="1">
      <alignment horizontal="center"/>
    </xf>
    <xf numFmtId="3" fontId="1" fillId="0" borderId="17" xfId="0" applyNumberFormat="1" applyFont="1" applyBorder="1" applyAlignment="1">
      <alignment horizontal="right"/>
    </xf>
    <xf numFmtId="49" fontId="0" fillId="0" borderId="60" xfId="0" applyNumberFormat="1" applyFont="1" applyBorder="1" applyAlignment="1">
      <alignment horizontal="center"/>
    </xf>
    <xf numFmtId="0" fontId="0" fillId="0" borderId="53" xfId="0" applyFont="1" applyBorder="1" applyAlignment="1">
      <alignment/>
    </xf>
    <xf numFmtId="3" fontId="0" fillId="0" borderId="53" xfId="0" applyNumberFormat="1" applyFont="1" applyBorder="1" applyAlignment="1">
      <alignment horizontal="right"/>
    </xf>
    <xf numFmtId="0" fontId="0" fillId="0" borderId="5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0" fillId="0" borderId="22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8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3" fontId="1" fillId="0" borderId="36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right"/>
    </xf>
    <xf numFmtId="0" fontId="0" fillId="0" borderId="59" xfId="0" applyFont="1" applyBorder="1" applyAlignment="1">
      <alignment wrapText="1"/>
    </xf>
    <xf numFmtId="0" fontId="0" fillId="0" borderId="60" xfId="0" applyFont="1" applyBorder="1" applyAlignment="1">
      <alignment wrapText="1"/>
    </xf>
    <xf numFmtId="0" fontId="0" fillId="0" borderId="6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64" xfId="0" applyFont="1" applyBorder="1" applyAlignment="1">
      <alignment wrapText="1"/>
    </xf>
    <xf numFmtId="0" fontId="0" fillId="0" borderId="49" xfId="0" applyFont="1" applyBorder="1" applyAlignment="1">
      <alignment/>
    </xf>
    <xf numFmtId="0" fontId="0" fillId="0" borderId="6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9" xfId="0" applyFont="1" applyFill="1" applyBorder="1" applyAlignment="1">
      <alignment/>
    </xf>
    <xf numFmtId="3" fontId="2" fillId="0" borderId="22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/>
    </xf>
    <xf numFmtId="0" fontId="0" fillId="0" borderId="41" xfId="0" applyFont="1" applyBorder="1" applyAlignment="1">
      <alignment/>
    </xf>
    <xf numFmtId="3" fontId="0" fillId="0" borderId="66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0" fontId="0" fillId="0" borderId="67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3" fontId="0" fillId="0" borderId="55" xfId="0" applyNumberFormat="1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0" fontId="2" fillId="0" borderId="3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49" fontId="2" fillId="0" borderId="41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68" xfId="0" applyFont="1" applyBorder="1" applyAlignment="1">
      <alignment horizontal="center"/>
    </xf>
    <xf numFmtId="3" fontId="6" fillId="0" borderId="39" xfId="0" applyNumberFormat="1" applyFont="1" applyBorder="1" applyAlignment="1">
      <alignment horizontal="center" vertical="center" shrinkToFit="1"/>
    </xf>
    <xf numFmtId="3" fontId="2" fillId="0" borderId="69" xfId="0" applyNumberFormat="1" applyFont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/>
    </xf>
    <xf numFmtId="3" fontId="6" fillId="0" borderId="24" xfId="0" applyNumberFormat="1" applyFont="1" applyBorder="1" applyAlignment="1">
      <alignment horizontal="right"/>
    </xf>
    <xf numFmtId="49" fontId="0" fillId="0" borderId="20" xfId="0" applyNumberFormat="1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3" fontId="0" fillId="0" borderId="9" xfId="0" applyNumberFormat="1" applyFont="1" applyBorder="1" applyAlignment="1">
      <alignment/>
    </xf>
    <xf numFmtId="0" fontId="11" fillId="0" borderId="5" xfId="0" applyFont="1" applyBorder="1" applyAlignment="1">
      <alignment/>
    </xf>
    <xf numFmtId="49" fontId="0" fillId="0" borderId="4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1" fillId="0" borderId="33" xfId="0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17" xfId="0" applyNumberFormat="1" applyFont="1" applyBorder="1" applyAlignment="1" quotePrefix="1">
      <alignment horizontal="center"/>
    </xf>
    <xf numFmtId="0" fontId="12" fillId="0" borderId="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NumberFormat="1" applyFont="1" applyFill="1" applyBorder="1" applyAlignment="1">
      <alignment wrapText="1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0" fillId="0" borderId="6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169" fontId="0" fillId="0" borderId="2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45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0" fillId="0" borderId="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0" fontId="0" fillId="0" borderId="38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0" fontId="0" fillId="0" borderId="46" xfId="0" applyFont="1" applyFill="1" applyBorder="1" applyAlignment="1">
      <alignment/>
    </xf>
    <xf numFmtId="169" fontId="0" fillId="0" borderId="6" xfId="0" applyNumberFormat="1" applyFont="1" applyBorder="1" applyAlignment="1">
      <alignment/>
    </xf>
    <xf numFmtId="0" fontId="0" fillId="0" borderId="8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60" xfId="0" applyNumberFormat="1" applyFont="1" applyFill="1" applyBorder="1" applyAlignment="1">
      <alignment/>
    </xf>
    <xf numFmtId="0" fontId="0" fillId="0" borderId="33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53" xfId="0" applyFont="1" applyBorder="1" applyAlignment="1">
      <alignment/>
    </xf>
    <xf numFmtId="3" fontId="2" fillId="0" borderId="52" xfId="0" applyNumberFormat="1" applyFont="1" applyBorder="1" applyAlignment="1">
      <alignment/>
    </xf>
    <xf numFmtId="0" fontId="13" fillId="0" borderId="59" xfId="0" applyFont="1" applyBorder="1" applyAlignment="1">
      <alignment horizontal="center" vertical="center"/>
    </xf>
    <xf numFmtId="49" fontId="13" fillId="0" borderId="59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/>
    </xf>
    <xf numFmtId="0" fontId="2" fillId="0" borderId="59" xfId="0" applyFont="1" applyBorder="1" applyAlignment="1">
      <alignment horizontal="center" vertical="center"/>
    </xf>
    <xf numFmtId="0" fontId="2" fillId="0" borderId="59" xfId="0" applyFont="1" applyBorder="1" applyAlignment="1">
      <alignment/>
    </xf>
    <xf numFmtId="0" fontId="2" fillId="0" borderId="59" xfId="0" applyFont="1" applyBorder="1" applyAlignment="1">
      <alignment vertical="top" wrapText="1"/>
    </xf>
    <xf numFmtId="0" fontId="6" fillId="0" borderId="59" xfId="0" applyFont="1" applyBorder="1" applyAlignment="1">
      <alignment vertical="top" wrapText="1"/>
    </xf>
    <xf numFmtId="0" fontId="6" fillId="0" borderId="59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shrinkToFit="1"/>
    </xf>
    <xf numFmtId="3" fontId="0" fillId="0" borderId="0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center" vertical="center" shrinkToFit="1"/>
    </xf>
    <xf numFmtId="0" fontId="2" fillId="0" borderId="37" xfId="0" applyFont="1" applyBorder="1" applyAlignment="1">
      <alignment horizontal="center"/>
    </xf>
    <xf numFmtId="0" fontId="4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3" fontId="1" fillId="0" borderId="38" xfId="0" applyNumberFormat="1" applyFont="1" applyBorder="1" applyAlignment="1">
      <alignment wrapText="1"/>
    </xf>
    <xf numFmtId="3" fontId="0" fillId="0" borderId="2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59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1" fillId="0" borderId="4" xfId="0" applyNumberFormat="1" applyFont="1" applyBorder="1" applyAlignment="1">
      <alignment wrapText="1"/>
    </xf>
    <xf numFmtId="3" fontId="0" fillId="0" borderId="1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2" fillId="0" borderId="9" xfId="0" applyFont="1" applyBorder="1" applyAlignment="1">
      <alignment horizontal="center"/>
    </xf>
    <xf numFmtId="3" fontId="0" fillId="0" borderId="62" xfId="0" applyNumberFormat="1" applyFont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56" xfId="0" applyNumberFormat="1" applyFont="1" applyBorder="1" applyAlignment="1">
      <alignment horizontal="right" vertical="center"/>
    </xf>
    <xf numFmtId="3" fontId="0" fillId="0" borderId="26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3" fontId="0" fillId="0" borderId="41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6" fillId="0" borderId="4" xfId="0" applyFont="1" applyBorder="1" applyAlignment="1">
      <alignment/>
    </xf>
    <xf numFmtId="3" fontId="2" fillId="0" borderId="60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9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0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/>
    </xf>
    <xf numFmtId="3" fontId="14" fillId="0" borderId="32" xfId="0" applyNumberFormat="1" applyFont="1" applyBorder="1" applyAlignment="1">
      <alignment/>
    </xf>
    <xf numFmtId="0" fontId="0" fillId="0" borderId="54" xfId="0" applyFont="1" applyFill="1" applyBorder="1" applyAlignment="1">
      <alignment wrapText="1"/>
    </xf>
    <xf numFmtId="0" fontId="0" fillId="0" borderId="54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16" xfId="0" applyFont="1" applyBorder="1" applyAlignment="1">
      <alignment/>
    </xf>
    <xf numFmtId="49" fontId="2" fillId="0" borderId="1" xfId="0" applyNumberFormat="1" applyFont="1" applyBorder="1" applyAlignment="1">
      <alignment horizontal="left"/>
    </xf>
    <xf numFmtId="0" fontId="1" fillId="0" borderId="5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3" fontId="1" fillId="0" borderId="36" xfId="0" applyNumberFormat="1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33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/>
    </xf>
    <xf numFmtId="3" fontId="2" fillId="0" borderId="52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3" fontId="2" fillId="0" borderId="60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6" fillId="0" borderId="56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60" xfId="0" applyNumberFormat="1" applyFont="1" applyBorder="1" applyAlignment="1">
      <alignment horizontal="right" vertical="center"/>
    </xf>
    <xf numFmtId="3" fontId="6" fillId="0" borderId="20" xfId="0" applyNumberFormat="1" applyFont="1" applyBorder="1" applyAlignment="1">
      <alignment horizontal="right" vertical="center"/>
    </xf>
    <xf numFmtId="3" fontId="6" fillId="0" borderId="39" xfId="0" applyNumberFormat="1" applyFont="1" applyBorder="1" applyAlignment="1">
      <alignment horizontal="right" vertical="center"/>
    </xf>
    <xf numFmtId="3" fontId="2" fillId="0" borderId="52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3" fontId="0" fillId="0" borderId="17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26" xfId="0" applyFont="1" applyBorder="1" applyAlignment="1">
      <alignment/>
    </xf>
    <xf numFmtId="0" fontId="15" fillId="0" borderId="59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/>
    </xf>
    <xf numFmtId="0" fontId="16" fillId="0" borderId="0" xfId="0" applyFont="1" applyAlignment="1">
      <alignment/>
    </xf>
    <xf numFmtId="3" fontId="17" fillId="0" borderId="59" xfId="0" applyNumberFormat="1" applyFont="1" applyBorder="1" applyAlignment="1">
      <alignment/>
    </xf>
    <xf numFmtId="3" fontId="17" fillId="0" borderId="59" xfId="0" applyNumberFormat="1" applyFont="1" applyFill="1" applyBorder="1" applyAlignment="1">
      <alignment/>
    </xf>
    <xf numFmtId="3" fontId="16" fillId="0" borderId="59" xfId="0" applyNumberFormat="1" applyFont="1" applyFill="1" applyBorder="1" applyAlignment="1">
      <alignment/>
    </xf>
    <xf numFmtId="3" fontId="16" fillId="0" borderId="59" xfId="0" applyNumberFormat="1" applyFont="1" applyBorder="1" applyAlignment="1">
      <alignment/>
    </xf>
    <xf numFmtId="164" fontId="17" fillId="0" borderId="59" xfId="0" applyNumberFormat="1" applyFont="1" applyBorder="1" applyAlignment="1">
      <alignment/>
    </xf>
    <xf numFmtId="0" fontId="10" fillId="0" borderId="26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/>
    </xf>
    <xf numFmtId="0" fontId="6" fillId="0" borderId="20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center"/>
      <protection locked="0"/>
    </xf>
    <xf numFmtId="49" fontId="0" fillId="0" borderId="33" xfId="0" applyNumberFormat="1" applyFont="1" applyBorder="1" applyAlignment="1">
      <alignment horizontal="center"/>
    </xf>
    <xf numFmtId="0" fontId="2" fillId="0" borderId="60" xfId="0" applyFont="1" applyBorder="1" applyAlignment="1">
      <alignment/>
    </xf>
    <xf numFmtId="3" fontId="0" fillId="0" borderId="3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6" fillId="0" borderId="0" xfId="0" applyFont="1" applyAlignment="1">
      <alignment horizontal="center"/>
    </xf>
    <xf numFmtId="3" fontId="0" fillId="0" borderId="15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0" fillId="0" borderId="51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32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2" xfId="0" applyFont="1" applyBorder="1" applyAlignment="1">
      <alignment wrapText="1"/>
    </xf>
    <xf numFmtId="0" fontId="6" fillId="0" borderId="3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2" fillId="0" borderId="26" xfId="0" applyFont="1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9" fontId="0" fillId="0" borderId="53" xfId="0" applyNumberFormat="1" applyFont="1" applyBorder="1" applyAlignment="1">
      <alignment horizontal="center"/>
    </xf>
    <xf numFmtId="0" fontId="0" fillId="0" borderId="51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3" fontId="6" fillId="0" borderId="39" xfId="0" applyNumberFormat="1" applyFont="1" applyFill="1" applyBorder="1" applyAlignment="1">
      <alignment horizontal="right" vertical="center"/>
    </xf>
    <xf numFmtId="3" fontId="2" fillId="0" borderId="52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3" fontId="0" fillId="0" borderId="39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1" fillId="0" borderId="33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 vertical="center"/>
    </xf>
    <xf numFmtId="169" fontId="1" fillId="0" borderId="12" xfId="0" applyNumberFormat="1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3" fontId="2" fillId="0" borderId="35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1" fillId="0" borderId="4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3" fontId="1" fillId="0" borderId="35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0" fontId="1" fillId="0" borderId="46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5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6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workbookViewId="0" topLeftCell="A22">
      <selection activeCell="B24" sqref="B24"/>
    </sheetView>
  </sheetViews>
  <sheetFormatPr defaultColWidth="9.00390625" defaultRowHeight="12.75"/>
  <cols>
    <col min="1" max="1" width="55.875" style="14" customWidth="1"/>
    <col min="2" max="2" width="24.00390625" style="14" customWidth="1"/>
    <col min="3" max="16384" width="9.125" style="14" customWidth="1"/>
  </cols>
  <sheetData>
    <row r="1" ht="12">
      <c r="B1" s="15" t="s">
        <v>98</v>
      </c>
    </row>
    <row r="2" spans="1:2" ht="12">
      <c r="A2" s="16"/>
      <c r="B2" s="15" t="s">
        <v>49</v>
      </c>
    </row>
    <row r="3" spans="1:2" ht="12">
      <c r="A3" s="16"/>
      <c r="B3" s="15" t="s">
        <v>50</v>
      </c>
    </row>
    <row r="4" spans="1:2" ht="12">
      <c r="A4" s="16"/>
      <c r="B4" s="15" t="s">
        <v>643</v>
      </c>
    </row>
    <row r="5" spans="1:2" ht="9.75">
      <c r="A5" s="16"/>
      <c r="B5" s="16"/>
    </row>
    <row r="6" spans="1:2" ht="9.75">
      <c r="A6" s="16"/>
      <c r="B6" s="16"/>
    </row>
    <row r="7" spans="1:2" ht="9.75">
      <c r="A7" s="16"/>
      <c r="B7" s="16"/>
    </row>
    <row r="8" spans="1:2" ht="9.75">
      <c r="A8" s="17"/>
      <c r="B8" s="17"/>
    </row>
    <row r="9" spans="1:2" ht="15">
      <c r="A9" s="676" t="s">
        <v>492</v>
      </c>
      <c r="B9" s="676"/>
    </row>
    <row r="10" spans="1:2" ht="9.75">
      <c r="A10" s="18"/>
      <c r="B10" s="18"/>
    </row>
    <row r="11" spans="1:2" ht="13.5" customHeight="1" thickBot="1">
      <c r="A11" s="675" t="s">
        <v>51</v>
      </c>
      <c r="B11" s="675"/>
    </row>
    <row r="12" spans="1:2" ht="14.25" customHeight="1">
      <c r="A12" s="677" t="s">
        <v>52</v>
      </c>
      <c r="B12" s="680" t="s">
        <v>491</v>
      </c>
    </row>
    <row r="13" spans="1:2" ht="12.75" customHeight="1">
      <c r="A13" s="678"/>
      <c r="B13" s="681"/>
    </row>
    <row r="14" spans="1:2" ht="13.5" customHeight="1" thickBot="1">
      <c r="A14" s="679"/>
      <c r="B14" s="682"/>
    </row>
    <row r="15" spans="1:2" ht="12.75" thickBot="1">
      <c r="A15" s="303">
        <v>1</v>
      </c>
      <c r="B15" s="324">
        <v>2</v>
      </c>
    </row>
    <row r="16" spans="1:2" ht="12">
      <c r="A16" s="152"/>
      <c r="B16" s="32"/>
    </row>
    <row r="17" spans="1:2" ht="12">
      <c r="A17" s="165" t="s">
        <v>112</v>
      </c>
      <c r="B17" s="35">
        <f>'Dochody-ukł.wykon.'!G85</f>
        <v>2415735</v>
      </c>
    </row>
    <row r="18" spans="1:2" ht="12.75" thickBot="1">
      <c r="A18" s="170"/>
      <c r="B18" s="38"/>
    </row>
    <row r="19" spans="1:2" ht="12">
      <c r="A19" s="305" t="s">
        <v>53</v>
      </c>
      <c r="B19" s="169">
        <f>SUM(B20:B21)</f>
        <v>1239281</v>
      </c>
    </row>
    <row r="20" spans="1:2" ht="12">
      <c r="A20" s="305" t="s">
        <v>54</v>
      </c>
      <c r="B20" s="154">
        <f>'Dochody-ukł.wykon.'!G39</f>
        <v>1101300</v>
      </c>
    </row>
    <row r="21" spans="1:2" ht="12.75" thickBot="1">
      <c r="A21" s="307" t="s">
        <v>55</v>
      </c>
      <c r="B21" s="390">
        <v>137981</v>
      </c>
    </row>
    <row r="22" spans="1:2" ht="12.75" customHeight="1">
      <c r="A22" s="672" t="s">
        <v>56</v>
      </c>
      <c r="B22" s="684">
        <f>5710740+203243+3000-155163-140870+50000</f>
        <v>5670950</v>
      </c>
    </row>
    <row r="23" spans="1:2" ht="13.5" customHeight="1" thickBot="1">
      <c r="A23" s="683"/>
      <c r="B23" s="685"/>
    </row>
    <row r="24" spans="1:2" ht="12.75" thickBot="1">
      <c r="A24" s="308" t="s">
        <v>57</v>
      </c>
      <c r="B24" s="391">
        <f>'Dochody-ukł.wykon.'!G103+'Dochody-ukł.wykon.'!G44</f>
        <v>194410</v>
      </c>
    </row>
    <row r="25" spans="1:2" ht="12.75" customHeight="1">
      <c r="A25" s="672" t="s">
        <v>58</v>
      </c>
      <c r="B25" s="673">
        <f>B24+B22+B19+B17</f>
        <v>9520376</v>
      </c>
    </row>
    <row r="26" spans="1:2" ht="15" customHeight="1" thickBot="1">
      <c r="A26" s="672"/>
      <c r="B26" s="674"/>
    </row>
    <row r="27" spans="1:2" ht="12">
      <c r="A27" s="309"/>
      <c r="B27" s="392"/>
    </row>
    <row r="28" spans="1:2" ht="12">
      <c r="A28" s="165" t="s">
        <v>59</v>
      </c>
      <c r="B28" s="393">
        <f>'Dochody-ukł.wykon.'!G93+'Dochody-ukł.wykon.'!G100+'Dochody-ukł.wykon.'!G105+'Dochody-ukł.wykon.'!G95</f>
        <v>16451373</v>
      </c>
    </row>
    <row r="29" spans="1:2" ht="12.75" thickBot="1">
      <c r="A29" s="170"/>
      <c r="B29" s="370"/>
    </row>
    <row r="30" spans="1:2" ht="12">
      <c r="A30" s="310"/>
      <c r="B30" s="392"/>
    </row>
    <row r="31" spans="1:2" ht="12">
      <c r="A31" s="165" t="s">
        <v>60</v>
      </c>
      <c r="B31" s="394">
        <f>SUM(B34:B44)</f>
        <v>7989994</v>
      </c>
    </row>
    <row r="32" spans="1:2" ht="12.75" thickBot="1">
      <c r="A32" s="170"/>
      <c r="B32" s="370"/>
    </row>
    <row r="33" spans="1:2" ht="12">
      <c r="A33" s="165"/>
      <c r="B33" s="393"/>
    </row>
    <row r="34" spans="1:2" ht="12">
      <c r="A34" s="165" t="s">
        <v>275</v>
      </c>
      <c r="B34" s="393">
        <f>'Dochody-ukł.wykon.'!G241</f>
        <v>2831876</v>
      </c>
    </row>
    <row r="35" spans="1:2" ht="12">
      <c r="A35" s="305"/>
      <c r="B35" s="154"/>
    </row>
    <row r="36" spans="1:2" ht="12">
      <c r="A36" s="165"/>
      <c r="B36" s="393"/>
    </row>
    <row r="37" spans="1:2" ht="12">
      <c r="A37" s="165" t="s">
        <v>478</v>
      </c>
      <c r="B37" s="393"/>
    </row>
    <row r="38" spans="1:2" ht="12">
      <c r="A38" s="165" t="s">
        <v>479</v>
      </c>
      <c r="B38" s="393">
        <f>'Dochody-ukł.wykon.'!G242</f>
        <v>3217081</v>
      </c>
    </row>
    <row r="39" spans="1:2" ht="12">
      <c r="A39" s="305" t="s">
        <v>480</v>
      </c>
      <c r="B39" s="154"/>
    </row>
    <row r="40" spans="1:2" ht="12">
      <c r="A40" s="165"/>
      <c r="B40" s="393"/>
    </row>
    <row r="41" spans="1:2" ht="12">
      <c r="A41" s="165" t="s">
        <v>481</v>
      </c>
      <c r="B41" s="393">
        <f>'Dochody-ukł.wykon.'!G243</f>
        <v>1604986</v>
      </c>
    </row>
    <row r="42" spans="1:2" ht="12">
      <c r="A42" s="305" t="s">
        <v>598</v>
      </c>
      <c r="B42" s="154"/>
    </row>
    <row r="43" spans="1:2" ht="12">
      <c r="A43" s="165"/>
      <c r="B43" s="393"/>
    </row>
    <row r="44" spans="1:2" ht="12">
      <c r="A44" s="305" t="s">
        <v>599</v>
      </c>
      <c r="B44" s="154">
        <f>'Dochody-ukł.wykon.'!G244</f>
        <v>336051</v>
      </c>
    </row>
    <row r="45" spans="1:2" ht="12">
      <c r="A45" s="165"/>
      <c r="B45" s="393"/>
    </row>
    <row r="46" spans="1:2" ht="12">
      <c r="A46" s="165" t="s">
        <v>61</v>
      </c>
      <c r="B46" s="394">
        <f>B31+B28</f>
        <v>24441367</v>
      </c>
    </row>
    <row r="47" spans="1:2" ht="12.75" thickBot="1">
      <c r="A47" s="152"/>
      <c r="B47" s="393"/>
    </row>
    <row r="48" spans="1:2" ht="12">
      <c r="A48" s="311"/>
      <c r="B48" s="392"/>
    </row>
    <row r="49" spans="1:2" ht="12">
      <c r="A49" s="312" t="s">
        <v>62</v>
      </c>
      <c r="B49" s="395">
        <f>B46+B25</f>
        <v>33961743</v>
      </c>
    </row>
    <row r="50" spans="1:2" ht="12.75" thickBot="1">
      <c r="A50" s="170"/>
      <c r="B50" s="177"/>
    </row>
  </sheetData>
  <mergeCells count="8">
    <mergeCell ref="A25:A26"/>
    <mergeCell ref="B25:B26"/>
    <mergeCell ref="A11:B11"/>
    <mergeCell ref="A9:B9"/>
    <mergeCell ref="A12:A14"/>
    <mergeCell ref="B12:B14"/>
    <mergeCell ref="A22:A23"/>
    <mergeCell ref="B22:B23"/>
  </mergeCells>
  <printOptions horizontalCentered="1"/>
  <pageMargins left="0.6692913385826772" right="0.6692913385826772" top="0.551181102362204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="125" zoomScaleNormal="125" workbookViewId="0" topLeftCell="A16">
      <selection activeCell="E34" sqref="E34"/>
    </sheetView>
  </sheetViews>
  <sheetFormatPr defaultColWidth="9.00390625" defaultRowHeight="12.75"/>
  <cols>
    <col min="1" max="1" width="4.875" style="14" customWidth="1"/>
    <col min="2" max="2" width="6.875" style="14" customWidth="1"/>
    <col min="3" max="3" width="44.125" style="14" customWidth="1"/>
    <col min="4" max="4" width="15.125" style="14" customWidth="1"/>
    <col min="5" max="5" width="14.875" style="14" customWidth="1"/>
    <col min="6" max="16384" width="9.125" style="14" customWidth="1"/>
  </cols>
  <sheetData>
    <row r="1" spans="4:5" ht="12">
      <c r="D1" s="15" t="s">
        <v>607</v>
      </c>
      <c r="E1" s="15"/>
    </row>
    <row r="2" spans="3:5" ht="12">
      <c r="C2" s="18"/>
      <c r="D2" s="15" t="s">
        <v>314</v>
      </c>
      <c r="E2" s="15"/>
    </row>
    <row r="3" spans="3:5" ht="12">
      <c r="C3" s="18"/>
      <c r="D3" s="15" t="s">
        <v>50</v>
      </c>
      <c r="E3" s="15"/>
    </row>
    <row r="4" spans="3:5" ht="12">
      <c r="C4" s="18"/>
      <c r="D4" s="15" t="s">
        <v>646</v>
      </c>
      <c r="E4" s="16"/>
    </row>
    <row r="5" spans="3:5" ht="9.75">
      <c r="C5" s="18"/>
      <c r="D5" s="16"/>
      <c r="E5" s="16"/>
    </row>
    <row r="6" spans="3:5" ht="9.75">
      <c r="C6" s="18"/>
      <c r="D6" s="16"/>
      <c r="E6" s="16"/>
    </row>
    <row r="7" spans="3:5" ht="9.75">
      <c r="C7" s="18"/>
      <c r="D7" s="16"/>
      <c r="E7" s="16"/>
    </row>
    <row r="8" spans="4:5" ht="9.75">
      <c r="D8" s="16"/>
      <c r="E8" s="16"/>
    </row>
    <row r="9" spans="1:5" ht="12.75" customHeight="1">
      <c r="A9" s="726" t="s">
        <v>564</v>
      </c>
      <c r="B9" s="726"/>
      <c r="C9" s="726"/>
      <c r="D9" s="726"/>
      <c r="E9" s="726"/>
    </row>
    <row r="10" spans="3:4" ht="9.75">
      <c r="C10" s="18"/>
      <c r="D10" s="188"/>
    </row>
    <row r="11" spans="3:4" ht="9.75">
      <c r="C11" s="18"/>
      <c r="D11" s="89"/>
    </row>
    <row r="12" spans="2:5" ht="10.5" thickBot="1">
      <c r="B12" s="16"/>
      <c r="C12" s="16"/>
      <c r="D12" s="20"/>
      <c r="E12" s="59" t="s">
        <v>343</v>
      </c>
    </row>
    <row r="13" spans="2:5" ht="12.75">
      <c r="B13" s="191"/>
      <c r="C13" s="198"/>
      <c r="D13" s="199" t="s">
        <v>344</v>
      </c>
      <c r="E13" s="200" t="s">
        <v>345</v>
      </c>
    </row>
    <row r="14" spans="2:5" ht="12.75">
      <c r="B14" s="201" t="s">
        <v>346</v>
      </c>
      <c r="C14" s="3" t="s">
        <v>347</v>
      </c>
      <c r="D14" s="3" t="s">
        <v>348</v>
      </c>
      <c r="E14" s="202" t="s">
        <v>349</v>
      </c>
    </row>
    <row r="15" spans="2:5" ht="13.5" thickBot="1">
      <c r="B15" s="203"/>
      <c r="C15" s="204"/>
      <c r="D15" s="204" t="s">
        <v>350</v>
      </c>
      <c r="E15" s="205" t="s">
        <v>496</v>
      </c>
    </row>
    <row r="16" spans="2:5" ht="12" customHeight="1" thickBot="1">
      <c r="B16" s="60">
        <v>1</v>
      </c>
      <c r="C16" s="61">
        <v>2</v>
      </c>
      <c r="D16" s="61">
        <v>3</v>
      </c>
      <c r="E16" s="62">
        <v>4</v>
      </c>
    </row>
    <row r="17" spans="2:5" ht="12.75">
      <c r="B17" s="85" t="s">
        <v>351</v>
      </c>
      <c r="C17" s="9" t="s">
        <v>352</v>
      </c>
      <c r="D17" s="3"/>
      <c r="E17" s="325">
        <f>'Dochody-ukł.wykon.'!G239</f>
        <v>33961743</v>
      </c>
    </row>
    <row r="18" spans="2:7" ht="12.75">
      <c r="B18" s="206" t="s">
        <v>353</v>
      </c>
      <c r="C18" s="207" t="s">
        <v>354</v>
      </c>
      <c r="D18" s="208"/>
      <c r="E18" s="108">
        <f>'WYDATKI Zał.2'!F375+'WYDATKI Zał.2'!F370</f>
        <v>34377137</v>
      </c>
      <c r="G18" s="30"/>
    </row>
    <row r="19" spans="2:7" ht="12.75">
      <c r="B19" s="206"/>
      <c r="C19" s="207" t="s">
        <v>355</v>
      </c>
      <c r="D19" s="208"/>
      <c r="E19" s="108">
        <f>E17-E18</f>
        <v>-415394</v>
      </c>
      <c r="G19" s="30"/>
    </row>
    <row r="20" spans="2:5" ht="13.5" thickBot="1">
      <c r="B20" s="184"/>
      <c r="C20" s="209" t="s">
        <v>356</v>
      </c>
      <c r="D20" s="97"/>
      <c r="E20" s="216">
        <f>E21-E29</f>
        <v>415394</v>
      </c>
    </row>
    <row r="21" spans="2:5" ht="13.5" thickBot="1">
      <c r="B21" s="210" t="s">
        <v>357</v>
      </c>
      <c r="C21" s="211" t="s">
        <v>358</v>
      </c>
      <c r="D21" s="212"/>
      <c r="E21" s="112">
        <f>SUM(E22:E28)</f>
        <v>3922047</v>
      </c>
    </row>
    <row r="22" spans="2:5" ht="12.75">
      <c r="B22" s="82" t="s">
        <v>359</v>
      </c>
      <c r="C22" s="77" t="s">
        <v>360</v>
      </c>
      <c r="D22" s="6" t="s">
        <v>361</v>
      </c>
      <c r="E22" s="67">
        <v>1161405</v>
      </c>
    </row>
    <row r="23" spans="2:5" ht="12.75">
      <c r="B23" s="82" t="s">
        <v>362</v>
      </c>
      <c r="C23" s="207" t="s">
        <v>363</v>
      </c>
      <c r="D23" s="6" t="s">
        <v>361</v>
      </c>
      <c r="E23" s="67"/>
    </row>
    <row r="24" spans="2:5" ht="12.75">
      <c r="B24" s="82" t="s">
        <v>364</v>
      </c>
      <c r="C24" s="207" t="s">
        <v>365</v>
      </c>
      <c r="D24" s="6" t="s">
        <v>366</v>
      </c>
      <c r="E24" s="67"/>
    </row>
    <row r="25" spans="2:5" ht="12.75">
      <c r="B25" s="82" t="s">
        <v>367</v>
      </c>
      <c r="C25" s="207" t="s">
        <v>368</v>
      </c>
      <c r="D25" s="6" t="s">
        <v>369</v>
      </c>
      <c r="E25" s="67"/>
    </row>
    <row r="26" spans="2:5" ht="12.75">
      <c r="B26" s="82" t="s">
        <v>370</v>
      </c>
      <c r="C26" s="207" t="s">
        <v>371</v>
      </c>
      <c r="D26" s="6" t="s">
        <v>372</v>
      </c>
      <c r="E26" s="67">
        <v>2760642</v>
      </c>
    </row>
    <row r="27" spans="2:5" ht="12.75">
      <c r="B27" s="82" t="s">
        <v>373</v>
      </c>
      <c r="C27" s="207" t="s">
        <v>374</v>
      </c>
      <c r="D27" s="6" t="s">
        <v>375</v>
      </c>
      <c r="E27" s="67"/>
    </row>
    <row r="28" spans="2:7" ht="13.5" thickBot="1">
      <c r="B28" s="184" t="s">
        <v>376</v>
      </c>
      <c r="C28" s="209" t="s">
        <v>377</v>
      </c>
      <c r="D28" s="97" t="s">
        <v>366</v>
      </c>
      <c r="E28" s="81"/>
      <c r="G28" s="30"/>
    </row>
    <row r="29" spans="2:5" ht="13.5" thickBot="1">
      <c r="B29" s="210" t="s">
        <v>378</v>
      </c>
      <c r="C29" s="211" t="s">
        <v>379</v>
      </c>
      <c r="D29" s="212"/>
      <c r="E29" s="112">
        <f>SUM(E30:E35)</f>
        <v>3506653</v>
      </c>
    </row>
    <row r="30" spans="2:5" ht="12.75">
      <c r="B30" s="82" t="s">
        <v>359</v>
      </c>
      <c r="C30" s="77" t="s">
        <v>380</v>
      </c>
      <c r="D30" s="6" t="s">
        <v>381</v>
      </c>
      <c r="E30" s="67">
        <f>4400+8040+15017</f>
        <v>27457</v>
      </c>
    </row>
    <row r="31" spans="2:5" ht="12.75">
      <c r="B31" s="82" t="s">
        <v>362</v>
      </c>
      <c r="C31" s="77" t="s">
        <v>382</v>
      </c>
      <c r="D31" s="6" t="s">
        <v>383</v>
      </c>
      <c r="E31" s="67"/>
    </row>
    <row r="32" spans="2:5" ht="12.75">
      <c r="B32" s="82" t="s">
        <v>364</v>
      </c>
      <c r="C32" s="207" t="s">
        <v>384</v>
      </c>
      <c r="D32" s="6" t="s">
        <v>381</v>
      </c>
      <c r="E32" s="67">
        <v>204998</v>
      </c>
    </row>
    <row r="33" spans="2:5" ht="12.75">
      <c r="B33" s="82" t="s">
        <v>367</v>
      </c>
      <c r="C33" s="207" t="s">
        <v>385</v>
      </c>
      <c r="D33" s="6" t="s">
        <v>386</v>
      </c>
      <c r="E33" s="331">
        <f>3300000-25802</f>
        <v>3274198</v>
      </c>
    </row>
    <row r="34" spans="2:5" ht="12.75">
      <c r="B34" s="206" t="s">
        <v>370</v>
      </c>
      <c r="C34" s="207" t="s">
        <v>387</v>
      </c>
      <c r="D34" s="6" t="s">
        <v>388</v>
      </c>
      <c r="E34" s="75"/>
    </row>
    <row r="35" spans="2:5" ht="13.5" thickBot="1">
      <c r="B35" s="213" t="s">
        <v>373</v>
      </c>
      <c r="C35" s="214" t="s">
        <v>389</v>
      </c>
      <c r="D35" s="215" t="s">
        <v>383</v>
      </c>
      <c r="E35" s="216"/>
    </row>
    <row r="37" ht="10.5" thickBot="1"/>
    <row r="38" spans="2:5" ht="25.5">
      <c r="B38" s="357" t="s">
        <v>565</v>
      </c>
      <c r="C38" s="352" t="s">
        <v>572</v>
      </c>
      <c r="D38" s="360" t="s">
        <v>575</v>
      </c>
      <c r="E38" s="353">
        <v>0</v>
      </c>
    </row>
    <row r="39" spans="2:5" ht="25.5">
      <c r="B39" s="358" t="s">
        <v>566</v>
      </c>
      <c r="C39" s="351" t="s">
        <v>571</v>
      </c>
      <c r="D39" s="361" t="s">
        <v>575</v>
      </c>
      <c r="E39" s="354">
        <v>0</v>
      </c>
    </row>
    <row r="40" spans="2:5" ht="25.5">
      <c r="B40" s="358" t="s">
        <v>567</v>
      </c>
      <c r="C40" s="351" t="s">
        <v>568</v>
      </c>
      <c r="D40" s="361" t="s">
        <v>575</v>
      </c>
      <c r="E40" s="354">
        <v>0</v>
      </c>
    </row>
    <row r="41" spans="2:5" ht="25.5" customHeight="1" thickBot="1">
      <c r="B41" s="359" t="s">
        <v>569</v>
      </c>
      <c r="C41" s="355" t="s">
        <v>570</v>
      </c>
      <c r="D41" s="362" t="s">
        <v>575</v>
      </c>
      <c r="E41" s="356">
        <v>0</v>
      </c>
    </row>
    <row r="42" spans="2:5" ht="12.75">
      <c r="B42" s="55"/>
      <c r="C42" s="55"/>
      <c r="D42" s="55"/>
      <c r="E42" s="55"/>
    </row>
  </sheetData>
  <mergeCells count="1">
    <mergeCell ref="A9:E9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1">
      <selection activeCell="I34" sqref="I34"/>
    </sheetView>
  </sheetViews>
  <sheetFormatPr defaultColWidth="9.00390625" defaultRowHeight="12.75"/>
  <cols>
    <col min="1" max="1" width="6.125" style="14" customWidth="1"/>
    <col min="2" max="2" width="44.625" style="14" customWidth="1"/>
    <col min="3" max="3" width="12.00390625" style="14" customWidth="1"/>
    <col min="4" max="4" width="11.125" style="14" customWidth="1"/>
    <col min="5" max="5" width="11.625" style="14" customWidth="1"/>
    <col min="6" max="6" width="11.125" style="14" customWidth="1"/>
    <col min="7" max="16384" width="9.125" style="14" customWidth="1"/>
  </cols>
  <sheetData>
    <row r="1" spans="4:6" ht="12">
      <c r="D1" s="16"/>
      <c r="E1" s="15" t="s">
        <v>408</v>
      </c>
      <c r="F1" s="113"/>
    </row>
    <row r="2" spans="1:6" ht="12">
      <c r="A2" s="217"/>
      <c r="B2" s="218"/>
      <c r="C2" s="217"/>
      <c r="D2" s="16"/>
      <c r="E2" s="15" t="s">
        <v>390</v>
      </c>
      <c r="F2" s="113"/>
    </row>
    <row r="3" spans="1:6" ht="12">
      <c r="A3" s="217"/>
      <c r="B3" s="218"/>
      <c r="D3" s="16"/>
      <c r="E3" s="15" t="s">
        <v>50</v>
      </c>
      <c r="F3" s="113"/>
    </row>
    <row r="4" spans="1:6" ht="12">
      <c r="A4" s="217"/>
      <c r="B4" s="218"/>
      <c r="D4" s="16"/>
      <c r="E4" s="15" t="s">
        <v>647</v>
      </c>
      <c r="F4" s="113"/>
    </row>
    <row r="5" spans="1:6" ht="12">
      <c r="A5" s="217"/>
      <c r="B5" s="218"/>
      <c r="D5" s="16"/>
      <c r="E5" s="15"/>
      <c r="F5" s="113"/>
    </row>
    <row r="6" spans="1:5" ht="9.75">
      <c r="A6" s="217"/>
      <c r="B6" s="218"/>
      <c r="D6" s="16"/>
      <c r="E6" s="16"/>
    </row>
    <row r="7" spans="1:5" ht="9.75">
      <c r="A7" s="217"/>
      <c r="B7" s="218"/>
      <c r="D7" s="16"/>
      <c r="E7" s="16"/>
    </row>
    <row r="8" spans="1:5" ht="9.75">
      <c r="A8" s="217"/>
      <c r="B8" s="218"/>
      <c r="D8" s="16"/>
      <c r="E8" s="16"/>
    </row>
    <row r="9" spans="1:6" ht="9.75">
      <c r="A9" s="217"/>
      <c r="B9" s="218"/>
      <c r="D9" s="219"/>
      <c r="E9" s="217"/>
      <c r="F9" s="217"/>
    </row>
    <row r="10" spans="1:6" ht="12.75" customHeight="1">
      <c r="A10" s="746" t="s">
        <v>608</v>
      </c>
      <c r="B10" s="746"/>
      <c r="C10" s="746"/>
      <c r="D10" s="746"/>
      <c r="E10" s="746"/>
      <c r="F10" s="746"/>
    </row>
    <row r="11" spans="1:6" ht="9.75">
      <c r="A11" s="217"/>
      <c r="B11" s="220"/>
      <c r="C11" s="217"/>
      <c r="D11" s="217"/>
      <c r="E11" s="217"/>
      <c r="F11" s="217"/>
    </row>
    <row r="12" spans="1:6" ht="9.75">
      <c r="A12" s="217"/>
      <c r="B12" s="220"/>
      <c r="C12" s="217"/>
      <c r="D12" s="217"/>
      <c r="E12" s="217"/>
      <c r="F12" s="217"/>
    </row>
    <row r="13" spans="1:6" ht="9.75">
      <c r="A13" s="217"/>
      <c r="B13" s="218"/>
      <c r="C13" s="217"/>
      <c r="D13" s="217"/>
      <c r="E13" s="217"/>
      <c r="F13" s="217"/>
    </row>
    <row r="14" ht="10.5" thickBot="1">
      <c r="F14" s="59" t="s">
        <v>343</v>
      </c>
    </row>
    <row r="15" spans="1:6" ht="12">
      <c r="A15" s="221"/>
      <c r="B15" s="222"/>
      <c r="C15" s="222"/>
      <c r="D15" s="223" t="s">
        <v>391</v>
      </c>
      <c r="E15" s="224"/>
      <c r="F15" s="225"/>
    </row>
    <row r="16" spans="1:6" ht="12">
      <c r="A16" s="173"/>
      <c r="B16" s="226" t="s">
        <v>392</v>
      </c>
      <c r="C16" s="226" t="s">
        <v>96</v>
      </c>
      <c r="D16" s="227"/>
      <c r="E16" s="227"/>
      <c r="F16" s="228"/>
    </row>
    <row r="17" spans="1:6" ht="12">
      <c r="A17" s="229" t="s">
        <v>393</v>
      </c>
      <c r="B17" s="226" t="s">
        <v>394</v>
      </c>
      <c r="C17" s="226" t="s">
        <v>395</v>
      </c>
      <c r="D17" s="226">
        <v>2005</v>
      </c>
      <c r="E17" s="226">
        <v>2006</v>
      </c>
      <c r="F17" s="230">
        <v>2007</v>
      </c>
    </row>
    <row r="18" spans="1:6" ht="12">
      <c r="A18" s="173"/>
      <c r="B18" s="227"/>
      <c r="C18" s="226" t="s">
        <v>497</v>
      </c>
      <c r="D18" s="227"/>
      <c r="E18" s="227"/>
      <c r="F18" s="231"/>
    </row>
    <row r="19" spans="1:6" ht="12.75" thickBot="1">
      <c r="A19" s="176"/>
      <c r="B19" s="232"/>
      <c r="C19" s="233"/>
      <c r="D19" s="232"/>
      <c r="E19" s="232"/>
      <c r="F19" s="234"/>
    </row>
    <row r="20" spans="1:6" ht="13.5" thickBot="1">
      <c r="A20" s="235">
        <v>1</v>
      </c>
      <c r="B20" s="236">
        <v>2</v>
      </c>
      <c r="C20" s="236">
        <v>3</v>
      </c>
      <c r="D20" s="236">
        <v>4</v>
      </c>
      <c r="E20" s="236">
        <v>5</v>
      </c>
      <c r="F20" s="237">
        <v>6</v>
      </c>
    </row>
    <row r="21" spans="1:6" ht="12.75">
      <c r="A21" s="238" t="s">
        <v>359</v>
      </c>
      <c r="B21" s="5" t="s">
        <v>396</v>
      </c>
      <c r="C21" s="319">
        <v>0</v>
      </c>
      <c r="D21" s="183">
        <v>0</v>
      </c>
      <c r="E21" s="183">
        <v>0</v>
      </c>
      <c r="F21" s="68">
        <v>0</v>
      </c>
    </row>
    <row r="22" spans="1:9" ht="12.75">
      <c r="A22" s="239" t="s">
        <v>362</v>
      </c>
      <c r="B22" s="207" t="s">
        <v>397</v>
      </c>
      <c r="C22" s="542">
        <v>10000000</v>
      </c>
      <c r="D22" s="240">
        <f>C22+'Źrodla fin. 8'!E22-'Źrodla fin. 8'!E30</f>
        <v>11133948</v>
      </c>
      <c r="E22" s="240">
        <f>D22+800000-48252-26520-22533-425520</f>
        <v>11411123</v>
      </c>
      <c r="F22" s="75">
        <f>E22-425520-48252-26520-37555</f>
        <v>10873276</v>
      </c>
      <c r="H22" s="14">
        <v>11378155</v>
      </c>
      <c r="I22" s="14">
        <v>10857940</v>
      </c>
    </row>
    <row r="23" spans="1:6" ht="12.75">
      <c r="A23" s="238" t="s">
        <v>364</v>
      </c>
      <c r="B23" s="5" t="s">
        <v>363</v>
      </c>
      <c r="C23" s="319">
        <v>376246</v>
      </c>
      <c r="D23" s="183">
        <v>171248</v>
      </c>
      <c r="E23" s="183">
        <v>20000</v>
      </c>
      <c r="F23" s="68">
        <v>10000</v>
      </c>
    </row>
    <row r="24" spans="1:6" ht="12.75">
      <c r="A24" s="239" t="s">
        <v>367</v>
      </c>
      <c r="B24" s="207" t="s">
        <v>398</v>
      </c>
      <c r="C24" s="542"/>
      <c r="D24" s="240"/>
      <c r="E24" s="240"/>
      <c r="F24" s="75"/>
    </row>
    <row r="25" spans="1:6" ht="12.75">
      <c r="A25" s="238" t="s">
        <v>370</v>
      </c>
      <c r="B25" s="5" t="s">
        <v>399</v>
      </c>
      <c r="C25" s="319">
        <v>0</v>
      </c>
      <c r="D25" s="183">
        <f>D28</f>
        <v>0</v>
      </c>
      <c r="E25" s="183">
        <f>E28</f>
        <v>0</v>
      </c>
      <c r="F25" s="68">
        <f>F28</f>
        <v>0</v>
      </c>
    </row>
    <row r="26" spans="1:6" ht="12.75">
      <c r="A26" s="238"/>
      <c r="B26" s="207" t="s">
        <v>400</v>
      </c>
      <c r="C26" s="542"/>
      <c r="D26" s="240"/>
      <c r="E26" s="240"/>
      <c r="F26" s="75"/>
    </row>
    <row r="27" spans="1:6" ht="12.75">
      <c r="A27" s="238"/>
      <c r="B27" s="5" t="s">
        <v>401</v>
      </c>
      <c r="C27" s="319"/>
      <c r="D27" s="183"/>
      <c r="E27" s="183"/>
      <c r="F27" s="68"/>
    </row>
    <row r="28" spans="1:6" ht="12.75">
      <c r="A28" s="238"/>
      <c r="B28" s="207" t="s">
        <v>402</v>
      </c>
      <c r="C28" s="543"/>
      <c r="D28" s="240"/>
      <c r="E28" s="240"/>
      <c r="F28" s="75"/>
    </row>
    <row r="29" spans="1:6" ht="12.75">
      <c r="A29" s="238"/>
      <c r="B29" s="77" t="s">
        <v>403</v>
      </c>
      <c r="C29" s="544"/>
      <c r="D29" s="241"/>
      <c r="E29" s="241"/>
      <c r="F29" s="67"/>
    </row>
    <row r="30" spans="1:6" ht="12.75">
      <c r="A30" s="239" t="s">
        <v>373</v>
      </c>
      <c r="B30" s="77" t="s">
        <v>404</v>
      </c>
      <c r="C30" s="545">
        <f>SUM(C21:C25)</f>
        <v>10376246</v>
      </c>
      <c r="D30" s="242">
        <f>SUM(D21:D25)</f>
        <v>11305196</v>
      </c>
      <c r="E30" s="242">
        <f>SUM(E21:E25)</f>
        <v>11431123</v>
      </c>
      <c r="F30" s="72">
        <f>SUM(F21:F25)</f>
        <v>10883276</v>
      </c>
    </row>
    <row r="31" spans="1:6" ht="13.5" thickBot="1">
      <c r="A31" s="243" t="s">
        <v>376</v>
      </c>
      <c r="B31" s="209" t="s">
        <v>405</v>
      </c>
      <c r="C31" s="546">
        <v>34245928</v>
      </c>
      <c r="D31" s="245">
        <f>'Dochody zał.1'!B49</f>
        <v>33961743</v>
      </c>
      <c r="E31" s="245">
        <v>33166349</v>
      </c>
      <c r="F31" s="246">
        <v>34161340</v>
      </c>
    </row>
    <row r="32" spans="1:6" ht="13.5" thickBot="1">
      <c r="A32" s="247" t="s">
        <v>406</v>
      </c>
      <c r="B32" s="248" t="s">
        <v>407</v>
      </c>
      <c r="C32" s="249">
        <f>C30/C31*100</f>
        <v>30.299211047806914</v>
      </c>
      <c r="D32" s="249">
        <f>D30/D31*100</f>
        <v>33.28803236041213</v>
      </c>
      <c r="E32" s="249">
        <f>E30/E31*100</f>
        <v>34.46602759923922</v>
      </c>
      <c r="F32" s="250">
        <f>F30/F31*100</f>
        <v>31.858457542941814</v>
      </c>
    </row>
  </sheetData>
  <mergeCells count="1">
    <mergeCell ref="A10:F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workbookViewId="0" topLeftCell="A1">
      <selection activeCell="L13" sqref="L13"/>
    </sheetView>
  </sheetViews>
  <sheetFormatPr defaultColWidth="9.00390625" defaultRowHeight="12.75"/>
  <cols>
    <col min="1" max="1" width="5.625" style="14" customWidth="1"/>
    <col min="2" max="2" width="47.875" style="14" customWidth="1"/>
    <col min="3" max="3" width="7.25390625" style="14" customWidth="1"/>
    <col min="4" max="4" width="9.125" style="14" customWidth="1"/>
    <col min="5" max="5" width="14.00390625" style="14" customWidth="1"/>
    <col min="6" max="6" width="12.375" style="14" customWidth="1"/>
    <col min="7" max="7" width="9.125" style="14" customWidth="1"/>
    <col min="8" max="8" width="10.875" style="14" customWidth="1"/>
    <col min="9" max="9" width="10.75390625" style="14" customWidth="1"/>
    <col min="10" max="10" width="14.875" style="14" customWidth="1"/>
    <col min="11" max="16384" width="9.125" style="14" customWidth="1"/>
  </cols>
  <sheetData>
    <row r="1" ht="12">
      <c r="I1" s="15" t="s">
        <v>600</v>
      </c>
    </row>
    <row r="2" ht="12">
      <c r="I2" s="15" t="s">
        <v>390</v>
      </c>
    </row>
    <row r="3" spans="5:10" ht="12">
      <c r="E3" s="91"/>
      <c r="F3" s="91"/>
      <c r="G3" s="16"/>
      <c r="H3" s="16"/>
      <c r="I3" s="15" t="s">
        <v>50</v>
      </c>
      <c r="J3" s="16"/>
    </row>
    <row r="4" spans="5:10" ht="12">
      <c r="E4" s="91"/>
      <c r="F4" s="91"/>
      <c r="G4" s="16"/>
      <c r="H4" s="16"/>
      <c r="I4" s="15" t="s">
        <v>648</v>
      </c>
      <c r="J4" s="16"/>
    </row>
    <row r="5" spans="5:10" ht="9.75">
      <c r="E5" s="91"/>
      <c r="F5" s="91"/>
      <c r="G5" s="16"/>
      <c r="H5" s="16"/>
      <c r="I5" s="16"/>
      <c r="J5" s="16"/>
    </row>
    <row r="6" spans="5:10" ht="9.75">
      <c r="E6" s="91"/>
      <c r="F6" s="91"/>
      <c r="G6" s="16"/>
      <c r="H6" s="16"/>
      <c r="I6" s="16"/>
      <c r="J6" s="16"/>
    </row>
    <row r="7" spans="5:10" ht="9.75">
      <c r="E7" s="91"/>
      <c r="F7" s="91"/>
      <c r="G7" s="16"/>
      <c r="H7" s="16"/>
      <c r="I7" s="16"/>
      <c r="J7" s="16"/>
    </row>
    <row r="8" spans="2:10" ht="12">
      <c r="B8" s="726" t="s">
        <v>409</v>
      </c>
      <c r="C8" s="726"/>
      <c r="D8" s="726"/>
      <c r="E8" s="726"/>
      <c r="F8" s="726"/>
      <c r="G8" s="726"/>
      <c r="H8" s="726"/>
      <c r="I8" s="726"/>
      <c r="J8" s="726"/>
    </row>
    <row r="9" spans="2:10" ht="12">
      <c r="B9" s="726" t="s">
        <v>498</v>
      </c>
      <c r="C9" s="726"/>
      <c r="D9" s="726"/>
      <c r="E9" s="726"/>
      <c r="F9" s="726"/>
      <c r="G9" s="726"/>
      <c r="H9" s="726"/>
      <c r="I9" s="726"/>
      <c r="J9" s="726"/>
    </row>
    <row r="10" spans="2:4" ht="9.75">
      <c r="B10" s="18"/>
      <c r="C10" s="18"/>
      <c r="D10" s="18"/>
    </row>
    <row r="11" ht="10.5" thickBot="1">
      <c r="J11" s="19" t="s">
        <v>114</v>
      </c>
    </row>
    <row r="12" spans="1:10" ht="12.75">
      <c r="A12" s="251"/>
      <c r="B12" s="191"/>
      <c r="C12" s="252"/>
      <c r="D12" s="252"/>
      <c r="E12" s="198" t="s">
        <v>410</v>
      </c>
      <c r="F12" s="253" t="s">
        <v>411</v>
      </c>
      <c r="G12" s="254"/>
      <c r="H12" s="253" t="s">
        <v>289</v>
      </c>
      <c r="I12" s="255"/>
      <c r="J12" s="200" t="s">
        <v>410</v>
      </c>
    </row>
    <row r="13" spans="1:10" ht="12.75">
      <c r="A13" s="63" t="s">
        <v>393</v>
      </c>
      <c r="B13" s="201" t="s">
        <v>412</v>
      </c>
      <c r="C13" s="3" t="s">
        <v>63</v>
      </c>
      <c r="D13" s="256" t="s">
        <v>47</v>
      </c>
      <c r="E13" s="3" t="s">
        <v>413</v>
      </c>
      <c r="F13" s="257"/>
      <c r="G13" s="258" t="s">
        <v>414</v>
      </c>
      <c r="H13" s="256"/>
      <c r="I13" s="256" t="s">
        <v>68</v>
      </c>
      <c r="J13" s="202" t="s">
        <v>413</v>
      </c>
    </row>
    <row r="14" spans="1:10" ht="12.75">
      <c r="A14" s="259"/>
      <c r="B14" s="194"/>
      <c r="C14" s="5"/>
      <c r="D14" s="5"/>
      <c r="E14" s="3" t="s">
        <v>415</v>
      </c>
      <c r="F14" s="256" t="s">
        <v>416</v>
      </c>
      <c r="G14" s="256" t="s">
        <v>417</v>
      </c>
      <c r="H14" s="256" t="s">
        <v>416</v>
      </c>
      <c r="I14" s="256" t="s">
        <v>418</v>
      </c>
      <c r="J14" s="202" t="s">
        <v>415</v>
      </c>
    </row>
    <row r="15" spans="1:10" ht="13.5" thickBot="1">
      <c r="A15" s="326"/>
      <c r="B15" s="260"/>
      <c r="C15" s="187"/>
      <c r="D15" s="187"/>
      <c r="E15" s="189" t="s">
        <v>419</v>
      </c>
      <c r="F15" s="261"/>
      <c r="G15" s="261" t="s">
        <v>420</v>
      </c>
      <c r="H15" s="187"/>
      <c r="I15" s="261" t="s">
        <v>421</v>
      </c>
      <c r="J15" s="205" t="s">
        <v>422</v>
      </c>
    </row>
    <row r="16" spans="1:10" ht="13.5" thickBot="1">
      <c r="A16" s="203">
        <v>1</v>
      </c>
      <c r="B16" s="3">
        <v>2</v>
      </c>
      <c r="C16" s="3">
        <v>3</v>
      </c>
      <c r="D16" s="3">
        <v>4</v>
      </c>
      <c r="E16" s="3">
        <v>5</v>
      </c>
      <c r="F16" s="256">
        <v>6</v>
      </c>
      <c r="G16" s="256">
        <v>7</v>
      </c>
      <c r="H16" s="3">
        <v>8</v>
      </c>
      <c r="I16" s="256">
        <v>9</v>
      </c>
      <c r="J16" s="202">
        <v>10</v>
      </c>
    </row>
    <row r="17" spans="1:10" ht="13.5" thickBot="1">
      <c r="A17" s="262" t="s">
        <v>351</v>
      </c>
      <c r="B17" s="263" t="s">
        <v>38</v>
      </c>
      <c r="C17" s="264"/>
      <c r="D17" s="211"/>
      <c r="E17" s="265">
        <f aca="true" t="shared" si="0" ref="E17:J17">E21+E23</f>
        <v>92671</v>
      </c>
      <c r="F17" s="265">
        <f t="shared" si="0"/>
        <v>433055</v>
      </c>
      <c r="G17" s="265">
        <f t="shared" si="0"/>
        <v>0</v>
      </c>
      <c r="H17" s="265">
        <f t="shared" si="0"/>
        <v>383055</v>
      </c>
      <c r="I17" s="265">
        <f t="shared" si="0"/>
        <v>69016</v>
      </c>
      <c r="J17" s="266">
        <f t="shared" si="0"/>
        <v>73655</v>
      </c>
    </row>
    <row r="18" spans="1:10" ht="12.75">
      <c r="A18" s="63" t="s">
        <v>423</v>
      </c>
      <c r="B18" s="194" t="s">
        <v>424</v>
      </c>
      <c r="C18" s="5"/>
      <c r="D18" s="5"/>
      <c r="E18" s="183"/>
      <c r="F18" s="183"/>
      <c r="G18" s="183"/>
      <c r="H18" s="183"/>
      <c r="I18" s="183"/>
      <c r="J18" s="68"/>
    </row>
    <row r="19" spans="1:10" ht="12.75">
      <c r="A19" s="63"/>
      <c r="B19" s="327" t="s">
        <v>425</v>
      </c>
      <c r="C19" s="3"/>
      <c r="D19" s="3"/>
      <c r="E19" s="183"/>
      <c r="F19" s="183"/>
      <c r="G19" s="183"/>
      <c r="H19" s="183"/>
      <c r="I19" s="183"/>
      <c r="J19" s="68"/>
    </row>
    <row r="20" spans="1:10" ht="12.75">
      <c r="A20" s="63"/>
      <c r="B20" s="327" t="s">
        <v>426</v>
      </c>
      <c r="C20" s="3"/>
      <c r="D20" s="3"/>
      <c r="E20" s="183"/>
      <c r="F20" s="183"/>
      <c r="G20" s="183"/>
      <c r="H20" s="183"/>
      <c r="I20" s="183"/>
      <c r="J20" s="68"/>
    </row>
    <row r="21" spans="1:10" ht="12.75">
      <c r="A21" s="63"/>
      <c r="B21" s="328" t="s">
        <v>427</v>
      </c>
      <c r="C21" s="6">
        <v>710</v>
      </c>
      <c r="D21" s="6">
        <v>71097</v>
      </c>
      <c r="E21" s="241">
        <v>0</v>
      </c>
      <c r="F21" s="241">
        <v>135055</v>
      </c>
      <c r="G21" s="241">
        <v>0</v>
      </c>
      <c r="H21" s="241">
        <v>135055</v>
      </c>
      <c r="I21" s="241">
        <v>0</v>
      </c>
      <c r="J21" s="67">
        <f>E21+F21-H21</f>
        <v>0</v>
      </c>
    </row>
    <row r="22" spans="1:10" ht="12.75">
      <c r="A22" s="63"/>
      <c r="B22" s="267" t="s">
        <v>458</v>
      </c>
      <c r="C22" s="97"/>
      <c r="D22" s="97"/>
      <c r="E22" s="244"/>
      <c r="F22" s="244"/>
      <c r="G22" s="244"/>
      <c r="H22" s="244"/>
      <c r="I22" s="244"/>
      <c r="J22" s="81"/>
    </row>
    <row r="23" spans="1:10" ht="13.5" thickBot="1">
      <c r="A23" s="593"/>
      <c r="B23" s="260" t="s">
        <v>459</v>
      </c>
      <c r="C23" s="204">
        <v>801</v>
      </c>
      <c r="D23" s="204">
        <v>80197</v>
      </c>
      <c r="E23" s="497">
        <v>92671</v>
      </c>
      <c r="F23" s="497">
        <v>298000</v>
      </c>
      <c r="G23" s="497">
        <v>0</v>
      </c>
      <c r="H23" s="497">
        <v>248000</v>
      </c>
      <c r="I23" s="497">
        <v>69016</v>
      </c>
      <c r="J23" s="107">
        <v>73655</v>
      </c>
    </row>
  </sheetData>
  <mergeCells count="2">
    <mergeCell ref="B8:J8"/>
    <mergeCell ref="B9:J9"/>
  </mergeCells>
  <printOptions/>
  <pageMargins left="0.3937007874015748" right="0.3937007874015748" top="0.28" bottom="0.3937007874015748" header="0.11811023622047245" footer="0.1181102362204724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28">
      <selection activeCell="B62" sqref="B62"/>
    </sheetView>
  </sheetViews>
  <sheetFormatPr defaultColWidth="9.00390625" defaultRowHeight="12.75"/>
  <cols>
    <col min="1" max="1" width="75.375" style="14" customWidth="1"/>
    <col min="2" max="2" width="21.875" style="14" customWidth="1"/>
    <col min="3" max="16384" width="9.125" style="14" customWidth="1"/>
  </cols>
  <sheetData>
    <row r="1" spans="1:2" ht="12">
      <c r="A1" s="16"/>
      <c r="B1" s="15" t="s">
        <v>601</v>
      </c>
    </row>
    <row r="2" spans="1:2" ht="12">
      <c r="A2" s="16"/>
      <c r="B2" s="15" t="s">
        <v>206</v>
      </c>
    </row>
    <row r="3" spans="1:2" ht="12">
      <c r="A3" s="16"/>
      <c r="B3" s="15" t="s">
        <v>50</v>
      </c>
    </row>
    <row r="4" spans="1:2" ht="12">
      <c r="A4" s="16"/>
      <c r="B4" s="15" t="s">
        <v>649</v>
      </c>
    </row>
    <row r="5" spans="1:2" ht="9.75">
      <c r="A5" s="16"/>
      <c r="B5" s="16"/>
    </row>
    <row r="6" spans="1:2" ht="9.75">
      <c r="A6" s="16"/>
      <c r="B6" s="16"/>
    </row>
    <row r="7" spans="1:2" ht="9.75">
      <c r="A7" s="16"/>
      <c r="B7" s="16"/>
    </row>
    <row r="8" spans="1:2" ht="12">
      <c r="A8" s="726" t="s">
        <v>461</v>
      </c>
      <c r="B8" s="726"/>
    </row>
    <row r="9" spans="1:2" ht="12">
      <c r="A9" s="726" t="s">
        <v>460</v>
      </c>
      <c r="B9" s="726"/>
    </row>
    <row r="10" spans="1:2" ht="12">
      <c r="A10" s="726" t="s">
        <v>499</v>
      </c>
      <c r="B10" s="726"/>
    </row>
    <row r="11" ht="9.75">
      <c r="A11" s="220"/>
    </row>
    <row r="12" spans="1:2" ht="10.5" thickBot="1">
      <c r="A12" s="219"/>
      <c r="B12" s="19" t="s">
        <v>343</v>
      </c>
    </row>
    <row r="13" spans="1:2" ht="12.75">
      <c r="A13" s="28"/>
      <c r="B13" s="273"/>
    </row>
    <row r="14" spans="1:2" ht="12.75">
      <c r="A14" s="23" t="s">
        <v>428</v>
      </c>
      <c r="B14" s="202" t="s">
        <v>429</v>
      </c>
    </row>
    <row r="15" spans="1:2" ht="13.5" thickBot="1">
      <c r="A15" s="26"/>
      <c r="B15" s="146"/>
    </row>
    <row r="16" spans="1:2" ht="13.5" thickBot="1">
      <c r="A16" s="21">
        <v>1</v>
      </c>
      <c r="B16" s="22">
        <v>2</v>
      </c>
    </row>
    <row r="17" spans="1:2" ht="12.75">
      <c r="A17" s="24"/>
      <c r="B17" s="69"/>
    </row>
    <row r="18" spans="1:2" ht="13.5" thickBot="1">
      <c r="A18" s="274" t="s">
        <v>462</v>
      </c>
      <c r="B18" s="275">
        <v>1000</v>
      </c>
    </row>
    <row r="19" spans="1:2" ht="13.5" thickBot="1">
      <c r="A19" s="276" t="s">
        <v>430</v>
      </c>
      <c r="B19" s="266">
        <f>SUM(B18:B18)</f>
        <v>1000</v>
      </c>
    </row>
    <row r="20" spans="1:2" ht="12.75">
      <c r="A20" s="178"/>
      <c r="B20" s="195"/>
    </row>
    <row r="21" spans="1:2" ht="26.25" thickBot="1">
      <c r="A21" s="630" t="s">
        <v>745</v>
      </c>
      <c r="B21" s="617">
        <v>6900</v>
      </c>
    </row>
    <row r="22" spans="1:2" ht="13.5" thickBot="1">
      <c r="A22" s="276" t="s">
        <v>746</v>
      </c>
      <c r="B22" s="373">
        <f>B21</f>
        <v>6900</v>
      </c>
    </row>
    <row r="23" spans="1:2" ht="12.75">
      <c r="A23" s="178"/>
      <c r="B23" s="195"/>
    </row>
    <row r="24" spans="1:2" ht="12.75">
      <c r="A24" s="27" t="s">
        <v>584</v>
      </c>
      <c r="B24" s="105">
        <v>1000</v>
      </c>
    </row>
    <row r="25" spans="1:2" ht="12.75">
      <c r="A25" s="24" t="s">
        <v>579</v>
      </c>
      <c r="B25" s="25">
        <v>1000</v>
      </c>
    </row>
    <row r="26" spans="1:2" ht="13.5" thickBot="1">
      <c r="A26" s="371" t="s">
        <v>580</v>
      </c>
      <c r="B26" s="372">
        <v>2000</v>
      </c>
    </row>
    <row r="27" spans="1:2" ht="13.5" thickBot="1">
      <c r="A27" s="276" t="s">
        <v>583</v>
      </c>
      <c r="B27" s="373">
        <f>SUM(B24:B26)</f>
        <v>4000</v>
      </c>
    </row>
    <row r="28" spans="1:2" ht="12.75">
      <c r="A28" s="178"/>
      <c r="B28" s="195"/>
    </row>
    <row r="29" spans="1:2" ht="12.75">
      <c r="A29" s="411" t="s">
        <v>431</v>
      </c>
      <c r="B29" s="105">
        <v>10000</v>
      </c>
    </row>
    <row r="30" spans="1:2" ht="12.75">
      <c r="A30" s="411" t="s">
        <v>432</v>
      </c>
      <c r="B30" s="105">
        <v>10000</v>
      </c>
    </row>
    <row r="31" spans="1:2" ht="12.75">
      <c r="A31" s="411" t="s">
        <v>433</v>
      </c>
      <c r="B31" s="105">
        <v>5000</v>
      </c>
    </row>
    <row r="32" spans="1:2" ht="12.75">
      <c r="A32" s="548" t="s">
        <v>687</v>
      </c>
      <c r="B32" s="25">
        <v>2000</v>
      </c>
    </row>
    <row r="33" spans="1:2" ht="12.75">
      <c r="A33" s="549" t="s">
        <v>585</v>
      </c>
      <c r="B33" s="377">
        <v>2000</v>
      </c>
    </row>
    <row r="34" spans="1:2" ht="25.5">
      <c r="A34" s="548" t="s">
        <v>581</v>
      </c>
      <c r="B34" s="275">
        <v>10000</v>
      </c>
    </row>
    <row r="35" spans="1:2" ht="25.5" customHeight="1">
      <c r="A35" s="550" t="s">
        <v>686</v>
      </c>
      <c r="B35" s="105">
        <v>3000</v>
      </c>
    </row>
    <row r="36" spans="1:2" ht="12.75">
      <c r="A36" s="549" t="s">
        <v>463</v>
      </c>
      <c r="B36" s="275">
        <v>2000</v>
      </c>
    </row>
    <row r="37" spans="1:2" ht="25.5">
      <c r="A37" s="550" t="s">
        <v>586</v>
      </c>
      <c r="B37" s="378">
        <v>4000</v>
      </c>
    </row>
    <row r="38" spans="1:2" ht="12.75">
      <c r="A38" s="411" t="s">
        <v>464</v>
      </c>
      <c r="B38" s="105">
        <v>2000</v>
      </c>
    </row>
    <row r="39" spans="1:2" ht="12.75">
      <c r="A39" s="411" t="s">
        <v>582</v>
      </c>
      <c r="B39" s="105">
        <v>3000</v>
      </c>
    </row>
    <row r="40" spans="1:2" ht="12.75">
      <c r="A40" s="411" t="s">
        <v>587</v>
      </c>
      <c r="B40" s="105">
        <v>1000</v>
      </c>
    </row>
    <row r="41" spans="1:2" ht="12.75">
      <c r="A41" s="411" t="s">
        <v>589</v>
      </c>
      <c r="B41" s="105">
        <v>2000</v>
      </c>
    </row>
    <row r="42" spans="1:2" ht="12.75">
      <c r="A42" s="411" t="s">
        <v>683</v>
      </c>
      <c r="B42" s="105">
        <v>2000</v>
      </c>
    </row>
    <row r="43" spans="1:2" ht="12.75">
      <c r="A43" s="411" t="s">
        <v>590</v>
      </c>
      <c r="B43" s="105">
        <v>2000</v>
      </c>
    </row>
    <row r="44" spans="1:2" ht="12.75">
      <c r="A44" s="411" t="s">
        <v>591</v>
      </c>
      <c r="B44" s="105">
        <v>2000</v>
      </c>
    </row>
    <row r="45" spans="1:2" ht="12.75">
      <c r="A45" s="411" t="s">
        <v>588</v>
      </c>
      <c r="B45" s="105">
        <v>2000</v>
      </c>
    </row>
    <row r="46" spans="1:2" ht="12.75">
      <c r="A46" s="550" t="s">
        <v>684</v>
      </c>
      <c r="B46" s="105">
        <v>2000</v>
      </c>
    </row>
    <row r="47" spans="1:2" ht="12.75">
      <c r="A47" s="411" t="s">
        <v>592</v>
      </c>
      <c r="B47" s="105">
        <v>1000</v>
      </c>
    </row>
    <row r="48" spans="1:2" ht="25.5">
      <c r="A48" s="550" t="s">
        <v>593</v>
      </c>
      <c r="B48" s="547">
        <v>1000</v>
      </c>
    </row>
    <row r="49" spans="1:2" ht="13.5" thickBot="1">
      <c r="A49" s="550" t="s">
        <v>685</v>
      </c>
      <c r="B49" s="105">
        <v>2000</v>
      </c>
    </row>
    <row r="50" spans="1:3" ht="13.5" thickBot="1">
      <c r="A50" s="276" t="s">
        <v>434</v>
      </c>
      <c r="B50" s="266">
        <f>SUM(B29:B49)</f>
        <v>70000</v>
      </c>
      <c r="C50" s="30"/>
    </row>
    <row r="51" spans="1:2" ht="12.75">
      <c r="A51" s="178"/>
      <c r="B51" s="195"/>
    </row>
    <row r="52" spans="1:2" ht="13.5" thickBot="1">
      <c r="A52" s="46" t="s">
        <v>435</v>
      </c>
      <c r="B52" s="103">
        <f>B50+B19+B27+B22</f>
        <v>81900</v>
      </c>
    </row>
  </sheetData>
  <mergeCells count="3">
    <mergeCell ref="A8:B8"/>
    <mergeCell ref="A9:B9"/>
    <mergeCell ref="A10:B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7">
      <selection activeCell="D32" sqref="D32"/>
    </sheetView>
  </sheetViews>
  <sheetFormatPr defaultColWidth="9.00390625" defaultRowHeight="12.75"/>
  <cols>
    <col min="1" max="1" width="6.625" style="14" customWidth="1"/>
    <col min="2" max="2" width="9.625" style="14" customWidth="1"/>
    <col min="3" max="3" width="57.75390625" style="14" customWidth="1"/>
    <col min="4" max="4" width="23.125" style="14" customWidth="1"/>
    <col min="5" max="16384" width="9.125" style="14" customWidth="1"/>
  </cols>
  <sheetData>
    <row r="1" ht="12">
      <c r="D1" s="15" t="s">
        <v>578</v>
      </c>
    </row>
    <row r="2" ht="12">
      <c r="D2" s="15" t="s">
        <v>436</v>
      </c>
    </row>
    <row r="3" ht="12">
      <c r="D3" s="15" t="s">
        <v>50</v>
      </c>
    </row>
    <row r="4" ht="12">
      <c r="D4" s="15" t="s">
        <v>646</v>
      </c>
    </row>
    <row r="9" spans="1:4" ht="12.75" customHeight="1">
      <c r="A9" s="726" t="s">
        <v>467</v>
      </c>
      <c r="B9" s="726"/>
      <c r="C9" s="726"/>
      <c r="D9" s="726"/>
    </row>
    <row r="10" spans="1:4" ht="12.75" customHeight="1">
      <c r="A10" s="726" t="s">
        <v>452</v>
      </c>
      <c r="B10" s="726"/>
      <c r="C10" s="726"/>
      <c r="D10" s="726"/>
    </row>
    <row r="11" ht="9.75">
      <c r="C11" s="18"/>
    </row>
    <row r="12" ht="9.75">
      <c r="C12" s="18"/>
    </row>
    <row r="13" ht="10.5" thickBot="1">
      <c r="D13" s="19" t="s">
        <v>438</v>
      </c>
    </row>
    <row r="14" spans="1:4" ht="12.75">
      <c r="A14" s="29"/>
      <c r="B14" s="199"/>
      <c r="C14" s="192"/>
      <c r="D14" s="200" t="s">
        <v>533</v>
      </c>
    </row>
    <row r="15" spans="1:4" ht="12.75">
      <c r="A15" s="23" t="s">
        <v>346</v>
      </c>
      <c r="B15" s="8" t="s">
        <v>0</v>
      </c>
      <c r="C15" s="51" t="s">
        <v>287</v>
      </c>
      <c r="D15" s="202" t="s">
        <v>349</v>
      </c>
    </row>
    <row r="16" spans="1:4" ht="13.5" thickBot="1">
      <c r="A16" s="106"/>
      <c r="B16" s="189"/>
      <c r="C16" s="54"/>
      <c r="D16" s="205" t="s">
        <v>496</v>
      </c>
    </row>
    <row r="17" spans="1:4" ht="10.5" thickBot="1">
      <c r="A17" s="60">
        <v>1</v>
      </c>
      <c r="B17" s="61">
        <v>2</v>
      </c>
      <c r="C17" s="285">
        <v>3</v>
      </c>
      <c r="D17" s="62">
        <v>4</v>
      </c>
    </row>
    <row r="18" spans="1:4" ht="12.75">
      <c r="A18" s="201"/>
      <c r="B18" s="8"/>
      <c r="C18" s="51"/>
      <c r="D18" s="202"/>
    </row>
    <row r="19" spans="1:4" ht="13.5" thickBot="1">
      <c r="A19" s="12" t="s">
        <v>359</v>
      </c>
      <c r="B19" s="49"/>
      <c r="C19" s="53" t="s">
        <v>439</v>
      </c>
      <c r="D19" s="65">
        <f>SUM(D20+D21-D22)</f>
        <v>238184</v>
      </c>
    </row>
    <row r="20" spans="1:4" ht="12.75">
      <c r="A20" s="23"/>
      <c r="B20" s="8"/>
      <c r="C20" s="78" t="s">
        <v>440</v>
      </c>
      <c r="D20" s="67">
        <v>238184</v>
      </c>
    </row>
    <row r="21" spans="1:4" ht="12.75">
      <c r="A21" s="23"/>
      <c r="B21" s="8"/>
      <c r="C21" s="78" t="s">
        <v>441</v>
      </c>
      <c r="D21" s="67">
        <v>0</v>
      </c>
    </row>
    <row r="22" spans="1:4" ht="12.75">
      <c r="A22" s="23"/>
      <c r="B22" s="8"/>
      <c r="C22" s="78" t="s">
        <v>442</v>
      </c>
      <c r="D22" s="67">
        <v>0</v>
      </c>
    </row>
    <row r="23" spans="1:4" ht="12.75">
      <c r="A23" s="23"/>
      <c r="B23" s="8"/>
      <c r="C23" s="9"/>
      <c r="D23" s="68"/>
    </row>
    <row r="24" spans="1:4" ht="13.5" thickBot="1">
      <c r="A24" s="46" t="s">
        <v>362</v>
      </c>
      <c r="B24" s="49"/>
      <c r="C24" s="53" t="s">
        <v>443</v>
      </c>
      <c r="D24" s="65">
        <f>SUM(D25:D27)</f>
        <v>151500</v>
      </c>
    </row>
    <row r="25" spans="1:4" ht="12.75">
      <c r="A25" s="23"/>
      <c r="B25" s="100" t="s">
        <v>265</v>
      </c>
      <c r="C25" s="78" t="s">
        <v>88</v>
      </c>
      <c r="D25" s="67">
        <v>1500</v>
      </c>
    </row>
    <row r="26" spans="1:4" ht="12.75">
      <c r="A26" s="23"/>
      <c r="B26" s="286" t="s">
        <v>448</v>
      </c>
      <c r="C26" s="283" t="s">
        <v>444</v>
      </c>
      <c r="D26" s="75">
        <v>150000</v>
      </c>
    </row>
    <row r="27" spans="1:4" ht="12.75">
      <c r="A27" s="201"/>
      <c r="B27" s="50"/>
      <c r="C27" s="9"/>
      <c r="D27" s="81"/>
    </row>
    <row r="28" spans="1:4" ht="13.5" thickBot="1">
      <c r="A28" s="46" t="s">
        <v>364</v>
      </c>
      <c r="B28" s="64"/>
      <c r="C28" s="53" t="s">
        <v>445</v>
      </c>
      <c r="D28" s="65">
        <f>D29+D35</f>
        <v>389684</v>
      </c>
    </row>
    <row r="29" spans="1:4" ht="12.75">
      <c r="A29" s="85" t="s">
        <v>446</v>
      </c>
      <c r="B29" s="70"/>
      <c r="C29" s="78" t="s">
        <v>447</v>
      </c>
      <c r="D29" s="67">
        <f>SUM(D30:D33)</f>
        <v>389684</v>
      </c>
    </row>
    <row r="30" spans="1:4" ht="12.75">
      <c r="A30" s="23"/>
      <c r="B30" s="100" t="s">
        <v>448</v>
      </c>
      <c r="C30" s="78" t="s">
        <v>444</v>
      </c>
      <c r="D30" s="67">
        <v>311880</v>
      </c>
    </row>
    <row r="31" spans="1:4" ht="12.75">
      <c r="A31" s="23"/>
      <c r="B31" s="100" t="s">
        <v>229</v>
      </c>
      <c r="C31" s="78" t="s">
        <v>217</v>
      </c>
      <c r="D31" s="67">
        <v>61304</v>
      </c>
    </row>
    <row r="32" spans="1:4" ht="12.75">
      <c r="A32" s="23"/>
      <c r="B32" s="282" t="s">
        <v>208</v>
      </c>
      <c r="C32" s="283" t="s">
        <v>209</v>
      </c>
      <c r="D32" s="67">
        <v>16500</v>
      </c>
    </row>
    <row r="33" spans="1:4" ht="12.75">
      <c r="A33" s="23"/>
      <c r="B33" s="100" t="s">
        <v>301</v>
      </c>
      <c r="C33" s="78" t="s">
        <v>221</v>
      </c>
      <c r="D33" s="67">
        <v>0</v>
      </c>
    </row>
    <row r="34" spans="1:4" ht="12.75">
      <c r="A34" s="85"/>
      <c r="B34" s="100"/>
      <c r="C34" s="78"/>
      <c r="D34" s="67"/>
    </row>
    <row r="35" spans="1:4" ht="12.75">
      <c r="A35" s="85" t="s">
        <v>449</v>
      </c>
      <c r="B35" s="70"/>
      <c r="C35" s="78" t="s">
        <v>450</v>
      </c>
      <c r="D35" s="75">
        <f>SUM(D36:D36)</f>
        <v>0</v>
      </c>
    </row>
    <row r="36" spans="1:4" ht="12.75">
      <c r="A36" s="184"/>
      <c r="B36" s="185"/>
      <c r="C36" s="186"/>
      <c r="D36" s="81"/>
    </row>
    <row r="37" spans="1:4" ht="13.5" thickBot="1">
      <c r="A37" s="46" t="s">
        <v>367</v>
      </c>
      <c r="B37" s="49"/>
      <c r="C37" s="53" t="s">
        <v>451</v>
      </c>
      <c r="D37" s="65">
        <f>D38+D39-D40</f>
        <v>0</v>
      </c>
    </row>
    <row r="38" spans="1:4" ht="12.75">
      <c r="A38" s="23"/>
      <c r="B38" s="8"/>
      <c r="C38" s="78" t="s">
        <v>440</v>
      </c>
      <c r="D38" s="67">
        <v>0</v>
      </c>
    </row>
    <row r="39" spans="1:4" ht="12.75">
      <c r="A39" s="23"/>
      <c r="B39" s="8"/>
      <c r="C39" s="78" t="s">
        <v>441</v>
      </c>
      <c r="D39" s="67">
        <v>0</v>
      </c>
    </row>
    <row r="40" spans="1:4" ht="12.75">
      <c r="A40" s="23"/>
      <c r="B40" s="8"/>
      <c r="C40" s="78" t="s">
        <v>442</v>
      </c>
      <c r="D40" s="75">
        <v>0</v>
      </c>
    </row>
    <row r="41" spans="1:4" ht="13.5" thickBot="1">
      <c r="A41" s="26"/>
      <c r="B41" s="143"/>
      <c r="C41" s="54"/>
      <c r="D41" s="107"/>
    </row>
  </sheetData>
  <mergeCells count="2">
    <mergeCell ref="A9:D9"/>
    <mergeCell ref="A10:D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C34" sqref="C34"/>
    </sheetView>
  </sheetViews>
  <sheetFormatPr defaultColWidth="9.00390625" defaultRowHeight="12.75"/>
  <cols>
    <col min="1" max="1" width="7.25390625" style="14" customWidth="1"/>
    <col min="2" max="2" width="9.375" style="14" customWidth="1"/>
    <col min="3" max="3" width="55.875" style="14" customWidth="1"/>
    <col min="4" max="4" width="23.375" style="14" customWidth="1"/>
    <col min="5" max="16384" width="9.125" style="14" customWidth="1"/>
  </cols>
  <sheetData>
    <row r="1" ht="12">
      <c r="D1" s="15" t="s">
        <v>602</v>
      </c>
    </row>
    <row r="2" ht="12">
      <c r="D2" s="15" t="s">
        <v>436</v>
      </c>
    </row>
    <row r="3" ht="12">
      <c r="D3" s="15" t="s">
        <v>50</v>
      </c>
    </row>
    <row r="4" ht="12">
      <c r="D4" s="15" t="s">
        <v>650</v>
      </c>
    </row>
    <row r="9" spans="1:4" ht="12.75" customHeight="1">
      <c r="A9" s="726" t="s">
        <v>500</v>
      </c>
      <c r="B9" s="726"/>
      <c r="C9" s="726"/>
      <c r="D9" s="726"/>
    </row>
    <row r="10" spans="1:4" ht="12.75" customHeight="1">
      <c r="A10" s="726" t="s">
        <v>437</v>
      </c>
      <c r="B10" s="726"/>
      <c r="C10" s="726"/>
      <c r="D10" s="726"/>
    </row>
    <row r="11" ht="9.75">
      <c r="C11" s="18"/>
    </row>
    <row r="12" ht="9.75">
      <c r="C12" s="18"/>
    </row>
    <row r="13" ht="10.5" thickBot="1">
      <c r="D13" s="19" t="s">
        <v>438</v>
      </c>
    </row>
    <row r="14" spans="1:4" ht="12.75">
      <c r="A14" s="29"/>
      <c r="B14" s="199"/>
      <c r="C14" s="192"/>
      <c r="D14" s="200" t="s">
        <v>533</v>
      </c>
    </row>
    <row r="15" spans="1:4" ht="12.75">
      <c r="A15" s="23" t="s">
        <v>346</v>
      </c>
      <c r="B15" s="8" t="s">
        <v>0</v>
      </c>
      <c r="C15" s="51" t="s">
        <v>287</v>
      </c>
      <c r="D15" s="202" t="s">
        <v>349</v>
      </c>
    </row>
    <row r="16" spans="1:4" ht="13.5" thickBot="1">
      <c r="A16" s="106"/>
      <c r="B16" s="189"/>
      <c r="C16" s="54"/>
      <c r="D16" s="205" t="s">
        <v>496</v>
      </c>
    </row>
    <row r="17" spans="1:4" s="281" customFormat="1" ht="12.75" customHeight="1" thickBot="1">
      <c r="A17" s="277">
        <v>1</v>
      </c>
      <c r="B17" s="278">
        <v>2</v>
      </c>
      <c r="C17" s="279">
        <v>3</v>
      </c>
      <c r="D17" s="280">
        <v>4</v>
      </c>
    </row>
    <row r="18" spans="1:4" ht="12.75">
      <c r="A18" s="201"/>
      <c r="B18" s="8"/>
      <c r="C18" s="51"/>
      <c r="D18" s="202"/>
    </row>
    <row r="19" spans="1:4" ht="13.5" thickBot="1">
      <c r="A19" s="12" t="s">
        <v>359</v>
      </c>
      <c r="B19" s="49"/>
      <c r="C19" s="53" t="s">
        <v>439</v>
      </c>
      <c r="D19" s="65">
        <f>D20+D21-D22</f>
        <v>47000</v>
      </c>
    </row>
    <row r="20" spans="1:4" ht="12.75">
      <c r="A20" s="23"/>
      <c r="B20" s="8"/>
      <c r="C20" s="78" t="s">
        <v>440</v>
      </c>
      <c r="D20" s="67">
        <v>47000</v>
      </c>
    </row>
    <row r="21" spans="1:4" ht="12.75">
      <c r="A21" s="23"/>
      <c r="B21" s="8"/>
      <c r="C21" s="78" t="s">
        <v>441</v>
      </c>
      <c r="D21" s="67">
        <v>20000</v>
      </c>
    </row>
    <row r="22" spans="1:4" ht="12.75">
      <c r="A22" s="23"/>
      <c r="B22" s="8"/>
      <c r="C22" s="78" t="s">
        <v>442</v>
      </c>
      <c r="D22" s="67">
        <v>20000</v>
      </c>
    </row>
    <row r="23" spans="1:4" ht="12.75">
      <c r="A23" s="23"/>
      <c r="B23" s="8"/>
      <c r="C23" s="9"/>
      <c r="D23" s="68"/>
    </row>
    <row r="24" spans="1:4" ht="13.5" thickBot="1">
      <c r="A24" s="46" t="s">
        <v>362</v>
      </c>
      <c r="B24" s="49"/>
      <c r="C24" s="53" t="s">
        <v>443</v>
      </c>
      <c r="D24" s="65">
        <f>SUM(D25:D27)</f>
        <v>480000</v>
      </c>
    </row>
    <row r="25" spans="1:4" ht="12.75">
      <c r="A25" s="23"/>
      <c r="B25" s="100" t="s">
        <v>263</v>
      </c>
      <c r="C25" s="78" t="s">
        <v>40</v>
      </c>
      <c r="D25" s="75">
        <v>450000</v>
      </c>
    </row>
    <row r="26" spans="1:4" ht="12.75">
      <c r="A26" s="23"/>
      <c r="B26" s="100" t="s">
        <v>265</v>
      </c>
      <c r="C26" s="78" t="s">
        <v>88</v>
      </c>
      <c r="D26" s="75">
        <v>10000</v>
      </c>
    </row>
    <row r="27" spans="1:4" ht="12.75">
      <c r="A27" s="23"/>
      <c r="B27" s="100" t="s">
        <v>448</v>
      </c>
      <c r="C27" s="78" t="s">
        <v>444</v>
      </c>
      <c r="D27" s="75">
        <v>20000</v>
      </c>
    </row>
    <row r="28" spans="1:4" ht="12.75">
      <c r="A28" s="201"/>
      <c r="B28" s="50"/>
      <c r="C28" s="9"/>
      <c r="D28" s="68"/>
    </row>
    <row r="29" spans="1:4" ht="13.5" thickBot="1">
      <c r="A29" s="46" t="s">
        <v>364</v>
      </c>
      <c r="B29" s="64"/>
      <c r="C29" s="53" t="s">
        <v>445</v>
      </c>
      <c r="D29" s="65">
        <f>D30+D36</f>
        <v>520000</v>
      </c>
    </row>
    <row r="30" spans="1:4" ht="12.75">
      <c r="A30" s="85" t="s">
        <v>446</v>
      </c>
      <c r="B30" s="70"/>
      <c r="C30" s="78" t="s">
        <v>447</v>
      </c>
      <c r="D30" s="67">
        <f>SUM(D31:D34)</f>
        <v>480000</v>
      </c>
    </row>
    <row r="31" spans="1:4" ht="12.75">
      <c r="A31" s="23"/>
      <c r="B31" s="100" t="s">
        <v>448</v>
      </c>
      <c r="C31" s="78" t="s">
        <v>444</v>
      </c>
      <c r="D31" s="67">
        <v>92000</v>
      </c>
    </row>
    <row r="32" spans="1:4" ht="12.75">
      <c r="A32" s="23"/>
      <c r="B32" s="100" t="s">
        <v>229</v>
      </c>
      <c r="C32" s="78" t="s">
        <v>217</v>
      </c>
      <c r="D32" s="67">
        <v>18000</v>
      </c>
    </row>
    <row r="33" spans="1:4" ht="12.75">
      <c r="A33" s="23"/>
      <c r="B33" s="100" t="s">
        <v>279</v>
      </c>
      <c r="C33" s="78" t="s">
        <v>219</v>
      </c>
      <c r="D33" s="67">
        <v>6000</v>
      </c>
    </row>
    <row r="34" spans="1:4" ht="12.75">
      <c r="A34" s="23"/>
      <c r="B34" s="282" t="s">
        <v>208</v>
      </c>
      <c r="C34" s="283" t="s">
        <v>209</v>
      </c>
      <c r="D34" s="67">
        <v>364000</v>
      </c>
    </row>
    <row r="35" spans="1:4" ht="12.75">
      <c r="A35" s="85"/>
      <c r="B35" s="100"/>
      <c r="C35" s="78"/>
      <c r="D35" s="67"/>
    </row>
    <row r="36" spans="1:4" ht="12.75">
      <c r="A36" s="284" t="s">
        <v>449</v>
      </c>
      <c r="B36" s="282"/>
      <c r="C36" s="283" t="s">
        <v>450</v>
      </c>
      <c r="D36" s="75">
        <f>SUM(D37:D37)</f>
        <v>40000</v>
      </c>
    </row>
    <row r="37" spans="1:4" ht="12.75">
      <c r="A37" s="85"/>
      <c r="B37" s="86">
        <v>6120</v>
      </c>
      <c r="C37" s="78" t="s">
        <v>276</v>
      </c>
      <c r="D37" s="67">
        <v>40000</v>
      </c>
    </row>
    <row r="38" spans="1:4" ht="12.75">
      <c r="A38" s="184"/>
      <c r="B38" s="185"/>
      <c r="C38" s="186"/>
      <c r="D38" s="81"/>
    </row>
    <row r="39" spans="1:4" ht="13.5" thickBot="1">
      <c r="A39" s="12" t="s">
        <v>367</v>
      </c>
      <c r="B39" s="49"/>
      <c r="C39" s="53" t="s">
        <v>451</v>
      </c>
      <c r="D39" s="65">
        <f>D19+D24-D29</f>
        <v>7000</v>
      </c>
    </row>
    <row r="40" spans="1:4" ht="12.75">
      <c r="A40" s="23"/>
      <c r="B40" s="8"/>
      <c r="C40" s="78" t="s">
        <v>440</v>
      </c>
      <c r="D40" s="67">
        <v>9000</v>
      </c>
    </row>
    <row r="41" spans="1:4" ht="12.75">
      <c r="A41" s="23"/>
      <c r="B41" s="8"/>
      <c r="C41" s="78" t="s">
        <v>441</v>
      </c>
      <c r="D41" s="67">
        <v>18000</v>
      </c>
    </row>
    <row r="42" spans="1:4" ht="12.75">
      <c r="A42" s="23"/>
      <c r="B42" s="8"/>
      <c r="C42" s="78" t="s">
        <v>442</v>
      </c>
      <c r="D42" s="75">
        <v>20000</v>
      </c>
    </row>
    <row r="43" spans="1:4" ht="13.5" thickBot="1">
      <c r="A43" s="106"/>
      <c r="B43" s="54"/>
      <c r="C43" s="143"/>
      <c r="D43" s="31"/>
    </row>
  </sheetData>
  <mergeCells count="2">
    <mergeCell ref="A9:D9"/>
    <mergeCell ref="A10:D10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4">
      <selection activeCell="I25" sqref="I25"/>
    </sheetView>
  </sheetViews>
  <sheetFormatPr defaultColWidth="9.00390625" defaultRowHeight="12.75"/>
  <cols>
    <col min="1" max="1" width="4.00390625" style="0" bestFit="1" customWidth="1"/>
    <col min="2" max="2" width="6.25390625" style="0" bestFit="1" customWidth="1"/>
    <col min="3" max="3" width="52.00390625" style="0" customWidth="1"/>
    <col min="5" max="5" width="9.625" style="0" customWidth="1"/>
    <col min="7" max="7" width="7.625" style="0" customWidth="1"/>
    <col min="8" max="8" width="8.375" style="0" bestFit="1" customWidth="1"/>
    <col min="9" max="9" width="10.00390625" style="0" customWidth="1"/>
    <col min="12" max="12" width="11.625" style="0" customWidth="1"/>
  </cols>
  <sheetData>
    <row r="1" spans="1:12" ht="12.75">
      <c r="A1" s="14"/>
      <c r="B1" s="14"/>
      <c r="C1" s="14"/>
      <c r="D1" s="14"/>
      <c r="E1" s="14"/>
      <c r="F1" s="14"/>
      <c r="G1" s="14"/>
      <c r="H1" s="14"/>
      <c r="K1" s="15" t="s">
        <v>688</v>
      </c>
      <c r="L1" s="14"/>
    </row>
    <row r="2" spans="1:12" ht="12.75">
      <c r="A2" s="14"/>
      <c r="B2" s="14"/>
      <c r="C2" s="14"/>
      <c r="D2" s="14"/>
      <c r="E2" s="14"/>
      <c r="F2" s="14"/>
      <c r="G2" s="30"/>
      <c r="H2" s="14"/>
      <c r="K2" s="15" t="s">
        <v>314</v>
      </c>
      <c r="L2" s="16"/>
    </row>
    <row r="3" spans="1:12" ht="12.75">
      <c r="A3" s="14"/>
      <c r="B3" s="14"/>
      <c r="C3" s="14"/>
      <c r="D3" s="14"/>
      <c r="E3" s="14"/>
      <c r="F3" s="14"/>
      <c r="G3" s="14"/>
      <c r="H3" s="14"/>
      <c r="K3" s="15" t="s">
        <v>50</v>
      </c>
      <c r="L3" s="16"/>
    </row>
    <row r="4" spans="1:12" ht="12.75">
      <c r="A4" s="14"/>
      <c r="B4" s="14"/>
      <c r="C4" s="14"/>
      <c r="D4" s="14"/>
      <c r="E4" s="14"/>
      <c r="F4" s="14"/>
      <c r="G4" s="14"/>
      <c r="H4" s="14"/>
      <c r="K4" s="15" t="s">
        <v>642</v>
      </c>
      <c r="L4" s="16"/>
    </row>
    <row r="5" spans="1:12" ht="12.75">
      <c r="A5" s="14"/>
      <c r="B5" s="14"/>
      <c r="C5" s="14"/>
      <c r="D5" s="14"/>
      <c r="E5" s="14"/>
      <c r="F5" s="14"/>
      <c r="G5" s="14"/>
      <c r="H5" s="14"/>
      <c r="I5" s="15"/>
      <c r="J5" s="15"/>
      <c r="K5" s="15"/>
      <c r="L5" s="16"/>
    </row>
    <row r="6" spans="1:12" ht="12.75">
      <c r="A6" s="14"/>
      <c r="B6" s="14"/>
      <c r="C6" s="14"/>
      <c r="D6" s="14"/>
      <c r="E6" s="14"/>
      <c r="F6" s="14"/>
      <c r="G6" s="14"/>
      <c r="H6" s="14"/>
      <c r="I6" s="15"/>
      <c r="J6" s="15"/>
      <c r="K6" s="15"/>
      <c r="L6" s="16"/>
    </row>
    <row r="7" spans="1:12" ht="12.75">
      <c r="A7" s="14"/>
      <c r="B7" s="14"/>
      <c r="C7" s="14"/>
      <c r="D7" s="14"/>
      <c r="E7" s="14"/>
      <c r="F7" s="14"/>
      <c r="G7" s="14"/>
      <c r="H7" s="14"/>
      <c r="I7" s="15"/>
      <c r="J7" s="15"/>
      <c r="K7" s="15"/>
      <c r="L7" s="16"/>
    </row>
    <row r="8" spans="1:12" ht="12.75">
      <c r="A8" s="14"/>
      <c r="B8" s="14"/>
      <c r="C8" s="14"/>
      <c r="D8" s="14"/>
      <c r="E8" s="14"/>
      <c r="F8" s="14"/>
      <c r="G8" s="14"/>
      <c r="H8" s="14"/>
      <c r="I8" s="15"/>
      <c r="J8" s="15"/>
      <c r="K8" s="15"/>
      <c r="L8" s="16"/>
    </row>
    <row r="9" spans="1:12" ht="12.75">
      <c r="A9" s="14"/>
      <c r="B9" s="14"/>
      <c r="C9" s="14"/>
      <c r="D9" s="14"/>
      <c r="E9" s="14"/>
      <c r="F9" s="14"/>
      <c r="G9" s="14"/>
      <c r="H9" s="14"/>
      <c r="I9" s="15"/>
      <c r="J9" s="15"/>
      <c r="K9" s="15"/>
      <c r="L9" s="16"/>
    </row>
    <row r="10" spans="1:12" ht="12.75">
      <c r="A10" s="739" t="s">
        <v>689</v>
      </c>
      <c r="B10" s="739"/>
      <c r="C10" s="739"/>
      <c r="D10" s="739"/>
      <c r="E10" s="739"/>
      <c r="F10" s="739"/>
      <c r="G10" s="739"/>
      <c r="H10" s="739"/>
      <c r="I10" s="739"/>
      <c r="J10" s="739"/>
      <c r="K10" s="739"/>
      <c r="L10" s="739"/>
    </row>
    <row r="11" spans="1:12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</row>
    <row r="12" spans="1:12" ht="12.75">
      <c r="A12" s="294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</row>
    <row r="13" spans="1:12" ht="12.75">
      <c r="A13" s="294"/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</row>
    <row r="14" spans="1:12" ht="13.5" thickBo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338" t="s">
        <v>308</v>
      </c>
    </row>
    <row r="15" spans="1:12" ht="12.75">
      <c r="A15" s="531"/>
      <c r="B15" s="532"/>
      <c r="C15" s="532"/>
      <c r="D15" s="533"/>
      <c r="E15" s="532"/>
      <c r="F15" s="743" t="s">
        <v>486</v>
      </c>
      <c r="G15" s="744"/>
      <c r="H15" s="744"/>
      <c r="I15" s="745"/>
      <c r="J15" s="554"/>
      <c r="K15" s="554"/>
      <c r="L15" s="555"/>
    </row>
    <row r="16" spans="1:12" ht="12.75">
      <c r="A16" s="535"/>
      <c r="B16" s="525"/>
      <c r="C16" s="525"/>
      <c r="D16" s="174" t="s">
        <v>315</v>
      </c>
      <c r="E16" s="174" t="s">
        <v>316</v>
      </c>
      <c r="F16" s="740" t="s">
        <v>485</v>
      </c>
      <c r="G16" s="741"/>
      <c r="H16" s="741"/>
      <c r="I16" s="742"/>
      <c r="J16" s="524"/>
      <c r="K16" s="524"/>
      <c r="L16" s="536" t="s">
        <v>317</v>
      </c>
    </row>
    <row r="17" spans="1:12" ht="12.75">
      <c r="A17" s="461" t="s">
        <v>63</v>
      </c>
      <c r="B17" s="537" t="s">
        <v>47</v>
      </c>
      <c r="C17" s="524" t="s">
        <v>318</v>
      </c>
      <c r="D17" s="524" t="s">
        <v>319</v>
      </c>
      <c r="E17" s="538" t="s">
        <v>320</v>
      </c>
      <c r="F17" s="538" t="s">
        <v>321</v>
      </c>
      <c r="G17" s="524" t="s">
        <v>322</v>
      </c>
      <c r="H17" s="537" t="s">
        <v>323</v>
      </c>
      <c r="I17" s="539" t="s">
        <v>321</v>
      </c>
      <c r="J17" s="524" t="s">
        <v>692</v>
      </c>
      <c r="K17" s="524" t="s">
        <v>693</v>
      </c>
      <c r="L17" s="536" t="s">
        <v>487</v>
      </c>
    </row>
    <row r="18" spans="1:12" ht="14.25" customHeight="1">
      <c r="A18" s="461"/>
      <c r="B18" s="537"/>
      <c r="C18" s="524" t="s">
        <v>324</v>
      </c>
      <c r="D18" s="524" t="s">
        <v>325</v>
      </c>
      <c r="E18" s="538">
        <v>2005</v>
      </c>
      <c r="F18" s="538" t="s">
        <v>326</v>
      </c>
      <c r="G18" s="524" t="s">
        <v>327</v>
      </c>
      <c r="H18" s="537" t="s">
        <v>328</v>
      </c>
      <c r="I18" s="524" t="s">
        <v>329</v>
      </c>
      <c r="J18" s="524"/>
      <c r="K18" s="524"/>
      <c r="L18" s="536" t="s">
        <v>330</v>
      </c>
    </row>
    <row r="19" spans="1:12" ht="13.5" customHeight="1" thickBot="1">
      <c r="A19" s="156"/>
      <c r="B19" s="540"/>
      <c r="C19" s="157"/>
      <c r="D19" s="157"/>
      <c r="E19" s="157" t="s">
        <v>636</v>
      </c>
      <c r="F19" s="157"/>
      <c r="G19" s="157"/>
      <c r="H19" s="540" t="s">
        <v>331</v>
      </c>
      <c r="I19" s="157" t="s">
        <v>332</v>
      </c>
      <c r="J19" s="157"/>
      <c r="K19" s="157"/>
      <c r="L19" s="541" t="s">
        <v>333</v>
      </c>
    </row>
    <row r="20" spans="1:12" ht="13.5" thickBot="1">
      <c r="A20" s="21">
        <v>1</v>
      </c>
      <c r="B20" s="180">
        <v>2</v>
      </c>
      <c r="C20" s="180">
        <v>3</v>
      </c>
      <c r="D20" s="180">
        <v>4</v>
      </c>
      <c r="E20" s="180">
        <v>5</v>
      </c>
      <c r="F20" s="180">
        <v>6</v>
      </c>
      <c r="G20" s="180">
        <v>7</v>
      </c>
      <c r="H20" s="180">
        <v>8</v>
      </c>
      <c r="I20" s="180">
        <v>9</v>
      </c>
      <c r="J20" s="180">
        <v>10</v>
      </c>
      <c r="K20" s="180">
        <v>11</v>
      </c>
      <c r="L20" s="22">
        <v>12</v>
      </c>
    </row>
    <row r="21" spans="1:12" ht="12.75">
      <c r="A21" s="29"/>
      <c r="B21" s="94"/>
      <c r="C21" s="379" t="s">
        <v>696</v>
      </c>
      <c r="D21" s="199"/>
      <c r="E21" s="52"/>
      <c r="F21" s="52"/>
      <c r="G21" s="52"/>
      <c r="H21" s="52"/>
      <c r="I21" s="52"/>
      <c r="J21" s="199"/>
      <c r="K21" s="199"/>
      <c r="L21" s="563" t="s">
        <v>536</v>
      </c>
    </row>
    <row r="22" spans="1:12" ht="13.5" thickBot="1">
      <c r="A22" s="106">
        <v>600</v>
      </c>
      <c r="B22" s="590">
        <v>60014</v>
      </c>
      <c r="C22" s="591" t="s">
        <v>695</v>
      </c>
      <c r="D22" s="514">
        <f>E22+J22+K22</f>
        <v>2500000</v>
      </c>
      <c r="E22" s="514">
        <f>SUM(F22+G22+H22+I22)</f>
        <v>800000</v>
      </c>
      <c r="F22" s="592">
        <v>800000</v>
      </c>
      <c r="G22" s="642">
        <v>0</v>
      </c>
      <c r="H22" s="642">
        <v>0</v>
      </c>
      <c r="I22" s="642">
        <v>0</v>
      </c>
      <c r="J22" s="144">
        <v>1700000</v>
      </c>
      <c r="K22" s="643">
        <v>0</v>
      </c>
      <c r="L22" s="644" t="s">
        <v>537</v>
      </c>
    </row>
    <row r="23" spans="1:12" ht="12.75">
      <c r="A23" s="23"/>
      <c r="B23" s="51"/>
      <c r="C23" s="556"/>
      <c r="D23" s="182"/>
      <c r="E23" s="182"/>
      <c r="F23" s="345"/>
      <c r="G23" s="345"/>
      <c r="H23" s="345"/>
      <c r="I23" s="345"/>
      <c r="J23" s="345"/>
      <c r="K23" s="345"/>
      <c r="L23" s="32" t="s">
        <v>691</v>
      </c>
    </row>
    <row r="24" spans="1:12" ht="13.5" thickBot="1">
      <c r="A24" s="106">
        <v>801</v>
      </c>
      <c r="B24" s="48">
        <v>80120</v>
      </c>
      <c r="C24" s="615" t="s">
        <v>750</v>
      </c>
      <c r="D24" s="514">
        <f>E24+J24+K24</f>
        <v>3015000</v>
      </c>
      <c r="E24" s="514">
        <f>SUM(F24+G24+H24+I24)</f>
        <v>1415000</v>
      </c>
      <c r="F24" s="592">
        <v>250000</v>
      </c>
      <c r="G24" s="592">
        <v>15000</v>
      </c>
      <c r="H24" s="592">
        <v>700000</v>
      </c>
      <c r="I24" s="592">
        <v>450000</v>
      </c>
      <c r="J24" s="514">
        <v>1600000</v>
      </c>
      <c r="K24" s="592">
        <v>0</v>
      </c>
      <c r="L24" s="151" t="s">
        <v>540</v>
      </c>
    </row>
    <row r="25" spans="1:12" ht="12.75">
      <c r="A25" s="23"/>
      <c r="B25" s="8"/>
      <c r="C25" s="387" t="s">
        <v>730</v>
      </c>
      <c r="D25" s="345"/>
      <c r="E25" s="345"/>
      <c r="F25" s="345"/>
      <c r="G25" s="345"/>
      <c r="H25" s="345"/>
      <c r="I25" s="345"/>
      <c r="J25" s="345"/>
      <c r="K25" s="345"/>
      <c r="L25" s="32" t="s">
        <v>548</v>
      </c>
    </row>
    <row r="26" spans="1:12" ht="13.5" thickBot="1">
      <c r="A26" s="85">
        <v>854</v>
      </c>
      <c r="B26" s="83">
        <v>85406</v>
      </c>
      <c r="C26" s="386" t="s">
        <v>731</v>
      </c>
      <c r="D26" s="343">
        <f>E26+J26+K26</f>
        <v>1407357</v>
      </c>
      <c r="E26" s="343">
        <f>SUM(F26+G26+H26+I26)</f>
        <v>34000</v>
      </c>
      <c r="F26" s="344">
        <v>34000</v>
      </c>
      <c r="G26" s="344">
        <v>0</v>
      </c>
      <c r="H26" s="344">
        <v>0</v>
      </c>
      <c r="I26" s="344">
        <v>0</v>
      </c>
      <c r="J26" s="345">
        <v>239007</v>
      </c>
      <c r="K26" s="345">
        <v>1134350</v>
      </c>
      <c r="L26" s="32" t="s">
        <v>537</v>
      </c>
    </row>
    <row r="27" spans="1:12" ht="21" customHeight="1" thickBot="1">
      <c r="A27" s="410"/>
      <c r="B27" s="557"/>
      <c r="C27" s="558" t="s">
        <v>690</v>
      </c>
      <c r="D27" s="559">
        <f aca="true" t="shared" si="0" ref="D27:I27">SUM(D22:D26)</f>
        <v>6922357</v>
      </c>
      <c r="E27" s="559">
        <f t="shared" si="0"/>
        <v>2249000</v>
      </c>
      <c r="F27" s="559">
        <f t="shared" si="0"/>
        <v>1084000</v>
      </c>
      <c r="G27" s="559">
        <f t="shared" si="0"/>
        <v>15000</v>
      </c>
      <c r="H27" s="559">
        <f t="shared" si="0"/>
        <v>700000</v>
      </c>
      <c r="I27" s="559">
        <f t="shared" si="0"/>
        <v>450000</v>
      </c>
      <c r="J27" s="559">
        <f>SUM(J22:J26)</f>
        <v>3539007</v>
      </c>
      <c r="K27" s="559">
        <f>SUM(K22:K26)</f>
        <v>1134350</v>
      </c>
      <c r="L27" s="560"/>
    </row>
  </sheetData>
  <mergeCells count="3">
    <mergeCell ref="A10:L10"/>
    <mergeCell ref="F15:I15"/>
    <mergeCell ref="F16:I16"/>
  </mergeCells>
  <printOptions/>
  <pageMargins left="0.2" right="0.21" top="0.53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33"/>
  <sheetViews>
    <sheetView workbookViewId="0" topLeftCell="A7">
      <selection activeCell="F28" sqref="F28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9.375" style="0" customWidth="1"/>
    <col min="4" max="16" width="9.00390625" style="0" customWidth="1"/>
  </cols>
  <sheetData>
    <row r="1" ht="12.75">
      <c r="F1" s="561"/>
    </row>
    <row r="2" spans="3:6" ht="12.75">
      <c r="C2" s="561"/>
      <c r="D2" s="561"/>
      <c r="E2" s="561"/>
      <c r="F2" s="561"/>
    </row>
    <row r="3" ht="12.75">
      <c r="E3" s="561"/>
    </row>
    <row r="4" ht="12.75">
      <c r="D4" s="561"/>
    </row>
    <row r="5" spans="2:28" ht="15" customHeight="1">
      <c r="B5" s="594"/>
      <c r="C5" s="747" t="s">
        <v>609</v>
      </c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748" t="s">
        <v>609</v>
      </c>
      <c r="Q5" s="748"/>
      <c r="R5" s="748"/>
      <c r="S5" s="748"/>
      <c r="T5" s="748"/>
      <c r="U5" s="748"/>
      <c r="V5" s="748"/>
      <c r="W5" s="748"/>
      <c r="X5" s="748"/>
      <c r="Y5" s="748"/>
      <c r="Z5" s="748"/>
      <c r="AA5" s="748"/>
      <c r="AB5" s="748"/>
    </row>
    <row r="6" spans="1:28" ht="12.75" customHeight="1">
      <c r="A6" s="595"/>
      <c r="B6" s="595"/>
      <c r="C6" s="595"/>
      <c r="D6" s="595"/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281" t="s">
        <v>114</v>
      </c>
      <c r="P6" s="604"/>
      <c r="Q6" s="604"/>
      <c r="R6" s="604"/>
      <c r="S6" s="604"/>
      <c r="T6" s="604"/>
      <c r="U6" s="604"/>
      <c r="V6" s="604"/>
      <c r="W6" s="604"/>
      <c r="X6" s="604"/>
      <c r="Y6" s="604"/>
      <c r="Z6" s="604"/>
      <c r="AA6" s="604"/>
      <c r="AB6" s="281" t="s">
        <v>114</v>
      </c>
    </row>
    <row r="7" spans="1:28" ht="24.75" customHeight="1">
      <c r="A7" s="465" t="s">
        <v>393</v>
      </c>
      <c r="B7" s="466" t="s">
        <v>412</v>
      </c>
      <c r="C7" s="596" t="s">
        <v>677</v>
      </c>
      <c r="D7" s="597">
        <v>2005</v>
      </c>
      <c r="E7" s="597">
        <v>2006</v>
      </c>
      <c r="F7" s="597">
        <v>2007</v>
      </c>
      <c r="G7" s="597">
        <v>2008</v>
      </c>
      <c r="H7" s="597">
        <v>2009</v>
      </c>
      <c r="I7" s="597">
        <v>2010</v>
      </c>
      <c r="J7" s="597">
        <v>2011</v>
      </c>
      <c r="K7" s="597">
        <v>2012</v>
      </c>
      <c r="L7" s="597">
        <v>2013</v>
      </c>
      <c r="M7" s="597">
        <v>2014</v>
      </c>
      <c r="N7" s="597">
        <v>2015</v>
      </c>
      <c r="O7" s="596">
        <v>2016</v>
      </c>
      <c r="P7" s="597">
        <v>2017</v>
      </c>
      <c r="Q7" s="597">
        <v>2018</v>
      </c>
      <c r="R7" s="597">
        <v>2019</v>
      </c>
      <c r="S7" s="597">
        <v>2020</v>
      </c>
      <c r="T7" s="597">
        <v>2021</v>
      </c>
      <c r="U7" s="597">
        <v>2022</v>
      </c>
      <c r="V7" s="597">
        <v>2023</v>
      </c>
      <c r="W7" s="597">
        <v>2024</v>
      </c>
      <c r="X7" s="597">
        <v>2025</v>
      </c>
      <c r="Y7" s="597">
        <v>2026</v>
      </c>
      <c r="Z7" s="597">
        <v>2027</v>
      </c>
      <c r="AA7" s="597">
        <v>2028</v>
      </c>
      <c r="AB7" s="597">
        <v>2029</v>
      </c>
    </row>
    <row r="8" spans="1:28" ht="12.75">
      <c r="A8" s="467" t="s">
        <v>351</v>
      </c>
      <c r="B8" s="468" t="s">
        <v>405</v>
      </c>
      <c r="C8" s="599">
        <f>C9+C12+C13+C14+C15</f>
        <v>34245928</v>
      </c>
      <c r="D8" s="600">
        <f>D9+D12+D13+D14+D15</f>
        <v>32200339</v>
      </c>
      <c r="E8" s="600">
        <f>E9+E12+E13+E14+E15</f>
        <v>33166349.27</v>
      </c>
      <c r="F8" s="600">
        <f aca="true" t="shared" si="0" ref="F8:O8">F9+F12+F13+F14+F15</f>
        <v>34161340.3327</v>
      </c>
      <c r="G8" s="599">
        <f t="shared" si="0"/>
        <v>34502953.736027</v>
      </c>
      <c r="H8" s="599">
        <f t="shared" si="0"/>
        <v>34847983.27338727</v>
      </c>
      <c r="I8" s="599">
        <f t="shared" si="0"/>
        <v>35196463.10612114</v>
      </c>
      <c r="J8" s="599">
        <f t="shared" si="0"/>
        <v>35548427.73718236</v>
      </c>
      <c r="K8" s="599">
        <f t="shared" si="0"/>
        <v>35903912.01455418</v>
      </c>
      <c r="L8" s="599">
        <f t="shared" si="0"/>
        <v>36262951.13469972</v>
      </c>
      <c r="M8" s="599">
        <f t="shared" si="0"/>
        <v>36625580.64604672</v>
      </c>
      <c r="N8" s="599">
        <f>N9+N12+N13+N14+N15</f>
        <v>36991836</v>
      </c>
      <c r="O8" s="599">
        <f t="shared" si="0"/>
        <v>37511963</v>
      </c>
      <c r="P8" s="599">
        <f>P9+P12+P13+P14+P15</f>
        <v>37817878</v>
      </c>
      <c r="Q8" s="599">
        <f aca="true" t="shared" si="1" ref="Q8:AB8">Q9+Q12+Q13+Q14+Q15</f>
        <v>38196058.730000004</v>
      </c>
      <c r="R8" s="599">
        <f t="shared" si="1"/>
        <v>38578016.8473</v>
      </c>
      <c r="S8" s="599">
        <f t="shared" si="1"/>
        <v>38963798.185773</v>
      </c>
      <c r="T8" s="599">
        <f t="shared" si="1"/>
        <v>39353429.64763073</v>
      </c>
      <c r="U8" s="599">
        <f t="shared" si="1"/>
        <v>39746961.20410704</v>
      </c>
      <c r="V8" s="599">
        <f t="shared" si="1"/>
        <v>40144412.89614811</v>
      </c>
      <c r="W8" s="599">
        <f t="shared" si="1"/>
        <v>40545860.835109584</v>
      </c>
      <c r="X8" s="599">
        <f t="shared" si="1"/>
        <v>40951317.20346068</v>
      </c>
      <c r="Y8" s="599">
        <f t="shared" si="1"/>
        <v>41360831.25549529</v>
      </c>
      <c r="Z8" s="599">
        <f t="shared" si="1"/>
        <v>41774443.31805024</v>
      </c>
      <c r="AA8" s="599">
        <f t="shared" si="1"/>
        <v>42192183.791230746</v>
      </c>
      <c r="AB8" s="599">
        <f t="shared" si="1"/>
        <v>42614102.149143055</v>
      </c>
    </row>
    <row r="9" spans="1:28" ht="12.75">
      <c r="A9" s="469" t="s">
        <v>610</v>
      </c>
      <c r="B9" s="470" t="s">
        <v>611</v>
      </c>
      <c r="C9" s="601">
        <v>8893422</v>
      </c>
      <c r="D9" s="601">
        <v>9108603</v>
      </c>
      <c r="E9" s="601">
        <v>10112943</v>
      </c>
      <c r="F9" s="601">
        <v>10829800</v>
      </c>
      <c r="G9" s="602">
        <f aca="true" t="shared" si="2" ref="G9:M10">F9*1.01</f>
        <v>10938098</v>
      </c>
      <c r="H9" s="602">
        <f t="shared" si="2"/>
        <v>11047478.98</v>
      </c>
      <c r="I9" s="602">
        <f t="shared" si="2"/>
        <v>11157953.7698</v>
      </c>
      <c r="J9" s="602">
        <f t="shared" si="2"/>
        <v>11269533.307498</v>
      </c>
      <c r="K9" s="602">
        <f t="shared" si="2"/>
        <v>11382228.64057298</v>
      </c>
      <c r="L9" s="602">
        <f t="shared" si="2"/>
        <v>11496050.92697871</v>
      </c>
      <c r="M9" s="602">
        <f t="shared" si="2"/>
        <v>11611011.436248496</v>
      </c>
      <c r="N9" s="602">
        <v>11727122</v>
      </c>
      <c r="O9" s="602">
        <v>11826747</v>
      </c>
      <c r="P9" s="602">
        <v>11875811</v>
      </c>
      <c r="Q9" s="602">
        <v>11994569</v>
      </c>
      <c r="R9" s="602">
        <v>12114516</v>
      </c>
      <c r="S9" s="602">
        <v>12235661</v>
      </c>
      <c r="T9" s="602">
        <v>12358016</v>
      </c>
      <c r="U9" s="602">
        <v>12481597</v>
      </c>
      <c r="V9" s="602">
        <v>12606397</v>
      </c>
      <c r="W9" s="602">
        <v>12732459</v>
      </c>
      <c r="X9" s="602">
        <v>12859787</v>
      </c>
      <c r="Y9" s="602">
        <v>12988385</v>
      </c>
      <c r="Z9" s="602">
        <v>13118268</v>
      </c>
      <c r="AA9" s="602">
        <v>13249449</v>
      </c>
      <c r="AB9" s="602">
        <v>13381941</v>
      </c>
    </row>
    <row r="10" spans="1:28" ht="12.75">
      <c r="A10" s="469" t="s">
        <v>359</v>
      </c>
      <c r="B10" s="470" t="s">
        <v>612</v>
      </c>
      <c r="C10" s="601">
        <v>819896</v>
      </c>
      <c r="D10" s="601">
        <v>1101300</v>
      </c>
      <c r="E10" s="601">
        <v>900000</v>
      </c>
      <c r="F10" s="601">
        <f>E10*1.01</f>
        <v>909000</v>
      </c>
      <c r="G10" s="602">
        <f t="shared" si="2"/>
        <v>918090</v>
      </c>
      <c r="H10" s="602">
        <f t="shared" si="2"/>
        <v>927270.9</v>
      </c>
      <c r="I10" s="602">
        <f t="shared" si="2"/>
        <v>936543.609</v>
      </c>
      <c r="J10" s="602">
        <f t="shared" si="2"/>
        <v>945909.04509</v>
      </c>
      <c r="K10" s="602">
        <f t="shared" si="2"/>
        <v>955368.1355409</v>
      </c>
      <c r="L10" s="602">
        <f t="shared" si="2"/>
        <v>964921.816896309</v>
      </c>
      <c r="M10" s="602">
        <f t="shared" si="2"/>
        <v>974571.0350652721</v>
      </c>
      <c r="N10" s="602">
        <v>984317</v>
      </c>
      <c r="O10" s="602">
        <v>994160</v>
      </c>
      <c r="P10" s="602">
        <v>1239281</v>
      </c>
      <c r="Q10" s="602">
        <f>P10*1.01</f>
        <v>1251673.81</v>
      </c>
      <c r="R10" s="602">
        <f aca="true" t="shared" si="3" ref="R10:Z11">Q10*1.01</f>
        <v>1264190.5481</v>
      </c>
      <c r="S10" s="602">
        <f t="shared" si="3"/>
        <v>1276832.453581</v>
      </c>
      <c r="T10" s="602">
        <f t="shared" si="3"/>
        <v>1289600.77811681</v>
      </c>
      <c r="U10" s="602">
        <f t="shared" si="3"/>
        <v>1302496.785897978</v>
      </c>
      <c r="V10" s="602">
        <f t="shared" si="3"/>
        <v>1315521.7537569578</v>
      </c>
      <c r="W10" s="602">
        <f t="shared" si="3"/>
        <v>1328676.9712945274</v>
      </c>
      <c r="X10" s="602">
        <f t="shared" si="3"/>
        <v>1341963.7410074726</v>
      </c>
      <c r="Y10" s="602">
        <f t="shared" si="3"/>
        <v>1355383.3784175473</v>
      </c>
      <c r="Z10" s="602">
        <f t="shared" si="3"/>
        <v>1368937.212201723</v>
      </c>
      <c r="AA10" s="602">
        <f aca="true" t="shared" si="4" ref="AA10:AB14">Z10*1.01</f>
        <v>1382626.58432374</v>
      </c>
      <c r="AB10" s="602">
        <f t="shared" si="4"/>
        <v>1396452.8501669776</v>
      </c>
    </row>
    <row r="11" spans="1:28" ht="12.75">
      <c r="A11" s="469" t="s">
        <v>362</v>
      </c>
      <c r="B11" s="470" t="s">
        <v>613</v>
      </c>
      <c r="C11" s="601">
        <v>1857304</v>
      </c>
      <c r="D11" s="601">
        <v>2415735</v>
      </c>
      <c r="E11" s="601">
        <v>2440000</v>
      </c>
      <c r="F11" s="601">
        <f aca="true" t="shared" si="5" ref="F11:M18">E11*1.01</f>
        <v>2464400</v>
      </c>
      <c r="G11" s="602">
        <f t="shared" si="5"/>
        <v>2489044</v>
      </c>
      <c r="H11" s="602">
        <f t="shared" si="5"/>
        <v>2513934.44</v>
      </c>
      <c r="I11" s="602">
        <f t="shared" si="5"/>
        <v>2539073.7844</v>
      </c>
      <c r="J11" s="602">
        <f t="shared" si="5"/>
        <v>2564464.522244</v>
      </c>
      <c r="K11" s="602">
        <f t="shared" si="5"/>
        <v>2590109.16746644</v>
      </c>
      <c r="L11" s="602">
        <f t="shared" si="5"/>
        <v>2616010.2591411043</v>
      </c>
      <c r="M11" s="602">
        <f>L11*1.01</f>
        <v>2642170.3617325155</v>
      </c>
      <c r="N11" s="602">
        <v>2668592</v>
      </c>
      <c r="O11" s="602">
        <v>2677632</v>
      </c>
      <c r="P11" s="602">
        <v>2400025</v>
      </c>
      <c r="Q11" s="602">
        <f>P11*1.01</f>
        <v>2424025.25</v>
      </c>
      <c r="R11" s="602">
        <f t="shared" si="3"/>
        <v>2448265.5025</v>
      </c>
      <c r="S11" s="602">
        <f t="shared" si="3"/>
        <v>2472748.157525</v>
      </c>
      <c r="T11" s="602">
        <f t="shared" si="3"/>
        <v>2497475.6391002503</v>
      </c>
      <c r="U11" s="602">
        <f t="shared" si="3"/>
        <v>2522450.3954912527</v>
      </c>
      <c r="V11" s="602">
        <f t="shared" si="3"/>
        <v>2547674.899446165</v>
      </c>
      <c r="W11" s="602">
        <f t="shared" si="3"/>
        <v>2573151.648440627</v>
      </c>
      <c r="X11" s="602">
        <f t="shared" si="3"/>
        <v>2598883.164925033</v>
      </c>
      <c r="Y11" s="602">
        <f>X11*1.01</f>
        <v>2624871.9965742836</v>
      </c>
      <c r="Z11" s="602">
        <f>Y11*1.01</f>
        <v>2651120.7165400265</v>
      </c>
      <c r="AA11" s="602">
        <f t="shared" si="4"/>
        <v>2677631.923705427</v>
      </c>
      <c r="AB11" s="602">
        <f t="shared" si="4"/>
        <v>2704408.2429424813</v>
      </c>
    </row>
    <row r="12" spans="1:28" ht="12.75">
      <c r="A12" s="469" t="s">
        <v>614</v>
      </c>
      <c r="B12" s="470" t="s">
        <v>615</v>
      </c>
      <c r="C12" s="601">
        <v>17199567</v>
      </c>
      <c r="D12" s="601">
        <v>15650415</v>
      </c>
      <c r="E12" s="601">
        <v>15840000</v>
      </c>
      <c r="F12" s="601">
        <f t="shared" si="5"/>
        <v>15998400</v>
      </c>
      <c r="G12" s="602">
        <f t="shared" si="5"/>
        <v>16158384</v>
      </c>
      <c r="H12" s="602">
        <f t="shared" si="5"/>
        <v>16319967.84</v>
      </c>
      <c r="I12" s="602">
        <f t="shared" si="5"/>
        <v>16483167.5184</v>
      </c>
      <c r="J12" s="602">
        <f t="shared" si="5"/>
        <v>16647999.193584</v>
      </c>
      <c r="K12" s="602">
        <f t="shared" si="5"/>
        <v>16814479.18551984</v>
      </c>
      <c r="L12" s="602">
        <f t="shared" si="5"/>
        <v>16982623.977375038</v>
      </c>
      <c r="M12" s="602">
        <f t="shared" si="5"/>
        <v>17152450.21714879</v>
      </c>
      <c r="N12" s="602">
        <v>17323975</v>
      </c>
      <c r="O12" s="602">
        <v>17497214</v>
      </c>
      <c r="P12" s="602">
        <v>17672186</v>
      </c>
      <c r="Q12" s="602">
        <v>17848908</v>
      </c>
      <c r="R12" s="602">
        <v>18027397</v>
      </c>
      <c r="S12" s="602">
        <v>18207671</v>
      </c>
      <c r="T12" s="602">
        <v>18389748</v>
      </c>
      <c r="U12" s="602">
        <v>18573645</v>
      </c>
      <c r="V12" s="602">
        <v>18759382</v>
      </c>
      <c r="W12" s="602">
        <v>18946975</v>
      </c>
      <c r="X12" s="602">
        <v>19136445</v>
      </c>
      <c r="Y12" s="602">
        <v>19327810</v>
      </c>
      <c r="Z12" s="602">
        <v>19521088</v>
      </c>
      <c r="AA12" s="602">
        <v>19716299</v>
      </c>
      <c r="AB12" s="602">
        <v>19913462</v>
      </c>
    </row>
    <row r="13" spans="1:28" ht="24">
      <c r="A13" s="469" t="s">
        <v>616</v>
      </c>
      <c r="B13" s="471" t="s">
        <v>617</v>
      </c>
      <c r="C13" s="601">
        <v>3290082</v>
      </c>
      <c r="D13" s="601">
        <v>3294827</v>
      </c>
      <c r="E13" s="601">
        <f>D13*1.01-184369</f>
        <v>3143406.27</v>
      </c>
      <c r="F13" s="601">
        <f t="shared" si="5"/>
        <v>3174840.3327</v>
      </c>
      <c r="G13" s="602">
        <f t="shared" si="5"/>
        <v>3206588.736027</v>
      </c>
      <c r="H13" s="602">
        <f t="shared" si="5"/>
        <v>3238654.62338727</v>
      </c>
      <c r="I13" s="602">
        <f t="shared" si="5"/>
        <v>3271041.169621143</v>
      </c>
      <c r="J13" s="602">
        <f t="shared" si="5"/>
        <v>3303751.5813173545</v>
      </c>
      <c r="K13" s="602">
        <f t="shared" si="5"/>
        <v>3336789.097130528</v>
      </c>
      <c r="L13" s="602">
        <f t="shared" si="5"/>
        <v>3370156.9881018335</v>
      </c>
      <c r="M13" s="602">
        <f t="shared" si="5"/>
        <v>3403858.5579828518</v>
      </c>
      <c r="N13" s="602">
        <v>3437897</v>
      </c>
      <c r="O13" s="602">
        <v>3640131</v>
      </c>
      <c r="P13" s="602">
        <v>3676532</v>
      </c>
      <c r="Q13" s="602">
        <f aca="true" t="shared" si="6" ref="Q13:Z14">P13*1.01</f>
        <v>3713297.32</v>
      </c>
      <c r="R13" s="602">
        <f t="shared" si="6"/>
        <v>3750430.2931999997</v>
      </c>
      <c r="S13" s="602">
        <f t="shared" si="6"/>
        <v>3787934.596132</v>
      </c>
      <c r="T13" s="602">
        <f t="shared" si="6"/>
        <v>3825813.94209332</v>
      </c>
      <c r="U13" s="602">
        <f t="shared" si="6"/>
        <v>3864072.0815142533</v>
      </c>
      <c r="V13" s="602">
        <f t="shared" si="6"/>
        <v>3902712.802329396</v>
      </c>
      <c r="W13" s="602">
        <f t="shared" si="6"/>
        <v>3941739.9303526897</v>
      </c>
      <c r="X13" s="602">
        <f t="shared" si="6"/>
        <v>3981157.329656217</v>
      </c>
      <c r="Y13" s="602">
        <f t="shared" si="6"/>
        <v>4020968.902952779</v>
      </c>
      <c r="Z13" s="602">
        <f t="shared" si="6"/>
        <v>4061178.591982307</v>
      </c>
      <c r="AA13" s="602">
        <f t="shared" si="4"/>
        <v>4101790.37790213</v>
      </c>
      <c r="AB13" s="602">
        <f t="shared" si="4"/>
        <v>4142808.2816811516</v>
      </c>
    </row>
    <row r="14" spans="1:28" ht="24">
      <c r="A14" s="469" t="s">
        <v>618</v>
      </c>
      <c r="B14" s="471" t="s">
        <v>619</v>
      </c>
      <c r="C14" s="601">
        <v>4692943</v>
      </c>
      <c r="D14" s="601">
        <v>2920000</v>
      </c>
      <c r="E14" s="601">
        <v>2830000</v>
      </c>
      <c r="F14" s="601">
        <f t="shared" si="5"/>
        <v>2858300</v>
      </c>
      <c r="G14" s="602">
        <f t="shared" si="5"/>
        <v>2886883</v>
      </c>
      <c r="H14" s="602">
        <f t="shared" si="5"/>
        <v>2915751.83</v>
      </c>
      <c r="I14" s="602">
        <f t="shared" si="5"/>
        <v>2944909.3483</v>
      </c>
      <c r="J14" s="602">
        <f t="shared" si="5"/>
        <v>2974358.4417830002</v>
      </c>
      <c r="K14" s="602">
        <f t="shared" si="5"/>
        <v>3004102.0262008305</v>
      </c>
      <c r="L14" s="602">
        <f t="shared" si="5"/>
        <v>3034143.046462839</v>
      </c>
      <c r="M14" s="602">
        <f t="shared" si="5"/>
        <v>3064484.4769274676</v>
      </c>
      <c r="N14" s="602">
        <v>3095129</v>
      </c>
      <c r="O14" s="602">
        <v>3126081</v>
      </c>
      <c r="P14" s="602">
        <v>3157341</v>
      </c>
      <c r="Q14" s="602">
        <f t="shared" si="6"/>
        <v>3188914.41</v>
      </c>
      <c r="R14" s="602">
        <f t="shared" si="6"/>
        <v>3220803.5541000003</v>
      </c>
      <c r="S14" s="602">
        <f t="shared" si="6"/>
        <v>3253011.589641</v>
      </c>
      <c r="T14" s="602">
        <f t="shared" si="6"/>
        <v>3285541.70553741</v>
      </c>
      <c r="U14" s="602">
        <f t="shared" si="6"/>
        <v>3318397.122592784</v>
      </c>
      <c r="V14" s="602">
        <f t="shared" si="6"/>
        <v>3351581.093818712</v>
      </c>
      <c r="W14" s="602">
        <f t="shared" si="6"/>
        <v>3385096.904756899</v>
      </c>
      <c r="X14" s="602">
        <f t="shared" si="6"/>
        <v>3418947.873804468</v>
      </c>
      <c r="Y14" s="602">
        <f t="shared" si="6"/>
        <v>3453137.352542513</v>
      </c>
      <c r="Z14" s="602">
        <f t="shared" si="6"/>
        <v>3487668.7260679384</v>
      </c>
      <c r="AA14" s="602">
        <f t="shared" si="4"/>
        <v>3522545.413328618</v>
      </c>
      <c r="AB14" s="602">
        <f t="shared" si="4"/>
        <v>3557770.867461904</v>
      </c>
    </row>
    <row r="15" spans="1:28" ht="12.75">
      <c r="A15" s="469" t="s">
        <v>620</v>
      </c>
      <c r="B15" s="471" t="s">
        <v>621</v>
      </c>
      <c r="C15" s="601">
        <v>169914</v>
      </c>
      <c r="D15" s="601">
        <v>1226494</v>
      </c>
      <c r="E15" s="601">
        <v>1240000</v>
      </c>
      <c r="F15" s="601">
        <v>1300000</v>
      </c>
      <c r="G15" s="602">
        <f t="shared" si="5"/>
        <v>1313000</v>
      </c>
      <c r="H15" s="602">
        <f t="shared" si="5"/>
        <v>1326130</v>
      </c>
      <c r="I15" s="602">
        <f t="shared" si="5"/>
        <v>1339391.3</v>
      </c>
      <c r="J15" s="602">
        <f t="shared" si="5"/>
        <v>1352785.213</v>
      </c>
      <c r="K15" s="602">
        <f t="shared" si="5"/>
        <v>1366313.06513</v>
      </c>
      <c r="L15" s="602">
        <f t="shared" si="5"/>
        <v>1379976.1957813</v>
      </c>
      <c r="M15" s="602">
        <f t="shared" si="5"/>
        <v>1393775.9577391131</v>
      </c>
      <c r="N15" s="602">
        <v>1407713</v>
      </c>
      <c r="O15" s="602">
        <v>1421790</v>
      </c>
      <c r="P15" s="602">
        <v>1436008</v>
      </c>
      <c r="Q15" s="602">
        <v>1450370</v>
      </c>
      <c r="R15" s="602">
        <v>1464870</v>
      </c>
      <c r="S15" s="602">
        <v>1479520</v>
      </c>
      <c r="T15" s="602">
        <v>1494310</v>
      </c>
      <c r="U15" s="602">
        <v>1509250</v>
      </c>
      <c r="V15" s="602">
        <v>1524340</v>
      </c>
      <c r="W15" s="602">
        <v>1539590</v>
      </c>
      <c r="X15" s="602">
        <v>1554980</v>
      </c>
      <c r="Y15" s="602">
        <v>1570530</v>
      </c>
      <c r="Z15" s="602">
        <v>1586240</v>
      </c>
      <c r="AA15" s="602">
        <v>1602100</v>
      </c>
      <c r="AB15" s="602">
        <v>1618120</v>
      </c>
    </row>
    <row r="16" spans="1:28" ht="12.75">
      <c r="A16" s="467" t="s">
        <v>353</v>
      </c>
      <c r="B16" s="468" t="s">
        <v>445</v>
      </c>
      <c r="C16" s="600">
        <f>SUM(C17:C18)</f>
        <v>30631087</v>
      </c>
      <c r="D16" s="600">
        <f>SUM(D17:D18)</f>
        <v>32709556</v>
      </c>
      <c r="E16" s="600">
        <f aca="true" t="shared" si="7" ref="E16:L16">SUM(E17:E18)</f>
        <v>30349982</v>
      </c>
      <c r="F16" s="600">
        <f t="shared" si="7"/>
        <v>30653481.82</v>
      </c>
      <c r="G16" s="599">
        <f t="shared" si="7"/>
        <v>30960016.6382</v>
      </c>
      <c r="H16" s="599">
        <f t="shared" si="7"/>
        <v>31269616.804582</v>
      </c>
      <c r="I16" s="599">
        <f t="shared" si="7"/>
        <v>31582312.972627822</v>
      </c>
      <c r="J16" s="599">
        <f t="shared" si="7"/>
        <v>31898136.102354098</v>
      </c>
      <c r="K16" s="599">
        <f t="shared" si="7"/>
        <v>32217117.46337764</v>
      </c>
      <c r="L16" s="599">
        <f t="shared" si="7"/>
        <v>32539288.638011415</v>
      </c>
      <c r="M16" s="599">
        <f>SUM(M17:M18)</f>
        <v>32864681.52439153</v>
      </c>
      <c r="N16" s="599">
        <f>SUM(N17:N18)</f>
        <v>33193328</v>
      </c>
      <c r="O16" s="599">
        <f>SUM(O17:O18)</f>
        <v>33558072</v>
      </c>
      <c r="P16" s="599">
        <f aca="true" t="shared" si="8" ref="P16:W16">SUM(P17:P18)</f>
        <v>33894509</v>
      </c>
      <c r="Q16" s="599">
        <f t="shared" si="8"/>
        <v>34233450</v>
      </c>
      <c r="R16" s="599">
        <f t="shared" si="8"/>
        <v>34575790</v>
      </c>
      <c r="S16" s="599">
        <f t="shared" si="8"/>
        <v>34921550</v>
      </c>
      <c r="T16" s="599">
        <f t="shared" si="8"/>
        <v>35270770</v>
      </c>
      <c r="U16" s="599">
        <f t="shared" si="8"/>
        <v>35623460</v>
      </c>
      <c r="V16" s="599">
        <f t="shared" si="8"/>
        <v>35979700</v>
      </c>
      <c r="W16" s="599">
        <f t="shared" si="8"/>
        <v>36339490</v>
      </c>
      <c r="X16" s="599">
        <f>SUM(X17:X18)</f>
        <v>36702900</v>
      </c>
      <c r="Y16" s="599">
        <f>SUM(Y17:Y18)</f>
        <v>37069920</v>
      </c>
      <c r="Z16" s="599">
        <f>SUM(Z17:Z18)</f>
        <v>37440630</v>
      </c>
      <c r="AA16" s="599">
        <f>SUM(AA17:AA18)</f>
        <v>37815000</v>
      </c>
      <c r="AB16" s="599">
        <f>SUM(AB17:AB18)</f>
        <v>38193120</v>
      </c>
    </row>
    <row r="17" spans="1:28" ht="12.75">
      <c r="A17" s="469" t="s">
        <v>610</v>
      </c>
      <c r="B17" s="470" t="s">
        <v>622</v>
      </c>
      <c r="C17" s="601">
        <v>29448799</v>
      </c>
      <c r="D17" s="601">
        <v>29230220</v>
      </c>
      <c r="E17" s="601">
        <v>27349982</v>
      </c>
      <c r="F17" s="601">
        <f aca="true" t="shared" si="9" ref="F17:M17">E17*1.01</f>
        <v>27623481.82</v>
      </c>
      <c r="G17" s="602">
        <f t="shared" si="9"/>
        <v>27899716.6382</v>
      </c>
      <c r="H17" s="602">
        <f t="shared" si="9"/>
        <v>28178713.804582</v>
      </c>
      <c r="I17" s="602">
        <f t="shared" si="9"/>
        <v>28460500.94262782</v>
      </c>
      <c r="J17" s="602">
        <f t="shared" si="9"/>
        <v>28745105.9520541</v>
      </c>
      <c r="K17" s="602">
        <f t="shared" si="9"/>
        <v>29032557.01157464</v>
      </c>
      <c r="L17" s="602">
        <f t="shared" si="9"/>
        <v>29322882.581690386</v>
      </c>
      <c r="M17" s="602">
        <f t="shared" si="9"/>
        <v>29616111.40750729</v>
      </c>
      <c r="N17" s="602">
        <v>29912272</v>
      </c>
      <c r="O17" s="602">
        <v>30211395</v>
      </c>
      <c r="P17" s="602">
        <v>30513509</v>
      </c>
      <c r="Q17" s="602">
        <v>30818640</v>
      </c>
      <c r="R17" s="602">
        <v>31126830</v>
      </c>
      <c r="S17" s="602">
        <v>31438100</v>
      </c>
      <c r="T17" s="602">
        <v>31752480</v>
      </c>
      <c r="U17" s="602">
        <v>32070000</v>
      </c>
      <c r="V17" s="602">
        <v>32390700</v>
      </c>
      <c r="W17" s="602">
        <v>32714600</v>
      </c>
      <c r="X17" s="602">
        <v>33041760</v>
      </c>
      <c r="Y17" s="602">
        <v>33372170</v>
      </c>
      <c r="Z17" s="602">
        <v>33705900</v>
      </c>
      <c r="AA17" s="602">
        <v>34043000</v>
      </c>
      <c r="AB17" s="602">
        <v>34383400</v>
      </c>
    </row>
    <row r="18" spans="1:28" ht="12.75">
      <c r="A18" s="469" t="s">
        <v>614</v>
      </c>
      <c r="B18" s="470" t="s">
        <v>623</v>
      </c>
      <c r="C18" s="601">
        <v>1182288</v>
      </c>
      <c r="D18" s="601">
        <v>3479336</v>
      </c>
      <c r="E18" s="601">
        <v>3000000</v>
      </c>
      <c r="F18" s="601">
        <f t="shared" si="5"/>
        <v>3030000</v>
      </c>
      <c r="G18" s="602">
        <f t="shared" si="5"/>
        <v>3060300</v>
      </c>
      <c r="H18" s="602">
        <f t="shared" si="5"/>
        <v>3090903</v>
      </c>
      <c r="I18" s="602">
        <f t="shared" si="5"/>
        <v>3121812.03</v>
      </c>
      <c r="J18" s="602">
        <f t="shared" si="5"/>
        <v>3153030.1503</v>
      </c>
      <c r="K18" s="602">
        <f t="shared" si="5"/>
        <v>3184560.4518029997</v>
      </c>
      <c r="L18" s="602">
        <f t="shared" si="5"/>
        <v>3216406.0563210296</v>
      </c>
      <c r="M18" s="602">
        <f t="shared" si="5"/>
        <v>3248570.11688424</v>
      </c>
      <c r="N18" s="602">
        <v>3281056</v>
      </c>
      <c r="O18" s="602">
        <v>3346677</v>
      </c>
      <c r="P18" s="602">
        <v>3381000</v>
      </c>
      <c r="Q18" s="602">
        <v>3414810</v>
      </c>
      <c r="R18" s="602">
        <v>3448960</v>
      </c>
      <c r="S18" s="602">
        <v>3483450</v>
      </c>
      <c r="T18" s="602">
        <v>3518290</v>
      </c>
      <c r="U18" s="602">
        <v>3553460</v>
      </c>
      <c r="V18" s="602">
        <v>3589000</v>
      </c>
      <c r="W18" s="602">
        <v>3624890</v>
      </c>
      <c r="X18" s="602">
        <v>3661140</v>
      </c>
      <c r="Y18" s="602">
        <v>3697750</v>
      </c>
      <c r="Z18" s="602">
        <v>3734730</v>
      </c>
      <c r="AA18" s="602">
        <v>3772000</v>
      </c>
      <c r="AB18" s="602">
        <v>3809720</v>
      </c>
    </row>
    <row r="19" spans="1:28" ht="12.75">
      <c r="A19" s="467" t="s">
        <v>357</v>
      </c>
      <c r="B19" s="468" t="s">
        <v>624</v>
      </c>
      <c r="C19" s="599">
        <f>C20+C24+C27+C28</f>
        <v>14901697</v>
      </c>
      <c r="D19" s="600">
        <f aca="true" t="shared" si="10" ref="D19:O19">D20+D24+D27+D28</f>
        <v>1089082</v>
      </c>
      <c r="E19" s="600">
        <f t="shared" si="10"/>
        <v>1487583</v>
      </c>
      <c r="F19" s="600">
        <f t="shared" si="10"/>
        <v>1309615</v>
      </c>
      <c r="G19" s="599">
        <f t="shared" si="10"/>
        <v>1255870</v>
      </c>
      <c r="H19" s="599">
        <f t="shared" si="10"/>
        <v>1386610</v>
      </c>
      <c r="I19" s="599">
        <f t="shared" si="10"/>
        <v>1360650</v>
      </c>
      <c r="J19" s="599">
        <f t="shared" si="10"/>
        <v>1258690</v>
      </c>
      <c r="K19" s="599">
        <f t="shared" si="10"/>
        <v>1232730</v>
      </c>
      <c r="L19" s="599">
        <f t="shared" si="10"/>
        <v>1206770</v>
      </c>
      <c r="M19" s="599">
        <f t="shared" si="10"/>
        <v>1177800</v>
      </c>
      <c r="N19" s="599">
        <f t="shared" si="10"/>
        <v>1154843</v>
      </c>
      <c r="O19" s="599">
        <f t="shared" si="10"/>
        <v>1151719</v>
      </c>
      <c r="P19" s="599">
        <f aca="true" t="shared" si="11" ref="P19:Z19">P20+P24+P27+P28</f>
        <v>1030774.4</v>
      </c>
      <c r="Q19" s="599">
        <f t="shared" si="11"/>
        <v>817020.8</v>
      </c>
      <c r="R19" s="599">
        <f t="shared" si="11"/>
        <v>782979.2</v>
      </c>
      <c r="S19" s="599">
        <f t="shared" si="11"/>
        <v>748937.6</v>
      </c>
      <c r="T19" s="599">
        <f t="shared" si="11"/>
        <v>714896</v>
      </c>
      <c r="U19" s="599">
        <f t="shared" si="11"/>
        <v>680854.4</v>
      </c>
      <c r="V19" s="599">
        <f t="shared" si="11"/>
        <v>646812.8</v>
      </c>
      <c r="W19" s="599">
        <f t="shared" si="11"/>
        <v>612771.2</v>
      </c>
      <c r="X19" s="599">
        <f t="shared" si="11"/>
        <v>578729.6</v>
      </c>
      <c r="Y19" s="599">
        <f t="shared" si="11"/>
        <v>544688</v>
      </c>
      <c r="Z19" s="599">
        <f t="shared" si="11"/>
        <v>510646.4</v>
      </c>
      <c r="AA19" s="599">
        <f>AA20+AA24+AA27+AA28</f>
        <v>476604.8</v>
      </c>
      <c r="AB19" s="599">
        <f>AB20+AB24+AB27+AB28</f>
        <v>221561.6</v>
      </c>
    </row>
    <row r="20" spans="1:28" ht="12.75">
      <c r="A20" s="469" t="s">
        <v>610</v>
      </c>
      <c r="B20" s="470" t="s">
        <v>625</v>
      </c>
      <c r="C20" s="602">
        <f>SUM(C21:C23)</f>
        <v>7901697</v>
      </c>
      <c r="D20" s="601">
        <f aca="true" t="shared" si="12" ref="D20:O20">SUM(D21:D23)</f>
        <v>1026047</v>
      </c>
      <c r="E20" s="601">
        <f t="shared" si="12"/>
        <v>1386548</v>
      </c>
      <c r="F20" s="601">
        <f t="shared" si="12"/>
        <v>1208580</v>
      </c>
      <c r="G20" s="602">
        <f t="shared" si="12"/>
        <v>1179870</v>
      </c>
      <c r="H20" s="602">
        <f t="shared" si="12"/>
        <v>1143910</v>
      </c>
      <c r="I20" s="602">
        <f t="shared" si="12"/>
        <v>1117950</v>
      </c>
      <c r="J20" s="602">
        <f t="shared" si="12"/>
        <v>1091990</v>
      </c>
      <c r="K20" s="602">
        <f t="shared" si="12"/>
        <v>1066030</v>
      </c>
      <c r="L20" s="602">
        <f t="shared" si="12"/>
        <v>1040070</v>
      </c>
      <c r="M20" s="602">
        <f t="shared" si="12"/>
        <v>1011100</v>
      </c>
      <c r="N20" s="602">
        <f t="shared" si="12"/>
        <v>988143</v>
      </c>
      <c r="O20" s="602">
        <f t="shared" si="12"/>
        <v>985019</v>
      </c>
      <c r="P20" s="602">
        <f>SUM(P21:P23)</f>
        <v>864374.4</v>
      </c>
      <c r="Q20" s="602">
        <f aca="true" t="shared" si="13" ref="Q20:Z20">SUM(Q21:Q23)</f>
        <v>817020.8</v>
      </c>
      <c r="R20" s="602">
        <f t="shared" si="13"/>
        <v>782979.2</v>
      </c>
      <c r="S20" s="602">
        <f t="shared" si="13"/>
        <v>748937.6</v>
      </c>
      <c r="T20" s="602">
        <f t="shared" si="13"/>
        <v>714896</v>
      </c>
      <c r="U20" s="602">
        <f t="shared" si="13"/>
        <v>680854.4</v>
      </c>
      <c r="V20" s="602">
        <f t="shared" si="13"/>
        <v>646812.8</v>
      </c>
      <c r="W20" s="602">
        <f t="shared" si="13"/>
        <v>612771.2</v>
      </c>
      <c r="X20" s="602">
        <f t="shared" si="13"/>
        <v>578729.6</v>
      </c>
      <c r="Y20" s="602">
        <f t="shared" si="13"/>
        <v>544688</v>
      </c>
      <c r="Z20" s="602">
        <f t="shared" si="13"/>
        <v>510646.4</v>
      </c>
      <c r="AA20" s="602">
        <f>SUM(AA21:AA23)</f>
        <v>476604.8</v>
      </c>
      <c r="AB20" s="602">
        <f>SUM(AB21:AB23)</f>
        <v>221561.6</v>
      </c>
    </row>
    <row r="21" spans="1:28" ht="12.75">
      <c r="A21" s="469" t="s">
        <v>359</v>
      </c>
      <c r="B21" s="470" t="s">
        <v>626</v>
      </c>
      <c r="C21" s="602">
        <v>204998</v>
      </c>
      <c r="D21" s="601">
        <v>204998</v>
      </c>
      <c r="E21" s="601">
        <v>151248</v>
      </c>
      <c r="F21" s="601">
        <v>10000</v>
      </c>
      <c r="G21" s="602">
        <v>10000</v>
      </c>
      <c r="H21" s="602">
        <v>0</v>
      </c>
      <c r="I21" s="602">
        <v>0</v>
      </c>
      <c r="J21" s="602">
        <v>0</v>
      </c>
      <c r="K21" s="602">
        <v>0</v>
      </c>
      <c r="L21" s="602">
        <v>0</v>
      </c>
      <c r="M21" s="602">
        <v>0</v>
      </c>
      <c r="N21" s="602">
        <v>0</v>
      </c>
      <c r="O21" s="602">
        <v>0</v>
      </c>
      <c r="P21" s="602">
        <v>0</v>
      </c>
      <c r="Q21" s="602">
        <f aca="true" t="shared" si="14" ref="Q21:Z22">P21</f>
        <v>0</v>
      </c>
      <c r="R21" s="602">
        <f t="shared" si="14"/>
        <v>0</v>
      </c>
      <c r="S21" s="602">
        <f t="shared" si="14"/>
        <v>0</v>
      </c>
      <c r="T21" s="602">
        <f t="shared" si="14"/>
        <v>0</v>
      </c>
      <c r="U21" s="602">
        <f t="shared" si="14"/>
        <v>0</v>
      </c>
      <c r="V21" s="602">
        <f t="shared" si="14"/>
        <v>0</v>
      </c>
      <c r="W21" s="602">
        <f t="shared" si="14"/>
        <v>0</v>
      </c>
      <c r="X21" s="602">
        <f t="shared" si="14"/>
        <v>0</v>
      </c>
      <c r="Y21" s="602">
        <f t="shared" si="14"/>
        <v>0</v>
      </c>
      <c r="Z21" s="602">
        <f t="shared" si="14"/>
        <v>0</v>
      </c>
      <c r="AA21" s="602">
        <f>Z21</f>
        <v>0</v>
      </c>
      <c r="AB21" s="602">
        <f>AA21</f>
        <v>0</v>
      </c>
    </row>
    <row r="22" spans="1:28" ht="12.75">
      <c r="A22" s="469" t="s">
        <v>362</v>
      </c>
      <c r="B22" s="470" t="s">
        <v>627</v>
      </c>
      <c r="C22" s="602">
        <v>6499201</v>
      </c>
      <c r="D22" s="601">
        <v>0</v>
      </c>
      <c r="E22" s="601">
        <v>425520</v>
      </c>
      <c r="F22" s="601">
        <f>E22</f>
        <v>425520</v>
      </c>
      <c r="G22" s="602">
        <f aca="true" t="shared" si="15" ref="G22:N22">F22</f>
        <v>425520</v>
      </c>
      <c r="H22" s="602">
        <f t="shared" si="15"/>
        <v>425520</v>
      </c>
      <c r="I22" s="602">
        <f t="shared" si="15"/>
        <v>425520</v>
      </c>
      <c r="J22" s="602">
        <f t="shared" si="15"/>
        <v>425520</v>
      </c>
      <c r="K22" s="602">
        <f t="shared" si="15"/>
        <v>425520</v>
      </c>
      <c r="L22" s="602">
        <f t="shared" si="15"/>
        <v>425520</v>
      </c>
      <c r="M22" s="602">
        <f>L22</f>
        <v>425520</v>
      </c>
      <c r="N22" s="602">
        <f t="shared" si="15"/>
        <v>425520</v>
      </c>
      <c r="O22" s="602">
        <v>425520</v>
      </c>
      <c r="P22" s="602">
        <v>425520</v>
      </c>
      <c r="Q22" s="602">
        <f t="shared" si="14"/>
        <v>425520</v>
      </c>
      <c r="R22" s="602">
        <f t="shared" si="14"/>
        <v>425520</v>
      </c>
      <c r="S22" s="602">
        <f t="shared" si="14"/>
        <v>425520</v>
      </c>
      <c r="T22" s="602">
        <f t="shared" si="14"/>
        <v>425520</v>
      </c>
      <c r="U22" s="602">
        <f t="shared" si="14"/>
        <v>425520</v>
      </c>
      <c r="V22" s="602">
        <f t="shared" si="14"/>
        <v>425520</v>
      </c>
      <c r="W22" s="602">
        <f t="shared" si="14"/>
        <v>425520</v>
      </c>
      <c r="X22" s="602">
        <f t="shared" si="14"/>
        <v>425520</v>
      </c>
      <c r="Y22" s="602">
        <f t="shared" si="14"/>
        <v>425520</v>
      </c>
      <c r="Z22" s="602">
        <f t="shared" si="14"/>
        <v>425520</v>
      </c>
      <c r="AA22" s="602">
        <f>Z22</f>
        <v>425520</v>
      </c>
      <c r="AB22" s="602">
        <v>213040</v>
      </c>
    </row>
    <row r="23" spans="1:28" ht="12.75">
      <c r="A23" s="469" t="s">
        <v>364</v>
      </c>
      <c r="B23" s="470" t="s">
        <v>628</v>
      </c>
      <c r="C23" s="602">
        <v>1197498</v>
      </c>
      <c r="D23" s="601">
        <v>821049</v>
      </c>
      <c r="E23" s="601">
        <v>809780</v>
      </c>
      <c r="F23" s="601">
        <v>773060</v>
      </c>
      <c r="G23" s="602">
        <v>744350</v>
      </c>
      <c r="H23" s="602">
        <v>718390</v>
      </c>
      <c r="I23" s="602">
        <v>692430</v>
      </c>
      <c r="J23" s="602">
        <v>666470</v>
      </c>
      <c r="K23" s="602">
        <v>640510</v>
      </c>
      <c r="L23" s="602">
        <v>614550</v>
      </c>
      <c r="M23" s="602">
        <v>585580</v>
      </c>
      <c r="N23" s="602">
        <v>562623</v>
      </c>
      <c r="O23" s="602">
        <v>559499</v>
      </c>
      <c r="P23" s="602">
        <f>O30*8/100</f>
        <v>438854.4</v>
      </c>
      <c r="Q23" s="602">
        <f aca="true" t="shared" si="16" ref="Q23:AA23">P30*8/100</f>
        <v>391500.8</v>
      </c>
      <c r="R23" s="602">
        <f t="shared" si="16"/>
        <v>357459.2</v>
      </c>
      <c r="S23" s="602">
        <f t="shared" si="16"/>
        <v>323417.6</v>
      </c>
      <c r="T23" s="602">
        <f t="shared" si="16"/>
        <v>289376</v>
      </c>
      <c r="U23" s="602">
        <f t="shared" si="16"/>
        <v>255334.4</v>
      </c>
      <c r="V23" s="602">
        <f t="shared" si="16"/>
        <v>221292.8</v>
      </c>
      <c r="W23" s="602">
        <f t="shared" si="16"/>
        <v>187251.2</v>
      </c>
      <c r="X23" s="602">
        <f t="shared" si="16"/>
        <v>153209.6</v>
      </c>
      <c r="Y23" s="602">
        <f t="shared" si="16"/>
        <v>119168</v>
      </c>
      <c r="Z23" s="602">
        <f>Y30*8/100</f>
        <v>85126.4</v>
      </c>
      <c r="AA23" s="602">
        <f t="shared" si="16"/>
        <v>51084.8</v>
      </c>
      <c r="AB23" s="602">
        <f>AA30*4/100</f>
        <v>8521.6</v>
      </c>
    </row>
    <row r="24" spans="1:28" ht="24">
      <c r="A24" s="469" t="s">
        <v>614</v>
      </c>
      <c r="B24" s="471" t="s">
        <v>629</v>
      </c>
      <c r="C24" s="602">
        <f>SUM(C25:C26)</f>
        <v>0</v>
      </c>
      <c r="D24" s="601">
        <f>D25</f>
        <v>63035</v>
      </c>
      <c r="E24" s="601">
        <f aca="true" t="shared" si="17" ref="E24:O24">SUM(E25:E26)</f>
        <v>101035</v>
      </c>
      <c r="F24" s="601">
        <f t="shared" si="17"/>
        <v>101035</v>
      </c>
      <c r="G24" s="602">
        <f t="shared" si="17"/>
        <v>76000</v>
      </c>
      <c r="H24" s="602">
        <f t="shared" si="17"/>
        <v>242700</v>
      </c>
      <c r="I24" s="602">
        <f t="shared" si="17"/>
        <v>242700</v>
      </c>
      <c r="J24" s="602">
        <f t="shared" si="17"/>
        <v>166700</v>
      </c>
      <c r="K24" s="602">
        <f t="shared" si="17"/>
        <v>166700</v>
      </c>
      <c r="L24" s="602">
        <f t="shared" si="17"/>
        <v>166700</v>
      </c>
      <c r="M24" s="602">
        <f t="shared" si="17"/>
        <v>166700</v>
      </c>
      <c r="N24" s="602">
        <f t="shared" si="17"/>
        <v>166700</v>
      </c>
      <c r="O24" s="602">
        <f t="shared" si="17"/>
        <v>166700</v>
      </c>
      <c r="P24" s="602">
        <f aca="true" t="shared" si="18" ref="P24:Y24">SUM(P25:Q26)</f>
        <v>166400</v>
      </c>
      <c r="Q24" s="602">
        <f t="shared" si="18"/>
        <v>0</v>
      </c>
      <c r="R24" s="602">
        <f t="shared" si="18"/>
        <v>0</v>
      </c>
      <c r="S24" s="602">
        <f t="shared" si="18"/>
        <v>0</v>
      </c>
      <c r="T24" s="602">
        <f t="shared" si="18"/>
        <v>0</v>
      </c>
      <c r="U24" s="602">
        <f t="shared" si="18"/>
        <v>0</v>
      </c>
      <c r="V24" s="602">
        <f t="shared" si="18"/>
        <v>0</v>
      </c>
      <c r="W24" s="602">
        <f t="shared" si="18"/>
        <v>0</v>
      </c>
      <c r="X24" s="602">
        <f t="shared" si="18"/>
        <v>0</v>
      </c>
      <c r="Y24" s="602">
        <f t="shared" si="18"/>
        <v>0</v>
      </c>
      <c r="Z24" s="602">
        <f>SUM(Z25:AB26)</f>
        <v>0</v>
      </c>
      <c r="AA24" s="602">
        <f>SUM(AA25:AB26)</f>
        <v>0</v>
      </c>
      <c r="AB24" s="602">
        <f>AB25+AB26</f>
        <v>0</v>
      </c>
    </row>
    <row r="25" spans="1:28" ht="24">
      <c r="A25" s="469" t="s">
        <v>359</v>
      </c>
      <c r="B25" s="471" t="s">
        <v>630</v>
      </c>
      <c r="C25" s="602">
        <v>0</v>
      </c>
      <c r="D25" s="602">
        <f>25035+38000</f>
        <v>63035</v>
      </c>
      <c r="E25" s="602">
        <f>25035+76000</f>
        <v>101035</v>
      </c>
      <c r="F25" s="602">
        <f>25035+76000</f>
        <v>101035</v>
      </c>
      <c r="G25" s="602">
        <v>76000</v>
      </c>
      <c r="H25" s="602">
        <f>76000+166700</f>
        <v>242700</v>
      </c>
      <c r="I25" s="602">
        <f>76000+166700</f>
        <v>242700</v>
      </c>
      <c r="J25" s="602">
        <v>166700</v>
      </c>
      <c r="K25" s="602">
        <v>166700</v>
      </c>
      <c r="L25" s="602">
        <v>166700</v>
      </c>
      <c r="M25" s="602">
        <v>166700</v>
      </c>
      <c r="N25" s="602">
        <v>166700</v>
      </c>
      <c r="O25" s="602">
        <v>166700</v>
      </c>
      <c r="P25" s="602">
        <v>166400</v>
      </c>
      <c r="Q25" s="602">
        <v>0</v>
      </c>
      <c r="R25" s="602">
        <v>0</v>
      </c>
      <c r="S25" s="602">
        <v>0</v>
      </c>
      <c r="T25" s="602">
        <v>0</v>
      </c>
      <c r="U25" s="602">
        <v>0</v>
      </c>
      <c r="V25" s="602">
        <v>0</v>
      </c>
      <c r="W25" s="602">
        <v>0</v>
      </c>
      <c r="X25" s="602">
        <v>0</v>
      </c>
      <c r="Y25" s="602">
        <v>0</v>
      </c>
      <c r="Z25" s="602">
        <v>0</v>
      </c>
      <c r="AA25" s="602">
        <v>0</v>
      </c>
      <c r="AB25" s="602">
        <v>0</v>
      </c>
    </row>
    <row r="26" spans="1:28" ht="12.75">
      <c r="A26" s="469" t="s">
        <v>362</v>
      </c>
      <c r="B26" s="470" t="s">
        <v>628</v>
      </c>
      <c r="C26" s="602">
        <v>0</v>
      </c>
      <c r="D26" s="602">
        <v>0</v>
      </c>
      <c r="E26" s="602">
        <v>0</v>
      </c>
      <c r="F26" s="602">
        <v>0</v>
      </c>
      <c r="G26" s="602">
        <v>0</v>
      </c>
      <c r="H26" s="602">
        <v>0</v>
      </c>
      <c r="I26" s="602">
        <v>0</v>
      </c>
      <c r="J26" s="602">
        <v>0</v>
      </c>
      <c r="K26" s="602">
        <v>0</v>
      </c>
      <c r="L26" s="602">
        <v>0</v>
      </c>
      <c r="M26" s="602">
        <v>0</v>
      </c>
      <c r="N26" s="602">
        <v>0</v>
      </c>
      <c r="O26" s="602">
        <v>0</v>
      </c>
      <c r="P26" s="602">
        <v>0</v>
      </c>
      <c r="Q26" s="602">
        <v>0</v>
      </c>
      <c r="R26" s="602">
        <v>0</v>
      </c>
      <c r="S26" s="602">
        <v>0</v>
      </c>
      <c r="T26" s="602">
        <v>0</v>
      </c>
      <c r="U26" s="602">
        <v>0</v>
      </c>
      <c r="V26" s="602">
        <v>0</v>
      </c>
      <c r="W26" s="602">
        <v>0</v>
      </c>
      <c r="X26" s="602">
        <v>0</v>
      </c>
      <c r="Y26" s="602">
        <v>0</v>
      </c>
      <c r="Z26" s="602">
        <v>0</v>
      </c>
      <c r="AA26" s="602">
        <v>0</v>
      </c>
      <c r="AB26" s="602">
        <v>0</v>
      </c>
    </row>
    <row r="27" spans="1:28" ht="12.75">
      <c r="A27" s="469" t="s">
        <v>616</v>
      </c>
      <c r="B27" s="470" t="s">
        <v>631</v>
      </c>
      <c r="C27" s="602">
        <v>0</v>
      </c>
      <c r="D27" s="602">
        <v>0</v>
      </c>
      <c r="E27" s="602">
        <v>0</v>
      </c>
      <c r="F27" s="602">
        <v>0</v>
      </c>
      <c r="G27" s="602">
        <v>0</v>
      </c>
      <c r="H27" s="602">
        <v>0</v>
      </c>
      <c r="I27" s="602">
        <v>0</v>
      </c>
      <c r="J27" s="602">
        <f>I27</f>
        <v>0</v>
      </c>
      <c r="K27" s="602">
        <f>J27</f>
        <v>0</v>
      </c>
      <c r="L27" s="602">
        <f>K27</f>
        <v>0</v>
      </c>
      <c r="M27" s="602">
        <f>L27</f>
        <v>0</v>
      </c>
      <c r="N27" s="602">
        <f>M27</f>
        <v>0</v>
      </c>
      <c r="O27" s="602">
        <v>0</v>
      </c>
      <c r="P27" s="602">
        <v>0</v>
      </c>
      <c r="Q27" s="602">
        <v>0</v>
      </c>
      <c r="R27" s="602">
        <v>0</v>
      </c>
      <c r="S27" s="602">
        <v>0</v>
      </c>
      <c r="T27" s="602">
        <v>0</v>
      </c>
      <c r="U27" s="602">
        <v>0</v>
      </c>
      <c r="V27" s="602">
        <v>0</v>
      </c>
      <c r="W27" s="602">
        <v>0</v>
      </c>
      <c r="X27" s="602">
        <v>0</v>
      </c>
      <c r="Y27" s="602">
        <v>0</v>
      </c>
      <c r="Z27" s="602">
        <v>0</v>
      </c>
      <c r="AA27" s="602">
        <v>0</v>
      </c>
      <c r="AB27" s="602">
        <v>0</v>
      </c>
    </row>
    <row r="28" spans="1:28" ht="24">
      <c r="A28" s="469" t="s">
        <v>618</v>
      </c>
      <c r="B28" s="471" t="s">
        <v>704</v>
      </c>
      <c r="C28" s="602">
        <v>7000000</v>
      </c>
      <c r="D28" s="602">
        <v>0</v>
      </c>
      <c r="E28" s="602">
        <v>0</v>
      </c>
      <c r="F28" s="602">
        <v>0</v>
      </c>
      <c r="G28" s="602">
        <v>0</v>
      </c>
      <c r="H28" s="602">
        <v>0</v>
      </c>
      <c r="I28" s="602">
        <v>0</v>
      </c>
      <c r="J28" s="602">
        <v>0</v>
      </c>
      <c r="K28" s="602">
        <v>0</v>
      </c>
      <c r="L28" s="602">
        <v>0</v>
      </c>
      <c r="M28" s="602">
        <v>0</v>
      </c>
      <c r="N28" s="602">
        <v>0</v>
      </c>
      <c r="O28" s="602">
        <v>0</v>
      </c>
      <c r="P28" s="602">
        <v>0</v>
      </c>
      <c r="Q28" s="602">
        <v>0</v>
      </c>
      <c r="R28" s="602">
        <v>0</v>
      </c>
      <c r="S28" s="602">
        <v>0</v>
      </c>
      <c r="T28" s="602">
        <v>0</v>
      </c>
      <c r="U28" s="602">
        <v>0</v>
      </c>
      <c r="V28" s="602">
        <v>0</v>
      </c>
      <c r="W28" s="602">
        <v>0</v>
      </c>
      <c r="X28" s="602">
        <v>0</v>
      </c>
      <c r="Y28" s="602">
        <v>0</v>
      </c>
      <c r="Z28" s="602">
        <v>0</v>
      </c>
      <c r="AA28" s="602">
        <v>0</v>
      </c>
      <c r="AB28" s="602">
        <v>0</v>
      </c>
    </row>
    <row r="29" spans="1:28" ht="12.75">
      <c r="A29" s="467" t="s">
        <v>378</v>
      </c>
      <c r="B29" s="468" t="s">
        <v>632</v>
      </c>
      <c r="C29" s="599">
        <f>C8-C16</f>
        <v>3614841</v>
      </c>
      <c r="D29" s="599">
        <f>D8-D16</f>
        <v>-509217</v>
      </c>
      <c r="E29" s="599">
        <f aca="true" t="shared" si="19" ref="E29:O29">E8-E16</f>
        <v>2816367.2699999996</v>
      </c>
      <c r="F29" s="599">
        <f t="shared" si="19"/>
        <v>3507858.512699999</v>
      </c>
      <c r="G29" s="599">
        <f t="shared" si="19"/>
        <v>3542937.0978270024</v>
      </c>
      <c r="H29" s="599">
        <f t="shared" si="19"/>
        <v>3578366.4688052684</v>
      </c>
      <c r="I29" s="599">
        <f t="shared" si="19"/>
        <v>3614150.1334933154</v>
      </c>
      <c r="J29" s="599">
        <f t="shared" si="19"/>
        <v>3650291.6348282583</v>
      </c>
      <c r="K29" s="599">
        <f t="shared" si="19"/>
        <v>3686794.5511765406</v>
      </c>
      <c r="L29" s="599">
        <f t="shared" si="19"/>
        <v>3723662.4966883026</v>
      </c>
      <c r="M29" s="599">
        <f t="shared" si="19"/>
        <v>3760899.121655192</v>
      </c>
      <c r="N29" s="599">
        <f t="shared" si="19"/>
        <v>3798508</v>
      </c>
      <c r="O29" s="599">
        <f t="shared" si="19"/>
        <v>3953891</v>
      </c>
      <c r="P29" s="599">
        <f aca="true" t="shared" si="20" ref="P29:Z29">P8-P16</f>
        <v>3923369</v>
      </c>
      <c r="Q29" s="599">
        <f t="shared" si="20"/>
        <v>3962608.730000004</v>
      </c>
      <c r="R29" s="599">
        <f t="shared" si="20"/>
        <v>4002226.8473000005</v>
      </c>
      <c r="S29" s="599">
        <f t="shared" si="20"/>
        <v>4042248.185773</v>
      </c>
      <c r="T29" s="599">
        <f t="shared" si="20"/>
        <v>4082659.647630729</v>
      </c>
      <c r="U29" s="599">
        <f t="shared" si="20"/>
        <v>4123501.2041070387</v>
      </c>
      <c r="V29" s="599">
        <f t="shared" si="20"/>
        <v>4164712.896148108</v>
      </c>
      <c r="W29" s="599">
        <f t="shared" si="20"/>
        <v>4206370.835109584</v>
      </c>
      <c r="X29" s="599">
        <f t="shared" si="20"/>
        <v>4248417.203460678</v>
      </c>
      <c r="Y29" s="599">
        <f t="shared" si="20"/>
        <v>4290911.2554952875</v>
      </c>
      <c r="Z29" s="599">
        <f t="shared" si="20"/>
        <v>4333813.318050243</v>
      </c>
      <c r="AA29" s="599">
        <f>AA8-AA16</f>
        <v>4377183.791230746</v>
      </c>
      <c r="AB29" s="599">
        <f>AB8-AB16</f>
        <v>4420982.149143055</v>
      </c>
    </row>
    <row r="30" spans="1:28" ht="24">
      <c r="A30" s="467" t="s">
        <v>565</v>
      </c>
      <c r="B30" s="472" t="s">
        <v>633</v>
      </c>
      <c r="C30" s="599">
        <v>10376246</v>
      </c>
      <c r="D30" s="600">
        <f>C30-D22-D21-D24+75105+418000+700000</f>
        <v>11301318</v>
      </c>
      <c r="E30" s="600">
        <f>D30-E22-E21-E24+800000</f>
        <v>11423515</v>
      </c>
      <c r="F30" s="600">
        <f aca="true" t="shared" si="21" ref="F30:O30">E30-F22-F21-F24</f>
        <v>10886960</v>
      </c>
      <c r="G30" s="600">
        <f t="shared" si="21"/>
        <v>10375440</v>
      </c>
      <c r="H30" s="600">
        <f t="shared" si="21"/>
        <v>9707220</v>
      </c>
      <c r="I30" s="600">
        <f t="shared" si="21"/>
        <v>9039000</v>
      </c>
      <c r="J30" s="600">
        <f t="shared" si="21"/>
        <v>8446780</v>
      </c>
      <c r="K30" s="600">
        <f t="shared" si="21"/>
        <v>7854560</v>
      </c>
      <c r="L30" s="600">
        <f t="shared" si="21"/>
        <v>7262340</v>
      </c>
      <c r="M30" s="600">
        <f t="shared" si="21"/>
        <v>6670120</v>
      </c>
      <c r="N30" s="600">
        <f t="shared" si="21"/>
        <v>6077900</v>
      </c>
      <c r="O30" s="600">
        <f t="shared" si="21"/>
        <v>5485680</v>
      </c>
      <c r="P30" s="600">
        <f>O30-P21-P22-P24</f>
        <v>4893760</v>
      </c>
      <c r="Q30" s="600">
        <f aca="true" t="shared" si="22" ref="Q30:AB30">P30-Q21-Q22-Q24</f>
        <v>4468240</v>
      </c>
      <c r="R30" s="600">
        <f t="shared" si="22"/>
        <v>4042720</v>
      </c>
      <c r="S30" s="600">
        <f t="shared" si="22"/>
        <v>3617200</v>
      </c>
      <c r="T30" s="600">
        <f t="shared" si="22"/>
        <v>3191680</v>
      </c>
      <c r="U30" s="600">
        <f t="shared" si="22"/>
        <v>2766160</v>
      </c>
      <c r="V30" s="600">
        <f t="shared" si="22"/>
        <v>2340640</v>
      </c>
      <c r="W30" s="600">
        <f t="shared" si="22"/>
        <v>1915120</v>
      </c>
      <c r="X30" s="600">
        <f t="shared" si="22"/>
        <v>1489600</v>
      </c>
      <c r="Y30" s="600">
        <f t="shared" si="22"/>
        <v>1064080</v>
      </c>
      <c r="Z30" s="600">
        <f t="shared" si="22"/>
        <v>638560</v>
      </c>
      <c r="AA30" s="600">
        <f t="shared" si="22"/>
        <v>213040</v>
      </c>
      <c r="AB30" s="600">
        <f t="shared" si="22"/>
        <v>0</v>
      </c>
    </row>
    <row r="31" spans="1:28" ht="12.75">
      <c r="A31" s="467" t="s">
        <v>566</v>
      </c>
      <c r="B31" s="468" t="s">
        <v>634</v>
      </c>
      <c r="C31" s="603">
        <f>C30/C8*100</f>
        <v>30.299211047806914</v>
      </c>
      <c r="D31" s="603">
        <f aca="true" t="shared" si="23" ref="D31:N31">D30/D8*100</f>
        <v>35.09689137123681</v>
      </c>
      <c r="E31" s="603">
        <f t="shared" si="23"/>
        <v>34.44308840567185</v>
      </c>
      <c r="F31" s="603">
        <f t="shared" si="23"/>
        <v>31.869241352859795</v>
      </c>
      <c r="G31" s="603">
        <f t="shared" si="23"/>
        <v>30.07116457153134</v>
      </c>
      <c r="H31" s="603">
        <f t="shared" si="23"/>
        <v>27.855901800243394</v>
      </c>
      <c r="I31" s="603">
        <f t="shared" si="23"/>
        <v>25.681557754102847</v>
      </c>
      <c r="J31" s="603">
        <f t="shared" si="23"/>
        <v>23.761332181690207</v>
      </c>
      <c r="K31" s="603">
        <f t="shared" si="23"/>
        <v>21.87661332507733</v>
      </c>
      <c r="L31" s="603">
        <f t="shared" si="23"/>
        <v>20.0268863199353</v>
      </c>
      <c r="M31" s="603">
        <f t="shared" si="23"/>
        <v>18.21164301655913</v>
      </c>
      <c r="N31" s="603">
        <f t="shared" si="23"/>
        <v>16.43038209836354</v>
      </c>
      <c r="O31" s="603">
        <f>O30/O8*100</f>
        <v>14.62381480809202</v>
      </c>
      <c r="P31" s="603">
        <f>P30/P8*100</f>
        <v>12.940334727400623</v>
      </c>
      <c r="Q31" s="603">
        <f aca="true" t="shared" si="24" ref="Q31:X31">Q30/Q8*100</f>
        <v>11.698170304913026</v>
      </c>
      <c r="R31" s="603">
        <f t="shared" si="24"/>
        <v>10.479335980389935</v>
      </c>
      <c r="S31" s="603">
        <f t="shared" si="24"/>
        <v>9.283489209018544</v>
      </c>
      <c r="T31" s="603">
        <f t="shared" si="24"/>
        <v>8.110296938737473</v>
      </c>
      <c r="U31" s="603">
        <f t="shared" si="24"/>
        <v>6.959425113772405</v>
      </c>
      <c r="V31" s="603">
        <f t="shared" si="24"/>
        <v>5.830549835303698</v>
      </c>
      <c r="W31" s="603">
        <f t="shared" si="24"/>
        <v>4.723342803815017</v>
      </c>
      <c r="X31" s="603">
        <f t="shared" si="24"/>
        <v>3.637489833597143</v>
      </c>
      <c r="Y31" s="603">
        <f>Y30/Y8*100</f>
        <v>2.5726755669559327</v>
      </c>
      <c r="Z31" s="603">
        <f>Z30/Z8*100</f>
        <v>1.5285900882946912</v>
      </c>
      <c r="AA31" s="603">
        <f>AA30/AA8*100</f>
        <v>0.5049276450210155</v>
      </c>
      <c r="AB31" s="603">
        <f>AB30/AB8*100</f>
        <v>0</v>
      </c>
    </row>
    <row r="32" spans="1:28" ht="24">
      <c r="A32" s="467" t="s">
        <v>567</v>
      </c>
      <c r="B32" s="473" t="s">
        <v>635</v>
      </c>
      <c r="C32" s="603">
        <f>C19/C8*100</f>
        <v>43.51377775483263</v>
      </c>
      <c r="D32" s="603">
        <f aca="true" t="shared" si="25" ref="D32:N32">D19/D8*100</f>
        <v>3.382206628321522</v>
      </c>
      <c r="E32" s="603">
        <f t="shared" si="25"/>
        <v>4.485217796779235</v>
      </c>
      <c r="F32" s="603">
        <f t="shared" si="25"/>
        <v>3.833617145128253</v>
      </c>
      <c r="G32" s="603">
        <f t="shared" si="25"/>
        <v>3.6398912673051993</v>
      </c>
      <c r="H32" s="603">
        <f t="shared" si="25"/>
        <v>3.9790250962928098</v>
      </c>
      <c r="I32" s="603">
        <f t="shared" si="25"/>
        <v>3.8658713970704763</v>
      </c>
      <c r="J32" s="603">
        <f t="shared" si="25"/>
        <v>3.5407754438699306</v>
      </c>
      <c r="K32" s="603">
        <f t="shared" si="25"/>
        <v>3.4334141625021104</v>
      </c>
      <c r="L32" s="603">
        <f t="shared" si="25"/>
        <v>3.327831746284024</v>
      </c>
      <c r="M32" s="603">
        <f t="shared" si="25"/>
        <v>3.2157851950044893</v>
      </c>
      <c r="N32" s="603">
        <f t="shared" si="25"/>
        <v>3.1218861372547173</v>
      </c>
      <c r="O32" s="603">
        <f>O19/O8*100</f>
        <v>3.0702712092139777</v>
      </c>
      <c r="P32" s="603">
        <f aca="true" t="shared" si="26" ref="P32:Z32">P19/P8*100</f>
        <v>2.7256272813614766</v>
      </c>
      <c r="Q32" s="603">
        <f t="shared" si="26"/>
        <v>2.1390185981630987</v>
      </c>
      <c r="R32" s="603">
        <f t="shared" si="26"/>
        <v>2.029599403979728</v>
      </c>
      <c r="S32" s="603">
        <f t="shared" si="26"/>
        <v>1.9221370473925266</v>
      </c>
      <c r="T32" s="603">
        <f t="shared" si="26"/>
        <v>1.8166040581498348</v>
      </c>
      <c r="U32" s="603">
        <f t="shared" si="26"/>
        <v>1.7129722106394578</v>
      </c>
      <c r="V32" s="603">
        <f t="shared" si="26"/>
        <v>1.6112149944085052</v>
      </c>
      <c r="W32" s="603">
        <f t="shared" si="26"/>
        <v>1.5113039589712878</v>
      </c>
      <c r="X32" s="603">
        <f t="shared" si="26"/>
        <v>1.4132136388303846</v>
      </c>
      <c r="Y32" s="603">
        <f t="shared" si="26"/>
        <v>1.316917439679435</v>
      </c>
      <c r="Z32" s="603">
        <f t="shared" si="26"/>
        <v>1.2223894789265948</v>
      </c>
      <c r="AA32" s="603">
        <f>AA19/AA8*100</f>
        <v>1.1296044839922648</v>
      </c>
      <c r="AB32" s="603">
        <f>AB19/AB8*100</f>
        <v>0.5199255383219554</v>
      </c>
    </row>
    <row r="33" spans="3:16" ht="12.75">
      <c r="C33" s="598"/>
      <c r="D33" s="598"/>
      <c r="E33" s="598"/>
      <c r="F33" s="598"/>
      <c r="G33" s="598"/>
      <c r="H33" s="598"/>
      <c r="I33" s="598"/>
      <c r="J33" s="598"/>
      <c r="K33" s="598"/>
      <c r="L33" s="598"/>
      <c r="M33" s="598"/>
      <c r="N33" s="598"/>
      <c r="O33" s="598"/>
      <c r="P33" s="598"/>
    </row>
  </sheetData>
  <mergeCells count="2">
    <mergeCell ref="C5:O5"/>
    <mergeCell ref="P5:AB5"/>
  </mergeCells>
  <printOptions horizontalCentered="1"/>
  <pageMargins left="0.2" right="0.1968503937007874" top="0.5118110236220472" bottom="0.551181102362204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E30" sqref="E30"/>
    </sheetView>
  </sheetViews>
  <sheetFormatPr defaultColWidth="9.00390625" defaultRowHeight="12.75"/>
  <cols>
    <col min="1" max="1" width="4.00390625" style="0" bestFit="1" customWidth="1"/>
    <col min="2" max="2" width="6.125" style="0" bestFit="1" customWidth="1"/>
    <col min="3" max="3" width="5.00390625" style="0" bestFit="1" customWidth="1"/>
    <col min="4" max="4" width="50.375" style="0" bestFit="1" customWidth="1"/>
    <col min="5" max="5" width="14.75390625" style="0" customWidth="1"/>
    <col min="6" max="6" width="15.875" style="0" customWidth="1"/>
  </cols>
  <sheetData>
    <row r="1" spans="1:6" ht="12.75">
      <c r="A1" s="14"/>
      <c r="B1" s="14"/>
      <c r="C1" s="14"/>
      <c r="D1" s="14"/>
      <c r="E1" s="15" t="s">
        <v>749</v>
      </c>
      <c r="F1" s="113"/>
    </row>
    <row r="2" spans="1:6" ht="12.75">
      <c r="A2" s="14"/>
      <c r="B2" s="14"/>
      <c r="C2" s="14"/>
      <c r="D2" s="14"/>
      <c r="E2" s="15" t="s">
        <v>307</v>
      </c>
      <c r="F2" s="113"/>
    </row>
    <row r="3" spans="1:6" ht="12.75">
      <c r="A3" s="14"/>
      <c r="B3" s="14"/>
      <c r="C3" s="14"/>
      <c r="D3" s="16"/>
      <c r="E3" s="15" t="s">
        <v>50</v>
      </c>
      <c r="F3" s="113"/>
    </row>
    <row r="4" spans="1:6" ht="12.75">
      <c r="A4" s="14"/>
      <c r="B4" s="14"/>
      <c r="C4" s="14"/>
      <c r="D4" s="16"/>
      <c r="E4" s="15" t="s">
        <v>639</v>
      </c>
      <c r="F4" s="113"/>
    </row>
    <row r="5" spans="1:6" ht="12.75">
      <c r="A5" s="14"/>
      <c r="B5" s="14"/>
      <c r="C5" s="14"/>
      <c r="D5" s="16"/>
      <c r="E5" s="15"/>
      <c r="F5" s="15"/>
    </row>
    <row r="6" spans="1:6" ht="12.75">
      <c r="A6" s="14"/>
      <c r="B6" s="14"/>
      <c r="C6" s="14"/>
      <c r="D6" s="16"/>
      <c r="E6" s="15"/>
      <c r="F6" s="15"/>
    </row>
    <row r="7" spans="1:6" ht="12.75">
      <c r="A7" s="14"/>
      <c r="B7" s="14"/>
      <c r="C7" s="14"/>
      <c r="D7" s="16"/>
      <c r="E7" s="15"/>
      <c r="F7" s="15"/>
    </row>
    <row r="8" spans="1:6" ht="12.75">
      <c r="A8" s="726"/>
      <c r="B8" s="726"/>
      <c r="C8" s="726"/>
      <c r="D8" s="726"/>
      <c r="E8" s="726"/>
      <c r="F8" s="726"/>
    </row>
    <row r="9" spans="1:6" ht="15.75">
      <c r="A9" s="749" t="s">
        <v>748</v>
      </c>
      <c r="B9" s="749"/>
      <c r="C9" s="749"/>
      <c r="D9" s="749"/>
      <c r="E9" s="749"/>
      <c r="F9" s="749"/>
    </row>
    <row r="10" spans="1:6" ht="12.75">
      <c r="A10" s="616"/>
      <c r="B10" s="616"/>
      <c r="C10" s="616"/>
      <c r="D10" s="616"/>
      <c r="E10" s="616"/>
      <c r="F10" s="616"/>
    </row>
    <row r="11" spans="1:6" ht="12.75">
      <c r="A11" s="616"/>
      <c r="B11" s="616"/>
      <c r="C11" s="616"/>
      <c r="D11" s="616"/>
      <c r="E11" s="616"/>
      <c r="F11" s="616"/>
    </row>
    <row r="12" spans="1:6" ht="12.75">
      <c r="A12" s="726"/>
      <c r="B12" s="726"/>
      <c r="C12" s="726"/>
      <c r="D12" s="726"/>
      <c r="E12" s="726"/>
      <c r="F12" s="726"/>
    </row>
    <row r="13" spans="1:6" ht="13.5" thickBot="1">
      <c r="A13" s="16"/>
      <c r="B13" s="16"/>
      <c r="C13" s="16"/>
      <c r="D13" s="16"/>
      <c r="E13" s="16"/>
      <c r="F13" s="59" t="s">
        <v>308</v>
      </c>
    </row>
    <row r="14" spans="1:6" ht="12.75">
      <c r="A14" s="727" t="s">
        <v>344</v>
      </c>
      <c r="B14" s="728"/>
      <c r="C14" s="729"/>
      <c r="D14" s="700" t="s">
        <v>115</v>
      </c>
      <c r="E14" s="700" t="s">
        <v>286</v>
      </c>
      <c r="F14" s="736" t="s">
        <v>289</v>
      </c>
    </row>
    <row r="15" spans="1:6" ht="12.75">
      <c r="A15" s="724" t="s">
        <v>63</v>
      </c>
      <c r="B15" s="725" t="s">
        <v>47</v>
      </c>
      <c r="C15" s="725" t="s">
        <v>0</v>
      </c>
      <c r="D15" s="668"/>
      <c r="E15" s="668"/>
      <c r="F15" s="737"/>
    </row>
    <row r="16" spans="1:6" ht="13.5" thickBot="1">
      <c r="A16" s="679"/>
      <c r="B16" s="669"/>
      <c r="C16" s="669"/>
      <c r="D16" s="669"/>
      <c r="E16" s="669"/>
      <c r="F16" s="738"/>
    </row>
    <row r="17" spans="1:6" ht="13.5" thickBot="1">
      <c r="A17" s="60">
        <v>1</v>
      </c>
      <c r="B17" s="61">
        <v>2</v>
      </c>
      <c r="C17" s="287">
        <v>3</v>
      </c>
      <c r="D17" s="287">
        <v>4</v>
      </c>
      <c r="E17" s="287">
        <v>5</v>
      </c>
      <c r="F17" s="288">
        <v>6</v>
      </c>
    </row>
    <row r="18" spans="1:6" ht="13.5" thickBot="1">
      <c r="A18" s="576">
        <v>851</v>
      </c>
      <c r="B18" s="558"/>
      <c r="C18" s="631"/>
      <c r="D18" s="580" t="s">
        <v>18</v>
      </c>
      <c r="E18" s="584">
        <f>E19</f>
        <v>15000</v>
      </c>
      <c r="F18" s="585">
        <f>F19</f>
        <v>15000</v>
      </c>
    </row>
    <row r="19" spans="1:6" ht="12.75">
      <c r="A19" s="551"/>
      <c r="B19" s="579">
        <v>85111</v>
      </c>
      <c r="C19" s="632"/>
      <c r="D19" s="581" t="s">
        <v>735</v>
      </c>
      <c r="E19" s="583">
        <f>SUM(E21:E22)</f>
        <v>15000</v>
      </c>
      <c r="F19" s="586">
        <f>F23</f>
        <v>15000</v>
      </c>
    </row>
    <row r="20" spans="1:6" ht="12.75">
      <c r="A20" s="551"/>
      <c r="B20" s="553"/>
      <c r="C20" s="633">
        <v>6300</v>
      </c>
      <c r="D20" s="164" t="s">
        <v>743</v>
      </c>
      <c r="E20" s="582"/>
      <c r="F20" s="552"/>
    </row>
    <row r="21" spans="1:6" ht="12.75">
      <c r="A21" s="551"/>
      <c r="B21" s="553"/>
      <c r="C21" s="633"/>
      <c r="D21" s="164" t="s">
        <v>744</v>
      </c>
      <c r="E21" s="582">
        <v>15000</v>
      </c>
      <c r="F21" s="552"/>
    </row>
    <row r="22" spans="1:6" ht="12.75">
      <c r="A22" s="551"/>
      <c r="B22" s="553"/>
      <c r="C22" s="566">
        <v>2560</v>
      </c>
      <c r="D22" s="166" t="s">
        <v>741</v>
      </c>
      <c r="E22" s="582"/>
      <c r="F22" s="552"/>
    </row>
    <row r="23" spans="1:6" ht="12.75">
      <c r="A23" s="634"/>
      <c r="B23" s="553"/>
      <c r="C23" s="566"/>
      <c r="D23" s="166" t="s">
        <v>742</v>
      </c>
      <c r="E23" s="553"/>
      <c r="F23" s="552">
        <v>15000</v>
      </c>
    </row>
    <row r="24" spans="1:6" ht="13.5" thickBot="1">
      <c r="A24" s="635"/>
      <c r="B24" s="636"/>
      <c r="C24" s="637"/>
      <c r="D24" s="636"/>
      <c r="E24" s="636"/>
      <c r="F24" s="638"/>
    </row>
  </sheetData>
  <mergeCells count="10">
    <mergeCell ref="A8:F8"/>
    <mergeCell ref="A9:F9"/>
    <mergeCell ref="A12:F12"/>
    <mergeCell ref="A14:C14"/>
    <mergeCell ref="D14:D16"/>
    <mergeCell ref="E14:E16"/>
    <mergeCell ref="F14:F16"/>
    <mergeCell ref="A15:A16"/>
    <mergeCell ref="B15:B16"/>
    <mergeCell ref="C15:C16"/>
  </mergeCells>
  <printOptions horizontalCentered="1"/>
  <pageMargins left="0.2755905511811024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67"/>
  <sheetViews>
    <sheetView workbookViewId="0" topLeftCell="A49">
      <selection activeCell="F111" sqref="F111"/>
    </sheetView>
  </sheetViews>
  <sheetFormatPr defaultColWidth="9.00390625" defaultRowHeight="12.75"/>
  <cols>
    <col min="1" max="1" width="3.75390625" style="113" customWidth="1"/>
    <col min="2" max="2" width="6.625" style="55" customWidth="1"/>
    <col min="3" max="3" width="5.625" style="294" customWidth="1"/>
    <col min="4" max="4" width="51.00390625" style="55" customWidth="1"/>
    <col min="5" max="5" width="11.125" style="55" customWidth="1"/>
    <col min="6" max="6" width="10.00390625" style="55" customWidth="1"/>
    <col min="7" max="7" width="11.00390625" style="55" customWidth="1"/>
    <col min="8" max="9" width="9.125" style="55" customWidth="1"/>
    <col min="10" max="10" width="10.125" style="55" bestFit="1" customWidth="1"/>
    <col min="11" max="16384" width="9.125" style="55" customWidth="1"/>
  </cols>
  <sheetData>
    <row r="1" spans="1:6" ht="12.75">
      <c r="A1" s="15"/>
      <c r="B1" s="9"/>
      <c r="C1" s="51"/>
      <c r="D1" s="9"/>
      <c r="F1" s="15" t="s">
        <v>48</v>
      </c>
    </row>
    <row r="2" spans="1:6" ht="12.75">
      <c r="A2" s="15"/>
      <c r="B2" s="9"/>
      <c r="C2" s="51"/>
      <c r="D2" s="9"/>
      <c r="F2" s="15" t="s">
        <v>99</v>
      </c>
    </row>
    <row r="3" spans="1:6" ht="12.75">
      <c r="A3" s="15"/>
      <c r="B3" s="9"/>
      <c r="C3" s="51"/>
      <c r="D3" s="9"/>
      <c r="F3" s="15" t="s">
        <v>50</v>
      </c>
    </row>
    <row r="4" spans="1:6" ht="12.75">
      <c r="A4" s="15"/>
      <c r="B4" s="9"/>
      <c r="C4" s="51"/>
      <c r="D4" s="9"/>
      <c r="F4" s="15" t="s">
        <v>654</v>
      </c>
    </row>
    <row r="5" spans="1:4" ht="18" customHeight="1">
      <c r="A5" s="15"/>
      <c r="B5" s="9"/>
      <c r="C5" s="51"/>
      <c r="D5" s="9"/>
    </row>
    <row r="6" spans="1:7" ht="13.5" customHeight="1">
      <c r="A6" s="696" t="s">
        <v>655</v>
      </c>
      <c r="B6" s="696"/>
      <c r="C6" s="696"/>
      <c r="D6" s="696"/>
      <c r="E6" s="696"/>
      <c r="F6" s="696"/>
      <c r="G6" s="696"/>
    </row>
    <row r="7" spans="1:7" ht="13.5" thickBot="1">
      <c r="A7" s="695" t="s">
        <v>97</v>
      </c>
      <c r="B7" s="695"/>
      <c r="C7" s="695"/>
      <c r="D7" s="695"/>
      <c r="E7" s="695"/>
      <c r="F7" s="695"/>
      <c r="G7" s="695"/>
    </row>
    <row r="8" spans="1:7" ht="14.25" customHeight="1">
      <c r="A8" s="677" t="s">
        <v>63</v>
      </c>
      <c r="B8" s="700" t="s">
        <v>47</v>
      </c>
      <c r="C8" s="700" t="s">
        <v>0</v>
      </c>
      <c r="D8" s="700" t="s">
        <v>64</v>
      </c>
      <c r="E8" s="697" t="s">
        <v>603</v>
      </c>
      <c r="F8" s="689" t="s">
        <v>640</v>
      </c>
      <c r="G8" s="692" t="s">
        <v>653</v>
      </c>
    </row>
    <row r="9" spans="1:7" s="33" customFormat="1" ht="12.75" customHeight="1">
      <c r="A9" s="678"/>
      <c r="B9" s="668"/>
      <c r="C9" s="668"/>
      <c r="D9" s="668"/>
      <c r="E9" s="698"/>
      <c r="F9" s="690"/>
      <c r="G9" s="693"/>
    </row>
    <row r="10" spans="1:7" s="33" customFormat="1" ht="12.75" customHeight="1" thickBot="1">
      <c r="A10" s="679"/>
      <c r="B10" s="669"/>
      <c r="C10" s="669"/>
      <c r="D10" s="669"/>
      <c r="E10" s="699"/>
      <c r="F10" s="691"/>
      <c r="G10" s="694"/>
    </row>
    <row r="11" spans="1:7" ht="9" customHeight="1" thickBot="1">
      <c r="A11" s="474">
        <v>1</v>
      </c>
      <c r="B11" s="475">
        <v>2</v>
      </c>
      <c r="C11" s="475">
        <v>3</v>
      </c>
      <c r="D11" s="475">
        <v>4</v>
      </c>
      <c r="E11" s="519">
        <v>5</v>
      </c>
      <c r="F11" s="475">
        <v>6</v>
      </c>
      <c r="G11" s="476">
        <v>7</v>
      </c>
    </row>
    <row r="12" spans="1:7" ht="24" customHeight="1" thickBot="1">
      <c r="A12" s="41" t="s">
        <v>1</v>
      </c>
      <c r="B12" s="42"/>
      <c r="C12" s="42"/>
      <c r="D12" s="139" t="s">
        <v>2</v>
      </c>
      <c r="E12" s="316">
        <f>E13+E17</f>
        <v>55000</v>
      </c>
      <c r="F12" s="367">
        <f>F13+F17</f>
        <v>0</v>
      </c>
      <c r="G12" s="195">
        <f aca="true" t="shared" si="0" ref="G12:G77">F12+E12</f>
        <v>55000</v>
      </c>
    </row>
    <row r="13" spans="1:7" ht="13.5" thickBot="1">
      <c r="A13" s="43"/>
      <c r="B13" s="396" t="s">
        <v>3</v>
      </c>
      <c r="C13" s="190"/>
      <c r="D13" s="397" t="s">
        <v>69</v>
      </c>
      <c r="E13" s="498">
        <f>E14</f>
        <v>50000</v>
      </c>
      <c r="F13" s="515">
        <f>F14</f>
        <v>0</v>
      </c>
      <c r="G13" s="659">
        <f t="shared" si="0"/>
        <v>50000</v>
      </c>
    </row>
    <row r="14" spans="1:7" ht="13.5" customHeight="1">
      <c r="A14" s="43"/>
      <c r="B14" s="39"/>
      <c r="C14" s="40" t="s">
        <v>100</v>
      </c>
      <c r="D14" s="10" t="s">
        <v>70</v>
      </c>
      <c r="E14" s="183">
        <v>50000</v>
      </c>
      <c r="F14" s="182"/>
      <c r="G14" s="25">
        <f t="shared" si="0"/>
        <v>50000</v>
      </c>
    </row>
    <row r="15" spans="1:7" ht="13.5" customHeight="1">
      <c r="A15" s="43"/>
      <c r="B15" s="39"/>
      <c r="C15" s="40"/>
      <c r="D15" s="1" t="s">
        <v>71</v>
      </c>
      <c r="E15" s="183"/>
      <c r="F15" s="182"/>
      <c r="G15" s="25"/>
    </row>
    <row r="16" spans="1:7" ht="12" customHeight="1">
      <c r="A16" s="43"/>
      <c r="B16" s="39"/>
      <c r="C16" s="40"/>
      <c r="D16" s="399"/>
      <c r="E16" s="183"/>
      <c r="F16" s="182"/>
      <c r="G16" s="25"/>
    </row>
    <row r="17" spans="1:7" ht="13.5" customHeight="1" thickBot="1">
      <c r="A17" s="43"/>
      <c r="B17" s="400" t="s">
        <v>501</v>
      </c>
      <c r="C17" s="401"/>
      <c r="D17" s="197" t="s">
        <v>502</v>
      </c>
      <c r="E17" s="502">
        <f>E18</f>
        <v>5000</v>
      </c>
      <c r="F17" s="457">
        <f>F18</f>
        <v>0</v>
      </c>
      <c r="G17" s="25">
        <f t="shared" si="0"/>
        <v>5000</v>
      </c>
    </row>
    <row r="18" spans="1:7" ht="13.5" customHeight="1">
      <c r="A18" s="43"/>
      <c r="B18" s="39"/>
      <c r="C18" s="40" t="s">
        <v>490</v>
      </c>
      <c r="D18" s="10" t="s">
        <v>503</v>
      </c>
      <c r="E18" s="478">
        <v>5000</v>
      </c>
      <c r="F18" s="516"/>
      <c r="G18" s="660">
        <f t="shared" si="0"/>
        <v>5000</v>
      </c>
    </row>
    <row r="19" spans="1:7" ht="13.5" customHeight="1">
      <c r="A19" s="43"/>
      <c r="B19" s="39"/>
      <c r="C19" s="40"/>
      <c r="D19" s="10" t="s">
        <v>504</v>
      </c>
      <c r="E19" s="478"/>
      <c r="F19" s="457"/>
      <c r="G19" s="25"/>
    </row>
    <row r="20" spans="1:7" ht="12" customHeight="1">
      <c r="A20" s="43"/>
      <c r="B20" s="44"/>
      <c r="C20" s="44"/>
      <c r="D20" s="39"/>
      <c r="E20" s="183"/>
      <c r="F20" s="182"/>
      <c r="G20" s="25"/>
    </row>
    <row r="21" spans="1:7" ht="13.5" thickBot="1">
      <c r="A21" s="41" t="s">
        <v>21</v>
      </c>
      <c r="B21" s="42"/>
      <c r="C21" s="42"/>
      <c r="D21" s="111" t="s">
        <v>22</v>
      </c>
      <c r="E21" s="316">
        <f>E22</f>
        <v>183714</v>
      </c>
      <c r="F21" s="271">
        <f>F22</f>
        <v>0</v>
      </c>
      <c r="G21" s="103">
        <f t="shared" si="0"/>
        <v>183714</v>
      </c>
    </row>
    <row r="22" spans="1:7" ht="13.5" thickBot="1">
      <c r="A22" s="402"/>
      <c r="B22" s="396" t="s">
        <v>44</v>
      </c>
      <c r="C22" s="403"/>
      <c r="D22" s="404" t="s">
        <v>121</v>
      </c>
      <c r="E22" s="498">
        <f>SUM(E23)</f>
        <v>183714</v>
      </c>
      <c r="F22" s="182">
        <f>SUM(F23)</f>
        <v>0</v>
      </c>
      <c r="G22" s="25">
        <f t="shared" si="0"/>
        <v>183714</v>
      </c>
    </row>
    <row r="23" spans="1:7" ht="12.75" customHeight="1">
      <c r="A23" s="402"/>
      <c r="B23" s="405"/>
      <c r="C23" s="39">
        <v>2460</v>
      </c>
      <c r="D23" s="460" t="s">
        <v>468</v>
      </c>
      <c r="E23" s="183">
        <v>183714</v>
      </c>
      <c r="F23" s="269"/>
      <c r="G23" s="660">
        <f t="shared" si="0"/>
        <v>183714</v>
      </c>
    </row>
    <row r="24" spans="1:7" ht="12.75" customHeight="1">
      <c r="A24" s="402"/>
      <c r="B24" s="13"/>
      <c r="C24" s="39"/>
      <c r="D24" s="399"/>
      <c r="E24" s="183"/>
      <c r="F24" s="182"/>
      <c r="G24" s="25"/>
    </row>
    <row r="25" spans="1:7" ht="13.5" thickBot="1">
      <c r="A25" s="46">
        <v>600</v>
      </c>
      <c r="B25" s="42"/>
      <c r="C25" s="401"/>
      <c r="D25" s="111" t="s">
        <v>32</v>
      </c>
      <c r="E25" s="316">
        <f>SUM(E26)</f>
        <v>552202</v>
      </c>
      <c r="F25" s="271">
        <f>SUM(F26)</f>
        <v>0</v>
      </c>
      <c r="G25" s="103">
        <f t="shared" si="0"/>
        <v>552202</v>
      </c>
    </row>
    <row r="26" spans="1:7" ht="13.5" thickBot="1">
      <c r="A26" s="23"/>
      <c r="B26" s="180">
        <v>60014</v>
      </c>
      <c r="C26" s="406"/>
      <c r="D26" s="404" t="s">
        <v>33</v>
      </c>
      <c r="E26" s="498">
        <f>SUM(E27:E30)</f>
        <v>552202</v>
      </c>
      <c r="F26" s="515">
        <f>SUM(F27:F30)</f>
        <v>0</v>
      </c>
      <c r="G26" s="659">
        <f t="shared" si="0"/>
        <v>552202</v>
      </c>
    </row>
    <row r="27" spans="1:7" ht="12.75">
      <c r="A27" s="23"/>
      <c r="B27" s="39"/>
      <c r="C27" s="40" t="s">
        <v>103</v>
      </c>
      <c r="D27" s="10" t="s">
        <v>41</v>
      </c>
      <c r="E27" s="183">
        <v>150000</v>
      </c>
      <c r="F27" s="182"/>
      <c r="G27" s="25">
        <f>F27+E27</f>
        <v>150000</v>
      </c>
    </row>
    <row r="28" spans="1:7" ht="12.75" customHeight="1">
      <c r="A28" s="23"/>
      <c r="B28" s="44"/>
      <c r="C28" s="40" t="s">
        <v>104</v>
      </c>
      <c r="D28" s="10" t="s">
        <v>505</v>
      </c>
      <c r="E28" s="183">
        <v>35722</v>
      </c>
      <c r="F28" s="182"/>
      <c r="G28" s="25">
        <f t="shared" si="0"/>
        <v>35722</v>
      </c>
    </row>
    <row r="29" spans="1:7" ht="12.75" customHeight="1">
      <c r="A29" s="23"/>
      <c r="B29" s="44"/>
      <c r="C29" s="40"/>
      <c r="D29" s="10" t="s">
        <v>74</v>
      </c>
      <c r="E29" s="183"/>
      <c r="F29" s="182"/>
      <c r="G29" s="25"/>
    </row>
    <row r="30" spans="1:7" ht="12.75" customHeight="1">
      <c r="A30" s="23"/>
      <c r="B30" s="44"/>
      <c r="C30" s="40" t="s">
        <v>101</v>
      </c>
      <c r="D30" s="76" t="s">
        <v>45</v>
      </c>
      <c r="E30" s="183">
        <v>366480</v>
      </c>
      <c r="F30" s="182"/>
      <c r="G30" s="25">
        <f t="shared" si="0"/>
        <v>366480</v>
      </c>
    </row>
    <row r="31" spans="1:7" ht="12.75">
      <c r="A31" s="23"/>
      <c r="B31" s="44"/>
      <c r="C31" s="40"/>
      <c r="D31" s="10"/>
      <c r="E31" s="183"/>
      <c r="F31" s="182"/>
      <c r="G31" s="25"/>
    </row>
    <row r="32" spans="1:7" ht="13.5" thickBot="1">
      <c r="A32" s="46">
        <v>700</v>
      </c>
      <c r="B32" s="42"/>
      <c r="C32" s="42"/>
      <c r="D32" s="111" t="s">
        <v>5</v>
      </c>
      <c r="E32" s="316">
        <f>E33</f>
        <v>1486747</v>
      </c>
      <c r="F32" s="271">
        <f>F33</f>
        <v>-4000</v>
      </c>
      <c r="G32" s="103">
        <f t="shared" si="0"/>
        <v>1482747</v>
      </c>
    </row>
    <row r="33" spans="1:7" ht="13.5" thickBot="1">
      <c r="A33" s="23"/>
      <c r="B33" s="180">
        <v>70005</v>
      </c>
      <c r="C33" s="190"/>
      <c r="D33" s="404" t="s">
        <v>7</v>
      </c>
      <c r="E33" s="498">
        <f>SUM(E34:E46)</f>
        <v>1486747</v>
      </c>
      <c r="F33" s="515">
        <f>SUM(F34:F46)</f>
        <v>-4000</v>
      </c>
      <c r="G33" s="659">
        <f t="shared" si="0"/>
        <v>1482747</v>
      </c>
    </row>
    <row r="34" spans="1:7" ht="12.75">
      <c r="A34" s="23"/>
      <c r="B34" s="39"/>
      <c r="C34" s="40" t="s">
        <v>102</v>
      </c>
      <c r="D34" s="10" t="s">
        <v>712</v>
      </c>
      <c r="E34" s="183">
        <v>4000</v>
      </c>
      <c r="F34" s="182"/>
      <c r="G34" s="25">
        <f t="shared" si="0"/>
        <v>4000</v>
      </c>
    </row>
    <row r="35" spans="1:7" ht="12.75">
      <c r="A35" s="23"/>
      <c r="B35" s="39"/>
      <c r="C35" s="40"/>
      <c r="D35" s="10" t="s">
        <v>73</v>
      </c>
      <c r="E35" s="5"/>
      <c r="F35" s="182"/>
      <c r="G35" s="25"/>
    </row>
    <row r="36" spans="1:7" ht="12.75">
      <c r="A36" s="23"/>
      <c r="B36" s="39"/>
      <c r="C36" s="40" t="s">
        <v>103</v>
      </c>
      <c r="D36" s="10" t="s">
        <v>41</v>
      </c>
      <c r="E36" s="183">
        <v>2294</v>
      </c>
      <c r="F36" s="182"/>
      <c r="G36" s="25">
        <f>F36+E36</f>
        <v>2294</v>
      </c>
    </row>
    <row r="37" spans="1:7" ht="12.75">
      <c r="A37" s="23"/>
      <c r="B37" s="39"/>
      <c r="C37" s="40" t="s">
        <v>104</v>
      </c>
      <c r="D37" s="10" t="s">
        <v>505</v>
      </c>
      <c r="E37" s="183">
        <v>99259</v>
      </c>
      <c r="F37" s="182">
        <v>3000</v>
      </c>
      <c r="G37" s="25">
        <f t="shared" si="0"/>
        <v>102259</v>
      </c>
    </row>
    <row r="38" spans="1:7" ht="12.75">
      <c r="A38" s="23"/>
      <c r="B38" s="39"/>
      <c r="C38" s="39"/>
      <c r="D38" s="10" t="s">
        <v>74</v>
      </c>
      <c r="E38" s="183"/>
      <c r="F38" s="182"/>
      <c r="G38" s="25"/>
    </row>
    <row r="39" spans="1:7" ht="12.75">
      <c r="A39" s="23"/>
      <c r="B39" s="39"/>
      <c r="C39" s="40" t="s">
        <v>105</v>
      </c>
      <c r="D39" s="10" t="s">
        <v>75</v>
      </c>
      <c r="E39" s="183">
        <v>1101300</v>
      </c>
      <c r="F39" s="182"/>
      <c r="G39" s="25">
        <f t="shared" si="0"/>
        <v>1101300</v>
      </c>
    </row>
    <row r="40" spans="1:7" ht="12.75">
      <c r="A40" s="23"/>
      <c r="B40" s="39"/>
      <c r="C40" s="40" t="s">
        <v>269</v>
      </c>
      <c r="D40" s="10" t="s">
        <v>703</v>
      </c>
      <c r="E40" s="183">
        <v>1750</v>
      </c>
      <c r="F40" s="182">
        <v>2000</v>
      </c>
      <c r="G40" s="25">
        <f>F40+E40</f>
        <v>3750</v>
      </c>
    </row>
    <row r="41" spans="1:7" ht="12.75">
      <c r="A41" s="23"/>
      <c r="B41" s="39"/>
      <c r="C41" s="40" t="s">
        <v>101</v>
      </c>
      <c r="D41" s="76" t="s">
        <v>45</v>
      </c>
      <c r="E41" s="183">
        <v>3644</v>
      </c>
      <c r="F41" s="182"/>
      <c r="G41" s="25">
        <f>F41+E41</f>
        <v>3644</v>
      </c>
    </row>
    <row r="42" spans="1:7" ht="12.75">
      <c r="A42" s="23"/>
      <c r="B42" s="39"/>
      <c r="C42" s="40" t="s">
        <v>100</v>
      </c>
      <c r="D42" s="10" t="s">
        <v>70</v>
      </c>
      <c r="E42" s="183">
        <v>95000</v>
      </c>
      <c r="F42" s="182">
        <v>-9000</v>
      </c>
      <c r="G42" s="25">
        <f t="shared" si="0"/>
        <v>86000</v>
      </c>
    </row>
    <row r="43" spans="1:7" ht="12.75">
      <c r="A43" s="23"/>
      <c r="B43" s="39"/>
      <c r="C43" s="40"/>
      <c r="D43" s="1" t="s">
        <v>76</v>
      </c>
      <c r="E43" s="183"/>
      <c r="F43" s="182"/>
      <c r="G43" s="25"/>
    </row>
    <row r="44" spans="1:7" ht="12.75">
      <c r="A44" s="23"/>
      <c r="B44" s="39"/>
      <c r="C44" s="40" t="s">
        <v>272</v>
      </c>
      <c r="D44" s="10" t="s">
        <v>77</v>
      </c>
      <c r="E44" s="183">
        <v>129500</v>
      </c>
      <c r="F44" s="182"/>
      <c r="G44" s="25">
        <f t="shared" si="0"/>
        <v>129500</v>
      </c>
    </row>
    <row r="45" spans="1:7" ht="12.75">
      <c r="A45" s="23"/>
      <c r="B45" s="39"/>
      <c r="C45" s="40"/>
      <c r="D45" s="10" t="s">
        <v>67</v>
      </c>
      <c r="E45" s="5"/>
      <c r="F45" s="182"/>
      <c r="G45" s="25"/>
    </row>
    <row r="46" spans="1:7" ht="12.75">
      <c r="A46" s="23"/>
      <c r="B46" s="39"/>
      <c r="C46" s="40" t="s">
        <v>709</v>
      </c>
      <c r="D46" s="10" t="s">
        <v>710</v>
      </c>
      <c r="E46" s="183">
        <v>50000</v>
      </c>
      <c r="F46" s="182"/>
      <c r="G46" s="25">
        <f>F46+E46</f>
        <v>50000</v>
      </c>
    </row>
    <row r="47" spans="1:7" ht="12.75">
      <c r="A47" s="23"/>
      <c r="B47" s="39"/>
      <c r="C47" s="40"/>
      <c r="D47" s="10"/>
      <c r="E47" s="183"/>
      <c r="F47" s="182"/>
      <c r="G47" s="25"/>
    </row>
    <row r="48" spans="1:7" ht="13.5" thickBot="1">
      <c r="A48" s="46">
        <v>710</v>
      </c>
      <c r="B48" s="42"/>
      <c r="C48" s="47"/>
      <c r="D48" s="111" t="s">
        <v>9</v>
      </c>
      <c r="E48" s="316">
        <f>E49+E53+E57</f>
        <v>199852</v>
      </c>
      <c r="F48" s="367">
        <f>F49+F53+F57</f>
        <v>3404</v>
      </c>
      <c r="G48" s="195">
        <f t="shared" si="0"/>
        <v>203256</v>
      </c>
    </row>
    <row r="49" spans="1:7" ht="13.5" thickBot="1">
      <c r="A49" s="23"/>
      <c r="B49" s="180">
        <v>71013</v>
      </c>
      <c r="C49" s="406"/>
      <c r="D49" s="404" t="s">
        <v>78</v>
      </c>
      <c r="E49" s="498">
        <f>E50</f>
        <v>40000</v>
      </c>
      <c r="F49" s="515">
        <f>F50</f>
        <v>0</v>
      </c>
      <c r="G49" s="659">
        <f t="shared" si="0"/>
        <v>40000</v>
      </c>
    </row>
    <row r="50" spans="1:7" ht="12.75">
      <c r="A50" s="23"/>
      <c r="B50" s="39"/>
      <c r="C50" s="40" t="s">
        <v>100</v>
      </c>
      <c r="D50" s="10" t="s">
        <v>70</v>
      </c>
      <c r="E50" s="183">
        <v>40000</v>
      </c>
      <c r="F50" s="182"/>
      <c r="G50" s="25">
        <f t="shared" si="0"/>
        <v>40000</v>
      </c>
    </row>
    <row r="51" spans="1:7" ht="12.75">
      <c r="A51" s="23"/>
      <c r="B51" s="39"/>
      <c r="C51" s="40"/>
      <c r="D51" s="10" t="s">
        <v>79</v>
      </c>
      <c r="E51" s="183"/>
      <c r="F51" s="182"/>
      <c r="G51" s="25"/>
    </row>
    <row r="52" spans="1:7" ht="12.75">
      <c r="A52" s="23"/>
      <c r="B52" s="39"/>
      <c r="C52" s="40"/>
      <c r="D52" s="10"/>
      <c r="E52" s="183"/>
      <c r="F52" s="182"/>
      <c r="G52" s="25"/>
    </row>
    <row r="53" spans="1:7" ht="13.5" thickBot="1">
      <c r="A53" s="23"/>
      <c r="B53" s="189">
        <v>71014</v>
      </c>
      <c r="C53" s="401"/>
      <c r="D53" s="197" t="s">
        <v>12</v>
      </c>
      <c r="E53" s="497">
        <f>E54</f>
        <v>6000</v>
      </c>
      <c r="F53" s="182">
        <f>F54</f>
        <v>0</v>
      </c>
      <c r="G53" s="25">
        <f t="shared" si="0"/>
        <v>6000</v>
      </c>
    </row>
    <row r="54" spans="1:7" ht="12.75">
      <c r="A54" s="23"/>
      <c r="B54" s="39"/>
      <c r="C54" s="40" t="s">
        <v>100</v>
      </c>
      <c r="D54" s="10" t="s">
        <v>70</v>
      </c>
      <c r="E54" s="183">
        <v>6000</v>
      </c>
      <c r="F54" s="269"/>
      <c r="G54" s="660">
        <f t="shared" si="0"/>
        <v>6000</v>
      </c>
    </row>
    <row r="55" spans="1:7" ht="12.75">
      <c r="A55" s="23"/>
      <c r="B55" s="39"/>
      <c r="C55" s="40"/>
      <c r="D55" s="10" t="s">
        <v>79</v>
      </c>
      <c r="E55" s="183"/>
      <c r="F55" s="182"/>
      <c r="G55" s="25"/>
    </row>
    <row r="56" spans="1:7" ht="12.75">
      <c r="A56" s="23"/>
      <c r="B56" s="39"/>
      <c r="C56" s="40"/>
      <c r="D56" s="10"/>
      <c r="E56" s="183"/>
      <c r="F56" s="182"/>
      <c r="G56" s="25"/>
    </row>
    <row r="57" spans="1:7" ht="13.5" thickBot="1">
      <c r="A57" s="23"/>
      <c r="B57" s="189">
        <v>71015</v>
      </c>
      <c r="C57" s="48"/>
      <c r="D57" s="197" t="s">
        <v>14</v>
      </c>
      <c r="E57" s="497">
        <f>SUM(E58:E60)</f>
        <v>153852</v>
      </c>
      <c r="F57" s="514">
        <f>SUM(F58:F60)</f>
        <v>3404</v>
      </c>
      <c r="G57" s="617">
        <f t="shared" si="0"/>
        <v>157256</v>
      </c>
    </row>
    <row r="58" spans="1:7" ht="12.75">
      <c r="A58" s="23"/>
      <c r="B58" s="39"/>
      <c r="C58" s="39">
        <v>2110</v>
      </c>
      <c r="D58" s="460" t="s">
        <v>70</v>
      </c>
      <c r="E58" s="183">
        <v>149352</v>
      </c>
      <c r="F58" s="182">
        <v>3404</v>
      </c>
      <c r="G58" s="25">
        <f t="shared" si="0"/>
        <v>152756</v>
      </c>
    </row>
    <row r="59" spans="1:7" ht="12.75">
      <c r="A59" s="23"/>
      <c r="B59" s="39"/>
      <c r="C59" s="39"/>
      <c r="D59" s="1" t="s">
        <v>80</v>
      </c>
      <c r="E59" s="183"/>
      <c r="F59" s="182"/>
      <c r="G59" s="25"/>
    </row>
    <row r="60" spans="1:7" ht="12.75">
      <c r="A60" s="23"/>
      <c r="B60" s="39"/>
      <c r="C60" s="4" t="s">
        <v>271</v>
      </c>
      <c r="D60" s="421" t="s">
        <v>81</v>
      </c>
      <c r="E60" s="183">
        <v>4500</v>
      </c>
      <c r="F60" s="182"/>
      <c r="G60" s="25">
        <f t="shared" si="0"/>
        <v>4500</v>
      </c>
    </row>
    <row r="61" spans="1:7" ht="12.75">
      <c r="A61" s="23"/>
      <c r="B61" s="39"/>
      <c r="C61" s="40"/>
      <c r="D61" s="10"/>
      <c r="E61" s="183"/>
      <c r="F61" s="182"/>
      <c r="G61" s="25"/>
    </row>
    <row r="62" spans="1:7" ht="13.5" thickBot="1">
      <c r="A62" s="46">
        <v>750</v>
      </c>
      <c r="B62" s="42"/>
      <c r="C62" s="42"/>
      <c r="D62" s="111" t="s">
        <v>15</v>
      </c>
      <c r="E62" s="316">
        <f>E63+E67+E76</f>
        <v>2232863</v>
      </c>
      <c r="F62" s="271">
        <f>F63+F67+F76</f>
        <v>0</v>
      </c>
      <c r="G62" s="103">
        <f t="shared" si="0"/>
        <v>2232863</v>
      </c>
    </row>
    <row r="63" spans="1:7" ht="13.5" thickBot="1">
      <c r="A63" s="23"/>
      <c r="B63" s="180">
        <v>75011</v>
      </c>
      <c r="C63" s="190"/>
      <c r="D63" s="404" t="s">
        <v>16</v>
      </c>
      <c r="E63" s="498">
        <f>E64</f>
        <v>149975</v>
      </c>
      <c r="F63" s="515">
        <f>F64</f>
        <v>0</v>
      </c>
      <c r="G63" s="659">
        <f t="shared" si="0"/>
        <v>149975</v>
      </c>
    </row>
    <row r="64" spans="1:7" ht="12.75">
      <c r="A64" s="23"/>
      <c r="B64" s="39"/>
      <c r="C64" s="39">
        <v>2110</v>
      </c>
      <c r="D64" s="10" t="s">
        <v>70</v>
      </c>
      <c r="E64" s="183">
        <v>149975</v>
      </c>
      <c r="F64" s="182"/>
      <c r="G64" s="25">
        <f t="shared" si="0"/>
        <v>149975</v>
      </c>
    </row>
    <row r="65" spans="1:7" ht="12.75">
      <c r="A65" s="23"/>
      <c r="B65" s="39"/>
      <c r="C65" s="39"/>
      <c r="D65" s="10" t="s">
        <v>79</v>
      </c>
      <c r="E65" s="183"/>
      <c r="F65" s="182"/>
      <c r="G65" s="25"/>
    </row>
    <row r="66" spans="1:7" ht="12.75">
      <c r="A66" s="23"/>
      <c r="B66" s="39"/>
      <c r="C66" s="39"/>
      <c r="D66" s="10"/>
      <c r="E66" s="183"/>
      <c r="F66" s="182"/>
      <c r="G66" s="25"/>
    </row>
    <row r="67" spans="1:7" ht="13.5" thickBot="1">
      <c r="A67" s="23"/>
      <c r="B67" s="189">
        <v>75020</v>
      </c>
      <c r="C67" s="48"/>
      <c r="D67" s="197" t="s">
        <v>31</v>
      </c>
      <c r="E67" s="497">
        <f>SUM(E68:E74)</f>
        <v>2066888</v>
      </c>
      <c r="F67" s="182">
        <f>SUM(F68:F74)</f>
        <v>0</v>
      </c>
      <c r="G67" s="25">
        <f t="shared" si="0"/>
        <v>2066888</v>
      </c>
    </row>
    <row r="68" spans="1:7" ht="12.75">
      <c r="A68" s="23"/>
      <c r="B68" s="39"/>
      <c r="C68" s="40" t="s">
        <v>267</v>
      </c>
      <c r="D68" s="10" t="s">
        <v>82</v>
      </c>
      <c r="E68" s="183">
        <v>1800000</v>
      </c>
      <c r="F68" s="269"/>
      <c r="G68" s="660">
        <f t="shared" si="0"/>
        <v>1800000</v>
      </c>
    </row>
    <row r="69" spans="1:7" ht="12.75">
      <c r="A69" s="23"/>
      <c r="B69" s="39"/>
      <c r="C69" s="40" t="s">
        <v>103</v>
      </c>
      <c r="D69" s="10" t="s">
        <v>41</v>
      </c>
      <c r="E69" s="183">
        <v>2215</v>
      </c>
      <c r="F69" s="182"/>
      <c r="G69" s="25">
        <f t="shared" si="0"/>
        <v>2215</v>
      </c>
    </row>
    <row r="70" spans="1:7" ht="12.75">
      <c r="A70" s="23"/>
      <c r="B70" s="39"/>
      <c r="C70" s="40" t="s">
        <v>263</v>
      </c>
      <c r="D70" s="10" t="s">
        <v>40</v>
      </c>
      <c r="E70" s="183">
        <v>9500</v>
      </c>
      <c r="F70" s="182"/>
      <c r="G70" s="25">
        <f t="shared" si="0"/>
        <v>9500</v>
      </c>
    </row>
    <row r="71" spans="1:7" ht="12.75">
      <c r="A71" s="23"/>
      <c r="B71" s="39"/>
      <c r="C71" s="40" t="s">
        <v>268</v>
      </c>
      <c r="D71" s="10" t="s">
        <v>713</v>
      </c>
      <c r="E71" s="183">
        <v>2500</v>
      </c>
      <c r="F71" s="182"/>
      <c r="G71" s="25">
        <f t="shared" si="0"/>
        <v>2500</v>
      </c>
    </row>
    <row r="72" spans="1:7" ht="12.75">
      <c r="A72" s="23"/>
      <c r="B72" s="39"/>
      <c r="C72" s="40" t="s">
        <v>269</v>
      </c>
      <c r="D72" s="10" t="s">
        <v>42</v>
      </c>
      <c r="E72" s="183">
        <v>0</v>
      </c>
      <c r="F72" s="182"/>
      <c r="G72" s="25">
        <f t="shared" si="0"/>
        <v>0</v>
      </c>
    </row>
    <row r="73" spans="1:7" ht="12.75">
      <c r="A73" s="23"/>
      <c r="B73" s="39"/>
      <c r="C73" s="40" t="s">
        <v>270</v>
      </c>
      <c r="D73" s="10" t="s">
        <v>714</v>
      </c>
      <c r="E73" s="183">
        <v>2000</v>
      </c>
      <c r="F73" s="182"/>
      <c r="G73" s="25">
        <f t="shared" si="0"/>
        <v>2000</v>
      </c>
    </row>
    <row r="74" spans="1:7" ht="12.75">
      <c r="A74" s="23"/>
      <c r="B74" s="39"/>
      <c r="C74" s="40" t="s">
        <v>101</v>
      </c>
      <c r="D74" s="10" t="s">
        <v>45</v>
      </c>
      <c r="E74" s="183">
        <v>250673</v>
      </c>
      <c r="F74" s="182"/>
      <c r="G74" s="25">
        <f t="shared" si="0"/>
        <v>250673</v>
      </c>
    </row>
    <row r="75" spans="1:7" ht="12.75">
      <c r="A75" s="23"/>
      <c r="B75" s="39"/>
      <c r="C75" s="39"/>
      <c r="D75" s="39"/>
      <c r="E75" s="183"/>
      <c r="F75" s="182"/>
      <c r="G75" s="25"/>
    </row>
    <row r="76" spans="1:7" ht="13.5" thickBot="1">
      <c r="A76" s="23"/>
      <c r="B76" s="189">
        <v>75045</v>
      </c>
      <c r="C76" s="48"/>
      <c r="D76" s="197" t="s">
        <v>17</v>
      </c>
      <c r="E76" s="497">
        <f>E77</f>
        <v>16000</v>
      </c>
      <c r="F76" s="514">
        <f>F77</f>
        <v>0</v>
      </c>
      <c r="G76" s="617">
        <f t="shared" si="0"/>
        <v>16000</v>
      </c>
    </row>
    <row r="77" spans="1:7" ht="12.75">
      <c r="A77" s="23"/>
      <c r="B77" s="39"/>
      <c r="C77" s="39">
        <v>2110</v>
      </c>
      <c r="D77" s="10" t="s">
        <v>70</v>
      </c>
      <c r="E77" s="183">
        <v>16000</v>
      </c>
      <c r="F77" s="182"/>
      <c r="G77" s="25">
        <f t="shared" si="0"/>
        <v>16000</v>
      </c>
    </row>
    <row r="78" spans="1:7" ht="12.75">
      <c r="A78" s="23"/>
      <c r="B78" s="39"/>
      <c r="C78" s="39"/>
      <c r="D78" s="10" t="s">
        <v>83</v>
      </c>
      <c r="E78" s="183"/>
      <c r="F78" s="182"/>
      <c r="G78" s="25"/>
    </row>
    <row r="79" spans="1:7" ht="12" customHeight="1">
      <c r="A79" s="23"/>
      <c r="B79" s="39"/>
      <c r="C79" s="40"/>
      <c r="D79" s="399"/>
      <c r="E79" s="478"/>
      <c r="F79" s="457"/>
      <c r="G79" s="25"/>
    </row>
    <row r="80" spans="1:7" ht="14.25" customHeight="1" thickBot="1">
      <c r="A80" s="46">
        <v>754</v>
      </c>
      <c r="B80" s="42"/>
      <c r="C80" s="47"/>
      <c r="D80" s="111" t="s">
        <v>544</v>
      </c>
      <c r="E80" s="503">
        <f>E81</f>
        <v>23000</v>
      </c>
      <c r="F80" s="512">
        <f>F81</f>
        <v>0</v>
      </c>
      <c r="G80" s="195">
        <f>F80+E80</f>
        <v>23000</v>
      </c>
    </row>
    <row r="81" spans="1:7" ht="14.25" customHeight="1" thickBot="1">
      <c r="A81" s="23"/>
      <c r="B81" s="180">
        <v>75414</v>
      </c>
      <c r="C81" s="406"/>
      <c r="D81" s="404" t="s">
        <v>545</v>
      </c>
      <c r="E81" s="504">
        <f>E82</f>
        <v>23000</v>
      </c>
      <c r="F81" s="517">
        <f>F82</f>
        <v>0</v>
      </c>
      <c r="G81" s="659">
        <f>F81+E81</f>
        <v>23000</v>
      </c>
    </row>
    <row r="82" spans="1:7" ht="14.25" customHeight="1">
      <c r="A82" s="23"/>
      <c r="B82" s="39"/>
      <c r="C82" s="4" t="s">
        <v>271</v>
      </c>
      <c r="D82" s="421" t="s">
        <v>81</v>
      </c>
      <c r="E82" s="478">
        <v>23000</v>
      </c>
      <c r="F82" s="457"/>
      <c r="G82" s="25">
        <f>F82+E82</f>
        <v>23000</v>
      </c>
    </row>
    <row r="83" spans="1:7" ht="12" customHeight="1">
      <c r="A83" s="23"/>
      <c r="B83" s="39"/>
      <c r="C83" s="40"/>
      <c r="D83" s="10"/>
      <c r="E83" s="183"/>
      <c r="F83" s="182"/>
      <c r="G83" s="25"/>
    </row>
    <row r="84" spans="1:7" ht="12.75">
      <c r="A84" s="43">
        <v>756</v>
      </c>
      <c r="B84" s="39"/>
      <c r="C84" s="40"/>
      <c r="D84" s="109" t="s">
        <v>716</v>
      </c>
      <c r="E84" s="183"/>
      <c r="F84" s="182"/>
      <c r="G84" s="25"/>
    </row>
    <row r="85" spans="1:7" ht="13.5" thickBot="1">
      <c r="A85" s="46"/>
      <c r="B85" s="42"/>
      <c r="C85" s="42"/>
      <c r="D85" s="111" t="s">
        <v>717</v>
      </c>
      <c r="E85" s="316">
        <f>E86</f>
        <v>2415735</v>
      </c>
      <c r="F85" s="367">
        <f>F86</f>
        <v>0</v>
      </c>
      <c r="G85" s="195">
        <f>F85+E85</f>
        <v>2415735</v>
      </c>
    </row>
    <row r="86" spans="1:7" ht="12.75">
      <c r="A86" s="23"/>
      <c r="B86" s="39">
        <v>75622</v>
      </c>
      <c r="C86" s="39"/>
      <c r="D86" s="10" t="s">
        <v>84</v>
      </c>
      <c r="E86" s="268">
        <f>E88+E89</f>
        <v>2415735</v>
      </c>
      <c r="F86" s="269">
        <f>SUM(F88:F89)</f>
        <v>0</v>
      </c>
      <c r="G86" s="660">
        <f>F86+E86</f>
        <v>2415735</v>
      </c>
    </row>
    <row r="87" spans="1:7" ht="13.5" thickBot="1">
      <c r="A87" s="23"/>
      <c r="B87" s="48"/>
      <c r="C87" s="48"/>
      <c r="D87" s="197" t="s">
        <v>85</v>
      </c>
      <c r="E87" s="187"/>
      <c r="F87" s="143"/>
      <c r="G87" s="617"/>
    </row>
    <row r="88" spans="1:7" ht="12.75">
      <c r="A88" s="23"/>
      <c r="B88" s="39"/>
      <c r="C88" s="40" t="s">
        <v>266</v>
      </c>
      <c r="D88" s="10" t="s">
        <v>484</v>
      </c>
      <c r="E88" s="183">
        <v>2361585</v>
      </c>
      <c r="F88" s="182"/>
      <c r="G88" s="25">
        <f>F88+E88</f>
        <v>2361585</v>
      </c>
    </row>
    <row r="89" spans="1:7" ht="12.75">
      <c r="A89" s="23"/>
      <c r="B89" s="39"/>
      <c r="C89" s="40" t="s">
        <v>482</v>
      </c>
      <c r="D89" s="10" t="s">
        <v>483</v>
      </c>
      <c r="E89" s="183">
        <v>54150</v>
      </c>
      <c r="F89" s="182"/>
      <c r="G89" s="25">
        <f>F89+E89</f>
        <v>54150</v>
      </c>
    </row>
    <row r="90" spans="1:7" ht="12" customHeight="1">
      <c r="A90" s="23"/>
      <c r="B90" s="39"/>
      <c r="C90" s="40"/>
      <c r="D90" s="10"/>
      <c r="E90" s="183"/>
      <c r="F90" s="182"/>
      <c r="G90" s="25"/>
    </row>
    <row r="91" spans="1:7" ht="13.5" thickBot="1">
      <c r="A91" s="46">
        <v>758</v>
      </c>
      <c r="B91" s="42"/>
      <c r="C91" s="42"/>
      <c r="D91" s="111" t="s">
        <v>34</v>
      </c>
      <c r="E91" s="316">
        <f>E92+E99+E102+E105+E95</f>
        <v>15913795</v>
      </c>
      <c r="F91" s="367">
        <f>F92+F99+F102+F105+F95</f>
        <v>602488</v>
      </c>
      <c r="G91" s="195">
        <f>F91+E91</f>
        <v>16516283</v>
      </c>
    </row>
    <row r="92" spans="1:7" ht="13.5" thickBot="1">
      <c r="A92" s="23"/>
      <c r="B92" s="180">
        <v>75801</v>
      </c>
      <c r="C92" s="190"/>
      <c r="D92" s="404" t="s">
        <v>86</v>
      </c>
      <c r="E92" s="498">
        <f>E93</f>
        <v>9865217</v>
      </c>
      <c r="F92" s="515">
        <f>F93</f>
        <v>50912</v>
      </c>
      <c r="G92" s="659">
        <f>F92+E92</f>
        <v>9916129</v>
      </c>
    </row>
    <row r="93" spans="1:7" ht="12.75">
      <c r="A93" s="23"/>
      <c r="B93" s="39"/>
      <c r="C93" s="39">
        <v>2920</v>
      </c>
      <c r="D93" s="10" t="s">
        <v>30</v>
      </c>
      <c r="E93" s="183">
        <v>9865217</v>
      </c>
      <c r="F93" s="182">
        <v>50912</v>
      </c>
      <c r="G93" s="25">
        <f>F93+E93</f>
        <v>9916129</v>
      </c>
    </row>
    <row r="94" spans="1:7" ht="12.75">
      <c r="A94" s="23"/>
      <c r="B94" s="39"/>
      <c r="C94" s="39"/>
      <c r="D94" s="399"/>
      <c r="E94" s="183"/>
      <c r="F94" s="182"/>
      <c r="G94" s="25"/>
    </row>
    <row r="95" spans="1:7" ht="13.5" thickBot="1">
      <c r="A95" s="23"/>
      <c r="B95" s="189">
        <v>75802</v>
      </c>
      <c r="C95" s="48"/>
      <c r="D95" s="197" t="s">
        <v>720</v>
      </c>
      <c r="E95" s="497">
        <f>E97+E96</f>
        <v>200000</v>
      </c>
      <c r="F95" s="182">
        <f>F97+F96</f>
        <v>550046</v>
      </c>
      <c r="G95" s="25">
        <f>F95+E95</f>
        <v>750046</v>
      </c>
    </row>
    <row r="96" spans="1:7" ht="12.75">
      <c r="A96" s="23"/>
      <c r="B96" s="39"/>
      <c r="C96" s="39">
        <v>2760</v>
      </c>
      <c r="D96" s="10" t="s">
        <v>755</v>
      </c>
      <c r="E96" s="183">
        <v>0</v>
      </c>
      <c r="F96" s="269"/>
      <c r="G96" s="660">
        <f>F96+E96</f>
        <v>0</v>
      </c>
    </row>
    <row r="97" spans="1:10" ht="12.75">
      <c r="A97" s="23"/>
      <c r="B97" s="39"/>
      <c r="C97" s="39">
        <v>2780</v>
      </c>
      <c r="D97" s="10" t="s">
        <v>719</v>
      </c>
      <c r="E97" s="183">
        <v>200000</v>
      </c>
      <c r="F97" s="182">
        <v>550046</v>
      </c>
      <c r="G97" s="25">
        <f>F97+E97</f>
        <v>750046</v>
      </c>
      <c r="J97" s="295">
        <f>G91-G102</f>
        <v>16451373</v>
      </c>
    </row>
    <row r="98" spans="1:7" ht="12.75">
      <c r="A98" s="23"/>
      <c r="B98" s="39"/>
      <c r="C98" s="39"/>
      <c r="D98" s="10"/>
      <c r="E98" s="183"/>
      <c r="F98" s="182"/>
      <c r="G98" s="25"/>
    </row>
    <row r="99" spans="1:7" ht="13.5" thickBot="1">
      <c r="A99" s="23"/>
      <c r="B99" s="189">
        <v>75803</v>
      </c>
      <c r="C99" s="48"/>
      <c r="D99" s="197" t="s">
        <v>87</v>
      </c>
      <c r="E99" s="497">
        <f>E100</f>
        <v>2941090</v>
      </c>
      <c r="F99" s="514">
        <f>F100</f>
        <v>0</v>
      </c>
      <c r="G99" s="617">
        <f>F99+E99</f>
        <v>2941090</v>
      </c>
    </row>
    <row r="100" spans="1:7" ht="12.75">
      <c r="A100" s="23"/>
      <c r="B100" s="39"/>
      <c r="C100" s="39">
        <v>2920</v>
      </c>
      <c r="D100" s="10" t="s">
        <v>30</v>
      </c>
      <c r="E100" s="183">
        <v>2941090</v>
      </c>
      <c r="F100" s="182"/>
      <c r="G100" s="25">
        <f>F100+E100</f>
        <v>2941090</v>
      </c>
    </row>
    <row r="101" spans="1:7" ht="12.75">
      <c r="A101" s="23"/>
      <c r="B101" s="39"/>
      <c r="C101" s="39"/>
      <c r="D101" s="399"/>
      <c r="E101" s="183"/>
      <c r="F101" s="182"/>
      <c r="G101" s="25"/>
    </row>
    <row r="102" spans="1:7" ht="13.5" thickBot="1">
      <c r="A102" s="23"/>
      <c r="B102" s="189">
        <v>75814</v>
      </c>
      <c r="C102" s="401"/>
      <c r="D102" s="197" t="s">
        <v>35</v>
      </c>
      <c r="E102" s="497">
        <f>E103</f>
        <v>63380</v>
      </c>
      <c r="F102" s="182">
        <f>F103</f>
        <v>1530</v>
      </c>
      <c r="G102" s="25">
        <f>F102+E102</f>
        <v>64910</v>
      </c>
    </row>
    <row r="103" spans="1:9" ht="12.75">
      <c r="A103" s="23"/>
      <c r="B103" s="39"/>
      <c r="C103" s="40" t="s">
        <v>265</v>
      </c>
      <c r="D103" s="10" t="s">
        <v>88</v>
      </c>
      <c r="E103" s="183">
        <v>63380</v>
      </c>
      <c r="F103" s="269">
        <v>1530</v>
      </c>
      <c r="G103" s="660">
        <f>F103+E103</f>
        <v>64910</v>
      </c>
      <c r="I103" s="55">
        <f>168+112+450+800</f>
        <v>1530</v>
      </c>
    </row>
    <row r="104" spans="1:7" ht="12.75">
      <c r="A104" s="23"/>
      <c r="B104" s="39"/>
      <c r="C104" s="40"/>
      <c r="D104" s="399"/>
      <c r="E104" s="183"/>
      <c r="F104" s="182"/>
      <c r="G104" s="25"/>
    </row>
    <row r="105" spans="1:7" ht="13.5" thickBot="1">
      <c r="A105" s="23"/>
      <c r="B105" s="189">
        <v>75832</v>
      </c>
      <c r="C105" s="401"/>
      <c r="D105" s="197" t="s">
        <v>489</v>
      </c>
      <c r="E105" s="497">
        <f>E106</f>
        <v>2844108</v>
      </c>
      <c r="F105" s="514">
        <f>F106</f>
        <v>0</v>
      </c>
      <c r="G105" s="617">
        <f>F105+E105</f>
        <v>2844108</v>
      </c>
    </row>
    <row r="106" spans="1:7" ht="12.75">
      <c r="A106" s="23"/>
      <c r="B106" s="39"/>
      <c r="C106" s="40" t="s">
        <v>488</v>
      </c>
      <c r="D106" s="460" t="s">
        <v>30</v>
      </c>
      <c r="E106" s="183">
        <v>2844108</v>
      </c>
      <c r="F106" s="182"/>
      <c r="G106" s="25">
        <f>F106+E106</f>
        <v>2844108</v>
      </c>
    </row>
    <row r="107" spans="1:7" ht="12.75" customHeight="1">
      <c r="A107" s="23"/>
      <c r="B107" s="39"/>
      <c r="C107" s="40"/>
      <c r="D107" s="399"/>
      <c r="E107" s="183"/>
      <c r="F107" s="182"/>
      <c r="G107" s="25"/>
    </row>
    <row r="108" spans="1:7" ht="13.5" thickBot="1">
      <c r="A108" s="46">
        <v>801</v>
      </c>
      <c r="B108" s="49"/>
      <c r="C108" s="49"/>
      <c r="D108" s="7" t="s">
        <v>24</v>
      </c>
      <c r="E108" s="505">
        <f>E109+E117+E136+E128+E131</f>
        <v>646670</v>
      </c>
      <c r="F108" s="511">
        <f>F109+F117+F136+F128+F131</f>
        <v>89913</v>
      </c>
      <c r="G108" s="195">
        <f>F108+E108</f>
        <v>736583</v>
      </c>
    </row>
    <row r="109" spans="1:7" ht="13.5" thickBot="1">
      <c r="A109" s="43"/>
      <c r="B109" s="189">
        <v>80120</v>
      </c>
      <c r="C109" s="189"/>
      <c r="D109" s="143" t="s">
        <v>36</v>
      </c>
      <c r="E109" s="497">
        <f>SUM(E110:E115)</f>
        <v>454886</v>
      </c>
      <c r="F109" s="515">
        <f>SUM(F110:F115)</f>
        <v>64563</v>
      </c>
      <c r="G109" s="659">
        <f>F109+E109</f>
        <v>519449</v>
      </c>
    </row>
    <row r="110" spans="1:7" ht="12.75">
      <c r="A110" s="43"/>
      <c r="B110" s="8"/>
      <c r="C110" s="50" t="s">
        <v>263</v>
      </c>
      <c r="D110" s="1" t="s">
        <v>40</v>
      </c>
      <c r="E110" s="183">
        <v>1000</v>
      </c>
      <c r="F110" s="182">
        <v>66</v>
      </c>
      <c r="G110" s="25">
        <f>F110+E110</f>
        <v>1066</v>
      </c>
    </row>
    <row r="111" spans="1:7" ht="12.75">
      <c r="A111" s="43"/>
      <c r="B111" s="8"/>
      <c r="C111" s="50" t="s">
        <v>101</v>
      </c>
      <c r="D111" s="1" t="s">
        <v>45</v>
      </c>
      <c r="E111" s="183">
        <v>438886</v>
      </c>
      <c r="F111" s="182">
        <f>11497+50000</f>
        <v>61497</v>
      </c>
      <c r="G111" s="25">
        <f>F111+E111</f>
        <v>500383</v>
      </c>
    </row>
    <row r="112" spans="1:7" ht="12.75">
      <c r="A112" s="43"/>
      <c r="B112" s="8"/>
      <c r="C112" s="40" t="s">
        <v>507</v>
      </c>
      <c r="D112" s="9" t="s">
        <v>508</v>
      </c>
      <c r="E112" s="183"/>
      <c r="F112" s="182"/>
      <c r="G112" s="25"/>
    </row>
    <row r="113" spans="1:7" ht="12.75">
      <c r="A113" s="43"/>
      <c r="B113" s="8"/>
      <c r="C113" s="40"/>
      <c r="D113" s="1" t="s">
        <v>509</v>
      </c>
      <c r="E113" s="183">
        <v>0</v>
      </c>
      <c r="F113" s="182">
        <v>3000</v>
      </c>
      <c r="G113" s="25">
        <f>F113+E113</f>
        <v>3000</v>
      </c>
    </row>
    <row r="114" spans="1:7" ht="12.75">
      <c r="A114" s="43"/>
      <c r="B114" s="8"/>
      <c r="C114" s="50" t="s">
        <v>738</v>
      </c>
      <c r="D114" s="1" t="s">
        <v>739</v>
      </c>
      <c r="E114" s="183"/>
      <c r="F114" s="182"/>
      <c r="G114" s="25"/>
    </row>
    <row r="115" spans="1:7" ht="12.75">
      <c r="A115" s="43"/>
      <c r="B115" s="8"/>
      <c r="C115" s="50"/>
      <c r="D115" s="1" t="s">
        <v>740</v>
      </c>
      <c r="E115" s="183">
        <v>15000</v>
      </c>
      <c r="F115" s="182"/>
      <c r="G115" s="25">
        <f>F115+E115</f>
        <v>15000</v>
      </c>
    </row>
    <row r="116" spans="1:7" ht="12.75" customHeight="1">
      <c r="A116" s="43"/>
      <c r="B116" s="8"/>
      <c r="C116" s="13"/>
      <c r="D116" s="179"/>
      <c r="E116" s="183"/>
      <c r="F116" s="182"/>
      <c r="G116" s="25"/>
    </row>
    <row r="117" spans="1:7" ht="13.5" thickBot="1">
      <c r="A117" s="43"/>
      <c r="B117" s="189">
        <v>80130</v>
      </c>
      <c r="C117" s="49"/>
      <c r="D117" s="143" t="s">
        <v>37</v>
      </c>
      <c r="E117" s="497">
        <f>SUM(E118:E126)</f>
        <v>109828</v>
      </c>
      <c r="F117" s="182">
        <f>SUM(F118:F126)</f>
        <v>3674</v>
      </c>
      <c r="G117" s="25">
        <f>F117+E117</f>
        <v>113502</v>
      </c>
    </row>
    <row r="118" spans="1:7" ht="12.75">
      <c r="A118" s="43"/>
      <c r="B118" s="8"/>
      <c r="C118" s="40" t="s">
        <v>104</v>
      </c>
      <c r="D118" s="10" t="s">
        <v>505</v>
      </c>
      <c r="E118" s="183">
        <v>3000</v>
      </c>
      <c r="F118" s="269"/>
      <c r="G118" s="660">
        <f>F118+E118</f>
        <v>3000</v>
      </c>
    </row>
    <row r="119" spans="1:7" ht="12.75">
      <c r="A119" s="43"/>
      <c r="B119" s="8"/>
      <c r="C119" s="39"/>
      <c r="D119" s="10" t="s">
        <v>74</v>
      </c>
      <c r="E119" s="183"/>
      <c r="F119" s="182"/>
      <c r="G119" s="25"/>
    </row>
    <row r="120" spans="1:7" ht="12.75">
      <c r="A120" s="43"/>
      <c r="B120" s="13"/>
      <c r="C120" s="50" t="s">
        <v>263</v>
      </c>
      <c r="D120" s="1" t="s">
        <v>40</v>
      </c>
      <c r="E120" s="183">
        <v>6430</v>
      </c>
      <c r="F120" s="182"/>
      <c r="G120" s="25">
        <f>F120+E120</f>
        <v>6430</v>
      </c>
    </row>
    <row r="121" spans="1:7" ht="12.75">
      <c r="A121" s="43"/>
      <c r="B121" s="44"/>
      <c r="C121" s="40" t="s">
        <v>268</v>
      </c>
      <c r="D121" s="10" t="s">
        <v>713</v>
      </c>
      <c r="E121" s="183">
        <v>2000</v>
      </c>
      <c r="F121" s="182"/>
      <c r="G121" s="25">
        <f>F121+E121</f>
        <v>2000</v>
      </c>
    </row>
    <row r="122" spans="1:7" ht="13.5" customHeight="1">
      <c r="A122" s="23"/>
      <c r="B122" s="40"/>
      <c r="C122" s="40" t="s">
        <v>270</v>
      </c>
      <c r="D122" s="10" t="s">
        <v>678</v>
      </c>
      <c r="E122" s="183">
        <v>8000</v>
      </c>
      <c r="F122" s="182"/>
      <c r="G122" s="25">
        <f>F122+E122</f>
        <v>8000</v>
      </c>
    </row>
    <row r="123" spans="1:7" ht="13.5" customHeight="1">
      <c r="A123" s="23"/>
      <c r="B123" s="40"/>
      <c r="C123" s="50" t="s">
        <v>101</v>
      </c>
      <c r="D123" s="1" t="s">
        <v>45</v>
      </c>
      <c r="E123" s="183">
        <v>62750</v>
      </c>
      <c r="F123" s="182">
        <v>3674</v>
      </c>
      <c r="G123" s="25">
        <f>F123+E123</f>
        <v>66424</v>
      </c>
    </row>
    <row r="124" spans="1:7" ht="13.5" customHeight="1">
      <c r="A124" s="23"/>
      <c r="B124" s="40"/>
      <c r="C124" s="40" t="s">
        <v>507</v>
      </c>
      <c r="D124" s="9" t="s">
        <v>508</v>
      </c>
      <c r="E124" s="183"/>
      <c r="F124" s="182"/>
      <c r="G124" s="25"/>
    </row>
    <row r="125" spans="1:7" ht="13.5" customHeight="1">
      <c r="A125" s="23"/>
      <c r="B125" s="40"/>
      <c r="C125" s="40"/>
      <c r="D125" s="1" t="s">
        <v>509</v>
      </c>
      <c r="E125" s="183">
        <v>5000</v>
      </c>
      <c r="F125" s="182"/>
      <c r="G125" s="25">
        <f>F125+E125</f>
        <v>5000</v>
      </c>
    </row>
    <row r="126" spans="1:7" ht="13.5" customHeight="1">
      <c r="A126" s="23"/>
      <c r="B126" s="40"/>
      <c r="C126" s="39">
        <v>2700</v>
      </c>
      <c r="D126" s="10" t="s">
        <v>111</v>
      </c>
      <c r="E126" s="183">
        <v>22648</v>
      </c>
      <c r="F126" s="182"/>
      <c r="G126" s="25">
        <f>F126+E126</f>
        <v>22648</v>
      </c>
    </row>
    <row r="127" spans="1:7" ht="13.5" customHeight="1">
      <c r="A127" s="23"/>
      <c r="B127" s="40"/>
      <c r="C127" s="39"/>
      <c r="D127" s="10"/>
      <c r="E127" s="183"/>
      <c r="F127" s="182"/>
      <c r="G127" s="25"/>
    </row>
    <row r="128" spans="1:7" ht="13.5" customHeight="1" thickBot="1">
      <c r="A128" s="23"/>
      <c r="B128" s="400" t="s">
        <v>707</v>
      </c>
      <c r="C128" s="48"/>
      <c r="D128" s="197" t="s">
        <v>708</v>
      </c>
      <c r="E128" s="497">
        <f>E129</f>
        <v>12840</v>
      </c>
      <c r="F128" s="514">
        <f>F129</f>
        <v>14520</v>
      </c>
      <c r="G128" s="617">
        <f>F128+E128</f>
        <v>27360</v>
      </c>
    </row>
    <row r="129" spans="1:7" ht="13.5" customHeight="1">
      <c r="A129" s="23"/>
      <c r="B129" s="40"/>
      <c r="C129" s="40" t="s">
        <v>103</v>
      </c>
      <c r="D129" s="10" t="s">
        <v>41</v>
      </c>
      <c r="E129" s="183">
        <v>12840</v>
      </c>
      <c r="F129" s="182">
        <v>14520</v>
      </c>
      <c r="G129" s="25">
        <f>F129+E129</f>
        <v>27360</v>
      </c>
    </row>
    <row r="130" spans="1:7" ht="13.5" customHeight="1">
      <c r="A130" s="23"/>
      <c r="B130" s="40"/>
      <c r="C130" s="40"/>
      <c r="D130" s="10"/>
      <c r="E130" s="183"/>
      <c r="F130" s="182"/>
      <c r="G130" s="25"/>
    </row>
    <row r="131" spans="1:7" ht="13.5" customHeight="1" thickBot="1">
      <c r="A131" s="23"/>
      <c r="B131" s="400" t="s">
        <v>721</v>
      </c>
      <c r="C131" s="401"/>
      <c r="D131" s="197" t="s">
        <v>25</v>
      </c>
      <c r="E131" s="497">
        <f>E133+E132</f>
        <v>100</v>
      </c>
      <c r="F131" s="514">
        <f>F133+F132</f>
        <v>7156</v>
      </c>
      <c r="G131" s="617">
        <f>F131+E131</f>
        <v>7256</v>
      </c>
    </row>
    <row r="132" spans="1:7" ht="13.5" customHeight="1">
      <c r="A132" s="23"/>
      <c r="B132" s="40"/>
      <c r="C132" s="611" t="s">
        <v>101</v>
      </c>
      <c r="D132" s="460" t="s">
        <v>45</v>
      </c>
      <c r="E132" s="268">
        <v>0</v>
      </c>
      <c r="F132" s="269">
        <v>7056</v>
      </c>
      <c r="G132" s="660">
        <f>F132+E132</f>
        <v>7056</v>
      </c>
    </row>
    <row r="133" spans="1:7" ht="13.5" customHeight="1">
      <c r="A133" s="23"/>
      <c r="B133" s="40"/>
      <c r="C133" s="50" t="s">
        <v>722</v>
      </c>
      <c r="D133" s="10" t="s">
        <v>65</v>
      </c>
      <c r="E133" s="183">
        <v>100</v>
      </c>
      <c r="F133" s="182">
        <v>100</v>
      </c>
      <c r="G133" s="25">
        <f>F133+E133</f>
        <v>200</v>
      </c>
    </row>
    <row r="134" spans="1:7" ht="13.5" customHeight="1">
      <c r="A134" s="23"/>
      <c r="B134" s="40"/>
      <c r="C134" s="39"/>
      <c r="D134" s="10" t="s">
        <v>66</v>
      </c>
      <c r="E134" s="183"/>
      <c r="F134" s="182"/>
      <c r="G134" s="25"/>
    </row>
    <row r="135" spans="1:7" ht="13.5" customHeight="1">
      <c r="A135" s="23"/>
      <c r="B135" s="40"/>
      <c r="C135" s="39"/>
      <c r="D135" s="10"/>
      <c r="E135" s="183"/>
      <c r="F135" s="182"/>
      <c r="G135" s="25"/>
    </row>
    <row r="136" spans="1:7" ht="13.5" thickBot="1">
      <c r="A136" s="23"/>
      <c r="B136" s="401" t="s">
        <v>89</v>
      </c>
      <c r="C136" s="407"/>
      <c r="D136" s="197" t="s">
        <v>38</v>
      </c>
      <c r="E136" s="497">
        <f>E137</f>
        <v>69016</v>
      </c>
      <c r="F136" s="514">
        <f>F137</f>
        <v>0</v>
      </c>
      <c r="G136" s="617">
        <f>F136+E136</f>
        <v>69016</v>
      </c>
    </row>
    <row r="137" spans="1:7" ht="12.75">
      <c r="A137" s="23"/>
      <c r="B137" s="40"/>
      <c r="C137" s="40" t="s">
        <v>264</v>
      </c>
      <c r="D137" s="10" t="s">
        <v>90</v>
      </c>
      <c r="E137" s="183">
        <v>69016</v>
      </c>
      <c r="F137" s="182"/>
      <c r="G137" s="25">
        <f>F137+E137</f>
        <v>69016</v>
      </c>
    </row>
    <row r="138" spans="1:7" ht="12.75">
      <c r="A138" s="23"/>
      <c r="B138" s="40"/>
      <c r="C138" s="40"/>
      <c r="D138" s="10"/>
      <c r="E138" s="183"/>
      <c r="F138" s="182"/>
      <c r="G138" s="25"/>
    </row>
    <row r="139" spans="1:7" ht="13.5" thickBot="1">
      <c r="A139" s="46">
        <v>803</v>
      </c>
      <c r="B139" s="47"/>
      <c r="C139" s="47"/>
      <c r="D139" s="111" t="s">
        <v>671</v>
      </c>
      <c r="E139" s="316">
        <f>E140</f>
        <v>96119</v>
      </c>
      <c r="F139" s="271">
        <f>F140</f>
        <v>48840</v>
      </c>
      <c r="G139" s="103">
        <f>F139+E139</f>
        <v>144959</v>
      </c>
    </row>
    <row r="140" spans="1:7" ht="13.5" thickBot="1">
      <c r="A140" s="23"/>
      <c r="B140" s="396" t="s">
        <v>670</v>
      </c>
      <c r="C140" s="406"/>
      <c r="D140" s="404" t="s">
        <v>672</v>
      </c>
      <c r="E140" s="498">
        <f>SUM(E141:E144)</f>
        <v>96119</v>
      </c>
      <c r="F140" s="515">
        <f>SUM(F141:F144)</f>
        <v>48840</v>
      </c>
      <c r="G140" s="659">
        <f>F140+E140</f>
        <v>144959</v>
      </c>
    </row>
    <row r="141" spans="1:9" ht="12.75">
      <c r="A141" s="23"/>
      <c r="B141" s="40"/>
      <c r="C141" s="40" t="s">
        <v>697</v>
      </c>
      <c r="D141" s="10" t="s">
        <v>699</v>
      </c>
      <c r="E141" s="183">
        <v>72089</v>
      </c>
      <c r="F141" s="182">
        <v>36630</v>
      </c>
      <c r="G141" s="25">
        <f>F141+E141</f>
        <v>108719</v>
      </c>
      <c r="I141" s="55">
        <f>E141/E140</f>
        <v>0.7499973990574184</v>
      </c>
    </row>
    <row r="142" spans="1:7" ht="12.75">
      <c r="A142" s="23"/>
      <c r="B142" s="40"/>
      <c r="C142" s="40"/>
      <c r="D142" s="10" t="s">
        <v>700</v>
      </c>
      <c r="E142" s="183"/>
      <c r="F142" s="182"/>
      <c r="G142" s="25"/>
    </row>
    <row r="143" spans="1:7" ht="12.75">
      <c r="A143" s="23"/>
      <c r="B143" s="40"/>
      <c r="C143" s="40" t="s">
        <v>698</v>
      </c>
      <c r="D143" s="10" t="s">
        <v>699</v>
      </c>
      <c r="E143" s="183">
        <v>24030</v>
      </c>
      <c r="F143" s="182">
        <v>12210</v>
      </c>
      <c r="G143" s="25">
        <f>F143+E143</f>
        <v>36240</v>
      </c>
    </row>
    <row r="144" spans="1:7" ht="12.75">
      <c r="A144" s="23"/>
      <c r="B144" s="40"/>
      <c r="C144" s="40"/>
      <c r="D144" s="10" t="s">
        <v>700</v>
      </c>
      <c r="E144" s="183"/>
      <c r="F144" s="182"/>
      <c r="G144" s="25"/>
    </row>
    <row r="145" spans="1:7" ht="12.75">
      <c r="A145" s="23"/>
      <c r="B145" s="40"/>
      <c r="C145" s="40"/>
      <c r="D145" s="10"/>
      <c r="E145" s="183"/>
      <c r="F145" s="182"/>
      <c r="G145" s="25"/>
    </row>
    <row r="146" spans="1:7" ht="13.5" thickBot="1">
      <c r="A146" s="46">
        <v>851</v>
      </c>
      <c r="B146" s="42"/>
      <c r="C146" s="42"/>
      <c r="D146" s="111" t="s">
        <v>18</v>
      </c>
      <c r="E146" s="316">
        <f>E155+E151+E147</f>
        <v>2314850</v>
      </c>
      <c r="F146" s="271">
        <f>F155+F151+F147</f>
        <v>4700</v>
      </c>
      <c r="G146" s="103">
        <f>F146+E146</f>
        <v>2319550</v>
      </c>
    </row>
    <row r="147" spans="1:7" ht="13.5" thickBot="1">
      <c r="A147" s="43"/>
      <c r="B147" s="48">
        <v>85111</v>
      </c>
      <c r="C147" s="48"/>
      <c r="D147" s="197" t="s">
        <v>735</v>
      </c>
      <c r="E147" s="497">
        <f>E148</f>
        <v>15000</v>
      </c>
      <c r="F147" s="514">
        <f>F148</f>
        <v>0</v>
      </c>
      <c r="G147" s="617">
        <f>F147+E147</f>
        <v>15000</v>
      </c>
    </row>
    <row r="148" spans="1:7" ht="12.75">
      <c r="A148" s="43"/>
      <c r="B148" s="44"/>
      <c r="C148" s="629">
        <v>6300</v>
      </c>
      <c r="D148" s="10" t="s">
        <v>743</v>
      </c>
      <c r="E148" s="183">
        <v>15000</v>
      </c>
      <c r="F148" s="182"/>
      <c r="G148" s="25">
        <f>F148+E148</f>
        <v>15000</v>
      </c>
    </row>
    <row r="149" spans="1:7" ht="12.75">
      <c r="A149" s="43"/>
      <c r="B149" s="44"/>
      <c r="C149" s="629"/>
      <c r="D149" s="10" t="s">
        <v>744</v>
      </c>
      <c r="E149" s="183"/>
      <c r="F149" s="182"/>
      <c r="G149" s="25"/>
    </row>
    <row r="150" spans="1:7" ht="12.75">
      <c r="A150" s="43"/>
      <c r="B150" s="13"/>
      <c r="C150" s="44"/>
      <c r="D150" s="109"/>
      <c r="E150" s="482"/>
      <c r="F150" s="367"/>
      <c r="G150" s="195"/>
    </row>
    <row r="151" spans="1:7" ht="13.5" thickBot="1">
      <c r="A151" s="43"/>
      <c r="B151" s="189">
        <v>85154</v>
      </c>
      <c r="C151" s="42"/>
      <c r="D151" s="197" t="s">
        <v>39</v>
      </c>
      <c r="E151" s="497">
        <f>E152</f>
        <v>9000</v>
      </c>
      <c r="F151" s="514">
        <f>F152</f>
        <v>4700</v>
      </c>
      <c r="G151" s="617">
        <f>F151+E151</f>
        <v>13700</v>
      </c>
    </row>
    <row r="152" spans="1:7" ht="12.75">
      <c r="A152" s="43"/>
      <c r="B152" s="44"/>
      <c r="C152" s="39">
        <v>2330</v>
      </c>
      <c r="D152" s="10" t="s">
        <v>91</v>
      </c>
      <c r="E152" s="183">
        <v>9000</v>
      </c>
      <c r="F152" s="182">
        <v>4700</v>
      </c>
      <c r="G152" s="25">
        <f>F152+E152</f>
        <v>13700</v>
      </c>
    </row>
    <row r="153" spans="1:7" ht="12.75">
      <c r="A153" s="43"/>
      <c r="B153" s="13"/>
      <c r="C153" s="39"/>
      <c r="D153" s="10" t="s">
        <v>92</v>
      </c>
      <c r="E153" s="482"/>
      <c r="F153" s="367"/>
      <c r="G153" s="25"/>
    </row>
    <row r="154" spans="1:7" ht="16.5" customHeight="1">
      <c r="A154" s="43"/>
      <c r="B154" s="44"/>
      <c r="C154" s="39"/>
      <c r="D154" s="399"/>
      <c r="E154" s="482"/>
      <c r="F154" s="367"/>
      <c r="G154" s="25"/>
    </row>
    <row r="155" spans="1:7" ht="12.75">
      <c r="A155" s="43"/>
      <c r="B155" s="39">
        <v>85156</v>
      </c>
      <c r="C155" s="408"/>
      <c r="D155" s="1" t="s">
        <v>93</v>
      </c>
      <c r="E155" s="183">
        <f>E157</f>
        <v>2290850</v>
      </c>
      <c r="F155" s="182">
        <f>F157</f>
        <v>0</v>
      </c>
      <c r="G155" s="25">
        <f>F155+E155</f>
        <v>2290850</v>
      </c>
    </row>
    <row r="156" spans="1:7" ht="12.75" customHeight="1" thickBot="1">
      <c r="A156" s="43"/>
      <c r="B156" s="189"/>
      <c r="C156" s="409"/>
      <c r="D156" s="197" t="s">
        <v>109</v>
      </c>
      <c r="E156" s="497"/>
      <c r="F156" s="182"/>
      <c r="G156" s="25"/>
    </row>
    <row r="157" spans="1:7" ht="12.75">
      <c r="A157" s="43"/>
      <c r="B157" s="44"/>
      <c r="C157" s="39">
        <v>2110</v>
      </c>
      <c r="D157" s="10" t="s">
        <v>70</v>
      </c>
      <c r="E157" s="319">
        <v>2290850</v>
      </c>
      <c r="F157" s="269"/>
      <c r="G157" s="660">
        <f>F157+E157</f>
        <v>2290850</v>
      </c>
    </row>
    <row r="158" spans="1:7" ht="12.75">
      <c r="A158" s="43"/>
      <c r="B158" s="44"/>
      <c r="C158" s="39"/>
      <c r="D158" s="1" t="s">
        <v>79</v>
      </c>
      <c r="E158" s="482"/>
      <c r="F158" s="367"/>
      <c r="G158" s="25"/>
    </row>
    <row r="159" spans="1:7" ht="12.75">
      <c r="A159" s="43"/>
      <c r="B159" s="44"/>
      <c r="C159" s="39"/>
      <c r="D159" s="10"/>
      <c r="E159" s="183"/>
      <c r="F159" s="182"/>
      <c r="G159" s="25"/>
    </row>
    <row r="160" spans="1:7" ht="13.5" thickBot="1">
      <c r="A160" s="46">
        <v>852</v>
      </c>
      <c r="B160" s="42"/>
      <c r="C160" s="42"/>
      <c r="D160" s="7" t="s">
        <v>277</v>
      </c>
      <c r="E160" s="316">
        <f>E161+E172+E183+E188+E191+E178</f>
        <v>5378242</v>
      </c>
      <c r="F160" s="271">
        <f>F161+F172+F183+F188+F191+F178</f>
        <v>-216282</v>
      </c>
      <c r="G160" s="103">
        <f aca="true" t="shared" si="1" ref="G160:G165">F160+E160</f>
        <v>5161960</v>
      </c>
    </row>
    <row r="161" spans="1:7" ht="13.5" thickBot="1">
      <c r="A161" s="23"/>
      <c r="B161" s="180">
        <v>85201</v>
      </c>
      <c r="C161" s="180"/>
      <c r="D161" s="197" t="s">
        <v>26</v>
      </c>
      <c r="E161" s="498">
        <f>SUM(E162:E170)</f>
        <v>572662</v>
      </c>
      <c r="F161" s="182">
        <f>SUM(F162:F170)</f>
        <v>150000</v>
      </c>
      <c r="G161" s="25">
        <f t="shared" si="1"/>
        <v>722662</v>
      </c>
    </row>
    <row r="162" spans="1:7" ht="12.75">
      <c r="A162" s="23"/>
      <c r="B162" s="39"/>
      <c r="C162" s="40" t="s">
        <v>103</v>
      </c>
      <c r="D162" s="10" t="s">
        <v>41</v>
      </c>
      <c r="E162" s="183">
        <v>2000</v>
      </c>
      <c r="F162" s="269"/>
      <c r="G162" s="660">
        <f t="shared" si="1"/>
        <v>2000</v>
      </c>
    </row>
    <row r="163" spans="1:7" ht="12.75">
      <c r="A163" s="23"/>
      <c r="B163" s="39"/>
      <c r="C163" s="40" t="s">
        <v>711</v>
      </c>
      <c r="D163" s="10" t="s">
        <v>715</v>
      </c>
      <c r="E163" s="183">
        <v>800</v>
      </c>
      <c r="F163" s="182"/>
      <c r="G163" s="25">
        <f t="shared" si="1"/>
        <v>800</v>
      </c>
    </row>
    <row r="164" spans="1:7" ht="12.75">
      <c r="A164" s="23"/>
      <c r="B164" s="39"/>
      <c r="C164" s="40" t="s">
        <v>270</v>
      </c>
      <c r="D164" s="10" t="s">
        <v>678</v>
      </c>
      <c r="E164" s="183">
        <v>47949</v>
      </c>
      <c r="F164" s="182">
        <v>-3316</v>
      </c>
      <c r="G164" s="25">
        <f t="shared" si="1"/>
        <v>44633</v>
      </c>
    </row>
    <row r="165" spans="1:7" ht="12.75">
      <c r="A165" s="23"/>
      <c r="B165" s="39"/>
      <c r="C165" s="40" t="s">
        <v>101</v>
      </c>
      <c r="D165" s="10" t="s">
        <v>45</v>
      </c>
      <c r="E165" s="183">
        <v>43113</v>
      </c>
      <c r="F165" s="182"/>
      <c r="G165" s="25">
        <f t="shared" si="1"/>
        <v>43113</v>
      </c>
    </row>
    <row r="166" spans="1:7" ht="12.75">
      <c r="A166" s="23"/>
      <c r="B166" s="39"/>
      <c r="C166" s="40" t="s">
        <v>490</v>
      </c>
      <c r="D166" s="317" t="s">
        <v>752</v>
      </c>
      <c r="E166" s="183"/>
      <c r="F166" s="182"/>
      <c r="G166" s="25"/>
    </row>
    <row r="167" spans="1:7" ht="12.75">
      <c r="A167" s="23"/>
      <c r="B167" s="39"/>
      <c r="C167" s="40"/>
      <c r="D167" s="317" t="s">
        <v>753</v>
      </c>
      <c r="E167" s="183">
        <v>0</v>
      </c>
      <c r="F167" s="182">
        <v>150000</v>
      </c>
      <c r="G167" s="25">
        <f>F167+E167</f>
        <v>150000</v>
      </c>
    </row>
    <row r="168" spans="1:7" ht="12.75">
      <c r="A168" s="23"/>
      <c r="B168" s="39"/>
      <c r="C168" s="40" t="s">
        <v>507</v>
      </c>
      <c r="D168" s="9" t="s">
        <v>508</v>
      </c>
      <c r="E168" s="183"/>
      <c r="F168" s="182"/>
      <c r="G168" s="25"/>
    </row>
    <row r="169" spans="1:7" ht="12.75">
      <c r="A169" s="23"/>
      <c r="B169" s="39"/>
      <c r="C169" s="40"/>
      <c r="D169" s="1" t="s">
        <v>509</v>
      </c>
      <c r="E169" s="183">
        <v>478800</v>
      </c>
      <c r="F169" s="182"/>
      <c r="G169" s="25">
        <f>F169+E169</f>
        <v>478800</v>
      </c>
    </row>
    <row r="170" spans="1:7" ht="12.75">
      <c r="A170" s="23"/>
      <c r="B170" s="39"/>
      <c r="C170" s="40" t="s">
        <v>757</v>
      </c>
      <c r="D170" s="444" t="s">
        <v>758</v>
      </c>
      <c r="E170" s="183">
        <v>0</v>
      </c>
      <c r="F170" s="182">
        <v>3316</v>
      </c>
      <c r="G170" s="25">
        <f>F170+E170</f>
        <v>3316</v>
      </c>
    </row>
    <row r="171" spans="1:7" ht="12" customHeight="1">
      <c r="A171" s="23"/>
      <c r="B171" s="39"/>
      <c r="C171" s="39"/>
      <c r="D171" s="399"/>
      <c r="E171" s="183"/>
      <c r="F171" s="182"/>
      <c r="G171" s="25"/>
    </row>
    <row r="172" spans="1:7" ht="13.5" thickBot="1">
      <c r="A172" s="23"/>
      <c r="B172" s="189">
        <v>85202</v>
      </c>
      <c r="C172" s="48"/>
      <c r="D172" s="197" t="s">
        <v>27</v>
      </c>
      <c r="E172" s="497">
        <f>SUM(E173:E175)</f>
        <v>4520044</v>
      </c>
      <c r="F172" s="514">
        <f>SUM(F173:F175)</f>
        <v>-368744</v>
      </c>
      <c r="G172" s="617">
        <f>F172+E172</f>
        <v>4151300</v>
      </c>
    </row>
    <row r="173" spans="1:9" ht="12.75">
      <c r="A173" s="23"/>
      <c r="B173" s="39"/>
      <c r="C173" s="40" t="s">
        <v>263</v>
      </c>
      <c r="D173" s="10" t="s">
        <v>40</v>
      </c>
      <c r="E173" s="183">
        <v>1339555</v>
      </c>
      <c r="F173" s="182">
        <v>-43244</v>
      </c>
      <c r="G173" s="25">
        <f>F173+E173</f>
        <v>1296311</v>
      </c>
      <c r="I173" s="55">
        <f>11000+35756-90000</f>
        <v>-43244</v>
      </c>
    </row>
    <row r="174" spans="1:9" ht="12.75">
      <c r="A174" s="23"/>
      <c r="B174" s="39"/>
      <c r="C174" s="40" t="s">
        <v>101</v>
      </c>
      <c r="D174" s="10" t="s">
        <v>45</v>
      </c>
      <c r="E174" s="183">
        <v>375703</v>
      </c>
      <c r="F174" s="182">
        <v>-325500</v>
      </c>
      <c r="G174" s="25">
        <f>F174+E174</f>
        <v>50203</v>
      </c>
      <c r="I174" s="55">
        <f>1500-224000-103000</f>
        <v>-325500</v>
      </c>
    </row>
    <row r="175" spans="1:7" ht="12.75">
      <c r="A175" s="23"/>
      <c r="B175" s="39"/>
      <c r="C175" s="39">
        <v>2130</v>
      </c>
      <c r="D175" s="10" t="s">
        <v>65</v>
      </c>
      <c r="E175" s="183">
        <v>2804786</v>
      </c>
      <c r="F175" s="182"/>
      <c r="G175" s="25">
        <f>F175+E175</f>
        <v>2804786</v>
      </c>
    </row>
    <row r="176" spans="1:7" ht="12.75">
      <c r="A176" s="23"/>
      <c r="B176" s="39"/>
      <c r="C176" s="39"/>
      <c r="D176" s="10" t="s">
        <v>66</v>
      </c>
      <c r="E176" s="5"/>
      <c r="F176" s="1"/>
      <c r="G176" s="25"/>
    </row>
    <row r="177" spans="1:7" ht="12.75">
      <c r="A177" s="23"/>
      <c r="B177" s="39"/>
      <c r="C177" s="39"/>
      <c r="D177" s="399"/>
      <c r="E177" s="5"/>
      <c r="F177" s="1"/>
      <c r="G177" s="25"/>
    </row>
    <row r="178" spans="1:7" ht="13.5" thickBot="1">
      <c r="A178" s="23"/>
      <c r="B178" s="189">
        <v>85203</v>
      </c>
      <c r="C178" s="48"/>
      <c r="D178" s="197" t="s">
        <v>506</v>
      </c>
      <c r="E178" s="506">
        <f>SUM(E179:E180)</f>
        <v>181650</v>
      </c>
      <c r="F178" s="142">
        <f>SUM(F179:F180)</f>
        <v>2462</v>
      </c>
      <c r="G178" s="25">
        <f>F178+E178</f>
        <v>184112</v>
      </c>
    </row>
    <row r="179" spans="1:7" ht="12.75">
      <c r="A179" s="23"/>
      <c r="B179" s="39"/>
      <c r="C179" s="40" t="s">
        <v>263</v>
      </c>
      <c r="D179" s="10" t="s">
        <v>40</v>
      </c>
      <c r="E179" s="138">
        <v>1650</v>
      </c>
      <c r="F179" s="562">
        <v>2462</v>
      </c>
      <c r="G179" s="660">
        <f>F179+E179</f>
        <v>4112</v>
      </c>
    </row>
    <row r="180" spans="1:7" ht="12.75">
      <c r="A180" s="23"/>
      <c r="B180" s="39"/>
      <c r="C180" s="39">
        <v>2110</v>
      </c>
      <c r="D180" s="1" t="s">
        <v>70</v>
      </c>
      <c r="E180" s="183">
        <v>180000</v>
      </c>
      <c r="F180" s="182"/>
      <c r="G180" s="25">
        <f>F180+E180</f>
        <v>180000</v>
      </c>
    </row>
    <row r="181" spans="1:7" ht="12.75" customHeight="1">
      <c r="A181" s="23"/>
      <c r="B181" s="39"/>
      <c r="C181" s="39"/>
      <c r="D181" s="1" t="s">
        <v>80</v>
      </c>
      <c r="E181" s="183"/>
      <c r="F181" s="182"/>
      <c r="G181" s="25"/>
    </row>
    <row r="182" spans="1:7" ht="12.75" customHeight="1">
      <c r="A182" s="23"/>
      <c r="B182" s="39"/>
      <c r="C182" s="39"/>
      <c r="D182" s="10"/>
      <c r="E182" s="183"/>
      <c r="F182" s="182"/>
      <c r="G182" s="25"/>
    </row>
    <row r="183" spans="1:7" ht="13.5" thickBot="1">
      <c r="A183" s="23"/>
      <c r="B183" s="189">
        <v>85204</v>
      </c>
      <c r="C183" s="48"/>
      <c r="D183" s="197" t="s">
        <v>28</v>
      </c>
      <c r="E183" s="497">
        <f>SUM(E184:E185)</f>
        <v>20452</v>
      </c>
      <c r="F183" s="514">
        <f>SUM(F184:F185)</f>
        <v>0</v>
      </c>
      <c r="G183" s="617">
        <f>F183+E183</f>
        <v>20452</v>
      </c>
    </row>
    <row r="184" spans="1:7" ht="12.75">
      <c r="A184" s="23"/>
      <c r="B184" s="39"/>
      <c r="C184" s="40" t="s">
        <v>263</v>
      </c>
      <c r="D184" s="10" t="s">
        <v>40</v>
      </c>
      <c r="E184" s="183">
        <v>1000</v>
      </c>
      <c r="F184" s="182"/>
      <c r="G184" s="25">
        <f>F184+E184</f>
        <v>1000</v>
      </c>
    </row>
    <row r="185" spans="1:7" ht="12.75">
      <c r="A185" s="23"/>
      <c r="B185" s="39"/>
      <c r="C185" s="40" t="s">
        <v>507</v>
      </c>
      <c r="D185" s="9" t="s">
        <v>508</v>
      </c>
      <c r="E185" s="183">
        <v>19452</v>
      </c>
      <c r="F185" s="182"/>
      <c r="G185" s="25">
        <f>F185+E185</f>
        <v>19452</v>
      </c>
    </row>
    <row r="186" spans="1:7" ht="12.75">
      <c r="A186" s="23"/>
      <c r="B186" s="39"/>
      <c r="C186" s="40"/>
      <c r="D186" s="1" t="s">
        <v>509</v>
      </c>
      <c r="E186" s="183"/>
      <c r="F186" s="182"/>
      <c r="G186" s="25"/>
    </row>
    <row r="187" spans="1:7" ht="12" customHeight="1">
      <c r="A187" s="23"/>
      <c r="B187" s="39"/>
      <c r="C187" s="40"/>
      <c r="D187" s="10"/>
      <c r="E187" s="183"/>
      <c r="F187" s="182"/>
      <c r="G187" s="25"/>
    </row>
    <row r="188" spans="1:7" ht="13.5" thickBot="1">
      <c r="A188" s="23"/>
      <c r="B188" s="189">
        <v>85218</v>
      </c>
      <c r="C188" s="48"/>
      <c r="D188" s="197" t="s">
        <v>19</v>
      </c>
      <c r="E188" s="497">
        <f>SUM(E189:E189)</f>
        <v>31792</v>
      </c>
      <c r="F188" s="182">
        <f>SUM(F189:F189)</f>
        <v>0</v>
      </c>
      <c r="G188" s="25">
        <f>F188+E188</f>
        <v>31792</v>
      </c>
    </row>
    <row r="189" spans="1:7" ht="12.75">
      <c r="A189" s="23"/>
      <c r="B189" s="39"/>
      <c r="C189" s="40" t="s">
        <v>101</v>
      </c>
      <c r="D189" s="10" t="s">
        <v>45</v>
      </c>
      <c r="E189" s="183">
        <v>31792</v>
      </c>
      <c r="F189" s="269"/>
      <c r="G189" s="660">
        <f>F189+E189</f>
        <v>31792</v>
      </c>
    </row>
    <row r="190" spans="1:7" ht="14.25" customHeight="1">
      <c r="A190" s="23"/>
      <c r="B190" s="39"/>
      <c r="C190" s="39"/>
      <c r="D190" s="399"/>
      <c r="E190" s="183"/>
      <c r="F190" s="182"/>
      <c r="G190" s="25"/>
    </row>
    <row r="191" spans="1:7" ht="14.25" customHeight="1" thickBot="1">
      <c r="A191" s="23"/>
      <c r="B191" s="189">
        <v>85220</v>
      </c>
      <c r="C191" s="48"/>
      <c r="D191" s="197" t="s">
        <v>274</v>
      </c>
      <c r="E191" s="497">
        <f>E192+E193</f>
        <v>51642</v>
      </c>
      <c r="F191" s="514">
        <f>F192+F193</f>
        <v>0</v>
      </c>
      <c r="G191" s="617">
        <f>F191+E191</f>
        <v>51642</v>
      </c>
    </row>
    <row r="192" spans="1:7" ht="14.25" customHeight="1">
      <c r="A192" s="23"/>
      <c r="B192" s="39"/>
      <c r="C192" s="40" t="s">
        <v>263</v>
      </c>
      <c r="D192" s="10" t="s">
        <v>40</v>
      </c>
      <c r="E192" s="183">
        <v>24752</v>
      </c>
      <c r="F192" s="182"/>
      <c r="G192" s="25">
        <f>F192+E192</f>
        <v>24752</v>
      </c>
    </row>
    <row r="193" spans="1:7" ht="14.25" customHeight="1">
      <c r="A193" s="23"/>
      <c r="B193" s="39"/>
      <c r="C193" s="39">
        <v>2130</v>
      </c>
      <c r="D193" s="10" t="s">
        <v>65</v>
      </c>
      <c r="E193" s="183">
        <v>26890</v>
      </c>
      <c r="F193" s="182"/>
      <c r="G193" s="25">
        <f>F193+E193</f>
        <v>26890</v>
      </c>
    </row>
    <row r="194" spans="1:7" ht="14.25" customHeight="1">
      <c r="A194" s="23"/>
      <c r="B194" s="39"/>
      <c r="C194" s="39"/>
      <c r="D194" s="10" t="s">
        <v>66</v>
      </c>
      <c r="E194" s="183"/>
      <c r="F194" s="182"/>
      <c r="G194" s="25"/>
    </row>
    <row r="195" spans="1:7" ht="12.75">
      <c r="A195" s="23"/>
      <c r="B195" s="39"/>
      <c r="C195" s="39"/>
      <c r="D195" s="399"/>
      <c r="E195" s="183"/>
      <c r="F195" s="182"/>
      <c r="G195" s="25"/>
    </row>
    <row r="196" spans="1:7" ht="13.5" thickBot="1">
      <c r="A196" s="46">
        <v>853</v>
      </c>
      <c r="B196" s="42"/>
      <c r="C196" s="42"/>
      <c r="D196" s="111" t="s">
        <v>273</v>
      </c>
      <c r="E196" s="507">
        <f>E197+E201+E204+E209</f>
        <v>605658</v>
      </c>
      <c r="F196" s="511">
        <f>F197+F201+F204+F209</f>
        <v>257000</v>
      </c>
      <c r="G196" s="195">
        <f>F196+E196</f>
        <v>862658</v>
      </c>
    </row>
    <row r="197" spans="1:7" ht="13.5" thickBot="1">
      <c r="A197" s="23"/>
      <c r="B197" s="48">
        <v>85321</v>
      </c>
      <c r="C197" s="48"/>
      <c r="D197" s="197" t="s">
        <v>94</v>
      </c>
      <c r="E197" s="497">
        <f>E198</f>
        <v>218000</v>
      </c>
      <c r="F197" s="515">
        <f>F198</f>
        <v>0</v>
      </c>
      <c r="G197" s="659">
        <f>F197+E197</f>
        <v>218000</v>
      </c>
    </row>
    <row r="198" spans="1:7" ht="12.75">
      <c r="A198" s="23"/>
      <c r="B198" s="39"/>
      <c r="C198" s="39">
        <v>2110</v>
      </c>
      <c r="D198" s="10" t="s">
        <v>70</v>
      </c>
      <c r="E198" s="183">
        <v>218000</v>
      </c>
      <c r="F198" s="182"/>
      <c r="G198" s="25">
        <f>F198+E198</f>
        <v>218000</v>
      </c>
    </row>
    <row r="199" spans="1:7" ht="12.75">
      <c r="A199" s="23"/>
      <c r="B199" s="39"/>
      <c r="C199" s="39"/>
      <c r="D199" s="1" t="s">
        <v>79</v>
      </c>
      <c r="E199" s="183"/>
      <c r="F199" s="182"/>
      <c r="G199" s="25"/>
    </row>
    <row r="200" spans="1:7" ht="12.75">
      <c r="A200" s="23"/>
      <c r="B200" s="39"/>
      <c r="C200" s="39"/>
      <c r="D200" s="399"/>
      <c r="E200" s="183"/>
      <c r="F200" s="182"/>
      <c r="G200" s="25"/>
    </row>
    <row r="201" spans="1:7" ht="13.5" thickBot="1">
      <c r="A201" s="23"/>
      <c r="B201" s="48">
        <v>85324</v>
      </c>
      <c r="C201" s="48"/>
      <c r="D201" s="197" t="s">
        <v>110</v>
      </c>
      <c r="E201" s="497">
        <f>SUM(E202:E202)</f>
        <v>36225</v>
      </c>
      <c r="F201" s="182">
        <f>SUM(F202:F202)</f>
        <v>0</v>
      </c>
      <c r="G201" s="25">
        <f>F201+E201</f>
        <v>36225</v>
      </c>
    </row>
    <row r="202" spans="1:7" ht="12.75">
      <c r="A202" s="23"/>
      <c r="B202" s="39"/>
      <c r="C202" s="40" t="s">
        <v>101</v>
      </c>
      <c r="D202" s="10" t="s">
        <v>45</v>
      </c>
      <c r="E202" s="183">
        <v>36225</v>
      </c>
      <c r="F202" s="269"/>
      <c r="G202" s="660">
        <f>F202+E202</f>
        <v>36225</v>
      </c>
    </row>
    <row r="203" spans="1:7" ht="12.75">
      <c r="A203" s="23"/>
      <c r="B203" s="39"/>
      <c r="C203" s="40"/>
      <c r="D203" s="399"/>
      <c r="E203" s="183"/>
      <c r="F203" s="182"/>
      <c r="G203" s="25"/>
    </row>
    <row r="204" spans="1:7" ht="13.5" thickBot="1">
      <c r="A204" s="23"/>
      <c r="B204" s="48">
        <v>85333</v>
      </c>
      <c r="C204" s="48"/>
      <c r="D204" s="197" t="s">
        <v>20</v>
      </c>
      <c r="E204" s="497">
        <f>SUM(E205:E207)</f>
        <v>341433</v>
      </c>
      <c r="F204" s="514">
        <f>SUM(F205:F207)</f>
        <v>2000</v>
      </c>
      <c r="G204" s="617">
        <f>F204+E204</f>
        <v>343433</v>
      </c>
    </row>
    <row r="205" spans="1:7" ht="12.75">
      <c r="A205" s="23"/>
      <c r="B205" s="39"/>
      <c r="C205" s="40" t="s">
        <v>263</v>
      </c>
      <c r="D205" s="10" t="s">
        <v>40</v>
      </c>
      <c r="E205" s="183">
        <v>74933</v>
      </c>
      <c r="F205" s="182"/>
      <c r="G205" s="25">
        <f>F205+E205</f>
        <v>74933</v>
      </c>
    </row>
    <row r="206" spans="1:7" ht="12.75">
      <c r="A206" s="23"/>
      <c r="B206" s="39"/>
      <c r="C206" s="40" t="s">
        <v>270</v>
      </c>
      <c r="D206" s="10" t="s">
        <v>678</v>
      </c>
      <c r="E206" s="183">
        <v>0</v>
      </c>
      <c r="F206" s="182">
        <v>2000</v>
      </c>
      <c r="G206" s="25">
        <f>F206+E206</f>
        <v>2000</v>
      </c>
    </row>
    <row r="207" spans="1:7" ht="12.75">
      <c r="A207" s="23"/>
      <c r="B207" s="39"/>
      <c r="C207" s="40" t="s">
        <v>101</v>
      </c>
      <c r="D207" s="1" t="s">
        <v>45</v>
      </c>
      <c r="E207" s="183">
        <v>266500</v>
      </c>
      <c r="F207" s="182"/>
      <c r="G207" s="25">
        <f>F207+E207</f>
        <v>266500</v>
      </c>
    </row>
    <row r="208" spans="1:7" ht="12.75">
      <c r="A208" s="23"/>
      <c r="B208" s="8"/>
      <c r="C208" s="40"/>
      <c r="D208" s="1"/>
      <c r="E208" s="183"/>
      <c r="F208" s="182"/>
      <c r="G208" s="25"/>
    </row>
    <row r="209" spans="1:7" ht="13.5" thickBot="1">
      <c r="A209" s="23"/>
      <c r="B209" s="189">
        <v>85395</v>
      </c>
      <c r="C209" s="401"/>
      <c r="D209" s="143" t="s">
        <v>659</v>
      </c>
      <c r="E209" s="497">
        <f>E212+E210</f>
        <v>10000</v>
      </c>
      <c r="F209" s="514">
        <f>F212+F210</f>
        <v>255000</v>
      </c>
      <c r="G209" s="617">
        <f>F209+E209</f>
        <v>265000</v>
      </c>
    </row>
    <row r="210" spans="1:7" ht="12.75">
      <c r="A210" s="23"/>
      <c r="B210" s="39"/>
      <c r="C210" s="40" t="s">
        <v>490</v>
      </c>
      <c r="D210" s="317" t="s">
        <v>752</v>
      </c>
      <c r="E210" s="183">
        <v>0</v>
      </c>
      <c r="F210" s="182">
        <v>190000</v>
      </c>
      <c r="G210" s="25">
        <f>F210+E210</f>
        <v>190000</v>
      </c>
    </row>
    <row r="211" spans="1:7" ht="12.75">
      <c r="A211" s="23"/>
      <c r="B211" s="39"/>
      <c r="C211" s="40"/>
      <c r="D211" s="317" t="s">
        <v>753</v>
      </c>
      <c r="E211" s="183"/>
      <c r="F211" s="182"/>
      <c r="G211" s="25"/>
    </row>
    <row r="212" spans="1:7" ht="12.75">
      <c r="A212" s="23"/>
      <c r="B212" s="39"/>
      <c r="C212" s="40" t="s">
        <v>507</v>
      </c>
      <c r="D212" s="9" t="s">
        <v>508</v>
      </c>
      <c r="E212" s="183">
        <v>10000</v>
      </c>
      <c r="F212" s="182">
        <v>65000</v>
      </c>
      <c r="G212" s="25">
        <f>F212+E212</f>
        <v>75000</v>
      </c>
    </row>
    <row r="213" spans="1:7" ht="12.75">
      <c r="A213" s="23"/>
      <c r="B213" s="39"/>
      <c r="C213" s="40"/>
      <c r="D213" s="1" t="s">
        <v>509</v>
      </c>
      <c r="E213" s="183"/>
      <c r="F213" s="182"/>
      <c r="G213" s="25"/>
    </row>
    <row r="214" spans="1:7" ht="12.75">
      <c r="A214" s="23"/>
      <c r="B214" s="39"/>
      <c r="C214" s="40"/>
      <c r="D214" s="1"/>
      <c r="E214" s="183"/>
      <c r="F214" s="182"/>
      <c r="G214" s="25"/>
    </row>
    <row r="215" spans="1:7" ht="14.25" customHeight="1" thickBot="1">
      <c r="A215" s="12">
        <v>854</v>
      </c>
      <c r="B215" s="49"/>
      <c r="C215" s="49"/>
      <c r="D215" s="7" t="s">
        <v>29</v>
      </c>
      <c r="E215" s="507">
        <f>E219+E222+E229+E216</f>
        <v>844120</v>
      </c>
      <c r="F215" s="135">
        <f>F219+F222+F229+F216</f>
        <v>223738</v>
      </c>
      <c r="G215" s="65">
        <f>F215+E215</f>
        <v>1067858</v>
      </c>
    </row>
    <row r="216" spans="1:7" ht="14.25" customHeight="1" thickBot="1">
      <c r="A216" s="11"/>
      <c r="B216" s="189">
        <v>85406</v>
      </c>
      <c r="C216" s="189"/>
      <c r="D216" s="248" t="s">
        <v>723</v>
      </c>
      <c r="E216" s="506">
        <f>E217</f>
        <v>637</v>
      </c>
      <c r="F216" s="144">
        <f>F217</f>
        <v>0</v>
      </c>
      <c r="G216" s="107">
        <f>F216+E216</f>
        <v>637</v>
      </c>
    </row>
    <row r="217" spans="1:7" ht="14.25" customHeight="1">
      <c r="A217" s="11"/>
      <c r="B217" s="199"/>
      <c r="C217" s="611" t="s">
        <v>101</v>
      </c>
      <c r="D217" s="1" t="s">
        <v>45</v>
      </c>
      <c r="E217" s="613">
        <v>637</v>
      </c>
      <c r="F217" s="562"/>
      <c r="G217" s="25">
        <f>F217+E217</f>
        <v>637</v>
      </c>
    </row>
    <row r="218" spans="1:7" ht="14.25" customHeight="1">
      <c r="A218" s="11"/>
      <c r="B218" s="13"/>
      <c r="C218" s="13"/>
      <c r="D218" s="179"/>
      <c r="E218" s="614"/>
      <c r="F218" s="511"/>
      <c r="G218" s="195"/>
    </row>
    <row r="219" spans="1:7" ht="14.25" customHeight="1" thickBot="1">
      <c r="A219" s="11"/>
      <c r="B219" s="189">
        <v>85410</v>
      </c>
      <c r="C219" s="189"/>
      <c r="D219" s="143" t="s">
        <v>95</v>
      </c>
      <c r="E219" s="497">
        <f>E220</f>
        <v>84900</v>
      </c>
      <c r="F219" s="514">
        <f>F220</f>
        <v>0</v>
      </c>
      <c r="G219" s="617">
        <f>F219+E219</f>
        <v>84900</v>
      </c>
    </row>
    <row r="220" spans="1:7" ht="14.25" customHeight="1">
      <c r="A220" s="11"/>
      <c r="B220" s="13"/>
      <c r="C220" s="50" t="s">
        <v>263</v>
      </c>
      <c r="D220" s="1" t="s">
        <v>40</v>
      </c>
      <c r="E220" s="183">
        <v>84900</v>
      </c>
      <c r="F220" s="182"/>
      <c r="G220" s="25">
        <f>F220+E220</f>
        <v>84900</v>
      </c>
    </row>
    <row r="221" spans="1:7" ht="14.25" customHeight="1">
      <c r="A221" s="11"/>
      <c r="B221" s="13"/>
      <c r="C221" s="8"/>
      <c r="D221" s="1"/>
      <c r="E221" s="183"/>
      <c r="F221" s="182"/>
      <c r="G221" s="25"/>
    </row>
    <row r="222" spans="1:7" ht="14.25" customHeight="1" thickBot="1">
      <c r="A222" s="11"/>
      <c r="B222" s="189">
        <v>85415</v>
      </c>
      <c r="C222" s="48"/>
      <c r="D222" s="197" t="s">
        <v>43</v>
      </c>
      <c r="E222" s="497">
        <f>SUM(E223:E227)</f>
        <v>606176</v>
      </c>
      <c r="F222" s="514">
        <f>SUM(F223:F227)</f>
        <v>197302</v>
      </c>
      <c r="G222" s="107">
        <f>F222+E222</f>
        <v>803478</v>
      </c>
    </row>
    <row r="223" spans="1:9" ht="14.25" customHeight="1">
      <c r="A223" s="11"/>
      <c r="B223" s="8"/>
      <c r="C223" s="40" t="s">
        <v>697</v>
      </c>
      <c r="D223" s="10" t="s">
        <v>699</v>
      </c>
      <c r="E223" s="183">
        <v>209286</v>
      </c>
      <c r="F223" s="182">
        <v>134165</v>
      </c>
      <c r="G223" s="25">
        <f>F223+E223</f>
        <v>343451</v>
      </c>
      <c r="I223" s="55">
        <v>197241</v>
      </c>
    </row>
    <row r="224" spans="1:7" ht="14.25" customHeight="1">
      <c r="A224" s="11"/>
      <c r="B224" s="8"/>
      <c r="C224" s="40"/>
      <c r="D224" s="10" t="s">
        <v>700</v>
      </c>
      <c r="E224" s="183"/>
      <c r="F224" s="182"/>
      <c r="G224" s="25"/>
    </row>
    <row r="225" spans="1:7" ht="14.25" customHeight="1">
      <c r="A225" s="11"/>
      <c r="B225" s="8"/>
      <c r="C225" s="40" t="s">
        <v>698</v>
      </c>
      <c r="D225" s="10" t="s">
        <v>699</v>
      </c>
      <c r="E225" s="183">
        <v>98487</v>
      </c>
      <c r="F225" s="182">
        <v>63137</v>
      </c>
      <c r="G225" s="25">
        <f>F225+E225</f>
        <v>161624</v>
      </c>
    </row>
    <row r="226" spans="1:7" ht="14.25" customHeight="1">
      <c r="A226" s="11"/>
      <c r="B226" s="8"/>
      <c r="C226" s="40"/>
      <c r="D226" s="10" t="s">
        <v>700</v>
      </c>
      <c r="E226" s="183"/>
      <c r="F226" s="182"/>
      <c r="G226" s="68"/>
    </row>
    <row r="227" spans="1:7" ht="14.25" customHeight="1">
      <c r="A227" s="11"/>
      <c r="B227" s="13"/>
      <c r="C227" s="39">
        <v>2700</v>
      </c>
      <c r="D227" s="10" t="s">
        <v>111</v>
      </c>
      <c r="E227" s="183">
        <v>298403</v>
      </c>
      <c r="F227" s="182"/>
      <c r="G227" s="25">
        <f>F227+E227</f>
        <v>298403</v>
      </c>
    </row>
    <row r="228" spans="1:7" ht="14.25" customHeight="1">
      <c r="A228" s="11"/>
      <c r="B228" s="13"/>
      <c r="C228" s="39"/>
      <c r="D228" s="399"/>
      <c r="E228" s="183"/>
      <c r="F228" s="182"/>
      <c r="G228" s="25"/>
    </row>
    <row r="229" spans="1:7" ht="14.25" customHeight="1" thickBot="1">
      <c r="A229" s="11"/>
      <c r="B229" s="189">
        <v>85420</v>
      </c>
      <c r="C229" s="48"/>
      <c r="D229" s="197" t="s">
        <v>477</v>
      </c>
      <c r="E229" s="497">
        <f>SUM(E230:E232)</f>
        <v>152407</v>
      </c>
      <c r="F229" s="514">
        <f>SUM(F230:F232)</f>
        <v>26436</v>
      </c>
      <c r="G229" s="617">
        <f>F229+E229</f>
        <v>178843</v>
      </c>
    </row>
    <row r="230" spans="1:7" ht="14.25" customHeight="1">
      <c r="A230" s="11"/>
      <c r="B230" s="13"/>
      <c r="C230" s="40" t="s">
        <v>263</v>
      </c>
      <c r="D230" s="10" t="s">
        <v>40</v>
      </c>
      <c r="E230" s="183">
        <v>38727</v>
      </c>
      <c r="F230" s="182">
        <v>16436</v>
      </c>
      <c r="G230" s="25">
        <f>F230+E230</f>
        <v>55163</v>
      </c>
    </row>
    <row r="231" spans="1:7" ht="14.25" customHeight="1">
      <c r="A231" s="11"/>
      <c r="B231" s="13"/>
      <c r="C231" s="40" t="s">
        <v>270</v>
      </c>
      <c r="D231" s="10" t="s">
        <v>678</v>
      </c>
      <c r="E231" s="183">
        <v>0</v>
      </c>
      <c r="F231" s="182">
        <v>10000</v>
      </c>
      <c r="G231" s="25">
        <f>F231+E231</f>
        <v>10000</v>
      </c>
    </row>
    <row r="232" spans="1:7" ht="14.25" customHeight="1">
      <c r="A232" s="11"/>
      <c r="B232" s="13"/>
      <c r="C232" s="40" t="s">
        <v>101</v>
      </c>
      <c r="D232" s="10" t="s">
        <v>45</v>
      </c>
      <c r="E232" s="183">
        <v>113680</v>
      </c>
      <c r="F232" s="182"/>
      <c r="G232" s="25">
        <f>F232+E232</f>
        <v>113680</v>
      </c>
    </row>
    <row r="233" spans="1:7" ht="14.25" customHeight="1">
      <c r="A233" s="11"/>
      <c r="B233" s="13"/>
      <c r="C233" s="40"/>
      <c r="D233" s="10"/>
      <c r="E233" s="183"/>
      <c r="F233" s="182"/>
      <c r="G233" s="25"/>
    </row>
    <row r="234" spans="1:7" ht="14.25" customHeight="1" thickBot="1">
      <c r="A234" s="46">
        <v>926</v>
      </c>
      <c r="B234" s="42"/>
      <c r="C234" s="42"/>
      <c r="D234" s="53" t="s">
        <v>260</v>
      </c>
      <c r="E234" s="316">
        <f>E235</f>
        <v>3375</v>
      </c>
      <c r="F234" s="271">
        <f>F235</f>
        <v>0</v>
      </c>
      <c r="G234" s="103">
        <f>F234+E234</f>
        <v>3375</v>
      </c>
    </row>
    <row r="235" spans="1:7" ht="14.25" customHeight="1" thickBot="1">
      <c r="A235" s="23"/>
      <c r="B235" s="189">
        <v>92605</v>
      </c>
      <c r="C235" s="48"/>
      <c r="D235" s="54" t="s">
        <v>261</v>
      </c>
      <c r="E235" s="497">
        <f>E237+E236</f>
        <v>3375</v>
      </c>
      <c r="F235" s="514">
        <f>F237+F236</f>
        <v>0</v>
      </c>
      <c r="G235" s="617">
        <f>F235+E235</f>
        <v>3375</v>
      </c>
    </row>
    <row r="236" spans="1:7" ht="14.25" customHeight="1">
      <c r="A236" s="201"/>
      <c r="B236" s="8"/>
      <c r="C236" s="50" t="s">
        <v>263</v>
      </c>
      <c r="D236" s="1" t="s">
        <v>40</v>
      </c>
      <c r="E236" s="183">
        <v>3000</v>
      </c>
      <c r="F236" s="182"/>
      <c r="G236" s="25">
        <f>F236+E236</f>
        <v>3000</v>
      </c>
    </row>
    <row r="237" spans="1:7" ht="14.25" customHeight="1">
      <c r="A237" s="11"/>
      <c r="B237" s="13"/>
      <c r="C237" s="40" t="s">
        <v>101</v>
      </c>
      <c r="D237" s="1" t="s">
        <v>45</v>
      </c>
      <c r="E237" s="183">
        <v>375</v>
      </c>
      <c r="F237" s="182"/>
      <c r="G237" s="25">
        <f>F237+E237</f>
        <v>375</v>
      </c>
    </row>
    <row r="238" spans="1:7" ht="13.5" thickBot="1">
      <c r="A238" s="260"/>
      <c r="B238" s="143"/>
      <c r="C238" s="189"/>
      <c r="D238" s="143"/>
      <c r="E238" s="497"/>
      <c r="F238" s="514"/>
      <c r="G238" s="617"/>
    </row>
    <row r="239" spans="1:7" ht="13.5" thickBot="1">
      <c r="A239" s="686" t="s">
        <v>106</v>
      </c>
      <c r="B239" s="687"/>
      <c r="C239" s="687"/>
      <c r="D239" s="688"/>
      <c r="E239" s="508">
        <f>E215+E196+E160+E146+E108+E91+E85+E62+E48+E32+E25+E21+E12+E80+E139+E234</f>
        <v>32951942</v>
      </c>
      <c r="F239" s="518">
        <f>F215+F196+F160+F146+F108+F91+F85+F62+F48+F32+F25+F21+F12+F80+F139+F234</f>
        <v>1009801</v>
      </c>
      <c r="G239" s="373">
        <f aca="true" t="shared" si="2" ref="G239:G244">F239+E239</f>
        <v>33961743</v>
      </c>
    </row>
    <row r="240" spans="1:7" ht="12.75">
      <c r="A240" s="55"/>
      <c r="D240" s="411" t="s">
        <v>107</v>
      </c>
      <c r="E240" s="509">
        <f>SUM(E241:E243)</f>
        <v>7000597</v>
      </c>
      <c r="F240" s="640">
        <f>SUM(F241:F243)</f>
        <v>653346</v>
      </c>
      <c r="G240" s="501">
        <f t="shared" si="2"/>
        <v>7653943</v>
      </c>
    </row>
    <row r="241" spans="1:10" ht="12.75">
      <c r="A241" s="55"/>
      <c r="D241" s="412" t="s">
        <v>465</v>
      </c>
      <c r="E241" s="513">
        <f>E175+E133+E193</f>
        <v>2831776</v>
      </c>
      <c r="F241" s="142">
        <f>F175+F133+F193</f>
        <v>100</v>
      </c>
      <c r="G241" s="25">
        <f t="shared" si="2"/>
        <v>2831876</v>
      </c>
      <c r="J241" s="295"/>
    </row>
    <row r="242" spans="1:9" ht="12.75">
      <c r="A242" s="55"/>
      <c r="D242" s="412" t="s">
        <v>108</v>
      </c>
      <c r="E242" s="510">
        <f>E180+E157+E77+E64+E60+E58+E54+E50+E42+E14+E198+E82</f>
        <v>3222677</v>
      </c>
      <c r="F242" s="493">
        <f>F180+F157+F77+F64+F60+F58+F54+F50+F42+F14+F198+F82</f>
        <v>-5596</v>
      </c>
      <c r="G242" s="25">
        <f t="shared" si="2"/>
        <v>3217081</v>
      </c>
      <c r="I242" s="295"/>
    </row>
    <row r="243" spans="1:7" ht="12.75">
      <c r="A243" s="55"/>
      <c r="D243" s="413" t="s">
        <v>660</v>
      </c>
      <c r="E243" s="141">
        <f>E185+E152+E18+E212+E169+E225+E223+E141+E143+E125+E115+E210+E167+E113</f>
        <v>946144</v>
      </c>
      <c r="F243" s="141">
        <f>F185+F152+F18+F212+F169+F225+F223+F141+F143+F125+F115+F210+F167+F113</f>
        <v>658842</v>
      </c>
      <c r="G243" s="67">
        <f t="shared" si="2"/>
        <v>1604986</v>
      </c>
    </row>
    <row r="244" spans="1:7" ht="26.25" thickBot="1">
      <c r="A244" s="55"/>
      <c r="D244" s="414" t="s">
        <v>747</v>
      </c>
      <c r="E244" s="530">
        <f>E227+E126+E148</f>
        <v>336051</v>
      </c>
      <c r="F244" s="530">
        <f>F227+F126+F148</f>
        <v>0</v>
      </c>
      <c r="G244" s="617">
        <f t="shared" si="2"/>
        <v>336051</v>
      </c>
    </row>
    <row r="245" spans="1:9" ht="12.75">
      <c r="A245" s="55"/>
      <c r="I245" s="295">
        <f>SUM(G243:G244)</f>
        <v>1941037</v>
      </c>
    </row>
    <row r="246" ht="12.75">
      <c r="A246" s="55"/>
    </row>
    <row r="247" ht="12.75">
      <c r="A247" s="55"/>
    </row>
    <row r="248" spans="1:5" ht="12.75">
      <c r="A248" s="55"/>
      <c r="E248" s="295"/>
    </row>
    <row r="249" ht="12.75">
      <c r="A249" s="55"/>
    </row>
    <row r="250" spans="1:5" ht="12.75">
      <c r="A250" s="55"/>
      <c r="E250" s="55">
        <v>31274520</v>
      </c>
    </row>
    <row r="251" ht="12.75">
      <c r="A251" s="55"/>
    </row>
    <row r="252" ht="12.75">
      <c r="A252" s="55"/>
    </row>
    <row r="253" ht="12.75">
      <c r="A253" s="55"/>
    </row>
    <row r="254" ht="12.75">
      <c r="A254" s="55"/>
    </row>
    <row r="255" ht="12.75">
      <c r="A255" s="55"/>
    </row>
    <row r="256" ht="12.75">
      <c r="A256" s="55"/>
    </row>
    <row r="257" ht="12.75">
      <c r="A257" s="55"/>
    </row>
    <row r="258" ht="12.75">
      <c r="A258" s="55"/>
    </row>
    <row r="259" ht="12.75">
      <c r="A259" s="55"/>
    </row>
    <row r="260" ht="12.75">
      <c r="A260" s="55"/>
    </row>
    <row r="261" ht="12.75">
      <c r="A261" s="55"/>
    </row>
    <row r="262" ht="12.75">
      <c r="A262" s="55"/>
    </row>
    <row r="263" ht="12.75">
      <c r="A263" s="55"/>
    </row>
    <row r="264" ht="12.75">
      <c r="A264" s="55"/>
    </row>
    <row r="265" ht="12.75">
      <c r="A265" s="55"/>
    </row>
    <row r="266" ht="12.75">
      <c r="A266" s="55"/>
    </row>
    <row r="267" ht="12.75">
      <c r="A267" s="55"/>
    </row>
    <row r="268" ht="12.75">
      <c r="A268" s="55"/>
    </row>
    <row r="269" ht="12.75">
      <c r="A269" s="55"/>
    </row>
    <row r="270" ht="12.75">
      <c r="A270" s="55"/>
    </row>
    <row r="271" ht="12.75">
      <c r="A271" s="55"/>
    </row>
    <row r="272" ht="12.75">
      <c r="A272" s="55"/>
    </row>
    <row r="273" ht="12.75">
      <c r="A273" s="55"/>
    </row>
    <row r="274" ht="12.75">
      <c r="A274" s="55"/>
    </row>
    <row r="275" ht="12.75">
      <c r="A275" s="55"/>
    </row>
    <row r="276" ht="12.75">
      <c r="A276" s="55"/>
    </row>
    <row r="277" ht="12.75">
      <c r="A277" s="55"/>
    </row>
    <row r="278" ht="12.75">
      <c r="A278" s="55"/>
    </row>
    <row r="279" ht="12.75">
      <c r="A279" s="55"/>
    </row>
    <row r="280" ht="12.75">
      <c r="A280" s="55"/>
    </row>
    <row r="281" ht="12.75">
      <c r="A281" s="55"/>
    </row>
    <row r="282" ht="12.75">
      <c r="A282" s="55"/>
    </row>
    <row r="283" ht="12.75">
      <c r="A283" s="55"/>
    </row>
    <row r="284" ht="12.75">
      <c r="A284" s="55"/>
    </row>
    <row r="285" ht="12.75">
      <c r="A285" s="55"/>
    </row>
    <row r="286" ht="12.75">
      <c r="A286" s="55"/>
    </row>
    <row r="287" ht="12.75">
      <c r="A287" s="55"/>
    </row>
    <row r="288" ht="12.75">
      <c r="A288" s="55"/>
    </row>
    <row r="289" ht="12.75">
      <c r="A289" s="55"/>
    </row>
    <row r="290" ht="12.75">
      <c r="A290" s="55"/>
    </row>
    <row r="291" ht="12.75">
      <c r="A291" s="55"/>
    </row>
    <row r="292" ht="12.75">
      <c r="A292" s="55"/>
    </row>
    <row r="293" ht="12.75">
      <c r="A293" s="55"/>
    </row>
    <row r="294" ht="12.75">
      <c r="A294" s="55"/>
    </row>
    <row r="295" ht="12.75">
      <c r="A295" s="55"/>
    </row>
    <row r="296" ht="12.75">
      <c r="A296" s="55"/>
    </row>
    <row r="297" ht="12.75">
      <c r="A297" s="55"/>
    </row>
    <row r="298" ht="12.75">
      <c r="A298" s="55"/>
    </row>
    <row r="299" ht="12.75">
      <c r="A299" s="55"/>
    </row>
    <row r="300" ht="12.75">
      <c r="A300" s="55"/>
    </row>
    <row r="301" ht="12.75">
      <c r="A301" s="55"/>
    </row>
    <row r="302" ht="12.75">
      <c r="A302" s="55"/>
    </row>
    <row r="303" ht="12.75">
      <c r="A303" s="55"/>
    </row>
    <row r="304" ht="12.75">
      <c r="A304" s="55"/>
    </row>
    <row r="305" ht="12.75">
      <c r="A305" s="55"/>
    </row>
    <row r="306" ht="12.75">
      <c r="A306" s="55"/>
    </row>
    <row r="307" ht="12.75">
      <c r="A307" s="55"/>
    </row>
    <row r="308" ht="12.75">
      <c r="A308" s="55"/>
    </row>
    <row r="309" ht="12.75">
      <c r="A309" s="55"/>
    </row>
    <row r="310" ht="12.75">
      <c r="A310" s="55"/>
    </row>
    <row r="311" ht="12.75">
      <c r="A311" s="55"/>
    </row>
    <row r="312" ht="12.75">
      <c r="A312" s="55"/>
    </row>
    <row r="313" ht="12.75">
      <c r="A313" s="55"/>
    </row>
    <row r="314" ht="12.75">
      <c r="A314" s="55"/>
    </row>
    <row r="315" ht="12.75">
      <c r="A315" s="55"/>
    </row>
    <row r="316" ht="12.75">
      <c r="A316" s="55"/>
    </row>
    <row r="317" ht="12.75">
      <c r="A317" s="55"/>
    </row>
    <row r="318" ht="12.75">
      <c r="A318" s="55"/>
    </row>
    <row r="319" ht="12.75">
      <c r="A319" s="55"/>
    </row>
    <row r="320" ht="12.75">
      <c r="A320" s="55"/>
    </row>
    <row r="321" ht="12.75">
      <c r="A321" s="55"/>
    </row>
    <row r="322" ht="12.75">
      <c r="A322" s="55"/>
    </row>
    <row r="323" ht="12.75">
      <c r="A323" s="55"/>
    </row>
    <row r="324" ht="12.75">
      <c r="A324" s="55"/>
    </row>
    <row r="325" ht="12.75">
      <c r="A325" s="55"/>
    </row>
    <row r="326" ht="12.75">
      <c r="A326" s="55"/>
    </row>
    <row r="327" ht="12.75">
      <c r="A327" s="55"/>
    </row>
    <row r="328" ht="12.75">
      <c r="A328" s="55"/>
    </row>
    <row r="329" ht="12.75">
      <c r="A329" s="55"/>
    </row>
    <row r="330" ht="12.75">
      <c r="A330" s="55"/>
    </row>
    <row r="331" ht="12.75">
      <c r="A331" s="55"/>
    </row>
    <row r="332" ht="12.75">
      <c r="A332" s="55"/>
    </row>
    <row r="333" ht="12.75">
      <c r="A333" s="55"/>
    </row>
    <row r="334" ht="12.75">
      <c r="A334" s="55"/>
    </row>
    <row r="335" ht="12.75">
      <c r="A335" s="55"/>
    </row>
    <row r="336" ht="12.75">
      <c r="A336" s="55"/>
    </row>
    <row r="337" ht="12.75">
      <c r="A337" s="55"/>
    </row>
    <row r="338" ht="12.75">
      <c r="A338" s="55"/>
    </row>
    <row r="339" ht="12.75">
      <c r="A339" s="55"/>
    </row>
    <row r="340" ht="12.75">
      <c r="A340" s="55"/>
    </row>
    <row r="341" ht="12.75">
      <c r="A341" s="55"/>
    </row>
    <row r="342" ht="12.75">
      <c r="A342" s="55"/>
    </row>
    <row r="343" ht="12.75">
      <c r="A343" s="55"/>
    </row>
    <row r="344" ht="12.75">
      <c r="A344" s="55"/>
    </row>
    <row r="345" ht="12.75">
      <c r="A345" s="55"/>
    </row>
    <row r="346" ht="12.75">
      <c r="A346" s="55"/>
    </row>
    <row r="347" ht="12.75">
      <c r="A347" s="55"/>
    </row>
    <row r="348" ht="12.75">
      <c r="A348" s="55"/>
    </row>
    <row r="349" ht="12.75">
      <c r="A349" s="55"/>
    </row>
    <row r="350" ht="12.75">
      <c r="A350" s="55"/>
    </row>
    <row r="351" ht="12.75">
      <c r="A351" s="55"/>
    </row>
    <row r="352" ht="12.75">
      <c r="A352" s="55"/>
    </row>
    <row r="353" ht="12.75">
      <c r="A353" s="55"/>
    </row>
    <row r="354" ht="12.75">
      <c r="A354" s="55"/>
    </row>
    <row r="355" ht="12.75">
      <c r="A355" s="55"/>
    </row>
    <row r="356" ht="12.75">
      <c r="A356" s="55"/>
    </row>
    <row r="357" ht="12.75">
      <c r="A357" s="55"/>
    </row>
    <row r="358" ht="12.75">
      <c r="A358" s="55"/>
    </row>
    <row r="359" ht="12.75">
      <c r="A359" s="55"/>
    </row>
    <row r="360" ht="12.75">
      <c r="A360" s="55"/>
    </row>
    <row r="361" ht="12.75">
      <c r="A361" s="55"/>
    </row>
    <row r="362" ht="12.75">
      <c r="A362" s="55"/>
    </row>
    <row r="363" ht="12.75">
      <c r="A363" s="55"/>
    </row>
    <row r="364" ht="12.75">
      <c r="A364" s="55"/>
    </row>
    <row r="365" ht="12.75">
      <c r="A365" s="55"/>
    </row>
    <row r="366" ht="12.75">
      <c r="A366" s="55"/>
    </row>
    <row r="367" ht="12.75">
      <c r="A367" s="55"/>
    </row>
    <row r="368" ht="12.75">
      <c r="A368" s="55"/>
    </row>
    <row r="369" ht="12.75">
      <c r="A369" s="55"/>
    </row>
    <row r="370" ht="12.75">
      <c r="A370" s="55"/>
    </row>
    <row r="371" ht="12.75">
      <c r="A371" s="55"/>
    </row>
    <row r="372" ht="12.75">
      <c r="A372" s="55"/>
    </row>
    <row r="373" ht="12.75">
      <c r="A373" s="55"/>
    </row>
    <row r="374" ht="12.75">
      <c r="A374" s="55"/>
    </row>
    <row r="375" ht="12.75">
      <c r="A375" s="55"/>
    </row>
    <row r="376" ht="12.75">
      <c r="A376" s="55"/>
    </row>
    <row r="377" ht="12.75">
      <c r="A377" s="55"/>
    </row>
    <row r="378" ht="12.75">
      <c r="A378" s="55"/>
    </row>
    <row r="379" ht="12.75">
      <c r="A379" s="55"/>
    </row>
    <row r="380" ht="12.75">
      <c r="A380" s="55"/>
    </row>
    <row r="381" ht="12.75">
      <c r="A381" s="55"/>
    </row>
    <row r="382" ht="12.75">
      <c r="A382" s="55"/>
    </row>
    <row r="383" ht="12.75">
      <c r="A383" s="55"/>
    </row>
    <row r="384" ht="12.75">
      <c r="A384" s="55"/>
    </row>
    <row r="385" ht="12.75">
      <c r="A385" s="55"/>
    </row>
    <row r="386" spans="2:5" ht="12.75">
      <c r="B386" s="113"/>
      <c r="C386" s="299"/>
      <c r="D386" s="113"/>
      <c r="E386" s="113"/>
    </row>
    <row r="387" spans="2:5" ht="12.75">
      <c r="B387" s="113"/>
      <c r="C387" s="299"/>
      <c r="D387" s="113"/>
      <c r="E387" s="113"/>
    </row>
    <row r="388" spans="2:5" ht="12.75">
      <c r="B388" s="113"/>
      <c r="C388" s="299"/>
      <c r="D388" s="113"/>
      <c r="E388" s="113"/>
    </row>
    <row r="389" spans="2:5" ht="12.75">
      <c r="B389" s="113"/>
      <c r="C389" s="299"/>
      <c r="D389" s="113"/>
      <c r="E389" s="113"/>
    </row>
    <row r="390" spans="2:5" ht="12.75">
      <c r="B390" s="113"/>
      <c r="C390" s="299"/>
      <c r="D390" s="113"/>
      <c r="E390" s="113"/>
    </row>
    <row r="391" spans="2:5" ht="12.75">
      <c r="B391" s="113"/>
      <c r="C391" s="299"/>
      <c r="D391" s="113"/>
      <c r="E391" s="113"/>
    </row>
    <row r="392" spans="2:5" ht="12.75">
      <c r="B392" s="113"/>
      <c r="C392" s="299"/>
      <c r="D392" s="113"/>
      <c r="E392" s="113"/>
    </row>
    <row r="393" spans="2:5" ht="12.75">
      <c r="B393" s="113"/>
      <c r="C393" s="299"/>
      <c r="D393" s="113"/>
      <c r="E393" s="113"/>
    </row>
    <row r="394" spans="2:5" ht="12.75">
      <c r="B394" s="113"/>
      <c r="C394" s="299"/>
      <c r="D394" s="113"/>
      <c r="E394" s="113"/>
    </row>
    <row r="395" spans="2:5" ht="12.75">
      <c r="B395" s="113"/>
      <c r="C395" s="299"/>
      <c r="D395" s="113"/>
      <c r="E395" s="113"/>
    </row>
    <row r="396" spans="2:5" ht="12.75">
      <c r="B396" s="113"/>
      <c r="C396" s="299"/>
      <c r="D396" s="113"/>
      <c r="E396" s="113"/>
    </row>
    <row r="397" spans="2:5" ht="12.75">
      <c r="B397" s="113"/>
      <c r="C397" s="299"/>
      <c r="D397" s="113"/>
      <c r="E397" s="113"/>
    </row>
    <row r="398" spans="2:5" ht="12.75">
      <c r="B398" s="113"/>
      <c r="C398" s="299"/>
      <c r="D398" s="113"/>
      <c r="E398" s="113"/>
    </row>
    <row r="399" spans="2:5" ht="12.75">
      <c r="B399" s="113"/>
      <c r="C399" s="299"/>
      <c r="D399" s="113"/>
      <c r="E399" s="113"/>
    </row>
    <row r="400" spans="2:5" ht="12.75">
      <c r="B400" s="113"/>
      <c r="C400" s="299"/>
      <c r="D400" s="113"/>
      <c r="E400" s="113"/>
    </row>
    <row r="401" spans="2:5" ht="12.75">
      <c r="B401" s="113"/>
      <c r="C401" s="299"/>
      <c r="D401" s="113"/>
      <c r="E401" s="113"/>
    </row>
    <row r="402" spans="2:5" ht="12.75">
      <c r="B402" s="113"/>
      <c r="C402" s="299"/>
      <c r="D402" s="113"/>
      <c r="E402" s="113"/>
    </row>
    <row r="403" spans="2:5" ht="12.75">
      <c r="B403" s="113"/>
      <c r="C403" s="299"/>
      <c r="D403" s="113"/>
      <c r="E403" s="113"/>
    </row>
    <row r="404" spans="2:5" ht="12.75">
      <c r="B404" s="113"/>
      <c r="C404" s="299"/>
      <c r="D404" s="113"/>
      <c r="E404" s="113"/>
    </row>
    <row r="405" spans="2:5" ht="12.75">
      <c r="B405" s="113"/>
      <c r="C405" s="299"/>
      <c r="D405" s="113"/>
      <c r="E405" s="113"/>
    </row>
    <row r="406" spans="2:5" ht="12.75">
      <c r="B406" s="113"/>
      <c r="C406" s="299"/>
      <c r="D406" s="113"/>
      <c r="E406" s="113"/>
    </row>
    <row r="407" spans="2:5" ht="12.75">
      <c r="B407" s="113"/>
      <c r="C407" s="299"/>
      <c r="D407" s="113"/>
      <c r="E407" s="113"/>
    </row>
    <row r="408" spans="2:5" ht="12.75">
      <c r="B408" s="113"/>
      <c r="C408" s="299"/>
      <c r="D408" s="113"/>
      <c r="E408" s="113"/>
    </row>
    <row r="409" spans="2:5" ht="12.75">
      <c r="B409" s="113"/>
      <c r="C409" s="299"/>
      <c r="D409" s="113"/>
      <c r="E409" s="113"/>
    </row>
    <row r="410" spans="2:5" ht="12.75">
      <c r="B410" s="113"/>
      <c r="C410" s="299"/>
      <c r="D410" s="113"/>
      <c r="E410" s="113"/>
    </row>
    <row r="411" spans="2:5" ht="12.75">
      <c r="B411" s="113"/>
      <c r="C411" s="299"/>
      <c r="D411" s="113"/>
      <c r="E411" s="113"/>
    </row>
    <row r="412" spans="2:5" ht="12.75">
      <c r="B412" s="113"/>
      <c r="C412" s="299"/>
      <c r="D412" s="113"/>
      <c r="E412" s="113"/>
    </row>
    <row r="413" spans="2:5" ht="12.75">
      <c r="B413" s="113"/>
      <c r="C413" s="299"/>
      <c r="D413" s="113"/>
      <c r="E413" s="113"/>
    </row>
    <row r="414" spans="2:5" ht="12.75">
      <c r="B414" s="113"/>
      <c r="C414" s="299"/>
      <c r="D414" s="113"/>
      <c r="E414" s="113"/>
    </row>
    <row r="415" spans="2:5" ht="12.75">
      <c r="B415" s="113"/>
      <c r="C415" s="299"/>
      <c r="D415" s="113"/>
      <c r="E415" s="113"/>
    </row>
    <row r="416" spans="2:5" ht="12.75">
      <c r="B416" s="113"/>
      <c r="C416" s="299"/>
      <c r="D416" s="113"/>
      <c r="E416" s="113"/>
    </row>
    <row r="417" spans="2:5" ht="12.75">
      <c r="B417" s="113"/>
      <c r="C417" s="299"/>
      <c r="D417" s="113"/>
      <c r="E417" s="113"/>
    </row>
    <row r="418" spans="2:5" ht="12.75">
      <c r="B418" s="113"/>
      <c r="C418" s="299"/>
      <c r="D418" s="113"/>
      <c r="E418" s="113"/>
    </row>
    <row r="419" spans="2:5" ht="12.75">
      <c r="B419" s="113"/>
      <c r="C419" s="299"/>
      <c r="D419" s="113"/>
      <c r="E419" s="113"/>
    </row>
    <row r="420" spans="2:5" ht="12.75">
      <c r="B420" s="113"/>
      <c r="C420" s="299"/>
      <c r="D420" s="113"/>
      <c r="E420" s="113"/>
    </row>
    <row r="421" spans="2:5" ht="12.75">
      <c r="B421" s="113"/>
      <c r="C421" s="299"/>
      <c r="D421" s="113"/>
      <c r="E421" s="113"/>
    </row>
    <row r="422" spans="2:5" ht="12.75">
      <c r="B422" s="113"/>
      <c r="C422" s="299"/>
      <c r="D422" s="113"/>
      <c r="E422" s="113"/>
    </row>
    <row r="423" spans="2:5" ht="12.75">
      <c r="B423" s="113"/>
      <c r="C423" s="299"/>
      <c r="D423" s="113"/>
      <c r="E423" s="113"/>
    </row>
    <row r="424" spans="2:5" ht="12.75">
      <c r="B424" s="113"/>
      <c r="C424" s="299"/>
      <c r="D424" s="113"/>
      <c r="E424" s="113"/>
    </row>
    <row r="425" spans="2:5" ht="12.75">
      <c r="B425" s="113"/>
      <c r="C425" s="299"/>
      <c r="D425" s="113"/>
      <c r="E425" s="113"/>
    </row>
    <row r="426" spans="2:5" ht="12.75">
      <c r="B426" s="113"/>
      <c r="C426" s="299"/>
      <c r="D426" s="113"/>
      <c r="E426" s="113"/>
    </row>
    <row r="427" spans="2:5" ht="12.75">
      <c r="B427" s="113"/>
      <c r="C427" s="299"/>
      <c r="D427" s="113"/>
      <c r="E427" s="113"/>
    </row>
    <row r="428" spans="2:5" ht="12.75">
      <c r="B428" s="113"/>
      <c r="C428" s="299"/>
      <c r="D428" s="113"/>
      <c r="E428" s="113"/>
    </row>
    <row r="429" spans="2:5" ht="12.75">
      <c r="B429" s="113"/>
      <c r="C429" s="299"/>
      <c r="D429" s="113"/>
      <c r="E429" s="113"/>
    </row>
    <row r="430" spans="2:5" ht="12.75">
      <c r="B430" s="113"/>
      <c r="C430" s="299"/>
      <c r="D430" s="113"/>
      <c r="E430" s="113"/>
    </row>
    <row r="431" spans="2:5" ht="12.75">
      <c r="B431" s="113"/>
      <c r="C431" s="299"/>
      <c r="D431" s="113"/>
      <c r="E431" s="113"/>
    </row>
    <row r="432" spans="2:5" ht="12.75">
      <c r="B432" s="113"/>
      <c r="C432" s="299"/>
      <c r="D432" s="113"/>
      <c r="E432" s="113"/>
    </row>
    <row r="433" spans="2:5" ht="12.75">
      <c r="B433" s="113"/>
      <c r="C433" s="299"/>
      <c r="D433" s="113"/>
      <c r="E433" s="113"/>
    </row>
    <row r="434" spans="2:5" ht="12.75">
      <c r="B434" s="113"/>
      <c r="C434" s="299"/>
      <c r="D434" s="113"/>
      <c r="E434" s="113"/>
    </row>
    <row r="435" spans="2:5" ht="12.75">
      <c r="B435" s="113"/>
      <c r="C435" s="299"/>
      <c r="D435" s="113"/>
      <c r="E435" s="113"/>
    </row>
    <row r="436" spans="2:5" ht="12.75">
      <c r="B436" s="113"/>
      <c r="C436" s="299"/>
      <c r="D436" s="113"/>
      <c r="E436" s="113"/>
    </row>
    <row r="437" spans="2:5" ht="12.75">
      <c r="B437" s="113"/>
      <c r="C437" s="299"/>
      <c r="D437" s="113"/>
      <c r="E437" s="113"/>
    </row>
    <row r="438" spans="2:5" ht="12.75">
      <c r="B438" s="113"/>
      <c r="C438" s="299"/>
      <c r="D438" s="113"/>
      <c r="E438" s="113"/>
    </row>
    <row r="439" spans="2:5" ht="12.75">
      <c r="B439" s="113"/>
      <c r="C439" s="299"/>
      <c r="D439" s="113"/>
      <c r="E439" s="113"/>
    </row>
    <row r="440" spans="2:5" ht="12.75">
      <c r="B440" s="113"/>
      <c r="C440" s="299"/>
      <c r="D440" s="113"/>
      <c r="E440" s="113"/>
    </row>
    <row r="441" spans="2:5" ht="12.75">
      <c r="B441" s="113"/>
      <c r="C441" s="299"/>
      <c r="D441" s="113"/>
      <c r="E441" s="113"/>
    </row>
    <row r="442" spans="2:5" ht="12.75">
      <c r="B442" s="113"/>
      <c r="C442" s="299"/>
      <c r="D442" s="113"/>
      <c r="E442" s="113"/>
    </row>
    <row r="443" spans="2:5" ht="12.75">
      <c r="B443" s="113"/>
      <c r="C443" s="299"/>
      <c r="D443" s="113"/>
      <c r="E443" s="113"/>
    </row>
    <row r="444" spans="2:5" ht="12.75">
      <c r="B444" s="113"/>
      <c r="C444" s="299"/>
      <c r="D444" s="113"/>
      <c r="E444" s="113"/>
    </row>
    <row r="445" spans="2:5" ht="12.75">
      <c r="B445" s="113"/>
      <c r="C445" s="299"/>
      <c r="D445" s="113"/>
      <c r="E445" s="113"/>
    </row>
    <row r="446" spans="2:5" ht="12.75">
      <c r="B446" s="113"/>
      <c r="C446" s="299"/>
      <c r="D446" s="113"/>
      <c r="E446" s="113"/>
    </row>
    <row r="447" spans="2:5" ht="12.75">
      <c r="B447" s="113"/>
      <c r="C447" s="299"/>
      <c r="D447" s="113"/>
      <c r="E447" s="113"/>
    </row>
    <row r="448" spans="2:5" ht="12.75">
      <c r="B448" s="113"/>
      <c r="C448" s="299"/>
      <c r="D448" s="113"/>
      <c r="E448" s="113"/>
    </row>
    <row r="449" spans="2:5" ht="12.75">
      <c r="B449" s="113"/>
      <c r="C449" s="299"/>
      <c r="D449" s="113"/>
      <c r="E449" s="113"/>
    </row>
    <row r="450" spans="2:5" ht="12.75">
      <c r="B450" s="113"/>
      <c r="C450" s="299"/>
      <c r="D450" s="113"/>
      <c r="E450" s="113"/>
    </row>
    <row r="451" spans="2:5" ht="12.75">
      <c r="B451" s="113"/>
      <c r="C451" s="299"/>
      <c r="D451" s="113"/>
      <c r="E451" s="113"/>
    </row>
    <row r="452" spans="2:5" ht="12.75">
      <c r="B452" s="113"/>
      <c r="C452" s="299"/>
      <c r="D452" s="113"/>
      <c r="E452" s="113"/>
    </row>
    <row r="453" spans="2:5" ht="12.75">
      <c r="B453" s="113"/>
      <c r="C453" s="299"/>
      <c r="D453" s="113"/>
      <c r="E453" s="113"/>
    </row>
    <row r="454" spans="2:5" ht="12.75">
      <c r="B454" s="113"/>
      <c r="C454" s="299"/>
      <c r="D454" s="113"/>
      <c r="E454" s="113"/>
    </row>
    <row r="455" spans="2:5" ht="12.75">
      <c r="B455" s="113"/>
      <c r="C455" s="299"/>
      <c r="D455" s="113"/>
      <c r="E455" s="113"/>
    </row>
    <row r="456" spans="2:5" ht="12.75">
      <c r="B456" s="113"/>
      <c r="C456" s="299"/>
      <c r="D456" s="113"/>
      <c r="E456" s="113"/>
    </row>
    <row r="457" spans="2:5" ht="12.75">
      <c r="B457" s="113"/>
      <c r="C457" s="299"/>
      <c r="D457" s="113"/>
      <c r="E457" s="113"/>
    </row>
    <row r="458" spans="2:5" ht="12.75">
      <c r="B458" s="113"/>
      <c r="C458" s="299"/>
      <c r="D458" s="113"/>
      <c r="E458" s="113"/>
    </row>
    <row r="459" spans="2:5" ht="12.75">
      <c r="B459" s="113"/>
      <c r="C459" s="299"/>
      <c r="D459" s="113"/>
      <c r="E459" s="113"/>
    </row>
    <row r="460" spans="2:5" ht="12.75">
      <c r="B460" s="113"/>
      <c r="C460" s="299"/>
      <c r="D460" s="113"/>
      <c r="E460" s="113"/>
    </row>
    <row r="461" spans="2:5" ht="12.75">
      <c r="B461" s="113"/>
      <c r="C461" s="299"/>
      <c r="D461" s="113"/>
      <c r="E461" s="113"/>
    </row>
    <row r="462" spans="2:5" ht="12.75">
      <c r="B462" s="113"/>
      <c r="C462" s="299"/>
      <c r="D462" s="113"/>
      <c r="E462" s="113"/>
    </row>
    <row r="463" spans="2:5" ht="12.75">
      <c r="B463" s="113"/>
      <c r="C463" s="299"/>
      <c r="D463" s="113"/>
      <c r="E463" s="113"/>
    </row>
    <row r="464" spans="2:5" ht="12.75">
      <c r="B464" s="113"/>
      <c r="C464" s="299"/>
      <c r="D464" s="113"/>
      <c r="E464" s="113"/>
    </row>
    <row r="465" spans="2:5" ht="12.75">
      <c r="B465" s="113"/>
      <c r="C465" s="299"/>
      <c r="D465" s="113"/>
      <c r="E465" s="113"/>
    </row>
    <row r="466" spans="2:5" ht="12.75">
      <c r="B466" s="113"/>
      <c r="C466" s="299"/>
      <c r="D466" s="113"/>
      <c r="E466" s="113"/>
    </row>
    <row r="467" spans="2:5" ht="12.75">
      <c r="B467" s="113"/>
      <c r="C467" s="299"/>
      <c r="D467" s="113"/>
      <c r="E467" s="113"/>
    </row>
    <row r="468" spans="2:5" ht="12.75">
      <c r="B468" s="113"/>
      <c r="C468" s="299"/>
      <c r="D468" s="113"/>
      <c r="E468" s="113"/>
    </row>
    <row r="469" spans="2:5" ht="12.75">
      <c r="B469" s="113"/>
      <c r="C469" s="299"/>
      <c r="D469" s="113"/>
      <c r="E469" s="113"/>
    </row>
    <row r="470" spans="2:5" ht="12.75">
      <c r="B470" s="113"/>
      <c r="C470" s="299"/>
      <c r="D470" s="113"/>
      <c r="E470" s="113"/>
    </row>
    <row r="471" spans="2:5" ht="12.75">
      <c r="B471" s="113"/>
      <c r="C471" s="299"/>
      <c r="D471" s="113"/>
      <c r="E471" s="113"/>
    </row>
    <row r="472" spans="2:5" ht="12.75">
      <c r="B472" s="113"/>
      <c r="C472" s="299"/>
      <c r="D472" s="113"/>
      <c r="E472" s="113"/>
    </row>
    <row r="473" spans="2:5" ht="12.75">
      <c r="B473" s="113"/>
      <c r="C473" s="299"/>
      <c r="D473" s="113"/>
      <c r="E473" s="113"/>
    </row>
    <row r="474" spans="2:5" ht="12.75">
      <c r="B474" s="113"/>
      <c r="C474" s="299"/>
      <c r="D474" s="113"/>
      <c r="E474" s="113"/>
    </row>
    <row r="475" spans="2:5" ht="12.75">
      <c r="B475" s="113"/>
      <c r="C475" s="299"/>
      <c r="D475" s="113"/>
      <c r="E475" s="113"/>
    </row>
    <row r="476" spans="2:5" ht="12.75">
      <c r="B476" s="113"/>
      <c r="C476" s="299"/>
      <c r="D476" s="113"/>
      <c r="E476" s="113"/>
    </row>
    <row r="477" spans="2:5" ht="12.75">
      <c r="B477" s="113"/>
      <c r="C477" s="299"/>
      <c r="D477" s="113"/>
      <c r="E477" s="113"/>
    </row>
    <row r="478" spans="2:5" ht="12.75">
      <c r="B478" s="113"/>
      <c r="C478" s="299"/>
      <c r="D478" s="113"/>
      <c r="E478" s="113"/>
    </row>
    <row r="479" spans="2:5" ht="12.75">
      <c r="B479" s="113"/>
      <c r="C479" s="299"/>
      <c r="D479" s="113"/>
      <c r="E479" s="113"/>
    </row>
    <row r="480" spans="2:5" ht="12.75">
      <c r="B480" s="113"/>
      <c r="C480" s="299"/>
      <c r="D480" s="113"/>
      <c r="E480" s="113"/>
    </row>
    <row r="481" spans="2:5" ht="12.75">
      <c r="B481" s="113"/>
      <c r="C481" s="299"/>
      <c r="D481" s="113"/>
      <c r="E481" s="113"/>
    </row>
    <row r="482" spans="2:5" ht="12.75">
      <c r="B482" s="113"/>
      <c r="C482" s="299"/>
      <c r="D482" s="113"/>
      <c r="E482" s="113"/>
    </row>
    <row r="483" spans="2:5" ht="12.75">
      <c r="B483" s="113"/>
      <c r="C483" s="299"/>
      <c r="D483" s="113"/>
      <c r="E483" s="113"/>
    </row>
    <row r="484" spans="2:5" ht="12.75">
      <c r="B484" s="113"/>
      <c r="C484" s="299"/>
      <c r="D484" s="113"/>
      <c r="E484" s="113"/>
    </row>
    <row r="485" spans="2:5" ht="12.75">
      <c r="B485" s="113"/>
      <c r="C485" s="299"/>
      <c r="D485" s="113"/>
      <c r="E485" s="113"/>
    </row>
    <row r="486" spans="2:5" ht="12.75">
      <c r="B486" s="113"/>
      <c r="C486" s="299"/>
      <c r="D486" s="113"/>
      <c r="E486" s="113"/>
    </row>
    <row r="487" spans="2:5" ht="12.75">
      <c r="B487" s="113"/>
      <c r="C487" s="299"/>
      <c r="D487" s="113"/>
      <c r="E487" s="113"/>
    </row>
    <row r="488" spans="2:5" ht="12.75">
      <c r="B488" s="113"/>
      <c r="C488" s="299"/>
      <c r="D488" s="113"/>
      <c r="E488" s="113"/>
    </row>
    <row r="489" spans="2:5" ht="12.75">
      <c r="B489" s="113"/>
      <c r="C489" s="299"/>
      <c r="D489" s="113"/>
      <c r="E489" s="113"/>
    </row>
    <row r="490" spans="2:5" ht="12.75">
      <c r="B490" s="113"/>
      <c r="C490" s="299"/>
      <c r="D490" s="113"/>
      <c r="E490" s="113"/>
    </row>
    <row r="491" spans="2:5" ht="12.75">
      <c r="B491" s="113"/>
      <c r="C491" s="299"/>
      <c r="D491" s="113"/>
      <c r="E491" s="113"/>
    </row>
    <row r="492" spans="2:5" ht="12.75">
      <c r="B492" s="113"/>
      <c r="C492" s="299"/>
      <c r="D492" s="113"/>
      <c r="E492" s="113"/>
    </row>
    <row r="493" spans="2:5" ht="12.75">
      <c r="B493" s="113"/>
      <c r="C493" s="299"/>
      <c r="D493" s="113"/>
      <c r="E493" s="113"/>
    </row>
    <row r="494" spans="2:5" ht="12.75">
      <c r="B494" s="113"/>
      <c r="C494" s="299"/>
      <c r="D494" s="113"/>
      <c r="E494" s="113"/>
    </row>
    <row r="495" spans="2:5" ht="12.75">
      <c r="B495" s="113"/>
      <c r="C495" s="299"/>
      <c r="D495" s="113"/>
      <c r="E495" s="113"/>
    </row>
    <row r="496" spans="2:5" ht="12.75">
      <c r="B496" s="113"/>
      <c r="C496" s="299"/>
      <c r="D496" s="113"/>
      <c r="E496" s="113"/>
    </row>
    <row r="497" spans="2:5" ht="12.75">
      <c r="B497" s="113"/>
      <c r="C497" s="299"/>
      <c r="D497" s="113"/>
      <c r="E497" s="113"/>
    </row>
    <row r="498" spans="2:5" ht="12.75">
      <c r="B498" s="113"/>
      <c r="C498" s="299"/>
      <c r="D498" s="113"/>
      <c r="E498" s="113"/>
    </row>
    <row r="499" spans="2:5" ht="12.75">
      <c r="B499" s="113"/>
      <c r="C499" s="299"/>
      <c r="D499" s="113"/>
      <c r="E499" s="113"/>
    </row>
    <row r="500" spans="2:5" ht="12.75">
      <c r="B500" s="113"/>
      <c r="C500" s="299"/>
      <c r="D500" s="113"/>
      <c r="E500" s="113"/>
    </row>
    <row r="501" spans="2:5" ht="12.75">
      <c r="B501" s="113"/>
      <c r="C501" s="299"/>
      <c r="D501" s="113"/>
      <c r="E501" s="113"/>
    </row>
    <row r="502" spans="2:5" ht="12.75">
      <c r="B502" s="113"/>
      <c r="C502" s="299"/>
      <c r="D502" s="113"/>
      <c r="E502" s="113"/>
    </row>
    <row r="503" spans="2:5" ht="12.75">
      <c r="B503" s="113"/>
      <c r="C503" s="299"/>
      <c r="D503" s="113"/>
      <c r="E503" s="113"/>
    </row>
    <row r="504" spans="2:5" ht="12.75">
      <c r="B504" s="113"/>
      <c r="C504" s="299"/>
      <c r="D504" s="113"/>
      <c r="E504" s="113"/>
    </row>
    <row r="505" spans="2:5" ht="12.75">
      <c r="B505" s="113"/>
      <c r="C505" s="299"/>
      <c r="D505" s="113"/>
      <c r="E505" s="113"/>
    </row>
    <row r="506" spans="2:5" ht="12.75">
      <c r="B506" s="113"/>
      <c r="C506" s="299"/>
      <c r="D506" s="113"/>
      <c r="E506" s="113"/>
    </row>
    <row r="507" spans="2:5" ht="12.75">
      <c r="B507" s="113"/>
      <c r="C507" s="299"/>
      <c r="D507" s="113"/>
      <c r="E507" s="113"/>
    </row>
    <row r="508" spans="2:5" ht="12.75">
      <c r="B508" s="113"/>
      <c r="C508" s="299"/>
      <c r="D508" s="113"/>
      <c r="E508" s="113"/>
    </row>
    <row r="509" spans="2:5" ht="12.75">
      <c r="B509" s="113"/>
      <c r="C509" s="299"/>
      <c r="D509" s="113"/>
      <c r="E509" s="113"/>
    </row>
    <row r="510" spans="2:5" ht="12.75">
      <c r="B510" s="113"/>
      <c r="C510" s="299"/>
      <c r="D510" s="113"/>
      <c r="E510" s="113"/>
    </row>
    <row r="511" spans="2:5" ht="12.75">
      <c r="B511" s="113"/>
      <c r="C511" s="299"/>
      <c r="D511" s="113"/>
      <c r="E511" s="113"/>
    </row>
    <row r="512" spans="2:5" ht="12.75">
      <c r="B512" s="113"/>
      <c r="C512" s="299"/>
      <c r="D512" s="113"/>
      <c r="E512" s="113"/>
    </row>
    <row r="513" spans="2:5" ht="12.75">
      <c r="B513" s="113"/>
      <c r="C513" s="299"/>
      <c r="D513" s="113"/>
      <c r="E513" s="113"/>
    </row>
    <row r="514" spans="2:5" ht="12.75">
      <c r="B514" s="113"/>
      <c r="C514" s="299"/>
      <c r="D514" s="113"/>
      <c r="E514" s="113"/>
    </row>
    <row r="515" spans="2:5" ht="12.75">
      <c r="B515" s="113"/>
      <c r="C515" s="299"/>
      <c r="D515" s="113"/>
      <c r="E515" s="113"/>
    </row>
    <row r="516" spans="2:5" ht="12.75">
      <c r="B516" s="113"/>
      <c r="C516" s="299"/>
      <c r="D516" s="113"/>
      <c r="E516" s="113"/>
    </row>
    <row r="517" spans="2:5" ht="12.75">
      <c r="B517" s="113"/>
      <c r="C517" s="299"/>
      <c r="D517" s="113"/>
      <c r="E517" s="113"/>
    </row>
    <row r="518" spans="2:5" ht="12.75">
      <c r="B518" s="113"/>
      <c r="C518" s="299"/>
      <c r="D518" s="113"/>
      <c r="E518" s="113"/>
    </row>
    <row r="519" spans="2:5" ht="12.75">
      <c r="B519" s="113"/>
      <c r="C519" s="299"/>
      <c r="D519" s="113"/>
      <c r="E519" s="113"/>
    </row>
    <row r="520" spans="2:5" ht="12.75">
      <c r="B520" s="113"/>
      <c r="C520" s="299"/>
      <c r="D520" s="113"/>
      <c r="E520" s="113"/>
    </row>
    <row r="521" spans="2:5" ht="12.75">
      <c r="B521" s="113"/>
      <c r="C521" s="299"/>
      <c r="D521" s="113"/>
      <c r="E521" s="113"/>
    </row>
    <row r="522" spans="2:5" ht="12.75">
      <c r="B522" s="113"/>
      <c r="C522" s="299"/>
      <c r="D522" s="113"/>
      <c r="E522" s="113"/>
    </row>
    <row r="523" spans="2:5" ht="12.75">
      <c r="B523" s="113"/>
      <c r="C523" s="299"/>
      <c r="D523" s="113"/>
      <c r="E523" s="113"/>
    </row>
    <row r="524" spans="2:5" ht="12.75">
      <c r="B524" s="113"/>
      <c r="C524" s="299"/>
      <c r="D524" s="113"/>
      <c r="E524" s="113"/>
    </row>
    <row r="525" spans="2:5" ht="12.75">
      <c r="B525" s="113"/>
      <c r="C525" s="299"/>
      <c r="D525" s="113"/>
      <c r="E525" s="113"/>
    </row>
    <row r="526" spans="2:5" ht="12.75">
      <c r="B526" s="113"/>
      <c r="C526" s="299"/>
      <c r="D526" s="113"/>
      <c r="E526" s="113"/>
    </row>
    <row r="527" spans="2:5" ht="12.75">
      <c r="B527" s="113"/>
      <c r="C527" s="299"/>
      <c r="D527" s="113"/>
      <c r="E527" s="113"/>
    </row>
    <row r="528" spans="2:5" ht="12.75">
      <c r="B528" s="113"/>
      <c r="C528" s="299"/>
      <c r="D528" s="113"/>
      <c r="E528" s="113"/>
    </row>
    <row r="529" spans="2:5" ht="12.75">
      <c r="B529" s="113"/>
      <c r="C529" s="299"/>
      <c r="D529" s="113"/>
      <c r="E529" s="113"/>
    </row>
    <row r="530" spans="2:5" ht="12.75">
      <c r="B530" s="113"/>
      <c r="C530" s="299"/>
      <c r="D530" s="113"/>
      <c r="E530" s="113"/>
    </row>
    <row r="531" spans="2:5" ht="12.75">
      <c r="B531" s="113"/>
      <c r="C531" s="299"/>
      <c r="D531" s="113"/>
      <c r="E531" s="113"/>
    </row>
    <row r="532" spans="2:5" ht="12.75">
      <c r="B532" s="113"/>
      <c r="C532" s="299"/>
      <c r="D532" s="113"/>
      <c r="E532" s="113"/>
    </row>
    <row r="533" spans="2:5" ht="12.75">
      <c r="B533" s="113"/>
      <c r="C533" s="299"/>
      <c r="D533" s="113"/>
      <c r="E533" s="113"/>
    </row>
    <row r="534" spans="2:5" ht="12.75">
      <c r="B534" s="113"/>
      <c r="C534" s="299"/>
      <c r="D534" s="113"/>
      <c r="E534" s="113"/>
    </row>
    <row r="535" spans="2:5" ht="12.75">
      <c r="B535" s="113"/>
      <c r="C535" s="299"/>
      <c r="D535" s="113"/>
      <c r="E535" s="113"/>
    </row>
    <row r="536" spans="2:5" ht="12.75">
      <c r="B536" s="113"/>
      <c r="C536" s="299"/>
      <c r="D536" s="113"/>
      <c r="E536" s="113"/>
    </row>
    <row r="537" spans="2:5" ht="12.75">
      <c r="B537" s="113"/>
      <c r="C537" s="299"/>
      <c r="D537" s="113"/>
      <c r="E537" s="113"/>
    </row>
    <row r="538" spans="2:5" ht="12.75">
      <c r="B538" s="113"/>
      <c r="C538" s="299"/>
      <c r="D538" s="113"/>
      <c r="E538" s="113"/>
    </row>
    <row r="539" spans="2:5" ht="12.75">
      <c r="B539" s="113"/>
      <c r="C539" s="299"/>
      <c r="D539" s="113"/>
      <c r="E539" s="113"/>
    </row>
    <row r="540" spans="2:5" ht="12.75">
      <c r="B540" s="113"/>
      <c r="C540" s="299"/>
      <c r="D540" s="113"/>
      <c r="E540" s="113"/>
    </row>
    <row r="541" spans="2:5" ht="12.75">
      <c r="B541" s="113"/>
      <c r="C541" s="299"/>
      <c r="D541" s="113"/>
      <c r="E541" s="113"/>
    </row>
    <row r="542" spans="2:5" ht="12.75">
      <c r="B542" s="113"/>
      <c r="C542" s="299"/>
      <c r="D542" s="113"/>
      <c r="E542" s="113"/>
    </row>
    <row r="543" spans="2:5" ht="12.75">
      <c r="B543" s="113"/>
      <c r="C543" s="299"/>
      <c r="D543" s="113"/>
      <c r="E543" s="113"/>
    </row>
    <row r="544" spans="2:5" ht="12.75">
      <c r="B544" s="113"/>
      <c r="C544" s="299"/>
      <c r="D544" s="113"/>
      <c r="E544" s="113"/>
    </row>
    <row r="545" spans="2:5" ht="12.75">
      <c r="B545" s="113"/>
      <c r="C545" s="299"/>
      <c r="D545" s="113"/>
      <c r="E545" s="113"/>
    </row>
    <row r="546" spans="2:5" ht="12.75">
      <c r="B546" s="113"/>
      <c r="C546" s="299"/>
      <c r="D546" s="113"/>
      <c r="E546" s="113"/>
    </row>
    <row r="547" spans="2:5" ht="12.75">
      <c r="B547" s="113"/>
      <c r="C547" s="299"/>
      <c r="D547" s="113"/>
      <c r="E547" s="113"/>
    </row>
    <row r="548" spans="2:5" ht="12.75">
      <c r="B548" s="113"/>
      <c r="C548" s="299"/>
      <c r="D548" s="113"/>
      <c r="E548" s="113"/>
    </row>
    <row r="549" spans="2:5" ht="12.75">
      <c r="B549" s="113"/>
      <c r="C549" s="299"/>
      <c r="D549" s="113"/>
      <c r="E549" s="113"/>
    </row>
    <row r="550" spans="2:5" ht="12.75">
      <c r="B550" s="113"/>
      <c r="C550" s="299"/>
      <c r="D550" s="113"/>
      <c r="E550" s="113"/>
    </row>
    <row r="551" spans="2:5" ht="12.75">
      <c r="B551" s="113"/>
      <c r="C551" s="299"/>
      <c r="D551" s="113"/>
      <c r="E551" s="113"/>
    </row>
    <row r="552" spans="2:5" ht="12.75">
      <c r="B552" s="113"/>
      <c r="C552" s="299"/>
      <c r="D552" s="113"/>
      <c r="E552" s="113"/>
    </row>
    <row r="553" spans="2:5" ht="12.75">
      <c r="B553" s="113"/>
      <c r="C553" s="299"/>
      <c r="D553" s="113"/>
      <c r="E553" s="113"/>
    </row>
    <row r="554" spans="2:5" ht="12.75">
      <c r="B554" s="113"/>
      <c r="C554" s="299"/>
      <c r="D554" s="113"/>
      <c r="E554" s="113"/>
    </row>
    <row r="555" spans="2:5" ht="12.75">
      <c r="B555" s="113"/>
      <c r="C555" s="299"/>
      <c r="D555" s="113"/>
      <c r="E555" s="113"/>
    </row>
    <row r="556" spans="2:5" ht="12.75">
      <c r="B556" s="113"/>
      <c r="C556" s="299"/>
      <c r="D556" s="113"/>
      <c r="E556" s="113"/>
    </row>
    <row r="557" spans="2:5" ht="12.75">
      <c r="B557" s="113"/>
      <c r="C557" s="299"/>
      <c r="D557" s="113"/>
      <c r="E557" s="113"/>
    </row>
    <row r="558" spans="2:5" ht="12.75">
      <c r="B558" s="113"/>
      <c r="C558" s="299"/>
      <c r="D558" s="113"/>
      <c r="E558" s="113"/>
    </row>
    <row r="559" spans="2:5" ht="12.75">
      <c r="B559" s="113"/>
      <c r="C559" s="299"/>
      <c r="D559" s="113"/>
      <c r="E559" s="113"/>
    </row>
    <row r="560" spans="2:5" ht="12.75">
      <c r="B560" s="113"/>
      <c r="C560" s="299"/>
      <c r="D560" s="113"/>
      <c r="E560" s="113"/>
    </row>
    <row r="561" spans="2:5" ht="12.75">
      <c r="B561" s="113"/>
      <c r="C561" s="299"/>
      <c r="D561" s="113"/>
      <c r="E561" s="113"/>
    </row>
    <row r="562" spans="2:5" ht="12.75">
      <c r="B562" s="113"/>
      <c r="C562" s="299"/>
      <c r="D562" s="113"/>
      <c r="E562" s="113"/>
    </row>
    <row r="563" spans="2:5" ht="12.75">
      <c r="B563" s="113"/>
      <c r="C563" s="299"/>
      <c r="D563" s="113"/>
      <c r="E563" s="113"/>
    </row>
    <row r="564" spans="2:5" ht="12.75">
      <c r="B564" s="113"/>
      <c r="C564" s="299"/>
      <c r="D564" s="113"/>
      <c r="E564" s="113"/>
    </row>
    <row r="565" spans="2:5" ht="12.75">
      <c r="B565" s="113"/>
      <c r="C565" s="299"/>
      <c r="D565" s="113"/>
      <c r="E565" s="113"/>
    </row>
    <row r="566" spans="2:5" ht="12.75">
      <c r="B566" s="113"/>
      <c r="C566" s="299"/>
      <c r="D566" s="113"/>
      <c r="E566" s="113"/>
    </row>
    <row r="567" spans="2:5" ht="12.75">
      <c r="B567" s="113"/>
      <c r="C567" s="299"/>
      <c r="D567" s="113"/>
      <c r="E567" s="113"/>
    </row>
    <row r="568" spans="2:5" ht="12.75">
      <c r="B568" s="113"/>
      <c r="C568" s="299"/>
      <c r="D568" s="113"/>
      <c r="E568" s="113"/>
    </row>
    <row r="569" spans="2:5" ht="12.75">
      <c r="B569" s="113"/>
      <c r="C569" s="299"/>
      <c r="D569" s="113"/>
      <c r="E569" s="113"/>
    </row>
    <row r="570" spans="2:5" ht="12.75">
      <c r="B570" s="113"/>
      <c r="C570" s="299"/>
      <c r="D570" s="113"/>
      <c r="E570" s="113"/>
    </row>
    <row r="571" spans="2:5" ht="12.75">
      <c r="B571" s="113"/>
      <c r="C571" s="299"/>
      <c r="D571" s="113"/>
      <c r="E571" s="113"/>
    </row>
    <row r="572" spans="2:5" ht="12.75">
      <c r="B572" s="113"/>
      <c r="C572" s="299"/>
      <c r="D572" s="113"/>
      <c r="E572" s="113"/>
    </row>
    <row r="573" spans="2:5" ht="12.75">
      <c r="B573" s="113"/>
      <c r="C573" s="299"/>
      <c r="D573" s="113"/>
      <c r="E573" s="113"/>
    </row>
    <row r="574" spans="2:5" ht="12.75">
      <c r="B574" s="113"/>
      <c r="C574" s="299"/>
      <c r="D574" s="113"/>
      <c r="E574" s="113"/>
    </row>
    <row r="575" spans="2:5" ht="12.75">
      <c r="B575" s="113"/>
      <c r="C575" s="299"/>
      <c r="D575" s="113"/>
      <c r="E575" s="113"/>
    </row>
    <row r="576" spans="2:5" ht="12.75">
      <c r="B576" s="113"/>
      <c r="C576" s="299"/>
      <c r="D576" s="113"/>
      <c r="E576" s="113"/>
    </row>
    <row r="577" spans="2:5" ht="12.75">
      <c r="B577" s="113"/>
      <c r="C577" s="299"/>
      <c r="D577" s="113"/>
      <c r="E577" s="113"/>
    </row>
    <row r="578" spans="2:5" ht="12.75">
      <c r="B578" s="113"/>
      <c r="C578" s="299"/>
      <c r="D578" s="113"/>
      <c r="E578" s="113"/>
    </row>
    <row r="579" spans="2:5" ht="12.75">
      <c r="B579" s="113"/>
      <c r="C579" s="299"/>
      <c r="D579" s="113"/>
      <c r="E579" s="113"/>
    </row>
    <row r="580" spans="2:5" ht="12.75">
      <c r="B580" s="113"/>
      <c r="C580" s="299"/>
      <c r="D580" s="113"/>
      <c r="E580" s="113"/>
    </row>
    <row r="581" spans="2:5" ht="12.75">
      <c r="B581" s="113"/>
      <c r="C581" s="299"/>
      <c r="D581" s="113"/>
      <c r="E581" s="113"/>
    </row>
    <row r="582" spans="2:5" ht="12.75">
      <c r="B582" s="113"/>
      <c r="C582" s="299"/>
      <c r="D582" s="113"/>
      <c r="E582" s="113"/>
    </row>
    <row r="583" spans="2:5" ht="12.75">
      <c r="B583" s="113"/>
      <c r="C583" s="299"/>
      <c r="D583" s="113"/>
      <c r="E583" s="113"/>
    </row>
    <row r="584" spans="2:5" ht="12.75">
      <c r="B584" s="113"/>
      <c r="C584" s="299"/>
      <c r="D584" s="113"/>
      <c r="E584" s="113"/>
    </row>
    <row r="585" spans="2:5" ht="12.75">
      <c r="B585" s="113"/>
      <c r="C585" s="299"/>
      <c r="D585" s="113"/>
      <c r="E585" s="113"/>
    </row>
    <row r="586" spans="2:5" ht="12.75">
      <c r="B586" s="113"/>
      <c r="C586" s="299"/>
      <c r="D586" s="113"/>
      <c r="E586" s="113"/>
    </row>
    <row r="587" spans="2:5" ht="12.75">
      <c r="B587" s="113"/>
      <c r="C587" s="299"/>
      <c r="D587" s="113"/>
      <c r="E587" s="113"/>
    </row>
    <row r="588" spans="2:5" ht="12.75">
      <c r="B588" s="113"/>
      <c r="C588" s="299"/>
      <c r="D588" s="113"/>
      <c r="E588" s="113"/>
    </row>
    <row r="589" spans="2:5" ht="12.75">
      <c r="B589" s="113"/>
      <c r="C589" s="299"/>
      <c r="D589" s="113"/>
      <c r="E589" s="113"/>
    </row>
    <row r="590" spans="2:5" ht="12.75">
      <c r="B590" s="113"/>
      <c r="C590" s="299"/>
      <c r="D590" s="113"/>
      <c r="E590" s="113"/>
    </row>
    <row r="591" spans="2:5" ht="12.75">
      <c r="B591" s="113"/>
      <c r="C591" s="299"/>
      <c r="D591" s="113"/>
      <c r="E591" s="113"/>
    </row>
    <row r="592" spans="2:5" ht="12.75">
      <c r="B592" s="113"/>
      <c r="C592" s="299"/>
      <c r="D592" s="113"/>
      <c r="E592" s="113"/>
    </row>
    <row r="593" spans="2:5" ht="12.75">
      <c r="B593" s="113"/>
      <c r="C593" s="299"/>
      <c r="D593" s="113"/>
      <c r="E593" s="113"/>
    </row>
    <row r="594" spans="2:5" ht="12.75">
      <c r="B594" s="113"/>
      <c r="C594" s="299"/>
      <c r="D594" s="113"/>
      <c r="E594" s="113"/>
    </row>
    <row r="595" spans="2:5" ht="12.75">
      <c r="B595" s="113"/>
      <c r="C595" s="299"/>
      <c r="D595" s="113"/>
      <c r="E595" s="113"/>
    </row>
    <row r="596" spans="2:5" ht="12.75">
      <c r="B596" s="113"/>
      <c r="C596" s="299"/>
      <c r="D596" s="113"/>
      <c r="E596" s="113"/>
    </row>
    <row r="597" spans="2:5" ht="12.75">
      <c r="B597" s="113"/>
      <c r="C597" s="299"/>
      <c r="D597" s="113"/>
      <c r="E597" s="113"/>
    </row>
    <row r="598" spans="2:5" ht="12.75">
      <c r="B598" s="113"/>
      <c r="C598" s="299"/>
      <c r="D598" s="113"/>
      <c r="E598" s="113"/>
    </row>
    <row r="599" spans="2:5" ht="12.75">
      <c r="B599" s="113"/>
      <c r="C599" s="299"/>
      <c r="D599" s="113"/>
      <c r="E599" s="113"/>
    </row>
    <row r="600" spans="2:5" ht="12.75">
      <c r="B600" s="113"/>
      <c r="C600" s="299"/>
      <c r="D600" s="113"/>
      <c r="E600" s="113"/>
    </row>
    <row r="601" spans="2:5" ht="12.75">
      <c r="B601" s="113"/>
      <c r="C601" s="299"/>
      <c r="D601" s="113"/>
      <c r="E601" s="113"/>
    </row>
    <row r="602" spans="2:5" ht="12.75">
      <c r="B602" s="113"/>
      <c r="C602" s="299"/>
      <c r="D602" s="113"/>
      <c r="E602" s="113"/>
    </row>
    <row r="603" spans="2:5" ht="12.75">
      <c r="B603" s="113"/>
      <c r="C603" s="299"/>
      <c r="D603" s="113"/>
      <c r="E603" s="113"/>
    </row>
    <row r="604" spans="2:5" ht="12.75">
      <c r="B604" s="113"/>
      <c r="C604" s="299"/>
      <c r="D604" s="113"/>
      <c r="E604" s="113"/>
    </row>
    <row r="605" spans="2:5" ht="12.75">
      <c r="B605" s="113"/>
      <c r="C605" s="299"/>
      <c r="D605" s="113"/>
      <c r="E605" s="113"/>
    </row>
    <row r="606" spans="2:5" ht="12.75">
      <c r="B606" s="113"/>
      <c r="C606" s="299"/>
      <c r="D606" s="113"/>
      <c r="E606" s="113"/>
    </row>
    <row r="607" spans="2:5" ht="12.75">
      <c r="B607" s="113"/>
      <c r="C607" s="299"/>
      <c r="D607" s="113"/>
      <c r="E607" s="113"/>
    </row>
    <row r="608" spans="2:5" ht="12.75">
      <c r="B608" s="113"/>
      <c r="C608" s="299"/>
      <c r="D608" s="113"/>
      <c r="E608" s="113"/>
    </row>
    <row r="609" spans="2:5" ht="12.75">
      <c r="B609" s="113"/>
      <c r="C609" s="299"/>
      <c r="D609" s="113"/>
      <c r="E609" s="113"/>
    </row>
    <row r="610" spans="2:5" ht="12.75">
      <c r="B610" s="113"/>
      <c r="C610" s="299"/>
      <c r="D610" s="113"/>
      <c r="E610" s="113"/>
    </row>
    <row r="611" spans="2:5" ht="12.75">
      <c r="B611" s="113"/>
      <c r="C611" s="299"/>
      <c r="D611" s="113"/>
      <c r="E611" s="113"/>
    </row>
    <row r="612" spans="2:5" ht="12.75">
      <c r="B612" s="113"/>
      <c r="C612" s="299"/>
      <c r="D612" s="113"/>
      <c r="E612" s="113"/>
    </row>
    <row r="613" spans="2:5" ht="12.75">
      <c r="B613" s="113"/>
      <c r="C613" s="299"/>
      <c r="D613" s="113"/>
      <c r="E613" s="113"/>
    </row>
    <row r="614" spans="2:5" ht="12.75">
      <c r="B614" s="113"/>
      <c r="C614" s="299"/>
      <c r="D614" s="113"/>
      <c r="E614" s="113"/>
    </row>
    <row r="615" spans="2:5" ht="12.75">
      <c r="B615" s="113"/>
      <c r="C615" s="299"/>
      <c r="D615" s="113"/>
      <c r="E615" s="113"/>
    </row>
    <row r="616" spans="2:5" ht="12.75">
      <c r="B616" s="113"/>
      <c r="C616" s="299"/>
      <c r="D616" s="113"/>
      <c r="E616" s="113"/>
    </row>
    <row r="617" spans="2:5" ht="12.75">
      <c r="B617" s="113"/>
      <c r="C617" s="299"/>
      <c r="D617" s="113"/>
      <c r="E617" s="113"/>
    </row>
    <row r="618" spans="2:5" ht="12.75">
      <c r="B618" s="113"/>
      <c r="C618" s="299"/>
      <c r="D618" s="113"/>
      <c r="E618" s="113"/>
    </row>
    <row r="619" spans="2:5" ht="12.75">
      <c r="B619" s="113"/>
      <c r="C619" s="299"/>
      <c r="D619" s="113"/>
      <c r="E619" s="113"/>
    </row>
    <row r="620" spans="2:5" ht="12.75">
      <c r="B620" s="113"/>
      <c r="C620" s="299"/>
      <c r="D620" s="113"/>
      <c r="E620" s="113"/>
    </row>
    <row r="621" spans="2:5" ht="12.75">
      <c r="B621" s="113"/>
      <c r="C621" s="299"/>
      <c r="D621" s="113"/>
      <c r="E621" s="113"/>
    </row>
    <row r="622" spans="2:5" ht="12.75">
      <c r="B622" s="113"/>
      <c r="C622" s="299"/>
      <c r="D622" s="113"/>
      <c r="E622" s="113"/>
    </row>
    <row r="623" spans="2:5" ht="12.75">
      <c r="B623" s="113"/>
      <c r="C623" s="299"/>
      <c r="D623" s="113"/>
      <c r="E623" s="113"/>
    </row>
    <row r="624" spans="2:5" ht="12.75">
      <c r="B624" s="113"/>
      <c r="C624" s="299"/>
      <c r="D624" s="113"/>
      <c r="E624" s="113"/>
    </row>
    <row r="625" spans="2:5" ht="12.75">
      <c r="B625" s="113"/>
      <c r="C625" s="299"/>
      <c r="D625" s="113"/>
      <c r="E625" s="113"/>
    </row>
    <row r="626" spans="2:5" ht="12.75">
      <c r="B626" s="113"/>
      <c r="C626" s="299"/>
      <c r="D626" s="113"/>
      <c r="E626" s="113"/>
    </row>
    <row r="627" spans="2:5" ht="12.75">
      <c r="B627" s="113"/>
      <c r="C627" s="299"/>
      <c r="D627" s="113"/>
      <c r="E627" s="113"/>
    </row>
    <row r="628" spans="2:5" ht="12.75">
      <c r="B628" s="113"/>
      <c r="C628" s="299"/>
      <c r="D628" s="113"/>
      <c r="E628" s="113"/>
    </row>
    <row r="629" spans="2:5" ht="12.75">
      <c r="B629" s="113"/>
      <c r="C629" s="299"/>
      <c r="D629" s="113"/>
      <c r="E629" s="113"/>
    </row>
    <row r="630" spans="2:5" ht="12.75">
      <c r="B630" s="113"/>
      <c r="C630" s="299"/>
      <c r="D630" s="113"/>
      <c r="E630" s="113"/>
    </row>
    <row r="631" spans="2:5" ht="12.75">
      <c r="B631" s="113"/>
      <c r="C631" s="299"/>
      <c r="D631" s="113"/>
      <c r="E631" s="113"/>
    </row>
    <row r="632" spans="2:5" ht="12.75">
      <c r="B632" s="113"/>
      <c r="C632" s="299"/>
      <c r="D632" s="113"/>
      <c r="E632" s="113"/>
    </row>
    <row r="633" spans="2:5" ht="12.75">
      <c r="B633" s="113"/>
      <c r="C633" s="299"/>
      <c r="D633" s="113"/>
      <c r="E633" s="113"/>
    </row>
    <row r="634" spans="2:5" ht="12.75">
      <c r="B634" s="113"/>
      <c r="C634" s="299"/>
      <c r="D634" s="113"/>
      <c r="E634" s="113"/>
    </row>
    <row r="635" spans="2:5" ht="12.75">
      <c r="B635" s="113"/>
      <c r="C635" s="299"/>
      <c r="D635" s="113"/>
      <c r="E635" s="113"/>
    </row>
    <row r="636" spans="2:5" ht="12.75">
      <c r="B636" s="113"/>
      <c r="C636" s="299"/>
      <c r="D636" s="113"/>
      <c r="E636" s="113"/>
    </row>
    <row r="637" spans="2:5" ht="12.75">
      <c r="B637" s="113"/>
      <c r="C637" s="299"/>
      <c r="D637" s="113"/>
      <c r="E637" s="113"/>
    </row>
    <row r="638" spans="2:5" ht="12.75">
      <c r="B638" s="113"/>
      <c r="C638" s="299"/>
      <c r="D638" s="113"/>
      <c r="E638" s="113"/>
    </row>
    <row r="639" spans="2:5" ht="12.75">
      <c r="B639" s="113"/>
      <c r="C639" s="299"/>
      <c r="D639" s="113"/>
      <c r="E639" s="113"/>
    </row>
    <row r="640" spans="2:5" ht="12.75">
      <c r="B640" s="113"/>
      <c r="C640" s="299"/>
      <c r="D640" s="113"/>
      <c r="E640" s="113"/>
    </row>
    <row r="641" spans="2:5" ht="12.75">
      <c r="B641" s="113"/>
      <c r="C641" s="299"/>
      <c r="D641" s="113"/>
      <c r="E641" s="113"/>
    </row>
    <row r="642" spans="2:5" ht="12.75">
      <c r="B642" s="113"/>
      <c r="C642" s="299"/>
      <c r="D642" s="113"/>
      <c r="E642" s="113"/>
    </row>
    <row r="643" spans="2:5" ht="12.75">
      <c r="B643" s="113"/>
      <c r="C643" s="299"/>
      <c r="D643" s="113"/>
      <c r="E643" s="113"/>
    </row>
    <row r="644" spans="2:5" ht="12.75">
      <c r="B644" s="113"/>
      <c r="C644" s="299"/>
      <c r="D644" s="113"/>
      <c r="E644" s="113"/>
    </row>
    <row r="645" spans="2:5" ht="12.75">
      <c r="B645" s="113"/>
      <c r="C645" s="299"/>
      <c r="D645" s="113"/>
      <c r="E645" s="113"/>
    </row>
    <row r="646" spans="2:5" ht="12.75">
      <c r="B646" s="113"/>
      <c r="C646" s="299"/>
      <c r="D646" s="113"/>
      <c r="E646" s="113"/>
    </row>
    <row r="647" spans="2:5" ht="12.75">
      <c r="B647" s="113"/>
      <c r="C647" s="299"/>
      <c r="D647" s="113"/>
      <c r="E647" s="113"/>
    </row>
    <row r="648" spans="2:5" ht="12.75">
      <c r="B648" s="113"/>
      <c r="C648" s="299"/>
      <c r="D648" s="113"/>
      <c r="E648" s="113"/>
    </row>
    <row r="649" spans="2:5" ht="12.75">
      <c r="B649" s="113"/>
      <c r="C649" s="299"/>
      <c r="D649" s="113"/>
      <c r="E649" s="113"/>
    </row>
    <row r="650" spans="2:5" ht="12.75">
      <c r="B650" s="113"/>
      <c r="C650" s="299"/>
      <c r="D650" s="113"/>
      <c r="E650" s="113"/>
    </row>
    <row r="651" spans="2:5" ht="12.75">
      <c r="B651" s="113"/>
      <c r="C651" s="299"/>
      <c r="D651" s="113"/>
      <c r="E651" s="113"/>
    </row>
    <row r="652" spans="2:5" ht="12.75">
      <c r="B652" s="113"/>
      <c r="C652" s="299"/>
      <c r="D652" s="113"/>
      <c r="E652" s="113"/>
    </row>
    <row r="653" spans="2:5" ht="12.75">
      <c r="B653" s="113"/>
      <c r="C653" s="299"/>
      <c r="D653" s="113"/>
      <c r="E653" s="113"/>
    </row>
    <row r="654" spans="2:5" ht="12.75">
      <c r="B654" s="113"/>
      <c r="C654" s="299"/>
      <c r="D654" s="113"/>
      <c r="E654" s="113"/>
    </row>
    <row r="655" spans="2:5" ht="12.75">
      <c r="B655" s="113"/>
      <c r="C655" s="299"/>
      <c r="D655" s="113"/>
      <c r="E655" s="113"/>
    </row>
    <row r="656" spans="2:5" ht="12.75">
      <c r="B656" s="113"/>
      <c r="C656" s="299"/>
      <c r="D656" s="113"/>
      <c r="E656" s="113"/>
    </row>
    <row r="657" spans="2:5" ht="12.75">
      <c r="B657" s="113"/>
      <c r="C657" s="299"/>
      <c r="D657" s="113"/>
      <c r="E657" s="113"/>
    </row>
    <row r="658" spans="2:5" ht="12.75">
      <c r="B658" s="113"/>
      <c r="C658" s="299"/>
      <c r="D658" s="113"/>
      <c r="E658" s="113"/>
    </row>
    <row r="659" spans="2:5" ht="12.75">
      <c r="B659" s="113"/>
      <c r="C659" s="299"/>
      <c r="D659" s="113"/>
      <c r="E659" s="113"/>
    </row>
    <row r="660" spans="2:5" ht="12.75">
      <c r="B660" s="113"/>
      <c r="C660" s="299"/>
      <c r="D660" s="113"/>
      <c r="E660" s="113"/>
    </row>
    <row r="661" spans="2:5" ht="12.75">
      <c r="B661" s="113"/>
      <c r="C661" s="299"/>
      <c r="D661" s="113"/>
      <c r="E661" s="113"/>
    </row>
    <row r="662" spans="2:5" ht="12.75">
      <c r="B662" s="113"/>
      <c r="C662" s="299"/>
      <c r="D662" s="113"/>
      <c r="E662" s="113"/>
    </row>
    <row r="663" spans="2:5" ht="12.75">
      <c r="B663" s="113"/>
      <c r="C663" s="299"/>
      <c r="D663" s="113"/>
      <c r="E663" s="113"/>
    </row>
    <row r="664" spans="2:5" ht="12.75">
      <c r="B664" s="113"/>
      <c r="C664" s="299"/>
      <c r="D664" s="113"/>
      <c r="E664" s="113"/>
    </row>
    <row r="665" spans="2:5" ht="12.75">
      <c r="B665" s="113"/>
      <c r="C665" s="299"/>
      <c r="D665" s="113"/>
      <c r="E665" s="113"/>
    </row>
    <row r="666" spans="2:5" ht="12.75">
      <c r="B666" s="113"/>
      <c r="C666" s="299"/>
      <c r="D666" s="113"/>
      <c r="E666" s="113"/>
    </row>
    <row r="667" spans="2:5" ht="12.75">
      <c r="B667" s="113"/>
      <c r="C667" s="299"/>
      <c r="D667" s="113"/>
      <c r="E667" s="113"/>
    </row>
    <row r="668" spans="2:5" ht="12.75">
      <c r="B668" s="113"/>
      <c r="C668" s="299"/>
      <c r="D668" s="113"/>
      <c r="E668" s="113"/>
    </row>
    <row r="669" spans="2:5" ht="12.75">
      <c r="B669" s="113"/>
      <c r="C669" s="299"/>
      <c r="D669" s="113"/>
      <c r="E669" s="113"/>
    </row>
    <row r="670" spans="2:5" ht="12.75">
      <c r="B670" s="113"/>
      <c r="C670" s="299"/>
      <c r="D670" s="113"/>
      <c r="E670" s="113"/>
    </row>
    <row r="671" spans="2:5" ht="12.75">
      <c r="B671" s="113"/>
      <c r="C671" s="299"/>
      <c r="D671" s="113"/>
      <c r="E671" s="113"/>
    </row>
    <row r="672" spans="2:5" ht="12.75">
      <c r="B672" s="113"/>
      <c r="C672" s="299"/>
      <c r="D672" s="113"/>
      <c r="E672" s="113"/>
    </row>
    <row r="673" spans="2:5" ht="12.75">
      <c r="B673" s="113"/>
      <c r="C673" s="299"/>
      <c r="D673" s="113"/>
      <c r="E673" s="113"/>
    </row>
    <row r="674" spans="2:5" ht="12.75">
      <c r="B674" s="113"/>
      <c r="C674" s="299"/>
      <c r="D674" s="113"/>
      <c r="E674" s="113"/>
    </row>
    <row r="675" spans="2:5" ht="12.75">
      <c r="B675" s="113"/>
      <c r="C675" s="299"/>
      <c r="D675" s="113"/>
      <c r="E675" s="113"/>
    </row>
    <row r="676" spans="2:5" ht="12.75">
      <c r="B676" s="113"/>
      <c r="C676" s="299"/>
      <c r="D676" s="113"/>
      <c r="E676" s="113"/>
    </row>
    <row r="677" spans="2:5" ht="12.75">
      <c r="B677" s="113"/>
      <c r="C677" s="299"/>
      <c r="D677" s="113"/>
      <c r="E677" s="113"/>
    </row>
    <row r="678" spans="2:5" ht="12.75">
      <c r="B678" s="113"/>
      <c r="C678" s="299"/>
      <c r="D678" s="113"/>
      <c r="E678" s="113"/>
    </row>
    <row r="679" spans="2:5" ht="12.75">
      <c r="B679" s="113"/>
      <c r="C679" s="299"/>
      <c r="D679" s="113"/>
      <c r="E679" s="113"/>
    </row>
    <row r="680" spans="2:5" ht="12.75">
      <c r="B680" s="113"/>
      <c r="C680" s="299"/>
      <c r="D680" s="113"/>
      <c r="E680" s="113"/>
    </row>
    <row r="681" spans="2:5" ht="12.75">
      <c r="B681" s="113"/>
      <c r="C681" s="299"/>
      <c r="D681" s="113"/>
      <c r="E681" s="113"/>
    </row>
    <row r="682" spans="2:5" ht="12.75">
      <c r="B682" s="113"/>
      <c r="C682" s="299"/>
      <c r="D682" s="113"/>
      <c r="E682" s="113"/>
    </row>
    <row r="683" spans="2:5" ht="12.75">
      <c r="B683" s="113"/>
      <c r="C683" s="299"/>
      <c r="D683" s="113"/>
      <c r="E683" s="113"/>
    </row>
    <row r="684" spans="2:5" ht="12.75">
      <c r="B684" s="113"/>
      <c r="C684" s="299"/>
      <c r="D684" s="113"/>
      <c r="E684" s="113"/>
    </row>
    <row r="685" spans="2:5" ht="12.75">
      <c r="B685" s="113"/>
      <c r="C685" s="299"/>
      <c r="D685" s="113"/>
      <c r="E685" s="113"/>
    </row>
    <row r="686" spans="2:5" ht="12.75">
      <c r="B686" s="113"/>
      <c r="C686" s="299"/>
      <c r="D686" s="113"/>
      <c r="E686" s="113"/>
    </row>
    <row r="687" spans="2:5" ht="12.75">
      <c r="B687" s="113"/>
      <c r="C687" s="299"/>
      <c r="D687" s="113"/>
      <c r="E687" s="113"/>
    </row>
    <row r="688" spans="2:5" ht="12.75">
      <c r="B688" s="113"/>
      <c r="C688" s="299"/>
      <c r="D688" s="113"/>
      <c r="E688" s="113"/>
    </row>
    <row r="689" spans="2:5" ht="12.75">
      <c r="B689" s="113"/>
      <c r="C689" s="299"/>
      <c r="D689" s="113"/>
      <c r="E689" s="113"/>
    </row>
    <row r="690" spans="2:5" ht="12.75">
      <c r="B690" s="113"/>
      <c r="C690" s="299"/>
      <c r="D690" s="113"/>
      <c r="E690" s="113"/>
    </row>
    <row r="691" spans="2:5" ht="12.75">
      <c r="B691" s="113"/>
      <c r="C691" s="299"/>
      <c r="D691" s="113"/>
      <c r="E691" s="113"/>
    </row>
    <row r="692" spans="2:5" ht="12.75">
      <c r="B692" s="113"/>
      <c r="C692" s="299"/>
      <c r="D692" s="113"/>
      <c r="E692" s="113"/>
    </row>
    <row r="693" spans="2:5" ht="12.75">
      <c r="B693" s="113"/>
      <c r="C693" s="299"/>
      <c r="D693" s="113"/>
      <c r="E693" s="113"/>
    </row>
    <row r="694" spans="2:5" ht="12.75">
      <c r="B694" s="113"/>
      <c r="C694" s="299"/>
      <c r="D694" s="113"/>
      <c r="E694" s="113"/>
    </row>
    <row r="695" spans="2:5" ht="12.75">
      <c r="B695" s="113"/>
      <c r="C695" s="299"/>
      <c r="D695" s="113"/>
      <c r="E695" s="113"/>
    </row>
    <row r="696" spans="2:5" ht="12.75">
      <c r="B696" s="113"/>
      <c r="C696" s="299"/>
      <c r="D696" s="113"/>
      <c r="E696" s="113"/>
    </row>
    <row r="697" spans="2:5" ht="12.75">
      <c r="B697" s="113"/>
      <c r="C697" s="299"/>
      <c r="D697" s="113"/>
      <c r="E697" s="113"/>
    </row>
    <row r="698" spans="2:5" ht="12.75">
      <c r="B698" s="113"/>
      <c r="C698" s="299"/>
      <c r="D698" s="113"/>
      <c r="E698" s="113"/>
    </row>
    <row r="699" spans="2:5" ht="12.75">
      <c r="B699" s="113"/>
      <c r="C699" s="299"/>
      <c r="D699" s="113"/>
      <c r="E699" s="113"/>
    </row>
    <row r="700" spans="2:5" ht="12.75">
      <c r="B700" s="113"/>
      <c r="C700" s="299"/>
      <c r="D700" s="113"/>
      <c r="E700" s="113"/>
    </row>
    <row r="701" spans="2:5" ht="12.75">
      <c r="B701" s="113"/>
      <c r="C701" s="299"/>
      <c r="D701" s="113"/>
      <c r="E701" s="113"/>
    </row>
    <row r="702" spans="2:5" ht="12.75">
      <c r="B702" s="113"/>
      <c r="C702" s="299"/>
      <c r="D702" s="113"/>
      <c r="E702" s="113"/>
    </row>
    <row r="703" spans="2:5" ht="12.75">
      <c r="B703" s="113"/>
      <c r="C703" s="299"/>
      <c r="D703" s="113"/>
      <c r="E703" s="113"/>
    </row>
    <row r="704" spans="2:5" ht="12.75">
      <c r="B704" s="113"/>
      <c r="C704" s="299"/>
      <c r="D704" s="113"/>
      <c r="E704" s="113"/>
    </row>
    <row r="705" spans="2:5" ht="12.75">
      <c r="B705" s="113"/>
      <c r="C705" s="299"/>
      <c r="D705" s="113"/>
      <c r="E705" s="113"/>
    </row>
    <row r="706" spans="2:5" ht="12.75">
      <c r="B706" s="113"/>
      <c r="C706" s="299"/>
      <c r="D706" s="113"/>
      <c r="E706" s="113"/>
    </row>
    <row r="707" spans="2:5" ht="12.75">
      <c r="B707" s="113"/>
      <c r="C707" s="299"/>
      <c r="D707" s="113"/>
      <c r="E707" s="113"/>
    </row>
    <row r="708" spans="2:5" ht="12.75">
      <c r="B708" s="113"/>
      <c r="C708" s="299"/>
      <c r="D708" s="113"/>
      <c r="E708" s="113"/>
    </row>
    <row r="709" spans="2:5" ht="12.75">
      <c r="B709" s="113"/>
      <c r="C709" s="299"/>
      <c r="D709" s="113"/>
      <c r="E709" s="113"/>
    </row>
    <row r="710" spans="2:5" ht="12.75">
      <c r="B710" s="113"/>
      <c r="C710" s="299"/>
      <c r="D710" s="113"/>
      <c r="E710" s="113"/>
    </row>
    <row r="711" spans="2:5" ht="12.75">
      <c r="B711" s="113"/>
      <c r="C711" s="299"/>
      <c r="D711" s="113"/>
      <c r="E711" s="113"/>
    </row>
    <row r="712" spans="2:5" ht="12.75">
      <c r="B712" s="113"/>
      <c r="C712" s="299"/>
      <c r="D712" s="113"/>
      <c r="E712" s="113"/>
    </row>
    <row r="713" spans="2:5" ht="12.75">
      <c r="B713" s="113"/>
      <c r="C713" s="299"/>
      <c r="D713" s="113"/>
      <c r="E713" s="113"/>
    </row>
    <row r="714" spans="2:5" ht="12.75">
      <c r="B714" s="113"/>
      <c r="C714" s="299"/>
      <c r="D714" s="113"/>
      <c r="E714" s="113"/>
    </row>
    <row r="715" spans="2:5" ht="12.75">
      <c r="B715" s="113"/>
      <c r="C715" s="299"/>
      <c r="D715" s="113"/>
      <c r="E715" s="113"/>
    </row>
    <row r="716" spans="2:5" ht="12.75">
      <c r="B716" s="113"/>
      <c r="C716" s="299"/>
      <c r="D716" s="113"/>
      <c r="E716" s="113"/>
    </row>
    <row r="717" spans="2:5" ht="12.75">
      <c r="B717" s="113"/>
      <c r="C717" s="299"/>
      <c r="D717" s="113"/>
      <c r="E717" s="113"/>
    </row>
    <row r="718" spans="2:5" ht="12.75">
      <c r="B718" s="113"/>
      <c r="C718" s="299"/>
      <c r="D718" s="113"/>
      <c r="E718" s="113"/>
    </row>
    <row r="719" spans="2:5" ht="12.75">
      <c r="B719" s="113"/>
      <c r="C719" s="299"/>
      <c r="D719" s="113"/>
      <c r="E719" s="113"/>
    </row>
    <row r="720" spans="2:5" ht="12.75">
      <c r="B720" s="113"/>
      <c r="C720" s="299"/>
      <c r="D720" s="113"/>
      <c r="E720" s="113"/>
    </row>
    <row r="721" spans="2:5" ht="12.75">
      <c r="B721" s="113"/>
      <c r="C721" s="299"/>
      <c r="D721" s="113"/>
      <c r="E721" s="113"/>
    </row>
    <row r="722" spans="2:5" ht="12.75">
      <c r="B722" s="113"/>
      <c r="C722" s="299"/>
      <c r="D722" s="113"/>
      <c r="E722" s="113"/>
    </row>
    <row r="723" spans="2:5" ht="12.75">
      <c r="B723" s="113"/>
      <c r="C723" s="299"/>
      <c r="D723" s="113"/>
      <c r="E723" s="113"/>
    </row>
    <row r="724" spans="2:5" ht="12.75">
      <c r="B724" s="113"/>
      <c r="C724" s="299"/>
      <c r="D724" s="113"/>
      <c r="E724" s="113"/>
    </row>
    <row r="725" spans="2:5" ht="12.75">
      <c r="B725" s="113"/>
      <c r="C725" s="299"/>
      <c r="D725" s="113"/>
      <c r="E725" s="113"/>
    </row>
    <row r="726" spans="2:5" ht="12.75">
      <c r="B726" s="113"/>
      <c r="C726" s="299"/>
      <c r="D726" s="113"/>
      <c r="E726" s="113"/>
    </row>
    <row r="727" spans="2:5" ht="12.75">
      <c r="B727" s="113"/>
      <c r="C727" s="299"/>
      <c r="D727" s="113"/>
      <c r="E727" s="113"/>
    </row>
    <row r="728" spans="2:5" ht="12.75">
      <c r="B728" s="113"/>
      <c r="C728" s="299"/>
      <c r="D728" s="113"/>
      <c r="E728" s="113"/>
    </row>
    <row r="729" spans="2:5" ht="12.75">
      <c r="B729" s="113"/>
      <c r="C729" s="299"/>
      <c r="D729" s="113"/>
      <c r="E729" s="113"/>
    </row>
    <row r="730" spans="2:5" ht="12.75">
      <c r="B730" s="113"/>
      <c r="C730" s="299"/>
      <c r="D730" s="113"/>
      <c r="E730" s="113"/>
    </row>
    <row r="731" spans="2:5" ht="12.75">
      <c r="B731" s="113"/>
      <c r="C731" s="299"/>
      <c r="D731" s="113"/>
      <c r="E731" s="113"/>
    </row>
    <row r="732" spans="2:5" ht="12.75">
      <c r="B732" s="113"/>
      <c r="C732" s="299"/>
      <c r="D732" s="113"/>
      <c r="E732" s="113"/>
    </row>
    <row r="733" spans="2:5" ht="12.75">
      <c r="B733" s="113"/>
      <c r="C733" s="299"/>
      <c r="D733" s="113"/>
      <c r="E733" s="113"/>
    </row>
    <row r="734" spans="2:5" ht="12.75">
      <c r="B734" s="113"/>
      <c r="C734" s="299"/>
      <c r="D734" s="113"/>
      <c r="E734" s="113"/>
    </row>
    <row r="735" spans="2:5" ht="12.75">
      <c r="B735" s="113"/>
      <c r="C735" s="299"/>
      <c r="D735" s="113"/>
      <c r="E735" s="113"/>
    </row>
    <row r="736" spans="2:5" ht="12.75">
      <c r="B736" s="113"/>
      <c r="C736" s="299"/>
      <c r="D736" s="113"/>
      <c r="E736" s="113"/>
    </row>
    <row r="737" spans="2:5" ht="12.75">
      <c r="B737" s="113"/>
      <c r="C737" s="299"/>
      <c r="D737" s="113"/>
      <c r="E737" s="113"/>
    </row>
    <row r="738" spans="2:5" ht="12.75">
      <c r="B738" s="113"/>
      <c r="C738" s="299"/>
      <c r="D738" s="113"/>
      <c r="E738" s="113"/>
    </row>
    <row r="739" spans="2:5" ht="12.75">
      <c r="B739" s="113"/>
      <c r="C739" s="299"/>
      <c r="D739" s="113"/>
      <c r="E739" s="113"/>
    </row>
    <row r="740" spans="2:5" ht="12.75">
      <c r="B740" s="113"/>
      <c r="C740" s="299"/>
      <c r="D740" s="113"/>
      <c r="E740" s="113"/>
    </row>
    <row r="741" spans="2:5" ht="12.75">
      <c r="B741" s="113"/>
      <c r="C741" s="299"/>
      <c r="D741" s="113"/>
      <c r="E741" s="113"/>
    </row>
    <row r="742" spans="2:5" ht="12.75">
      <c r="B742" s="113"/>
      <c r="C742" s="299"/>
      <c r="D742" s="113"/>
      <c r="E742" s="113"/>
    </row>
    <row r="743" spans="2:5" ht="12.75">
      <c r="B743" s="113"/>
      <c r="C743" s="299"/>
      <c r="D743" s="113"/>
      <c r="E743" s="113"/>
    </row>
    <row r="744" spans="2:5" ht="12.75">
      <c r="B744" s="113"/>
      <c r="C744" s="299"/>
      <c r="D744" s="113"/>
      <c r="E744" s="113"/>
    </row>
    <row r="745" spans="2:5" ht="12.75">
      <c r="B745" s="113"/>
      <c r="C745" s="299"/>
      <c r="D745" s="113"/>
      <c r="E745" s="113"/>
    </row>
    <row r="746" spans="2:5" ht="12.75">
      <c r="B746" s="113"/>
      <c r="C746" s="299"/>
      <c r="D746" s="113"/>
      <c r="E746" s="113"/>
    </row>
    <row r="747" spans="2:5" ht="12.75">
      <c r="B747" s="113"/>
      <c r="C747" s="299"/>
      <c r="D747" s="113"/>
      <c r="E747" s="113"/>
    </row>
    <row r="748" spans="2:5" ht="12.75">
      <c r="B748" s="113"/>
      <c r="C748" s="299"/>
      <c r="D748" s="113"/>
      <c r="E748" s="113"/>
    </row>
    <row r="749" spans="2:5" ht="12.75">
      <c r="B749" s="113"/>
      <c r="C749" s="299"/>
      <c r="D749" s="113"/>
      <c r="E749" s="113"/>
    </row>
    <row r="750" spans="2:5" ht="12.75">
      <c r="B750" s="113"/>
      <c r="C750" s="299"/>
      <c r="D750" s="113"/>
      <c r="E750" s="113"/>
    </row>
    <row r="751" spans="2:5" ht="12.75">
      <c r="B751" s="113"/>
      <c r="C751" s="299"/>
      <c r="D751" s="113"/>
      <c r="E751" s="113"/>
    </row>
    <row r="752" spans="2:5" ht="12.75">
      <c r="B752" s="113"/>
      <c r="C752" s="299"/>
      <c r="D752" s="113"/>
      <c r="E752" s="113"/>
    </row>
    <row r="753" spans="2:5" ht="12.75">
      <c r="B753" s="113"/>
      <c r="C753" s="299"/>
      <c r="D753" s="113"/>
      <c r="E753" s="113"/>
    </row>
    <row r="754" spans="2:5" ht="12.75">
      <c r="B754" s="113"/>
      <c r="C754" s="299"/>
      <c r="D754" s="113"/>
      <c r="E754" s="113"/>
    </row>
    <row r="755" spans="2:5" ht="12.75">
      <c r="B755" s="113"/>
      <c r="C755" s="299"/>
      <c r="D755" s="113"/>
      <c r="E755" s="113"/>
    </row>
    <row r="756" spans="2:5" ht="12.75">
      <c r="B756" s="113"/>
      <c r="C756" s="299"/>
      <c r="D756" s="113"/>
      <c r="E756" s="113"/>
    </row>
    <row r="757" spans="2:5" ht="12.75">
      <c r="B757" s="113"/>
      <c r="C757" s="299"/>
      <c r="D757" s="113"/>
      <c r="E757" s="113"/>
    </row>
    <row r="758" spans="2:5" ht="12.75">
      <c r="B758" s="113"/>
      <c r="C758" s="299"/>
      <c r="D758" s="113"/>
      <c r="E758" s="113"/>
    </row>
    <row r="759" spans="2:5" ht="12.75">
      <c r="B759" s="113"/>
      <c r="C759" s="299"/>
      <c r="D759" s="113"/>
      <c r="E759" s="113"/>
    </row>
    <row r="760" spans="2:5" ht="12.75">
      <c r="B760" s="113"/>
      <c r="C760" s="299"/>
      <c r="D760" s="113"/>
      <c r="E760" s="113"/>
    </row>
    <row r="761" spans="2:5" ht="12.75">
      <c r="B761" s="113"/>
      <c r="C761" s="299"/>
      <c r="D761" s="113"/>
      <c r="E761" s="113"/>
    </row>
    <row r="762" spans="2:5" ht="12.75">
      <c r="B762" s="113"/>
      <c r="C762" s="299"/>
      <c r="D762" s="113"/>
      <c r="E762" s="113"/>
    </row>
    <row r="763" spans="2:5" ht="12.75">
      <c r="B763" s="113"/>
      <c r="C763" s="299"/>
      <c r="D763" s="113"/>
      <c r="E763" s="113"/>
    </row>
    <row r="764" spans="2:5" ht="12.75">
      <c r="B764" s="113"/>
      <c r="C764" s="299"/>
      <c r="D764" s="113"/>
      <c r="E764" s="113"/>
    </row>
    <row r="765" spans="2:5" ht="12.75">
      <c r="B765" s="113"/>
      <c r="C765" s="299"/>
      <c r="D765" s="113"/>
      <c r="E765" s="113"/>
    </row>
    <row r="766" spans="2:5" ht="12.75">
      <c r="B766" s="113"/>
      <c r="C766" s="299"/>
      <c r="D766" s="113"/>
      <c r="E766" s="113"/>
    </row>
    <row r="767" spans="2:5" ht="12.75">
      <c r="B767" s="113"/>
      <c r="C767" s="299"/>
      <c r="D767" s="113"/>
      <c r="E767" s="113"/>
    </row>
    <row r="768" spans="2:5" ht="12.75">
      <c r="B768" s="113"/>
      <c r="C768" s="299"/>
      <c r="D768" s="113"/>
      <c r="E768" s="113"/>
    </row>
    <row r="769" spans="2:5" ht="12.75">
      <c r="B769" s="113"/>
      <c r="C769" s="299"/>
      <c r="D769" s="113"/>
      <c r="E769" s="113"/>
    </row>
    <row r="770" spans="2:5" ht="12.75">
      <c r="B770" s="113"/>
      <c r="C770" s="299"/>
      <c r="D770" s="113"/>
      <c r="E770" s="113"/>
    </row>
    <row r="771" spans="2:5" ht="12.75">
      <c r="B771" s="113"/>
      <c r="C771" s="299"/>
      <c r="D771" s="113"/>
      <c r="E771" s="113"/>
    </row>
    <row r="772" spans="2:5" ht="12.75">
      <c r="B772" s="113"/>
      <c r="C772" s="299"/>
      <c r="D772" s="113"/>
      <c r="E772" s="113"/>
    </row>
    <row r="773" spans="2:5" ht="12.75">
      <c r="B773" s="113"/>
      <c r="C773" s="299"/>
      <c r="D773" s="113"/>
      <c r="E773" s="113"/>
    </row>
    <row r="774" spans="2:5" ht="12.75">
      <c r="B774" s="113"/>
      <c r="C774" s="299"/>
      <c r="D774" s="113"/>
      <c r="E774" s="113"/>
    </row>
    <row r="775" spans="2:5" ht="12.75">
      <c r="B775" s="113"/>
      <c r="C775" s="299"/>
      <c r="D775" s="113"/>
      <c r="E775" s="113"/>
    </row>
    <row r="776" spans="2:5" ht="12.75">
      <c r="B776" s="113"/>
      <c r="C776" s="299"/>
      <c r="D776" s="113"/>
      <c r="E776" s="113"/>
    </row>
    <row r="777" spans="2:5" ht="12.75">
      <c r="B777" s="113"/>
      <c r="C777" s="299"/>
      <c r="D777" s="113"/>
      <c r="E777" s="113"/>
    </row>
    <row r="778" spans="2:5" ht="12.75">
      <c r="B778" s="113"/>
      <c r="C778" s="299"/>
      <c r="D778" s="113"/>
      <c r="E778" s="113"/>
    </row>
    <row r="779" spans="2:5" ht="12.75">
      <c r="B779" s="113"/>
      <c r="C779" s="299"/>
      <c r="D779" s="113"/>
      <c r="E779" s="113"/>
    </row>
    <row r="780" spans="2:5" ht="12.75">
      <c r="B780" s="113"/>
      <c r="C780" s="299"/>
      <c r="D780" s="113"/>
      <c r="E780" s="113"/>
    </row>
    <row r="781" spans="2:5" ht="12.75">
      <c r="B781" s="113"/>
      <c r="C781" s="299"/>
      <c r="D781" s="113"/>
      <c r="E781" s="113"/>
    </row>
    <row r="782" spans="2:5" ht="12.75">
      <c r="B782" s="113"/>
      <c r="C782" s="299"/>
      <c r="D782" s="113"/>
      <c r="E782" s="113"/>
    </row>
    <row r="783" spans="2:5" ht="12.75">
      <c r="B783" s="113"/>
      <c r="C783" s="299"/>
      <c r="D783" s="113"/>
      <c r="E783" s="113"/>
    </row>
    <row r="784" spans="2:5" ht="12.75">
      <c r="B784" s="113"/>
      <c r="C784" s="299"/>
      <c r="D784" s="113"/>
      <c r="E784" s="113"/>
    </row>
    <row r="785" spans="2:5" ht="12.75">
      <c r="B785" s="113"/>
      <c r="C785" s="299"/>
      <c r="D785" s="113"/>
      <c r="E785" s="113"/>
    </row>
    <row r="786" spans="2:5" ht="12.75">
      <c r="B786" s="113"/>
      <c r="C786" s="299"/>
      <c r="D786" s="113"/>
      <c r="E786" s="113"/>
    </row>
    <row r="787" spans="2:5" ht="12.75">
      <c r="B787" s="113"/>
      <c r="C787" s="299"/>
      <c r="D787" s="113"/>
      <c r="E787" s="113"/>
    </row>
    <row r="788" spans="2:5" ht="12.75">
      <c r="B788" s="113"/>
      <c r="C788" s="299"/>
      <c r="D788" s="113"/>
      <c r="E788" s="113"/>
    </row>
    <row r="789" spans="2:5" ht="12.75">
      <c r="B789" s="113"/>
      <c r="C789" s="299"/>
      <c r="D789" s="113"/>
      <c r="E789" s="113"/>
    </row>
    <row r="790" spans="2:5" ht="12.75">
      <c r="B790" s="113"/>
      <c r="C790" s="299"/>
      <c r="D790" s="113"/>
      <c r="E790" s="113"/>
    </row>
    <row r="791" spans="2:5" ht="12.75">
      <c r="B791" s="113"/>
      <c r="C791" s="299"/>
      <c r="D791" s="113"/>
      <c r="E791" s="113"/>
    </row>
    <row r="792" spans="2:5" ht="12.75">
      <c r="B792" s="113"/>
      <c r="C792" s="299"/>
      <c r="D792" s="113"/>
      <c r="E792" s="113"/>
    </row>
    <row r="793" spans="2:5" ht="12.75">
      <c r="B793" s="113"/>
      <c r="C793" s="299"/>
      <c r="D793" s="113"/>
      <c r="E793" s="113"/>
    </row>
    <row r="794" spans="2:5" ht="12.75">
      <c r="B794" s="113"/>
      <c r="C794" s="299"/>
      <c r="D794" s="113"/>
      <c r="E794" s="113"/>
    </row>
    <row r="795" spans="2:5" ht="12.75">
      <c r="B795" s="113"/>
      <c r="C795" s="299"/>
      <c r="D795" s="113"/>
      <c r="E795" s="113"/>
    </row>
    <row r="796" spans="2:5" ht="12.75">
      <c r="B796" s="113"/>
      <c r="C796" s="299"/>
      <c r="D796" s="113"/>
      <c r="E796" s="113"/>
    </row>
    <row r="797" spans="2:5" ht="12.75">
      <c r="B797" s="113"/>
      <c r="C797" s="299"/>
      <c r="D797" s="113"/>
      <c r="E797" s="113"/>
    </row>
    <row r="798" spans="2:5" ht="12.75">
      <c r="B798" s="113"/>
      <c r="C798" s="299"/>
      <c r="D798" s="113"/>
      <c r="E798" s="113"/>
    </row>
    <row r="799" spans="2:5" ht="12.75">
      <c r="B799" s="113"/>
      <c r="C799" s="299"/>
      <c r="D799" s="113"/>
      <c r="E799" s="113"/>
    </row>
    <row r="800" spans="2:5" ht="12.75">
      <c r="B800" s="113"/>
      <c r="C800" s="299"/>
      <c r="D800" s="113"/>
      <c r="E800" s="113"/>
    </row>
    <row r="801" spans="2:5" ht="12.75">
      <c r="B801" s="113"/>
      <c r="C801" s="299"/>
      <c r="D801" s="113"/>
      <c r="E801" s="113"/>
    </row>
    <row r="802" spans="2:5" ht="12.75">
      <c r="B802" s="113"/>
      <c r="C802" s="299"/>
      <c r="D802" s="113"/>
      <c r="E802" s="113"/>
    </row>
    <row r="803" spans="2:5" ht="12.75">
      <c r="B803" s="113"/>
      <c r="C803" s="299"/>
      <c r="D803" s="113"/>
      <c r="E803" s="113"/>
    </row>
    <row r="804" spans="2:5" ht="12.75">
      <c r="B804" s="113"/>
      <c r="C804" s="299"/>
      <c r="D804" s="113"/>
      <c r="E804" s="113"/>
    </row>
    <row r="805" spans="2:5" ht="12.75">
      <c r="B805" s="113"/>
      <c r="C805" s="299"/>
      <c r="D805" s="113"/>
      <c r="E805" s="113"/>
    </row>
    <row r="806" spans="2:5" ht="12.75">
      <c r="B806" s="113"/>
      <c r="C806" s="299"/>
      <c r="D806" s="113"/>
      <c r="E806" s="113"/>
    </row>
    <row r="807" spans="2:5" ht="12.75">
      <c r="B807" s="113"/>
      <c r="C807" s="299"/>
      <c r="D807" s="113"/>
      <c r="E807" s="113"/>
    </row>
    <row r="808" spans="2:5" ht="12.75">
      <c r="B808" s="113"/>
      <c r="C808" s="299"/>
      <c r="D808" s="113"/>
      <c r="E808" s="113"/>
    </row>
    <row r="809" spans="2:5" ht="12.75">
      <c r="B809" s="113"/>
      <c r="C809" s="299"/>
      <c r="D809" s="113"/>
      <c r="E809" s="113"/>
    </row>
    <row r="810" spans="2:5" ht="12.75">
      <c r="B810" s="113"/>
      <c r="C810" s="299"/>
      <c r="D810" s="113"/>
      <c r="E810" s="113"/>
    </row>
    <row r="811" spans="2:5" ht="12.75">
      <c r="B811" s="113"/>
      <c r="C811" s="299"/>
      <c r="D811" s="113"/>
      <c r="E811" s="113"/>
    </row>
    <row r="812" spans="2:5" ht="12.75">
      <c r="B812" s="113"/>
      <c r="C812" s="299"/>
      <c r="D812" s="113"/>
      <c r="E812" s="113"/>
    </row>
    <row r="813" spans="2:5" ht="12.75">
      <c r="B813" s="113"/>
      <c r="C813" s="299"/>
      <c r="D813" s="113"/>
      <c r="E813" s="113"/>
    </row>
    <row r="814" spans="2:5" ht="12.75">
      <c r="B814" s="113"/>
      <c r="C814" s="299"/>
      <c r="D814" s="113"/>
      <c r="E814" s="113"/>
    </row>
    <row r="815" spans="2:5" ht="12.75">
      <c r="B815" s="113"/>
      <c r="C815" s="299"/>
      <c r="D815" s="113"/>
      <c r="E815" s="113"/>
    </row>
    <row r="816" spans="2:5" ht="12.75">
      <c r="B816" s="113"/>
      <c r="C816" s="299"/>
      <c r="D816" s="113"/>
      <c r="E816" s="113"/>
    </row>
    <row r="817" spans="2:5" ht="12.75">
      <c r="B817" s="113"/>
      <c r="C817" s="299"/>
      <c r="D817" s="113"/>
      <c r="E817" s="113"/>
    </row>
    <row r="818" spans="2:5" ht="12.75">
      <c r="B818" s="113"/>
      <c r="C818" s="299"/>
      <c r="D818" s="113"/>
      <c r="E818" s="113"/>
    </row>
    <row r="819" spans="2:5" ht="12.75">
      <c r="B819" s="113"/>
      <c r="C819" s="299"/>
      <c r="D819" s="113"/>
      <c r="E819" s="113"/>
    </row>
    <row r="820" spans="2:5" ht="12.75">
      <c r="B820" s="113"/>
      <c r="C820" s="299"/>
      <c r="D820" s="113"/>
      <c r="E820" s="113"/>
    </row>
    <row r="821" spans="2:5" ht="12.75">
      <c r="B821" s="113"/>
      <c r="C821" s="299"/>
      <c r="D821" s="113"/>
      <c r="E821" s="113"/>
    </row>
    <row r="822" spans="2:5" ht="12.75">
      <c r="B822" s="113"/>
      <c r="C822" s="299"/>
      <c r="D822" s="113"/>
      <c r="E822" s="113"/>
    </row>
    <row r="823" spans="2:5" ht="12.75">
      <c r="B823" s="113"/>
      <c r="C823" s="299"/>
      <c r="D823" s="113"/>
      <c r="E823" s="113"/>
    </row>
    <row r="824" spans="2:5" ht="12.75">
      <c r="B824" s="113"/>
      <c r="C824" s="299"/>
      <c r="D824" s="113"/>
      <c r="E824" s="113"/>
    </row>
    <row r="825" spans="2:5" ht="12.75">
      <c r="B825" s="113"/>
      <c r="C825" s="299"/>
      <c r="D825" s="113"/>
      <c r="E825" s="113"/>
    </row>
    <row r="826" spans="2:5" ht="12.75">
      <c r="B826" s="113"/>
      <c r="C826" s="299"/>
      <c r="D826" s="113"/>
      <c r="E826" s="113"/>
    </row>
    <row r="827" spans="2:5" ht="12.75">
      <c r="B827" s="113"/>
      <c r="C827" s="299"/>
      <c r="D827" s="113"/>
      <c r="E827" s="113"/>
    </row>
    <row r="828" spans="2:5" ht="12.75">
      <c r="B828" s="113"/>
      <c r="C828" s="299"/>
      <c r="D828" s="113"/>
      <c r="E828" s="113"/>
    </row>
    <row r="829" spans="2:5" ht="12.75">
      <c r="B829" s="113"/>
      <c r="C829" s="299"/>
      <c r="D829" s="113"/>
      <c r="E829" s="113"/>
    </row>
    <row r="830" spans="2:5" ht="12.75">
      <c r="B830" s="113"/>
      <c r="C830" s="299"/>
      <c r="D830" s="113"/>
      <c r="E830" s="113"/>
    </row>
    <row r="831" spans="2:5" ht="12.75">
      <c r="B831" s="113"/>
      <c r="C831" s="299"/>
      <c r="D831" s="113"/>
      <c r="E831" s="113"/>
    </row>
    <row r="832" spans="2:5" ht="12.75">
      <c r="B832" s="113"/>
      <c r="C832" s="299"/>
      <c r="D832" s="113"/>
      <c r="E832" s="113"/>
    </row>
    <row r="833" spans="2:5" ht="12.75">
      <c r="B833" s="113"/>
      <c r="C833" s="299"/>
      <c r="D833" s="113"/>
      <c r="E833" s="113"/>
    </row>
    <row r="834" spans="2:5" ht="12.75">
      <c r="B834" s="113"/>
      <c r="C834" s="299"/>
      <c r="D834" s="113"/>
      <c r="E834" s="113"/>
    </row>
    <row r="835" spans="2:5" ht="12.75">
      <c r="B835" s="113"/>
      <c r="C835" s="299"/>
      <c r="D835" s="113"/>
      <c r="E835" s="113"/>
    </row>
    <row r="836" spans="2:5" ht="12.75">
      <c r="B836" s="113"/>
      <c r="C836" s="299"/>
      <c r="D836" s="113"/>
      <c r="E836" s="113"/>
    </row>
    <row r="837" spans="2:5" ht="12.75">
      <c r="B837" s="113"/>
      <c r="C837" s="299"/>
      <c r="D837" s="113"/>
      <c r="E837" s="113"/>
    </row>
    <row r="838" spans="2:5" ht="12.75">
      <c r="B838" s="113"/>
      <c r="C838" s="299"/>
      <c r="D838" s="113"/>
      <c r="E838" s="113"/>
    </row>
    <row r="839" spans="2:5" ht="12.75">
      <c r="B839" s="113"/>
      <c r="C839" s="299"/>
      <c r="D839" s="113"/>
      <c r="E839" s="113"/>
    </row>
    <row r="840" spans="2:5" ht="12.75">
      <c r="B840" s="113"/>
      <c r="C840" s="299"/>
      <c r="D840" s="113"/>
      <c r="E840" s="113"/>
    </row>
    <row r="841" spans="2:5" ht="12.75">
      <c r="B841" s="113"/>
      <c r="C841" s="299"/>
      <c r="D841" s="113"/>
      <c r="E841" s="113"/>
    </row>
    <row r="842" spans="2:5" ht="12.75">
      <c r="B842" s="113"/>
      <c r="C842" s="299"/>
      <c r="D842" s="113"/>
      <c r="E842" s="113"/>
    </row>
    <row r="843" spans="2:5" ht="12.75">
      <c r="B843" s="113"/>
      <c r="C843" s="299"/>
      <c r="D843" s="113"/>
      <c r="E843" s="113"/>
    </row>
    <row r="844" spans="2:5" ht="12.75">
      <c r="B844" s="113"/>
      <c r="C844" s="299"/>
      <c r="D844" s="113"/>
      <c r="E844" s="113"/>
    </row>
    <row r="845" spans="2:5" ht="12.75">
      <c r="B845" s="113"/>
      <c r="C845" s="299"/>
      <c r="D845" s="113"/>
      <c r="E845" s="113"/>
    </row>
    <row r="846" spans="2:5" ht="12.75">
      <c r="B846" s="113"/>
      <c r="C846" s="299"/>
      <c r="D846" s="113"/>
      <c r="E846" s="113"/>
    </row>
    <row r="847" spans="2:5" ht="12.75">
      <c r="B847" s="113"/>
      <c r="C847" s="299"/>
      <c r="D847" s="113"/>
      <c r="E847" s="113"/>
    </row>
    <row r="848" spans="2:5" ht="12.75">
      <c r="B848" s="113"/>
      <c r="C848" s="299"/>
      <c r="D848" s="113"/>
      <c r="E848" s="113"/>
    </row>
    <row r="849" spans="2:5" ht="12.75">
      <c r="B849" s="113"/>
      <c r="C849" s="299"/>
      <c r="D849" s="113"/>
      <c r="E849" s="113"/>
    </row>
    <row r="850" spans="2:5" ht="12.75">
      <c r="B850" s="113"/>
      <c r="C850" s="299"/>
      <c r="D850" s="113"/>
      <c r="E850" s="113"/>
    </row>
    <row r="851" spans="2:5" ht="12.75">
      <c r="B851" s="113"/>
      <c r="C851" s="299"/>
      <c r="D851" s="113"/>
      <c r="E851" s="113"/>
    </row>
    <row r="852" spans="2:5" ht="12.75">
      <c r="B852" s="113"/>
      <c r="C852" s="299"/>
      <c r="D852" s="113"/>
      <c r="E852" s="113"/>
    </row>
    <row r="853" spans="2:5" ht="12.75">
      <c r="B853" s="113"/>
      <c r="C853" s="299"/>
      <c r="D853" s="113"/>
      <c r="E853" s="113"/>
    </row>
    <row r="854" spans="2:5" ht="12.75">
      <c r="B854" s="113"/>
      <c r="C854" s="299"/>
      <c r="D854" s="113"/>
      <c r="E854" s="113"/>
    </row>
    <row r="855" spans="2:5" ht="12.75">
      <c r="B855" s="113"/>
      <c r="C855" s="299"/>
      <c r="D855" s="113"/>
      <c r="E855" s="113"/>
    </row>
    <row r="856" spans="2:5" ht="12.75">
      <c r="B856" s="113"/>
      <c r="C856" s="299"/>
      <c r="D856" s="113"/>
      <c r="E856" s="113"/>
    </row>
    <row r="857" spans="2:5" ht="12.75">
      <c r="B857" s="113"/>
      <c r="C857" s="299"/>
      <c r="D857" s="113"/>
      <c r="E857" s="113"/>
    </row>
    <row r="858" spans="2:5" ht="12.75">
      <c r="B858" s="113"/>
      <c r="C858" s="299"/>
      <c r="D858" s="113"/>
      <c r="E858" s="113"/>
    </row>
    <row r="859" spans="2:5" ht="12.75">
      <c r="B859" s="113"/>
      <c r="C859" s="299"/>
      <c r="D859" s="113"/>
      <c r="E859" s="113"/>
    </row>
    <row r="860" spans="2:5" ht="12.75">
      <c r="B860" s="113"/>
      <c r="C860" s="299"/>
      <c r="D860" s="113"/>
      <c r="E860" s="113"/>
    </row>
    <row r="861" spans="2:5" ht="12.75">
      <c r="B861" s="113"/>
      <c r="C861" s="299"/>
      <c r="D861" s="113"/>
      <c r="E861" s="113"/>
    </row>
    <row r="862" spans="2:5" ht="12.75">
      <c r="B862" s="113"/>
      <c r="C862" s="299"/>
      <c r="D862" s="113"/>
      <c r="E862" s="113"/>
    </row>
    <row r="863" spans="2:5" ht="12.75">
      <c r="B863" s="113"/>
      <c r="C863" s="299"/>
      <c r="D863" s="113"/>
      <c r="E863" s="113"/>
    </row>
    <row r="864" spans="2:5" ht="12.75">
      <c r="B864" s="113"/>
      <c r="C864" s="299"/>
      <c r="D864" s="113"/>
      <c r="E864" s="113"/>
    </row>
    <row r="865" spans="2:5" ht="12.75">
      <c r="B865" s="113"/>
      <c r="C865" s="299"/>
      <c r="D865" s="113"/>
      <c r="E865" s="113"/>
    </row>
    <row r="866" spans="2:5" ht="12.75">
      <c r="B866" s="113"/>
      <c r="C866" s="299"/>
      <c r="D866" s="113"/>
      <c r="E866" s="113"/>
    </row>
    <row r="867" spans="2:5" ht="12.75">
      <c r="B867" s="113"/>
      <c r="C867" s="299"/>
      <c r="D867" s="113"/>
      <c r="E867" s="113"/>
    </row>
    <row r="868" spans="2:5" ht="12.75">
      <c r="B868" s="113"/>
      <c r="C868" s="299"/>
      <c r="D868" s="113"/>
      <c r="E868" s="113"/>
    </row>
    <row r="869" spans="2:5" ht="12.75">
      <c r="B869" s="113"/>
      <c r="C869" s="299"/>
      <c r="D869" s="113"/>
      <c r="E869" s="113"/>
    </row>
    <row r="870" spans="2:5" ht="12.75">
      <c r="B870" s="113"/>
      <c r="C870" s="299"/>
      <c r="D870" s="113"/>
      <c r="E870" s="113"/>
    </row>
    <row r="871" spans="2:5" ht="12.75">
      <c r="B871" s="113"/>
      <c r="C871" s="299"/>
      <c r="D871" s="113"/>
      <c r="E871" s="113"/>
    </row>
    <row r="872" spans="2:5" ht="12.75">
      <c r="B872" s="113"/>
      <c r="C872" s="299"/>
      <c r="D872" s="113"/>
      <c r="E872" s="113"/>
    </row>
    <row r="873" spans="2:5" ht="12.75">
      <c r="B873" s="113"/>
      <c r="C873" s="299"/>
      <c r="D873" s="113"/>
      <c r="E873" s="113"/>
    </row>
    <row r="874" spans="2:5" ht="12.75">
      <c r="B874" s="113"/>
      <c r="C874" s="299"/>
      <c r="D874" s="113"/>
      <c r="E874" s="113"/>
    </row>
    <row r="875" spans="2:5" ht="12.75">
      <c r="B875" s="113"/>
      <c r="C875" s="299"/>
      <c r="D875" s="113"/>
      <c r="E875" s="113"/>
    </row>
    <row r="876" spans="2:5" ht="12.75">
      <c r="B876" s="113"/>
      <c r="C876" s="299"/>
      <c r="D876" s="113"/>
      <c r="E876" s="113"/>
    </row>
    <row r="877" spans="2:5" ht="12.75">
      <c r="B877" s="113"/>
      <c r="C877" s="299"/>
      <c r="D877" s="113"/>
      <c r="E877" s="113"/>
    </row>
    <row r="878" spans="2:5" ht="12.75">
      <c r="B878" s="113"/>
      <c r="C878" s="299"/>
      <c r="D878" s="113"/>
      <c r="E878" s="113"/>
    </row>
    <row r="879" spans="2:5" ht="12.75">
      <c r="B879" s="113"/>
      <c r="C879" s="299"/>
      <c r="D879" s="113"/>
      <c r="E879" s="113"/>
    </row>
    <row r="880" spans="2:5" ht="12.75">
      <c r="B880" s="113"/>
      <c r="C880" s="299"/>
      <c r="D880" s="113"/>
      <c r="E880" s="113"/>
    </row>
    <row r="881" spans="2:5" ht="12.75">
      <c r="B881" s="113"/>
      <c r="C881" s="299"/>
      <c r="D881" s="113"/>
      <c r="E881" s="113"/>
    </row>
    <row r="882" spans="2:5" ht="12.75">
      <c r="B882" s="113"/>
      <c r="C882" s="299"/>
      <c r="D882" s="113"/>
      <c r="E882" s="113"/>
    </row>
    <row r="883" spans="2:5" ht="12.75">
      <c r="B883" s="113"/>
      <c r="C883" s="299"/>
      <c r="D883" s="113"/>
      <c r="E883" s="113"/>
    </row>
    <row r="884" spans="2:5" ht="12.75">
      <c r="B884" s="113"/>
      <c r="C884" s="299"/>
      <c r="D884" s="113"/>
      <c r="E884" s="113"/>
    </row>
    <row r="885" spans="2:5" ht="12.75">
      <c r="B885" s="113"/>
      <c r="C885" s="299"/>
      <c r="D885" s="113"/>
      <c r="E885" s="113"/>
    </row>
    <row r="886" spans="2:5" ht="12.75">
      <c r="B886" s="113"/>
      <c r="C886" s="299"/>
      <c r="D886" s="113"/>
      <c r="E886" s="113"/>
    </row>
    <row r="887" spans="2:5" ht="12.75">
      <c r="B887" s="113"/>
      <c r="C887" s="299"/>
      <c r="D887" s="113"/>
      <c r="E887" s="113"/>
    </row>
    <row r="888" spans="2:5" ht="12.75">
      <c r="B888" s="113"/>
      <c r="C888" s="299"/>
      <c r="D888" s="113"/>
      <c r="E888" s="113"/>
    </row>
    <row r="889" spans="2:5" ht="12.75">
      <c r="B889" s="113"/>
      <c r="C889" s="299"/>
      <c r="D889" s="113"/>
      <c r="E889" s="113"/>
    </row>
    <row r="890" spans="2:5" ht="12.75">
      <c r="B890" s="113"/>
      <c r="C890" s="299"/>
      <c r="D890" s="113"/>
      <c r="E890" s="113"/>
    </row>
    <row r="891" spans="2:5" ht="12.75">
      <c r="B891" s="113"/>
      <c r="C891" s="299"/>
      <c r="D891" s="113"/>
      <c r="E891" s="113"/>
    </row>
    <row r="892" spans="2:5" ht="12.75">
      <c r="B892" s="113"/>
      <c r="C892" s="299"/>
      <c r="D892" s="113"/>
      <c r="E892" s="113"/>
    </row>
    <row r="893" spans="2:5" ht="12.75">
      <c r="B893" s="113"/>
      <c r="C893" s="299"/>
      <c r="D893" s="113"/>
      <c r="E893" s="113"/>
    </row>
    <row r="894" spans="2:5" ht="12.75">
      <c r="B894" s="113"/>
      <c r="C894" s="299"/>
      <c r="D894" s="113"/>
      <c r="E894" s="113"/>
    </row>
    <row r="895" spans="2:5" ht="12.75">
      <c r="B895" s="113"/>
      <c r="C895" s="299"/>
      <c r="D895" s="113"/>
      <c r="E895" s="113"/>
    </row>
    <row r="896" spans="2:5" ht="12.75">
      <c r="B896" s="113"/>
      <c r="C896" s="299"/>
      <c r="D896" s="113"/>
      <c r="E896" s="113"/>
    </row>
    <row r="897" spans="2:5" ht="12.75">
      <c r="B897" s="113"/>
      <c r="C897" s="299"/>
      <c r="D897" s="113"/>
      <c r="E897" s="113"/>
    </row>
    <row r="898" spans="2:5" ht="12.75">
      <c r="B898" s="113"/>
      <c r="C898" s="299"/>
      <c r="D898" s="113"/>
      <c r="E898" s="113"/>
    </row>
    <row r="899" spans="2:5" ht="12.75">
      <c r="B899" s="113"/>
      <c r="C899" s="299"/>
      <c r="D899" s="113"/>
      <c r="E899" s="113"/>
    </row>
    <row r="900" spans="2:5" ht="12.75">
      <c r="B900" s="113"/>
      <c r="C900" s="299"/>
      <c r="D900" s="113"/>
      <c r="E900" s="113"/>
    </row>
    <row r="901" spans="2:5" ht="12.75">
      <c r="B901" s="113"/>
      <c r="C901" s="299"/>
      <c r="D901" s="113"/>
      <c r="E901" s="113"/>
    </row>
    <row r="902" spans="2:5" ht="12.75">
      <c r="B902" s="113"/>
      <c r="C902" s="299"/>
      <c r="D902" s="113"/>
      <c r="E902" s="113"/>
    </row>
    <row r="903" spans="2:5" ht="12.75">
      <c r="B903" s="113"/>
      <c r="C903" s="299"/>
      <c r="D903" s="113"/>
      <c r="E903" s="113"/>
    </row>
    <row r="904" spans="2:5" ht="12.75">
      <c r="B904" s="113"/>
      <c r="C904" s="299"/>
      <c r="D904" s="113"/>
      <c r="E904" s="113"/>
    </row>
    <row r="905" spans="2:5" ht="12.75">
      <c r="B905" s="113"/>
      <c r="C905" s="299"/>
      <c r="D905" s="113"/>
      <c r="E905" s="113"/>
    </row>
    <row r="906" spans="2:5" ht="12.75">
      <c r="B906" s="113"/>
      <c r="C906" s="299"/>
      <c r="D906" s="113"/>
      <c r="E906" s="113"/>
    </row>
    <row r="907" spans="2:5" ht="12.75">
      <c r="B907" s="113"/>
      <c r="C907" s="299"/>
      <c r="D907" s="113"/>
      <c r="E907" s="113"/>
    </row>
    <row r="908" spans="2:5" ht="12.75">
      <c r="B908" s="113"/>
      <c r="C908" s="299"/>
      <c r="D908" s="113"/>
      <c r="E908" s="113"/>
    </row>
    <row r="909" spans="2:5" ht="12.75">
      <c r="B909" s="113"/>
      <c r="C909" s="299"/>
      <c r="D909" s="113"/>
      <c r="E909" s="113"/>
    </row>
    <row r="910" spans="2:5" ht="12.75">
      <c r="B910" s="113"/>
      <c r="C910" s="299"/>
      <c r="D910" s="113"/>
      <c r="E910" s="113"/>
    </row>
    <row r="911" spans="2:5" ht="12.75">
      <c r="B911" s="113"/>
      <c r="C911" s="299"/>
      <c r="D911" s="113"/>
      <c r="E911" s="113"/>
    </row>
    <row r="912" spans="2:5" ht="12.75">
      <c r="B912" s="113"/>
      <c r="C912" s="299"/>
      <c r="D912" s="113"/>
      <c r="E912" s="113"/>
    </row>
    <row r="913" spans="2:5" ht="12.75">
      <c r="B913" s="113"/>
      <c r="C913" s="299"/>
      <c r="D913" s="113"/>
      <c r="E913" s="113"/>
    </row>
    <row r="914" spans="2:5" ht="12.75">
      <c r="B914" s="113"/>
      <c r="C914" s="299"/>
      <c r="D914" s="113"/>
      <c r="E914" s="113"/>
    </row>
    <row r="915" spans="2:5" ht="12.75">
      <c r="B915" s="113"/>
      <c r="C915" s="299"/>
      <c r="D915" s="113"/>
      <c r="E915" s="113"/>
    </row>
    <row r="916" spans="2:5" ht="12.75">
      <c r="B916" s="113"/>
      <c r="C916" s="299"/>
      <c r="D916" s="113"/>
      <c r="E916" s="113"/>
    </row>
    <row r="917" spans="2:5" ht="12.75">
      <c r="B917" s="113"/>
      <c r="C917" s="299"/>
      <c r="D917" s="113"/>
      <c r="E917" s="113"/>
    </row>
    <row r="918" spans="2:5" ht="12.75">
      <c r="B918" s="113"/>
      <c r="C918" s="299"/>
      <c r="D918" s="113"/>
      <c r="E918" s="113"/>
    </row>
    <row r="919" spans="2:5" ht="12.75">
      <c r="B919" s="113"/>
      <c r="C919" s="299"/>
      <c r="D919" s="113"/>
      <c r="E919" s="113"/>
    </row>
    <row r="920" spans="2:5" ht="12.75">
      <c r="B920" s="113"/>
      <c r="C920" s="299"/>
      <c r="D920" s="113"/>
      <c r="E920" s="113"/>
    </row>
    <row r="921" spans="2:5" ht="12.75">
      <c r="B921" s="113"/>
      <c r="C921" s="299"/>
      <c r="D921" s="113"/>
      <c r="E921" s="113"/>
    </row>
    <row r="922" spans="2:5" ht="12.75">
      <c r="B922" s="113"/>
      <c r="C922" s="299"/>
      <c r="D922" s="113"/>
      <c r="E922" s="113"/>
    </row>
    <row r="923" spans="2:5" ht="12.75">
      <c r="B923" s="113"/>
      <c r="C923" s="299"/>
      <c r="D923" s="113"/>
      <c r="E923" s="113"/>
    </row>
    <row r="924" spans="2:5" ht="12.75">
      <c r="B924" s="113"/>
      <c r="C924" s="299"/>
      <c r="D924" s="113"/>
      <c r="E924" s="113"/>
    </row>
    <row r="925" spans="2:5" ht="12.75">
      <c r="B925" s="113"/>
      <c r="C925" s="299"/>
      <c r="D925" s="113"/>
      <c r="E925" s="113"/>
    </row>
    <row r="926" spans="2:5" ht="12.75">
      <c r="B926" s="113"/>
      <c r="C926" s="299"/>
      <c r="D926" s="113"/>
      <c r="E926" s="113"/>
    </row>
    <row r="927" spans="2:5" ht="12.75">
      <c r="B927" s="113"/>
      <c r="C927" s="299"/>
      <c r="D927" s="113"/>
      <c r="E927" s="113"/>
    </row>
    <row r="928" spans="2:5" ht="12.75">
      <c r="B928" s="113"/>
      <c r="C928" s="299"/>
      <c r="D928" s="113"/>
      <c r="E928" s="113"/>
    </row>
    <row r="929" spans="2:5" ht="12.75">
      <c r="B929" s="113"/>
      <c r="C929" s="299"/>
      <c r="D929" s="113"/>
      <c r="E929" s="113"/>
    </row>
    <row r="930" spans="2:5" ht="12.75">
      <c r="B930" s="113"/>
      <c r="C930" s="299"/>
      <c r="D930" s="113"/>
      <c r="E930" s="113"/>
    </row>
    <row r="931" spans="2:5" ht="12.75">
      <c r="B931" s="113"/>
      <c r="C931" s="299"/>
      <c r="D931" s="113"/>
      <c r="E931" s="113"/>
    </row>
    <row r="932" spans="2:5" ht="12.75">
      <c r="B932" s="113"/>
      <c r="C932" s="299"/>
      <c r="D932" s="113"/>
      <c r="E932" s="113"/>
    </row>
    <row r="933" spans="2:5" ht="12.75">
      <c r="B933" s="113"/>
      <c r="C933" s="299"/>
      <c r="D933" s="113"/>
      <c r="E933" s="113"/>
    </row>
    <row r="934" spans="2:5" ht="12.75">
      <c r="B934" s="113"/>
      <c r="C934" s="299"/>
      <c r="D934" s="113"/>
      <c r="E934" s="113"/>
    </row>
    <row r="935" spans="2:5" ht="12.75">
      <c r="B935" s="113"/>
      <c r="C935" s="299"/>
      <c r="D935" s="113"/>
      <c r="E935" s="113"/>
    </row>
    <row r="936" spans="2:5" ht="12.75">
      <c r="B936" s="113"/>
      <c r="C936" s="299"/>
      <c r="D936" s="113"/>
      <c r="E936" s="113"/>
    </row>
    <row r="937" spans="2:5" ht="12.75">
      <c r="B937" s="113"/>
      <c r="C937" s="299"/>
      <c r="D937" s="113"/>
      <c r="E937" s="113"/>
    </row>
    <row r="938" spans="2:5" ht="12.75">
      <c r="B938" s="113"/>
      <c r="C938" s="299"/>
      <c r="D938" s="113"/>
      <c r="E938" s="113"/>
    </row>
    <row r="939" spans="2:5" ht="12.75">
      <c r="B939" s="113"/>
      <c r="C939" s="299"/>
      <c r="D939" s="113"/>
      <c r="E939" s="113"/>
    </row>
    <row r="940" spans="2:5" ht="12.75">
      <c r="B940" s="113"/>
      <c r="C940" s="299"/>
      <c r="D940" s="113"/>
      <c r="E940" s="113"/>
    </row>
    <row r="941" spans="2:5" ht="12.75">
      <c r="B941" s="113"/>
      <c r="C941" s="299"/>
      <c r="D941" s="113"/>
      <c r="E941" s="113"/>
    </row>
    <row r="942" spans="2:5" ht="12.75">
      <c r="B942" s="113"/>
      <c r="C942" s="299"/>
      <c r="D942" s="113"/>
      <c r="E942" s="113"/>
    </row>
    <row r="943" spans="2:5" ht="12.75">
      <c r="B943" s="113"/>
      <c r="C943" s="299"/>
      <c r="D943" s="113"/>
      <c r="E943" s="113"/>
    </row>
    <row r="944" spans="2:5" ht="12.75">
      <c r="B944" s="113"/>
      <c r="C944" s="299"/>
      <c r="D944" s="113"/>
      <c r="E944" s="113"/>
    </row>
    <row r="945" spans="2:5" ht="12.75">
      <c r="B945" s="113"/>
      <c r="C945" s="299"/>
      <c r="D945" s="113"/>
      <c r="E945" s="113"/>
    </row>
    <row r="946" spans="2:5" ht="12.75">
      <c r="B946" s="113"/>
      <c r="C946" s="299"/>
      <c r="D946" s="113"/>
      <c r="E946" s="113"/>
    </row>
    <row r="947" spans="2:5" ht="12.75">
      <c r="B947" s="113"/>
      <c r="C947" s="299"/>
      <c r="D947" s="113"/>
      <c r="E947" s="113"/>
    </row>
    <row r="948" spans="2:5" ht="12.75">
      <c r="B948" s="113"/>
      <c r="C948" s="299"/>
      <c r="D948" s="113"/>
      <c r="E948" s="113"/>
    </row>
    <row r="949" spans="2:5" ht="12.75">
      <c r="B949" s="113"/>
      <c r="C949" s="299"/>
      <c r="D949" s="113"/>
      <c r="E949" s="113"/>
    </row>
    <row r="950" spans="2:5" ht="12.75">
      <c r="B950" s="113"/>
      <c r="C950" s="299"/>
      <c r="D950" s="113"/>
      <c r="E950" s="113"/>
    </row>
    <row r="951" spans="2:5" ht="12.75">
      <c r="B951" s="113"/>
      <c r="C951" s="299"/>
      <c r="D951" s="113"/>
      <c r="E951" s="113"/>
    </row>
    <row r="952" spans="2:5" ht="12.75">
      <c r="B952" s="113"/>
      <c r="C952" s="299"/>
      <c r="D952" s="113"/>
      <c r="E952" s="113"/>
    </row>
    <row r="953" spans="2:5" ht="12.75">
      <c r="B953" s="113"/>
      <c r="C953" s="299"/>
      <c r="D953" s="113"/>
      <c r="E953" s="113"/>
    </row>
    <row r="954" spans="2:5" ht="12.75">
      <c r="B954" s="113"/>
      <c r="C954" s="299"/>
      <c r="D954" s="113"/>
      <c r="E954" s="113"/>
    </row>
    <row r="955" spans="2:5" ht="12.75">
      <c r="B955" s="113"/>
      <c r="C955" s="299"/>
      <c r="D955" s="113"/>
      <c r="E955" s="113"/>
    </row>
    <row r="956" spans="2:5" ht="12.75">
      <c r="B956" s="113"/>
      <c r="C956" s="299"/>
      <c r="D956" s="113"/>
      <c r="E956" s="113"/>
    </row>
    <row r="957" spans="2:5" ht="12.75">
      <c r="B957" s="113"/>
      <c r="C957" s="299"/>
      <c r="D957" s="113"/>
      <c r="E957" s="113"/>
    </row>
    <row r="958" spans="2:5" ht="12.75">
      <c r="B958" s="113"/>
      <c r="C958" s="299"/>
      <c r="D958" s="113"/>
      <c r="E958" s="113"/>
    </row>
    <row r="959" spans="2:5" ht="12.75">
      <c r="B959" s="113"/>
      <c r="C959" s="299"/>
      <c r="D959" s="113"/>
      <c r="E959" s="113"/>
    </row>
    <row r="960" spans="2:5" ht="12.75">
      <c r="B960" s="113"/>
      <c r="C960" s="299"/>
      <c r="D960" s="113"/>
      <c r="E960" s="113"/>
    </row>
    <row r="961" spans="2:5" ht="12.75">
      <c r="B961" s="113"/>
      <c r="C961" s="299"/>
      <c r="D961" s="113"/>
      <c r="E961" s="113"/>
    </row>
    <row r="962" spans="2:5" ht="12.75">
      <c r="B962" s="113"/>
      <c r="C962" s="299"/>
      <c r="D962" s="113"/>
      <c r="E962" s="113"/>
    </row>
    <row r="963" spans="2:5" ht="12.75">
      <c r="B963" s="113"/>
      <c r="C963" s="299"/>
      <c r="D963" s="113"/>
      <c r="E963" s="113"/>
    </row>
    <row r="964" spans="2:5" ht="12.75">
      <c r="B964" s="113"/>
      <c r="C964" s="299"/>
      <c r="D964" s="113"/>
      <c r="E964" s="113"/>
    </row>
    <row r="965" spans="2:5" ht="12.75">
      <c r="B965" s="113"/>
      <c r="C965" s="299"/>
      <c r="D965" s="113"/>
      <c r="E965" s="113"/>
    </row>
    <row r="966" spans="2:5" ht="12.75">
      <c r="B966" s="113"/>
      <c r="C966" s="299"/>
      <c r="D966" s="113"/>
      <c r="E966" s="113"/>
    </row>
    <row r="967" spans="2:5" ht="12.75">
      <c r="B967" s="113"/>
      <c r="C967" s="299"/>
      <c r="D967" s="113"/>
      <c r="E967" s="113"/>
    </row>
    <row r="968" spans="2:5" ht="12.75">
      <c r="B968" s="113"/>
      <c r="C968" s="299"/>
      <c r="D968" s="113"/>
      <c r="E968" s="113"/>
    </row>
    <row r="969" spans="2:5" ht="12.75">
      <c r="B969" s="113"/>
      <c r="C969" s="299"/>
      <c r="D969" s="113"/>
      <c r="E969" s="113"/>
    </row>
    <row r="970" spans="2:5" ht="12.75">
      <c r="B970" s="113"/>
      <c r="C970" s="299"/>
      <c r="D970" s="113"/>
      <c r="E970" s="113"/>
    </row>
    <row r="971" spans="2:5" ht="12.75">
      <c r="B971" s="113"/>
      <c r="C971" s="299"/>
      <c r="D971" s="113"/>
      <c r="E971" s="113"/>
    </row>
    <row r="972" spans="2:5" ht="12.75">
      <c r="B972" s="113"/>
      <c r="C972" s="299"/>
      <c r="D972" s="113"/>
      <c r="E972" s="113"/>
    </row>
    <row r="973" spans="2:5" ht="12.75">
      <c r="B973" s="113"/>
      <c r="C973" s="299"/>
      <c r="D973" s="113"/>
      <c r="E973" s="113"/>
    </row>
    <row r="974" spans="2:5" ht="12.75">
      <c r="B974" s="113"/>
      <c r="C974" s="299"/>
      <c r="D974" s="113"/>
      <c r="E974" s="113"/>
    </row>
    <row r="975" spans="2:5" ht="12.75">
      <c r="B975" s="113"/>
      <c r="C975" s="299"/>
      <c r="D975" s="113"/>
      <c r="E975" s="113"/>
    </row>
    <row r="976" spans="2:5" ht="12.75">
      <c r="B976" s="113"/>
      <c r="C976" s="299"/>
      <c r="D976" s="113"/>
      <c r="E976" s="113"/>
    </row>
    <row r="977" spans="2:5" ht="12.75">
      <c r="B977" s="113"/>
      <c r="C977" s="299"/>
      <c r="D977" s="113"/>
      <c r="E977" s="113"/>
    </row>
    <row r="978" spans="2:5" ht="12.75">
      <c r="B978" s="113"/>
      <c r="C978" s="299"/>
      <c r="D978" s="113"/>
      <c r="E978" s="113"/>
    </row>
    <row r="979" spans="2:5" ht="12.75">
      <c r="B979" s="113"/>
      <c r="C979" s="299"/>
      <c r="D979" s="113"/>
      <c r="E979" s="113"/>
    </row>
    <row r="980" spans="2:5" ht="12.75">
      <c r="B980" s="113"/>
      <c r="C980" s="299"/>
      <c r="D980" s="113"/>
      <c r="E980" s="113"/>
    </row>
    <row r="981" spans="2:5" ht="12.75">
      <c r="B981" s="113"/>
      <c r="C981" s="299"/>
      <c r="D981" s="113"/>
      <c r="E981" s="113"/>
    </row>
    <row r="982" spans="2:5" ht="12.75">
      <c r="B982" s="113"/>
      <c r="C982" s="299"/>
      <c r="D982" s="113"/>
      <c r="E982" s="113"/>
    </row>
    <row r="983" spans="2:5" ht="12.75">
      <c r="B983" s="113"/>
      <c r="C983" s="299"/>
      <c r="D983" s="113"/>
      <c r="E983" s="113"/>
    </row>
    <row r="984" spans="2:5" ht="12.75">
      <c r="B984" s="113"/>
      <c r="C984" s="299"/>
      <c r="D984" s="113"/>
      <c r="E984" s="113"/>
    </row>
    <row r="985" spans="2:5" ht="12.75">
      <c r="B985" s="113"/>
      <c r="C985" s="299"/>
      <c r="D985" s="113"/>
      <c r="E985" s="113"/>
    </row>
    <row r="986" spans="2:5" ht="12.75">
      <c r="B986" s="113"/>
      <c r="C986" s="299"/>
      <c r="D986" s="113"/>
      <c r="E986" s="113"/>
    </row>
    <row r="987" spans="2:5" ht="12.75">
      <c r="B987" s="113"/>
      <c r="C987" s="299"/>
      <c r="D987" s="113"/>
      <c r="E987" s="113"/>
    </row>
    <row r="988" spans="2:5" ht="12.75">
      <c r="B988" s="113"/>
      <c r="C988" s="299"/>
      <c r="D988" s="113"/>
      <c r="E988" s="113"/>
    </row>
    <row r="989" spans="2:5" ht="12.75">
      <c r="B989" s="113"/>
      <c r="C989" s="299"/>
      <c r="D989" s="113"/>
      <c r="E989" s="113"/>
    </row>
    <row r="990" spans="2:5" ht="12.75">
      <c r="B990" s="113"/>
      <c r="C990" s="299"/>
      <c r="D990" s="113"/>
      <c r="E990" s="113"/>
    </row>
    <row r="991" spans="2:5" ht="12.75">
      <c r="B991" s="113"/>
      <c r="C991" s="299"/>
      <c r="D991" s="113"/>
      <c r="E991" s="113"/>
    </row>
    <row r="992" spans="2:5" ht="12.75">
      <c r="B992" s="113"/>
      <c r="C992" s="299"/>
      <c r="D992" s="113"/>
      <c r="E992" s="113"/>
    </row>
    <row r="993" spans="2:5" ht="12.75">
      <c r="B993" s="113"/>
      <c r="C993" s="299"/>
      <c r="D993" s="113"/>
      <c r="E993" s="113"/>
    </row>
    <row r="994" spans="2:5" ht="12.75">
      <c r="B994" s="113"/>
      <c r="C994" s="299"/>
      <c r="D994" s="113"/>
      <c r="E994" s="113"/>
    </row>
    <row r="995" spans="2:5" ht="12.75">
      <c r="B995" s="113"/>
      <c r="C995" s="299"/>
      <c r="D995" s="113"/>
      <c r="E995" s="113"/>
    </row>
    <row r="996" spans="2:5" ht="12.75">
      <c r="B996" s="113"/>
      <c r="C996" s="299"/>
      <c r="D996" s="113"/>
      <c r="E996" s="113"/>
    </row>
    <row r="997" spans="2:5" ht="12.75">
      <c r="B997" s="113"/>
      <c r="C997" s="299"/>
      <c r="D997" s="113"/>
      <c r="E997" s="113"/>
    </row>
    <row r="998" spans="2:5" ht="12.75">
      <c r="B998" s="113"/>
      <c r="C998" s="299"/>
      <c r="D998" s="113"/>
      <c r="E998" s="113"/>
    </row>
    <row r="999" spans="2:5" ht="12.75">
      <c r="B999" s="113"/>
      <c r="C999" s="299"/>
      <c r="D999" s="113"/>
      <c r="E999" s="113"/>
    </row>
    <row r="1000" spans="2:5" ht="12.75">
      <c r="B1000" s="113"/>
      <c r="C1000" s="299"/>
      <c r="D1000" s="113"/>
      <c r="E1000" s="113"/>
    </row>
    <row r="1001" spans="2:5" ht="12.75">
      <c r="B1001" s="113"/>
      <c r="C1001" s="299"/>
      <c r="D1001" s="113"/>
      <c r="E1001" s="113"/>
    </row>
    <row r="1002" spans="2:5" ht="12.75">
      <c r="B1002" s="113"/>
      <c r="C1002" s="299"/>
      <c r="D1002" s="113"/>
      <c r="E1002" s="113"/>
    </row>
    <row r="1003" spans="2:5" ht="12.75">
      <c r="B1003" s="113"/>
      <c r="C1003" s="299"/>
      <c r="D1003" s="113"/>
      <c r="E1003" s="113"/>
    </row>
    <row r="1004" spans="2:5" ht="12.75">
      <c r="B1004" s="113"/>
      <c r="C1004" s="299"/>
      <c r="D1004" s="113"/>
      <c r="E1004" s="113"/>
    </row>
    <row r="1005" spans="2:5" ht="12.75">
      <c r="B1005" s="113"/>
      <c r="C1005" s="299"/>
      <c r="D1005" s="113"/>
      <c r="E1005" s="113"/>
    </row>
    <row r="1006" spans="2:5" ht="12.75">
      <c r="B1006" s="113"/>
      <c r="C1006" s="299"/>
      <c r="D1006" s="113"/>
      <c r="E1006" s="113"/>
    </row>
    <row r="1007" spans="2:5" ht="12.75">
      <c r="B1007" s="113"/>
      <c r="C1007" s="299"/>
      <c r="D1007" s="113"/>
      <c r="E1007" s="113"/>
    </row>
    <row r="1008" spans="2:5" ht="12.75">
      <c r="B1008" s="113"/>
      <c r="C1008" s="299"/>
      <c r="D1008" s="113"/>
      <c r="E1008" s="113"/>
    </row>
    <row r="1009" spans="2:5" ht="12.75">
      <c r="B1009" s="113"/>
      <c r="C1009" s="299"/>
      <c r="D1009" s="113"/>
      <c r="E1009" s="113"/>
    </row>
    <row r="1010" spans="2:5" ht="12.75">
      <c r="B1010" s="113"/>
      <c r="C1010" s="299"/>
      <c r="D1010" s="113"/>
      <c r="E1010" s="113"/>
    </row>
    <row r="1011" spans="2:5" ht="12.75">
      <c r="B1011" s="113"/>
      <c r="C1011" s="299"/>
      <c r="D1011" s="113"/>
      <c r="E1011" s="113"/>
    </row>
    <row r="1012" spans="2:5" ht="12.75">
      <c r="B1012" s="113"/>
      <c r="C1012" s="299"/>
      <c r="D1012" s="113"/>
      <c r="E1012" s="113"/>
    </row>
    <row r="1013" spans="2:5" ht="12.75">
      <c r="B1013" s="113"/>
      <c r="C1013" s="299"/>
      <c r="D1013" s="113"/>
      <c r="E1013" s="113"/>
    </row>
    <row r="1014" spans="2:5" ht="12.75">
      <c r="B1014" s="113"/>
      <c r="C1014" s="299"/>
      <c r="D1014" s="113"/>
      <c r="E1014" s="113"/>
    </row>
    <row r="1015" spans="2:5" ht="12.75">
      <c r="B1015" s="113"/>
      <c r="C1015" s="299"/>
      <c r="D1015" s="113"/>
      <c r="E1015" s="113"/>
    </row>
    <row r="1016" spans="2:5" ht="12.75">
      <c r="B1016" s="113"/>
      <c r="C1016" s="299"/>
      <c r="D1016" s="113"/>
      <c r="E1016" s="113"/>
    </row>
    <row r="1017" spans="2:5" ht="12.75">
      <c r="B1017" s="113"/>
      <c r="C1017" s="299"/>
      <c r="D1017" s="113"/>
      <c r="E1017" s="113"/>
    </row>
    <row r="1018" spans="2:5" ht="12.75">
      <c r="B1018" s="113"/>
      <c r="C1018" s="299"/>
      <c r="D1018" s="113"/>
      <c r="E1018" s="113"/>
    </row>
    <row r="1019" spans="2:5" ht="12.75">
      <c r="B1019" s="113"/>
      <c r="C1019" s="299"/>
      <c r="D1019" s="113"/>
      <c r="E1019" s="113"/>
    </row>
    <row r="1020" spans="2:5" ht="12.75">
      <c r="B1020" s="113"/>
      <c r="C1020" s="299"/>
      <c r="D1020" s="113"/>
      <c r="E1020" s="113"/>
    </row>
    <row r="1021" spans="2:5" ht="12.75">
      <c r="B1021" s="113"/>
      <c r="C1021" s="299"/>
      <c r="D1021" s="113"/>
      <c r="E1021" s="113"/>
    </row>
    <row r="1022" spans="2:5" ht="12.75">
      <c r="B1022" s="113"/>
      <c r="C1022" s="299"/>
      <c r="D1022" s="113"/>
      <c r="E1022" s="113"/>
    </row>
    <row r="1023" spans="2:5" ht="12.75">
      <c r="B1023" s="113"/>
      <c r="C1023" s="299"/>
      <c r="D1023" s="113"/>
      <c r="E1023" s="113"/>
    </row>
    <row r="1024" spans="2:5" ht="12.75">
      <c r="B1024" s="113"/>
      <c r="C1024" s="299"/>
      <c r="D1024" s="113"/>
      <c r="E1024" s="113"/>
    </row>
    <row r="1025" spans="2:5" ht="12.75">
      <c r="B1025" s="113"/>
      <c r="C1025" s="299"/>
      <c r="D1025" s="113"/>
      <c r="E1025" s="113"/>
    </row>
    <row r="1026" spans="2:5" ht="12.75">
      <c r="B1026" s="113"/>
      <c r="C1026" s="299"/>
      <c r="D1026" s="113"/>
      <c r="E1026" s="113"/>
    </row>
    <row r="1027" spans="2:5" ht="12.75">
      <c r="B1027" s="113"/>
      <c r="C1027" s="299"/>
      <c r="D1027" s="113"/>
      <c r="E1027" s="113"/>
    </row>
    <row r="1028" spans="2:5" ht="12.75">
      <c r="B1028" s="113"/>
      <c r="C1028" s="299"/>
      <c r="D1028" s="113"/>
      <c r="E1028" s="113"/>
    </row>
    <row r="1029" spans="2:5" ht="12.75">
      <c r="B1029" s="113"/>
      <c r="C1029" s="299"/>
      <c r="D1029" s="113"/>
      <c r="E1029" s="113"/>
    </row>
    <row r="1030" spans="2:5" ht="12.75">
      <c r="B1030" s="113"/>
      <c r="C1030" s="299"/>
      <c r="D1030" s="113"/>
      <c r="E1030" s="113"/>
    </row>
    <row r="1031" spans="2:5" ht="12.75">
      <c r="B1031" s="113"/>
      <c r="C1031" s="299"/>
      <c r="D1031" s="113"/>
      <c r="E1031" s="113"/>
    </row>
    <row r="1032" spans="2:5" ht="12.75">
      <c r="B1032" s="113"/>
      <c r="C1032" s="299"/>
      <c r="D1032" s="113"/>
      <c r="E1032" s="113"/>
    </row>
    <row r="1033" spans="2:5" ht="12.75">
      <c r="B1033" s="113"/>
      <c r="C1033" s="299"/>
      <c r="D1033" s="113"/>
      <c r="E1033" s="113"/>
    </row>
    <row r="1034" spans="2:5" ht="12.75">
      <c r="B1034" s="113"/>
      <c r="C1034" s="299"/>
      <c r="D1034" s="113"/>
      <c r="E1034" s="113"/>
    </row>
    <row r="1035" spans="2:5" ht="12.75">
      <c r="B1035" s="113"/>
      <c r="C1035" s="299"/>
      <c r="D1035" s="113"/>
      <c r="E1035" s="113"/>
    </row>
    <row r="1036" spans="2:5" ht="12.75">
      <c r="B1036" s="113"/>
      <c r="C1036" s="299"/>
      <c r="D1036" s="113"/>
      <c r="E1036" s="113"/>
    </row>
    <row r="1037" spans="2:5" ht="12.75">
      <c r="B1037" s="113"/>
      <c r="C1037" s="299"/>
      <c r="D1037" s="113"/>
      <c r="E1037" s="113"/>
    </row>
    <row r="1038" spans="2:5" ht="12.75">
      <c r="B1038" s="113"/>
      <c r="C1038" s="299"/>
      <c r="D1038" s="113"/>
      <c r="E1038" s="113"/>
    </row>
    <row r="1039" spans="2:5" ht="12.75">
      <c r="B1039" s="113"/>
      <c r="C1039" s="299"/>
      <c r="D1039" s="113"/>
      <c r="E1039" s="113"/>
    </row>
    <row r="1040" spans="2:5" ht="12.75">
      <c r="B1040" s="113"/>
      <c r="C1040" s="299"/>
      <c r="D1040" s="113"/>
      <c r="E1040" s="113"/>
    </row>
    <row r="1041" spans="2:5" ht="12.75">
      <c r="B1041" s="113"/>
      <c r="C1041" s="299"/>
      <c r="D1041" s="113"/>
      <c r="E1041" s="113"/>
    </row>
    <row r="1042" spans="2:5" ht="12.75">
      <c r="B1042" s="113"/>
      <c r="C1042" s="299"/>
      <c r="D1042" s="113"/>
      <c r="E1042" s="113"/>
    </row>
    <row r="1043" spans="2:5" ht="12.75">
      <c r="B1043" s="113"/>
      <c r="C1043" s="299"/>
      <c r="D1043" s="113"/>
      <c r="E1043" s="113"/>
    </row>
    <row r="1044" spans="2:5" ht="12.75">
      <c r="B1044" s="113"/>
      <c r="C1044" s="299"/>
      <c r="D1044" s="113"/>
      <c r="E1044" s="113"/>
    </row>
    <row r="1045" spans="2:5" ht="12.75">
      <c r="B1045" s="113"/>
      <c r="C1045" s="299"/>
      <c r="D1045" s="113"/>
      <c r="E1045" s="113"/>
    </row>
    <row r="1046" spans="2:5" ht="12.75">
      <c r="B1046" s="113"/>
      <c r="C1046" s="299"/>
      <c r="D1046" s="113"/>
      <c r="E1046" s="113"/>
    </row>
    <row r="1047" spans="2:5" ht="12.75">
      <c r="B1047" s="113"/>
      <c r="C1047" s="299"/>
      <c r="D1047" s="113"/>
      <c r="E1047" s="113"/>
    </row>
    <row r="1048" spans="2:5" ht="12.75">
      <c r="B1048" s="113"/>
      <c r="C1048" s="299"/>
      <c r="D1048" s="113"/>
      <c r="E1048" s="113"/>
    </row>
    <row r="1049" spans="2:5" ht="12.75">
      <c r="B1049" s="113"/>
      <c r="C1049" s="299"/>
      <c r="D1049" s="113"/>
      <c r="E1049" s="113"/>
    </row>
    <row r="1050" spans="2:5" ht="12.75">
      <c r="B1050" s="113"/>
      <c r="C1050" s="299"/>
      <c r="D1050" s="113"/>
      <c r="E1050" s="113"/>
    </row>
    <row r="1051" spans="2:5" ht="12.75">
      <c r="B1051" s="113"/>
      <c r="C1051" s="299"/>
      <c r="D1051" s="113"/>
      <c r="E1051" s="113"/>
    </row>
    <row r="1052" spans="2:5" ht="12.75">
      <c r="B1052" s="113"/>
      <c r="C1052" s="299"/>
      <c r="D1052" s="113"/>
      <c r="E1052" s="113"/>
    </row>
    <row r="1053" spans="2:5" ht="12.75">
      <c r="B1053" s="113"/>
      <c r="C1053" s="299"/>
      <c r="D1053" s="113"/>
      <c r="E1053" s="113"/>
    </row>
    <row r="1054" spans="2:5" ht="12.75">
      <c r="B1054" s="113"/>
      <c r="C1054" s="299"/>
      <c r="D1054" s="113"/>
      <c r="E1054" s="113"/>
    </row>
    <row r="1055" spans="2:5" ht="12.75">
      <c r="B1055" s="113"/>
      <c r="C1055" s="299"/>
      <c r="D1055" s="113"/>
      <c r="E1055" s="113"/>
    </row>
    <row r="1056" spans="2:5" ht="12.75">
      <c r="B1056" s="113"/>
      <c r="C1056" s="299"/>
      <c r="D1056" s="113"/>
      <c r="E1056" s="113"/>
    </row>
    <row r="1057" spans="2:5" ht="12.75">
      <c r="B1057" s="113"/>
      <c r="C1057" s="299"/>
      <c r="D1057" s="113"/>
      <c r="E1057" s="113"/>
    </row>
    <row r="1058" spans="2:5" ht="12.75">
      <c r="B1058" s="113"/>
      <c r="C1058" s="299"/>
      <c r="D1058" s="113"/>
      <c r="E1058" s="113"/>
    </row>
    <row r="1059" spans="2:5" ht="12.75">
      <c r="B1059" s="113"/>
      <c r="C1059" s="299"/>
      <c r="D1059" s="113"/>
      <c r="E1059" s="113"/>
    </row>
    <row r="1060" spans="2:5" ht="12.75">
      <c r="B1060" s="113"/>
      <c r="C1060" s="299"/>
      <c r="D1060" s="113"/>
      <c r="E1060" s="113"/>
    </row>
    <row r="1061" spans="2:5" ht="12.75">
      <c r="B1061" s="113"/>
      <c r="C1061" s="299"/>
      <c r="D1061" s="113"/>
      <c r="E1061" s="113"/>
    </row>
    <row r="1062" spans="2:5" ht="12.75">
      <c r="B1062" s="113"/>
      <c r="C1062" s="299"/>
      <c r="D1062" s="113"/>
      <c r="E1062" s="113"/>
    </row>
    <row r="1063" spans="2:5" ht="12.75">
      <c r="B1063" s="113"/>
      <c r="C1063" s="299"/>
      <c r="D1063" s="113"/>
      <c r="E1063" s="113"/>
    </row>
    <row r="1064" spans="2:5" ht="12.75">
      <c r="B1064" s="113"/>
      <c r="C1064" s="299"/>
      <c r="D1064" s="113"/>
      <c r="E1064" s="113"/>
    </row>
    <row r="1065" spans="2:5" ht="12.75">
      <c r="B1065" s="113"/>
      <c r="C1065" s="299"/>
      <c r="D1065" s="113"/>
      <c r="E1065" s="113"/>
    </row>
    <row r="1066" spans="2:5" ht="12.75">
      <c r="B1066" s="113"/>
      <c r="C1066" s="299"/>
      <c r="D1066" s="113"/>
      <c r="E1066" s="113"/>
    </row>
    <row r="1067" spans="2:5" ht="12.75">
      <c r="B1067" s="113"/>
      <c r="C1067" s="299"/>
      <c r="D1067" s="113"/>
      <c r="E1067" s="113"/>
    </row>
    <row r="1068" spans="2:5" ht="12.75">
      <c r="B1068" s="113"/>
      <c r="C1068" s="299"/>
      <c r="D1068" s="113"/>
      <c r="E1068" s="113"/>
    </row>
    <row r="1069" spans="2:5" ht="12.75">
      <c r="B1069" s="113"/>
      <c r="C1069" s="299"/>
      <c r="D1069" s="113"/>
      <c r="E1069" s="113"/>
    </row>
    <row r="1070" spans="2:5" ht="12.75">
      <c r="B1070" s="113"/>
      <c r="C1070" s="299"/>
      <c r="D1070" s="113"/>
      <c r="E1070" s="113"/>
    </row>
    <row r="1071" spans="2:5" ht="12.75">
      <c r="B1071" s="113"/>
      <c r="C1071" s="299"/>
      <c r="D1071" s="113"/>
      <c r="E1071" s="113"/>
    </row>
    <row r="1072" spans="2:5" ht="12.75">
      <c r="B1072" s="113"/>
      <c r="C1072" s="299"/>
      <c r="D1072" s="113"/>
      <c r="E1072" s="113"/>
    </row>
    <row r="1073" spans="2:5" ht="12.75">
      <c r="B1073" s="113"/>
      <c r="C1073" s="299"/>
      <c r="D1073" s="113"/>
      <c r="E1073" s="113"/>
    </row>
    <row r="1074" spans="2:5" ht="12.75">
      <c r="B1074" s="113"/>
      <c r="C1074" s="299"/>
      <c r="D1074" s="113"/>
      <c r="E1074" s="113"/>
    </row>
    <row r="1075" spans="2:5" ht="12.75">
      <c r="B1075" s="113"/>
      <c r="C1075" s="299"/>
      <c r="D1075" s="113"/>
      <c r="E1075" s="113"/>
    </row>
    <row r="1076" spans="2:5" ht="12.75">
      <c r="B1076" s="113"/>
      <c r="C1076" s="299"/>
      <c r="D1076" s="113"/>
      <c r="E1076" s="113"/>
    </row>
    <row r="1077" spans="2:5" ht="12.75">
      <c r="B1077" s="113"/>
      <c r="C1077" s="299"/>
      <c r="D1077" s="113"/>
      <c r="E1077" s="113"/>
    </row>
    <row r="1078" spans="2:5" ht="12.75">
      <c r="B1078" s="113"/>
      <c r="C1078" s="299"/>
      <c r="D1078" s="113"/>
      <c r="E1078" s="113"/>
    </row>
    <row r="1079" spans="2:5" ht="12.75">
      <c r="B1079" s="113"/>
      <c r="C1079" s="299"/>
      <c r="D1079" s="113"/>
      <c r="E1079" s="113"/>
    </row>
    <row r="1080" spans="2:5" ht="12.75">
      <c r="B1080" s="113"/>
      <c r="C1080" s="299"/>
      <c r="D1080" s="113"/>
      <c r="E1080" s="113"/>
    </row>
    <row r="1081" spans="2:5" ht="12.75">
      <c r="B1081" s="113"/>
      <c r="C1081" s="299"/>
      <c r="D1081" s="113"/>
      <c r="E1081" s="113"/>
    </row>
    <row r="1082" spans="2:5" ht="12.75">
      <c r="B1082" s="113"/>
      <c r="C1082" s="299"/>
      <c r="D1082" s="113"/>
      <c r="E1082" s="113"/>
    </row>
    <row r="1083" spans="2:5" ht="12.75">
      <c r="B1083" s="113"/>
      <c r="C1083" s="299"/>
      <c r="D1083" s="113"/>
      <c r="E1083" s="113"/>
    </row>
    <row r="1084" spans="2:5" ht="12.75">
      <c r="B1084" s="113"/>
      <c r="C1084" s="299"/>
      <c r="D1084" s="113"/>
      <c r="E1084" s="113"/>
    </row>
    <row r="1085" spans="2:5" ht="12.75">
      <c r="B1085" s="113"/>
      <c r="C1085" s="299"/>
      <c r="D1085" s="113"/>
      <c r="E1085" s="113"/>
    </row>
    <row r="1086" spans="2:5" ht="12.75">
      <c r="B1086" s="113"/>
      <c r="C1086" s="299"/>
      <c r="D1086" s="113"/>
      <c r="E1086" s="113"/>
    </row>
    <row r="1087" spans="2:5" ht="12.75">
      <c r="B1087" s="113"/>
      <c r="C1087" s="299"/>
      <c r="D1087" s="113"/>
      <c r="E1087" s="113"/>
    </row>
    <row r="1088" spans="2:5" ht="12.75">
      <c r="B1088" s="113"/>
      <c r="C1088" s="299"/>
      <c r="D1088" s="113"/>
      <c r="E1088" s="113"/>
    </row>
    <row r="1089" spans="2:5" ht="12.75">
      <c r="B1089" s="113"/>
      <c r="C1089" s="299"/>
      <c r="D1089" s="113"/>
      <c r="E1089" s="113"/>
    </row>
    <row r="1090" spans="2:5" ht="12.75">
      <c r="B1090" s="113"/>
      <c r="C1090" s="299"/>
      <c r="D1090" s="113"/>
      <c r="E1090" s="113"/>
    </row>
    <row r="1091" spans="2:5" ht="12.75">
      <c r="B1091" s="113"/>
      <c r="C1091" s="299"/>
      <c r="D1091" s="113"/>
      <c r="E1091" s="113"/>
    </row>
    <row r="1092" spans="2:5" ht="12.75">
      <c r="B1092" s="113"/>
      <c r="C1092" s="299"/>
      <c r="D1092" s="113"/>
      <c r="E1092" s="113"/>
    </row>
    <row r="1093" spans="2:5" ht="12.75">
      <c r="B1093" s="113"/>
      <c r="C1093" s="299"/>
      <c r="D1093" s="113"/>
      <c r="E1093" s="113"/>
    </row>
    <row r="1094" spans="2:5" ht="12.75">
      <c r="B1094" s="113"/>
      <c r="C1094" s="299"/>
      <c r="D1094" s="113"/>
      <c r="E1094" s="113"/>
    </row>
    <row r="1095" spans="2:5" ht="12.75">
      <c r="B1095" s="113"/>
      <c r="C1095" s="299"/>
      <c r="D1095" s="113"/>
      <c r="E1095" s="113"/>
    </row>
    <row r="1096" spans="2:5" ht="12.75">
      <c r="B1096" s="113"/>
      <c r="C1096" s="299"/>
      <c r="D1096" s="113"/>
      <c r="E1096" s="113"/>
    </row>
    <row r="1097" spans="2:5" ht="12.75">
      <c r="B1097" s="113"/>
      <c r="C1097" s="299"/>
      <c r="D1097" s="113"/>
      <c r="E1097" s="113"/>
    </row>
    <row r="1098" spans="2:5" ht="12.75">
      <c r="B1098" s="113"/>
      <c r="C1098" s="299"/>
      <c r="D1098" s="113"/>
      <c r="E1098" s="113"/>
    </row>
    <row r="1099" spans="2:5" ht="12.75">
      <c r="B1099" s="113"/>
      <c r="C1099" s="299"/>
      <c r="D1099" s="113"/>
      <c r="E1099" s="113"/>
    </row>
    <row r="1100" spans="2:5" ht="12.75">
      <c r="B1100" s="113"/>
      <c r="C1100" s="299"/>
      <c r="D1100" s="113"/>
      <c r="E1100" s="113"/>
    </row>
    <row r="1101" spans="2:5" ht="12.75">
      <c r="B1101" s="113"/>
      <c r="C1101" s="299"/>
      <c r="D1101" s="113"/>
      <c r="E1101" s="113"/>
    </row>
    <row r="1102" spans="2:5" ht="12.75">
      <c r="B1102" s="113"/>
      <c r="C1102" s="299"/>
      <c r="D1102" s="113"/>
      <c r="E1102" s="113"/>
    </row>
    <row r="1103" spans="2:5" ht="12.75">
      <c r="B1103" s="113"/>
      <c r="C1103" s="299"/>
      <c r="D1103" s="113"/>
      <c r="E1103" s="113"/>
    </row>
    <row r="1104" spans="2:5" ht="12.75">
      <c r="B1104" s="113"/>
      <c r="C1104" s="299"/>
      <c r="D1104" s="113"/>
      <c r="E1104" s="113"/>
    </row>
    <row r="1105" spans="2:5" ht="12.75">
      <c r="B1105" s="113"/>
      <c r="C1105" s="299"/>
      <c r="D1105" s="113"/>
      <c r="E1105" s="113"/>
    </row>
    <row r="1106" spans="2:5" ht="12.75">
      <c r="B1106" s="113"/>
      <c r="C1106" s="299"/>
      <c r="D1106" s="113"/>
      <c r="E1106" s="113"/>
    </row>
    <row r="1107" spans="2:5" ht="12.75">
      <c r="B1107" s="113"/>
      <c r="C1107" s="299"/>
      <c r="D1107" s="113"/>
      <c r="E1107" s="113"/>
    </row>
    <row r="1108" spans="2:5" ht="12.75">
      <c r="B1108" s="113"/>
      <c r="C1108" s="299"/>
      <c r="D1108" s="113"/>
      <c r="E1108" s="113"/>
    </row>
    <row r="1109" spans="2:5" ht="12.75">
      <c r="B1109" s="113"/>
      <c r="C1109" s="299"/>
      <c r="D1109" s="113"/>
      <c r="E1109" s="113"/>
    </row>
    <row r="1110" spans="2:5" ht="12.75">
      <c r="B1110" s="113"/>
      <c r="C1110" s="299"/>
      <c r="D1110" s="113"/>
      <c r="E1110" s="113"/>
    </row>
    <row r="1111" spans="2:5" ht="12.75">
      <c r="B1111" s="113"/>
      <c r="C1111" s="299"/>
      <c r="D1111" s="113"/>
      <c r="E1111" s="113"/>
    </row>
    <row r="1112" spans="2:5" ht="12.75">
      <c r="B1112" s="113"/>
      <c r="C1112" s="299"/>
      <c r="D1112" s="113"/>
      <c r="E1112" s="113"/>
    </row>
    <row r="1113" spans="2:5" ht="12.75">
      <c r="B1113" s="113"/>
      <c r="C1113" s="299"/>
      <c r="D1113" s="113"/>
      <c r="E1113" s="113"/>
    </row>
    <row r="1114" spans="2:5" ht="12.75">
      <c r="B1114" s="113"/>
      <c r="C1114" s="299"/>
      <c r="D1114" s="113"/>
      <c r="E1114" s="113"/>
    </row>
    <row r="1115" spans="2:5" ht="12.75">
      <c r="B1115" s="113"/>
      <c r="C1115" s="299"/>
      <c r="D1115" s="113"/>
      <c r="E1115" s="113"/>
    </row>
    <row r="1116" spans="2:5" ht="12.75">
      <c r="B1116" s="113"/>
      <c r="C1116" s="299"/>
      <c r="D1116" s="113"/>
      <c r="E1116" s="113"/>
    </row>
    <row r="1117" spans="2:5" ht="12.75">
      <c r="B1117" s="113"/>
      <c r="C1117" s="299"/>
      <c r="D1117" s="113"/>
      <c r="E1117" s="113"/>
    </row>
    <row r="1118" spans="2:5" ht="12.75">
      <c r="B1118" s="113"/>
      <c r="C1118" s="299"/>
      <c r="D1118" s="113"/>
      <c r="E1118" s="113"/>
    </row>
    <row r="1119" spans="2:5" ht="12.75">
      <c r="B1119" s="113"/>
      <c r="C1119" s="299"/>
      <c r="D1119" s="113"/>
      <c r="E1119" s="113"/>
    </row>
    <row r="1120" spans="2:5" ht="12.75">
      <c r="B1120" s="113"/>
      <c r="C1120" s="299"/>
      <c r="D1120" s="113"/>
      <c r="E1120" s="113"/>
    </row>
    <row r="1121" spans="2:5" ht="12.75">
      <c r="B1121" s="113"/>
      <c r="C1121" s="299"/>
      <c r="D1121" s="113"/>
      <c r="E1121" s="113"/>
    </row>
    <row r="1122" spans="2:5" ht="12.75">
      <c r="B1122" s="113"/>
      <c r="C1122" s="299"/>
      <c r="D1122" s="113"/>
      <c r="E1122" s="113"/>
    </row>
    <row r="1123" spans="2:5" ht="12.75">
      <c r="B1123" s="113"/>
      <c r="C1123" s="299"/>
      <c r="D1123" s="113"/>
      <c r="E1123" s="113"/>
    </row>
    <row r="1124" spans="2:5" ht="12.75">
      <c r="B1124" s="113"/>
      <c r="C1124" s="299"/>
      <c r="D1124" s="113"/>
      <c r="E1124" s="113"/>
    </row>
    <row r="1125" spans="2:5" ht="12.75">
      <c r="B1125" s="113"/>
      <c r="C1125" s="299"/>
      <c r="D1125" s="113"/>
      <c r="E1125" s="113"/>
    </row>
    <row r="1126" spans="2:5" ht="12.75">
      <c r="B1126" s="113"/>
      <c r="C1126" s="299"/>
      <c r="D1126" s="113"/>
      <c r="E1126" s="113"/>
    </row>
    <row r="1127" spans="2:5" ht="12.75">
      <c r="B1127" s="113"/>
      <c r="C1127" s="299"/>
      <c r="D1127" s="113"/>
      <c r="E1127" s="113"/>
    </row>
    <row r="1128" spans="2:5" ht="12.75">
      <c r="B1128" s="113"/>
      <c r="C1128" s="299"/>
      <c r="D1128" s="113"/>
      <c r="E1128" s="113"/>
    </row>
    <row r="1129" spans="2:5" ht="12.75">
      <c r="B1129" s="113"/>
      <c r="C1129" s="299"/>
      <c r="D1129" s="113"/>
      <c r="E1129" s="113"/>
    </row>
    <row r="1130" spans="2:5" ht="12.75">
      <c r="B1130" s="113"/>
      <c r="C1130" s="299"/>
      <c r="D1130" s="113"/>
      <c r="E1130" s="113"/>
    </row>
    <row r="1131" spans="2:5" ht="12.75">
      <c r="B1131" s="113"/>
      <c r="C1131" s="299"/>
      <c r="D1131" s="113"/>
      <c r="E1131" s="113"/>
    </row>
    <row r="1132" spans="2:5" ht="12.75">
      <c r="B1132" s="113"/>
      <c r="C1132" s="299"/>
      <c r="D1132" s="113"/>
      <c r="E1132" s="113"/>
    </row>
    <row r="1133" spans="2:5" ht="12.75">
      <c r="B1133" s="113"/>
      <c r="C1133" s="299"/>
      <c r="D1133" s="113"/>
      <c r="E1133" s="113"/>
    </row>
    <row r="1134" spans="2:5" ht="12.75">
      <c r="B1134" s="113"/>
      <c r="C1134" s="299"/>
      <c r="D1134" s="113"/>
      <c r="E1134" s="113"/>
    </row>
    <row r="1135" spans="2:5" ht="12.75">
      <c r="B1135" s="113"/>
      <c r="C1135" s="299"/>
      <c r="D1135" s="113"/>
      <c r="E1135" s="113"/>
    </row>
    <row r="1136" spans="2:5" ht="12.75">
      <c r="B1136" s="113"/>
      <c r="C1136" s="299"/>
      <c r="D1136" s="113"/>
      <c r="E1136" s="113"/>
    </row>
    <row r="1137" spans="2:5" ht="12.75">
      <c r="B1137" s="113"/>
      <c r="C1137" s="299"/>
      <c r="D1137" s="113"/>
      <c r="E1137" s="113"/>
    </row>
    <row r="1138" spans="2:5" ht="12.75">
      <c r="B1138" s="113"/>
      <c r="C1138" s="299"/>
      <c r="D1138" s="113"/>
      <c r="E1138" s="113"/>
    </row>
    <row r="1139" spans="2:5" ht="12.75">
      <c r="B1139" s="113"/>
      <c r="C1139" s="299"/>
      <c r="D1139" s="113"/>
      <c r="E1139" s="113"/>
    </row>
    <row r="1140" spans="2:5" ht="12.75">
      <c r="B1140" s="113"/>
      <c r="C1140" s="299"/>
      <c r="D1140" s="113"/>
      <c r="E1140" s="113"/>
    </row>
    <row r="1141" spans="2:5" ht="12.75">
      <c r="B1141" s="113"/>
      <c r="C1141" s="299"/>
      <c r="D1141" s="113"/>
      <c r="E1141" s="113"/>
    </row>
    <row r="1142" spans="2:5" ht="12.75">
      <c r="B1142" s="113"/>
      <c r="C1142" s="299"/>
      <c r="D1142" s="113"/>
      <c r="E1142" s="113"/>
    </row>
    <row r="1143" spans="2:5" ht="12.75">
      <c r="B1143" s="113"/>
      <c r="C1143" s="299"/>
      <c r="D1143" s="113"/>
      <c r="E1143" s="113"/>
    </row>
    <row r="1144" spans="2:5" ht="12.75">
      <c r="B1144" s="113"/>
      <c r="C1144" s="299"/>
      <c r="D1144" s="113"/>
      <c r="E1144" s="113"/>
    </row>
    <row r="1145" spans="2:5" ht="12.75">
      <c r="B1145" s="113"/>
      <c r="C1145" s="299"/>
      <c r="D1145" s="113"/>
      <c r="E1145" s="113"/>
    </row>
    <row r="1146" spans="2:5" ht="12.75">
      <c r="B1146" s="113"/>
      <c r="C1146" s="299"/>
      <c r="D1146" s="113"/>
      <c r="E1146" s="113"/>
    </row>
    <row r="1147" spans="2:5" ht="12.75">
      <c r="B1147" s="113"/>
      <c r="C1147" s="299"/>
      <c r="D1147" s="113"/>
      <c r="E1147" s="113"/>
    </row>
    <row r="1148" spans="2:5" ht="12.75">
      <c r="B1148" s="113"/>
      <c r="C1148" s="299"/>
      <c r="D1148" s="113"/>
      <c r="E1148" s="113"/>
    </row>
    <row r="1149" spans="2:5" ht="12.75">
      <c r="B1149" s="113"/>
      <c r="C1149" s="299"/>
      <c r="D1149" s="113"/>
      <c r="E1149" s="113"/>
    </row>
    <row r="1150" spans="2:5" ht="12.75">
      <c r="B1150" s="113"/>
      <c r="C1150" s="299"/>
      <c r="D1150" s="113"/>
      <c r="E1150" s="113"/>
    </row>
    <row r="1151" spans="2:5" ht="12.75">
      <c r="B1151" s="113"/>
      <c r="C1151" s="299"/>
      <c r="D1151" s="113"/>
      <c r="E1151" s="113"/>
    </row>
    <row r="1152" spans="2:5" ht="12.75">
      <c r="B1152" s="113"/>
      <c r="C1152" s="299"/>
      <c r="D1152" s="113"/>
      <c r="E1152" s="113"/>
    </row>
    <row r="1153" spans="2:5" ht="12.75">
      <c r="B1153" s="113"/>
      <c r="C1153" s="299"/>
      <c r="D1153" s="113"/>
      <c r="E1153" s="113"/>
    </row>
    <row r="1154" spans="2:5" ht="12.75">
      <c r="B1154" s="113"/>
      <c r="C1154" s="299"/>
      <c r="D1154" s="113"/>
      <c r="E1154" s="113"/>
    </row>
    <row r="1155" spans="2:5" ht="12.75">
      <c r="B1155" s="113"/>
      <c r="C1155" s="299"/>
      <c r="D1155" s="113"/>
      <c r="E1155" s="113"/>
    </row>
    <row r="1156" spans="2:5" ht="12.75">
      <c r="B1156" s="113"/>
      <c r="C1156" s="299"/>
      <c r="D1156" s="113"/>
      <c r="E1156" s="113"/>
    </row>
    <row r="1157" spans="2:5" ht="12.75">
      <c r="B1157" s="113"/>
      <c r="C1157" s="299"/>
      <c r="D1157" s="113"/>
      <c r="E1157" s="113"/>
    </row>
    <row r="1158" spans="2:5" ht="12.75">
      <c r="B1158" s="113"/>
      <c r="C1158" s="299"/>
      <c r="D1158" s="113"/>
      <c r="E1158" s="113"/>
    </row>
    <row r="1159" spans="2:5" ht="12.75">
      <c r="B1159" s="113"/>
      <c r="C1159" s="299"/>
      <c r="D1159" s="113"/>
      <c r="E1159" s="113"/>
    </row>
    <row r="1160" spans="2:5" ht="12.75">
      <c r="B1160" s="113"/>
      <c r="C1160" s="299"/>
      <c r="D1160" s="113"/>
      <c r="E1160" s="113"/>
    </row>
    <row r="1161" spans="2:5" ht="12.75">
      <c r="B1161" s="113"/>
      <c r="C1161" s="299"/>
      <c r="D1161" s="113"/>
      <c r="E1161" s="113"/>
    </row>
    <row r="1162" spans="2:5" ht="12.75">
      <c r="B1162" s="113"/>
      <c r="C1162" s="299"/>
      <c r="D1162" s="113"/>
      <c r="E1162" s="113"/>
    </row>
    <row r="1163" spans="2:5" ht="12.75">
      <c r="B1163" s="113"/>
      <c r="C1163" s="299"/>
      <c r="D1163" s="113"/>
      <c r="E1163" s="113"/>
    </row>
    <row r="1164" spans="2:5" ht="12.75">
      <c r="B1164" s="113"/>
      <c r="C1164" s="299"/>
      <c r="D1164" s="113"/>
      <c r="E1164" s="113"/>
    </row>
    <row r="1165" spans="2:5" ht="12.75">
      <c r="B1165" s="113"/>
      <c r="C1165" s="299"/>
      <c r="D1165" s="113"/>
      <c r="E1165" s="113"/>
    </row>
    <row r="1166" spans="2:5" ht="12.75">
      <c r="B1166" s="113"/>
      <c r="C1166" s="299"/>
      <c r="D1166" s="113"/>
      <c r="E1166" s="113"/>
    </row>
    <row r="1167" spans="2:5" ht="12.75">
      <c r="B1167" s="113"/>
      <c r="C1167" s="299"/>
      <c r="D1167" s="113"/>
      <c r="E1167" s="113"/>
    </row>
    <row r="1168" spans="2:5" ht="12.75">
      <c r="B1168" s="113"/>
      <c r="C1168" s="299"/>
      <c r="D1168" s="113"/>
      <c r="E1168" s="113"/>
    </row>
    <row r="1169" spans="2:5" ht="12.75">
      <c r="B1169" s="113"/>
      <c r="C1169" s="299"/>
      <c r="D1169" s="113"/>
      <c r="E1169" s="113"/>
    </row>
    <row r="1170" spans="2:5" ht="12.75">
      <c r="B1170" s="113"/>
      <c r="C1170" s="299"/>
      <c r="D1170" s="113"/>
      <c r="E1170" s="113"/>
    </row>
    <row r="1171" spans="2:5" ht="12.75">
      <c r="B1171" s="113"/>
      <c r="C1171" s="299"/>
      <c r="D1171" s="113"/>
      <c r="E1171" s="113"/>
    </row>
    <row r="1172" spans="2:5" ht="12.75">
      <c r="B1172" s="113"/>
      <c r="C1172" s="299"/>
      <c r="D1172" s="113"/>
      <c r="E1172" s="113"/>
    </row>
    <row r="1173" spans="2:5" ht="12.75">
      <c r="B1173" s="113"/>
      <c r="C1173" s="299"/>
      <c r="D1173" s="113"/>
      <c r="E1173" s="113"/>
    </row>
    <row r="1174" spans="2:5" ht="12.75">
      <c r="B1174" s="113"/>
      <c r="C1174" s="299"/>
      <c r="D1174" s="113"/>
      <c r="E1174" s="113"/>
    </row>
    <row r="1175" spans="2:5" ht="12.75">
      <c r="B1175" s="113"/>
      <c r="C1175" s="299"/>
      <c r="D1175" s="113"/>
      <c r="E1175" s="113"/>
    </row>
    <row r="1176" spans="2:5" ht="12.75">
      <c r="B1176" s="113"/>
      <c r="C1176" s="299"/>
      <c r="D1176" s="113"/>
      <c r="E1176" s="113"/>
    </row>
    <row r="1177" spans="2:5" ht="12.75">
      <c r="B1177" s="113"/>
      <c r="C1177" s="299"/>
      <c r="D1177" s="113"/>
      <c r="E1177" s="113"/>
    </row>
    <row r="1178" spans="2:5" ht="12.75">
      <c r="B1178" s="113"/>
      <c r="C1178" s="299"/>
      <c r="D1178" s="113"/>
      <c r="E1178" s="113"/>
    </row>
    <row r="1179" spans="2:5" ht="12.75">
      <c r="B1179" s="113"/>
      <c r="C1179" s="299"/>
      <c r="D1179" s="113"/>
      <c r="E1179" s="113"/>
    </row>
    <row r="1180" spans="2:5" ht="12.75">
      <c r="B1180" s="113"/>
      <c r="C1180" s="299"/>
      <c r="D1180" s="113"/>
      <c r="E1180" s="113"/>
    </row>
    <row r="1181" spans="2:5" ht="12.75">
      <c r="B1181" s="113"/>
      <c r="C1181" s="299"/>
      <c r="D1181" s="113"/>
      <c r="E1181" s="113"/>
    </row>
    <row r="1182" spans="2:5" ht="12.75">
      <c r="B1182" s="113"/>
      <c r="C1182" s="299"/>
      <c r="D1182" s="113"/>
      <c r="E1182" s="113"/>
    </row>
    <row r="1183" spans="2:5" ht="12.75">
      <c r="B1183" s="113"/>
      <c r="C1183" s="299"/>
      <c r="D1183" s="113"/>
      <c r="E1183" s="113"/>
    </row>
    <row r="1184" spans="2:5" ht="12.75">
      <c r="B1184" s="113"/>
      <c r="C1184" s="299"/>
      <c r="D1184" s="113"/>
      <c r="E1184" s="113"/>
    </row>
    <row r="1185" spans="2:5" ht="12.75">
      <c r="B1185" s="113"/>
      <c r="C1185" s="299"/>
      <c r="D1185" s="113"/>
      <c r="E1185" s="113"/>
    </row>
    <row r="1186" spans="2:5" ht="12.75">
      <c r="B1186" s="113"/>
      <c r="C1186" s="299"/>
      <c r="D1186" s="113"/>
      <c r="E1186" s="113"/>
    </row>
    <row r="1187" spans="2:5" ht="12.75">
      <c r="B1187" s="113"/>
      <c r="C1187" s="299"/>
      <c r="D1187" s="113"/>
      <c r="E1187" s="113"/>
    </row>
    <row r="1188" spans="2:5" ht="12.75">
      <c r="B1188" s="113"/>
      <c r="C1188" s="299"/>
      <c r="D1188" s="113"/>
      <c r="E1188" s="113"/>
    </row>
    <row r="1189" spans="2:5" ht="12.75">
      <c r="B1189" s="113"/>
      <c r="C1189" s="299"/>
      <c r="D1189" s="113"/>
      <c r="E1189" s="113"/>
    </row>
    <row r="1190" spans="2:5" ht="12.75">
      <c r="B1190" s="113"/>
      <c r="C1190" s="299"/>
      <c r="D1190" s="113"/>
      <c r="E1190" s="113"/>
    </row>
    <row r="1191" spans="2:5" ht="12.75">
      <c r="B1191" s="113"/>
      <c r="C1191" s="299"/>
      <c r="D1191" s="113"/>
      <c r="E1191" s="113"/>
    </row>
    <row r="1192" spans="2:5" ht="12.75">
      <c r="B1192" s="113"/>
      <c r="C1192" s="299"/>
      <c r="D1192" s="113"/>
      <c r="E1192" s="113"/>
    </row>
    <row r="1193" spans="2:5" ht="12.75">
      <c r="B1193" s="113"/>
      <c r="C1193" s="299"/>
      <c r="D1193" s="113"/>
      <c r="E1193" s="113"/>
    </row>
    <row r="1194" spans="2:5" ht="12.75">
      <c r="B1194" s="113"/>
      <c r="C1194" s="299"/>
      <c r="D1194" s="113"/>
      <c r="E1194" s="113"/>
    </row>
    <row r="1195" spans="2:5" ht="12.75">
      <c r="B1195" s="113"/>
      <c r="C1195" s="299"/>
      <c r="D1195" s="113"/>
      <c r="E1195" s="113"/>
    </row>
    <row r="1196" spans="2:5" ht="12.75">
      <c r="B1196" s="113"/>
      <c r="C1196" s="299"/>
      <c r="D1196" s="113"/>
      <c r="E1196" s="113"/>
    </row>
    <row r="1197" spans="2:5" ht="12.75">
      <c r="B1197" s="113"/>
      <c r="C1197" s="299"/>
      <c r="D1197" s="113"/>
      <c r="E1197" s="113"/>
    </row>
    <row r="1198" spans="2:5" ht="12.75">
      <c r="B1198" s="113"/>
      <c r="C1198" s="299"/>
      <c r="D1198" s="113"/>
      <c r="E1198" s="113"/>
    </row>
    <row r="1199" spans="2:5" ht="12.75">
      <c r="B1199" s="113"/>
      <c r="C1199" s="299"/>
      <c r="D1199" s="113"/>
      <c r="E1199" s="113"/>
    </row>
    <row r="1200" spans="2:5" ht="12.75">
      <c r="B1200" s="113"/>
      <c r="C1200" s="299"/>
      <c r="D1200" s="113"/>
      <c r="E1200" s="113"/>
    </row>
    <row r="1201" spans="2:5" ht="12.75">
      <c r="B1201" s="113"/>
      <c r="C1201" s="299"/>
      <c r="D1201" s="113"/>
      <c r="E1201" s="113"/>
    </row>
    <row r="1202" spans="2:5" ht="12.75">
      <c r="B1202" s="113"/>
      <c r="C1202" s="299"/>
      <c r="D1202" s="113"/>
      <c r="E1202" s="113"/>
    </row>
    <row r="1203" spans="2:5" ht="12.75">
      <c r="B1203" s="113"/>
      <c r="C1203" s="299"/>
      <c r="D1203" s="113"/>
      <c r="E1203" s="113"/>
    </row>
    <row r="1204" spans="2:5" ht="12.75">
      <c r="B1204" s="113"/>
      <c r="C1204" s="299"/>
      <c r="D1204" s="113"/>
      <c r="E1204" s="113"/>
    </row>
    <row r="1205" spans="2:5" ht="12.75">
      <c r="B1205" s="113"/>
      <c r="C1205" s="299"/>
      <c r="D1205" s="113"/>
      <c r="E1205" s="113"/>
    </row>
    <row r="1206" spans="2:5" ht="12.75">
      <c r="B1206" s="113"/>
      <c r="C1206" s="299"/>
      <c r="D1206" s="113"/>
      <c r="E1206" s="113"/>
    </row>
    <row r="1207" spans="2:5" ht="12.75">
      <c r="B1207" s="113"/>
      <c r="C1207" s="299"/>
      <c r="D1207" s="113"/>
      <c r="E1207" s="113"/>
    </row>
    <row r="1208" spans="2:5" ht="12.75">
      <c r="B1208" s="113"/>
      <c r="C1208" s="299"/>
      <c r="D1208" s="113"/>
      <c r="E1208" s="113"/>
    </row>
    <row r="1209" spans="2:5" ht="12.75">
      <c r="B1209" s="113"/>
      <c r="C1209" s="299"/>
      <c r="D1209" s="113"/>
      <c r="E1209" s="113"/>
    </row>
    <row r="1210" spans="2:5" ht="12.75">
      <c r="B1210" s="113"/>
      <c r="C1210" s="299"/>
      <c r="D1210" s="113"/>
      <c r="E1210" s="113"/>
    </row>
    <row r="1211" spans="2:5" ht="12.75">
      <c r="B1211" s="113"/>
      <c r="C1211" s="299"/>
      <c r="D1211" s="113"/>
      <c r="E1211" s="113"/>
    </row>
    <row r="1212" spans="2:5" ht="12.75">
      <c r="B1212" s="113"/>
      <c r="C1212" s="299"/>
      <c r="D1212" s="113"/>
      <c r="E1212" s="113"/>
    </row>
    <row r="1213" spans="2:5" ht="12.75">
      <c r="B1213" s="113"/>
      <c r="C1213" s="299"/>
      <c r="D1213" s="113"/>
      <c r="E1213" s="113"/>
    </row>
    <row r="1214" spans="2:5" ht="12.75">
      <c r="B1214" s="113"/>
      <c r="C1214" s="299"/>
      <c r="D1214" s="113"/>
      <c r="E1214" s="113"/>
    </row>
    <row r="1215" spans="2:5" ht="12.75">
      <c r="B1215" s="113"/>
      <c r="C1215" s="299"/>
      <c r="D1215" s="113"/>
      <c r="E1215" s="113"/>
    </row>
    <row r="1216" spans="2:5" ht="12.75">
      <c r="B1216" s="113"/>
      <c r="C1216" s="299"/>
      <c r="D1216" s="113"/>
      <c r="E1216" s="113"/>
    </row>
    <row r="1217" spans="2:5" ht="12.75">
      <c r="B1217" s="113"/>
      <c r="C1217" s="299"/>
      <c r="D1217" s="113"/>
      <c r="E1217" s="113"/>
    </row>
    <row r="1218" spans="2:5" ht="12.75">
      <c r="B1218" s="113"/>
      <c r="C1218" s="299"/>
      <c r="D1218" s="113"/>
      <c r="E1218" s="113"/>
    </row>
    <row r="1219" spans="2:5" ht="12.75">
      <c r="B1219" s="113"/>
      <c r="C1219" s="299"/>
      <c r="D1219" s="113"/>
      <c r="E1219" s="113"/>
    </row>
    <row r="1220" spans="2:5" ht="12.75">
      <c r="B1220" s="113"/>
      <c r="C1220" s="299"/>
      <c r="D1220" s="113"/>
      <c r="E1220" s="113"/>
    </row>
    <row r="1221" spans="2:5" ht="12.75">
      <c r="B1221" s="113"/>
      <c r="C1221" s="299"/>
      <c r="D1221" s="113"/>
      <c r="E1221" s="113"/>
    </row>
    <row r="1222" spans="2:5" ht="12.75">
      <c r="B1222" s="113"/>
      <c r="C1222" s="299"/>
      <c r="D1222" s="113"/>
      <c r="E1222" s="113"/>
    </row>
    <row r="1223" spans="2:5" ht="12.75">
      <c r="B1223" s="113"/>
      <c r="C1223" s="299"/>
      <c r="D1223" s="113"/>
      <c r="E1223" s="113"/>
    </row>
    <row r="1224" spans="2:5" ht="12.75">
      <c r="B1224" s="113"/>
      <c r="C1224" s="299"/>
      <c r="D1224" s="113"/>
      <c r="E1224" s="113"/>
    </row>
    <row r="1225" spans="2:5" ht="12.75">
      <c r="B1225" s="113"/>
      <c r="C1225" s="299"/>
      <c r="D1225" s="113"/>
      <c r="E1225" s="113"/>
    </row>
    <row r="1226" spans="2:5" ht="12.75">
      <c r="B1226" s="113"/>
      <c r="C1226" s="299"/>
      <c r="D1226" s="113"/>
      <c r="E1226" s="113"/>
    </row>
    <row r="1227" spans="2:5" ht="12.75">
      <c r="B1227" s="113"/>
      <c r="C1227" s="299"/>
      <c r="D1227" s="113"/>
      <c r="E1227" s="113"/>
    </row>
    <row r="1228" spans="2:5" ht="12.75">
      <c r="B1228" s="113"/>
      <c r="C1228" s="299"/>
      <c r="D1228" s="113"/>
      <c r="E1228" s="113"/>
    </row>
    <row r="1229" spans="2:5" ht="12.75">
      <c r="B1229" s="113"/>
      <c r="C1229" s="299"/>
      <c r="D1229" s="113"/>
      <c r="E1229" s="113"/>
    </row>
    <row r="1230" spans="2:5" ht="12.75">
      <c r="B1230" s="113"/>
      <c r="C1230" s="299"/>
      <c r="D1230" s="113"/>
      <c r="E1230" s="113"/>
    </row>
    <row r="1231" spans="2:5" ht="12.75">
      <c r="B1231" s="113"/>
      <c r="C1231" s="299"/>
      <c r="D1231" s="113"/>
      <c r="E1231" s="113"/>
    </row>
    <row r="1232" spans="2:5" ht="12.75">
      <c r="B1232" s="113"/>
      <c r="C1232" s="299"/>
      <c r="D1232" s="113"/>
      <c r="E1232" s="113"/>
    </row>
    <row r="1233" spans="2:5" ht="12.75">
      <c r="B1233" s="113"/>
      <c r="C1233" s="299"/>
      <c r="D1233" s="113"/>
      <c r="E1233" s="113"/>
    </row>
    <row r="1234" spans="2:5" ht="12.75">
      <c r="B1234" s="113"/>
      <c r="C1234" s="299"/>
      <c r="D1234" s="113"/>
      <c r="E1234" s="113"/>
    </row>
    <row r="1235" spans="2:5" ht="12.75">
      <c r="B1235" s="113"/>
      <c r="C1235" s="299"/>
      <c r="D1235" s="113"/>
      <c r="E1235" s="113"/>
    </row>
    <row r="1236" spans="2:5" ht="12.75">
      <c r="B1236" s="113"/>
      <c r="C1236" s="299"/>
      <c r="D1236" s="113"/>
      <c r="E1236" s="113"/>
    </row>
    <row r="1237" spans="2:5" ht="12.75">
      <c r="B1237" s="113"/>
      <c r="C1237" s="299"/>
      <c r="D1237" s="113"/>
      <c r="E1237" s="113"/>
    </row>
    <row r="1238" spans="2:5" ht="12.75">
      <c r="B1238" s="113"/>
      <c r="C1238" s="299"/>
      <c r="D1238" s="113"/>
      <c r="E1238" s="113"/>
    </row>
    <row r="1239" spans="2:5" ht="12.75">
      <c r="B1239" s="113"/>
      <c r="C1239" s="299"/>
      <c r="D1239" s="113"/>
      <c r="E1239" s="113"/>
    </row>
    <row r="1240" spans="2:5" ht="12.75">
      <c r="B1240" s="113"/>
      <c r="C1240" s="299"/>
      <c r="D1240" s="113"/>
      <c r="E1240" s="113"/>
    </row>
    <row r="1241" spans="2:5" ht="12.75">
      <c r="B1241" s="113"/>
      <c r="C1241" s="299"/>
      <c r="D1241" s="113"/>
      <c r="E1241" s="113"/>
    </row>
    <row r="1242" spans="2:5" ht="12.75">
      <c r="B1242" s="113"/>
      <c r="C1242" s="299"/>
      <c r="D1242" s="113"/>
      <c r="E1242" s="113"/>
    </row>
    <row r="1243" spans="2:5" ht="12.75">
      <c r="B1243" s="113"/>
      <c r="C1243" s="299"/>
      <c r="D1243" s="113"/>
      <c r="E1243" s="113"/>
    </row>
    <row r="1244" spans="2:5" ht="12.75">
      <c r="B1244" s="113"/>
      <c r="C1244" s="299"/>
      <c r="D1244" s="113"/>
      <c r="E1244" s="113"/>
    </row>
    <row r="1245" spans="2:5" ht="12.75">
      <c r="B1245" s="113"/>
      <c r="C1245" s="299"/>
      <c r="D1245" s="113"/>
      <c r="E1245" s="113"/>
    </row>
    <row r="1246" spans="2:5" ht="12.75">
      <c r="B1246" s="113"/>
      <c r="C1246" s="299"/>
      <c r="D1246" s="113"/>
      <c r="E1246" s="113"/>
    </row>
    <row r="1247" spans="2:5" ht="12.75">
      <c r="B1247" s="113"/>
      <c r="C1247" s="299"/>
      <c r="D1247" s="113"/>
      <c r="E1247" s="113"/>
    </row>
    <row r="1248" spans="2:5" ht="12.75">
      <c r="B1248" s="113"/>
      <c r="C1248" s="299"/>
      <c r="D1248" s="113"/>
      <c r="E1248" s="113"/>
    </row>
    <row r="1249" spans="2:5" ht="12.75">
      <c r="B1249" s="113"/>
      <c r="C1249" s="299"/>
      <c r="D1249" s="113"/>
      <c r="E1249" s="113"/>
    </row>
    <row r="1250" spans="2:5" ht="12.75">
      <c r="B1250" s="113"/>
      <c r="C1250" s="299"/>
      <c r="D1250" s="113"/>
      <c r="E1250" s="113"/>
    </row>
    <row r="1251" spans="2:5" ht="12.75">
      <c r="B1251" s="113"/>
      <c r="C1251" s="299"/>
      <c r="D1251" s="113"/>
      <c r="E1251" s="113"/>
    </row>
    <row r="1252" spans="2:5" ht="12.75">
      <c r="B1252" s="113"/>
      <c r="C1252" s="299"/>
      <c r="D1252" s="113"/>
      <c r="E1252" s="113"/>
    </row>
    <row r="1253" spans="2:5" ht="12.75">
      <c r="B1253" s="113"/>
      <c r="C1253" s="299"/>
      <c r="D1253" s="113"/>
      <c r="E1253" s="113"/>
    </row>
    <row r="1254" spans="2:5" ht="12.75">
      <c r="B1254" s="113"/>
      <c r="C1254" s="299"/>
      <c r="D1254" s="113"/>
      <c r="E1254" s="113"/>
    </row>
    <row r="1255" spans="2:5" ht="12.75">
      <c r="B1255" s="113"/>
      <c r="C1255" s="299"/>
      <c r="D1255" s="113"/>
      <c r="E1255" s="113"/>
    </row>
    <row r="1256" spans="2:5" ht="12.75">
      <c r="B1256" s="113"/>
      <c r="C1256" s="299"/>
      <c r="D1256" s="113"/>
      <c r="E1256" s="113"/>
    </row>
    <row r="1257" spans="2:5" ht="12.75">
      <c r="B1257" s="113"/>
      <c r="C1257" s="299"/>
      <c r="D1257" s="113"/>
      <c r="E1257" s="113"/>
    </row>
    <row r="1258" spans="2:5" ht="12.75">
      <c r="B1258" s="113"/>
      <c r="C1258" s="299"/>
      <c r="D1258" s="113"/>
      <c r="E1258" s="113"/>
    </row>
    <row r="1259" spans="2:5" ht="12.75">
      <c r="B1259" s="113"/>
      <c r="C1259" s="299"/>
      <c r="D1259" s="113"/>
      <c r="E1259" s="113"/>
    </row>
    <row r="1260" spans="2:5" ht="12.75">
      <c r="B1260" s="113"/>
      <c r="C1260" s="299"/>
      <c r="D1260" s="113"/>
      <c r="E1260" s="113"/>
    </row>
    <row r="1261" spans="2:5" ht="12.75">
      <c r="B1261" s="113"/>
      <c r="C1261" s="299"/>
      <c r="D1261" s="113"/>
      <c r="E1261" s="113"/>
    </row>
    <row r="1262" spans="2:5" ht="12.75">
      <c r="B1262" s="113"/>
      <c r="C1262" s="299"/>
      <c r="D1262" s="113"/>
      <c r="E1262" s="113"/>
    </row>
    <row r="1263" spans="2:5" ht="12.75">
      <c r="B1263" s="113"/>
      <c r="C1263" s="299"/>
      <c r="D1263" s="113"/>
      <c r="E1263" s="113"/>
    </row>
    <row r="1264" spans="2:5" ht="12.75">
      <c r="B1264" s="113"/>
      <c r="C1264" s="299"/>
      <c r="D1264" s="113"/>
      <c r="E1264" s="113"/>
    </row>
    <row r="1265" spans="2:5" ht="12.75">
      <c r="B1265" s="113"/>
      <c r="C1265" s="299"/>
      <c r="D1265" s="113"/>
      <c r="E1265" s="113"/>
    </row>
    <row r="1266" spans="2:5" ht="12.75">
      <c r="B1266" s="113"/>
      <c r="C1266" s="299"/>
      <c r="D1266" s="113"/>
      <c r="E1266" s="113"/>
    </row>
    <row r="1267" spans="2:5" ht="12.75">
      <c r="B1267" s="113"/>
      <c r="C1267" s="299"/>
      <c r="D1267" s="113"/>
      <c r="E1267" s="113"/>
    </row>
    <row r="1268" spans="2:5" ht="12.75">
      <c r="B1268" s="113"/>
      <c r="C1268" s="299"/>
      <c r="D1268" s="113"/>
      <c r="E1268" s="113"/>
    </row>
    <row r="1269" spans="2:5" ht="12.75">
      <c r="B1269" s="113"/>
      <c r="C1269" s="299"/>
      <c r="D1269" s="113"/>
      <c r="E1269" s="113"/>
    </row>
    <row r="1270" spans="2:5" ht="12.75">
      <c r="B1270" s="113"/>
      <c r="C1270" s="299"/>
      <c r="D1270" s="113"/>
      <c r="E1270" s="113"/>
    </row>
    <row r="1271" spans="2:5" ht="12.75">
      <c r="B1271" s="113"/>
      <c r="C1271" s="299"/>
      <c r="D1271" s="113"/>
      <c r="E1271" s="113"/>
    </row>
    <row r="1272" spans="2:5" ht="12.75">
      <c r="B1272" s="113"/>
      <c r="C1272" s="299"/>
      <c r="D1272" s="113"/>
      <c r="E1272" s="113"/>
    </row>
    <row r="1273" spans="2:5" ht="12.75">
      <c r="B1273" s="113"/>
      <c r="C1273" s="299"/>
      <c r="D1273" s="113"/>
      <c r="E1273" s="113"/>
    </row>
    <row r="1274" spans="2:5" ht="12.75">
      <c r="B1274" s="113"/>
      <c r="C1274" s="299"/>
      <c r="D1274" s="113"/>
      <c r="E1274" s="113"/>
    </row>
    <row r="1275" spans="2:5" ht="12.75">
      <c r="B1275" s="113"/>
      <c r="C1275" s="299"/>
      <c r="D1275" s="113"/>
      <c r="E1275" s="113"/>
    </row>
    <row r="1276" spans="2:5" ht="12.75">
      <c r="B1276" s="113"/>
      <c r="C1276" s="299"/>
      <c r="D1276" s="113"/>
      <c r="E1276" s="113"/>
    </row>
    <row r="1277" spans="2:5" ht="12.75">
      <c r="B1277" s="113"/>
      <c r="C1277" s="299"/>
      <c r="D1277" s="113"/>
      <c r="E1277" s="113"/>
    </row>
    <row r="1278" spans="2:5" ht="12.75">
      <c r="B1278" s="113"/>
      <c r="C1278" s="299"/>
      <c r="D1278" s="113"/>
      <c r="E1278" s="113"/>
    </row>
    <row r="1279" spans="2:5" ht="12.75">
      <c r="B1279" s="113"/>
      <c r="C1279" s="299"/>
      <c r="D1279" s="113"/>
      <c r="E1279" s="113"/>
    </row>
    <row r="1280" spans="2:5" ht="12.75">
      <c r="B1280" s="113"/>
      <c r="C1280" s="299"/>
      <c r="D1280" s="113"/>
      <c r="E1280" s="113"/>
    </row>
    <row r="1281" spans="2:5" ht="12.75">
      <c r="B1281" s="113"/>
      <c r="C1281" s="299"/>
      <c r="D1281" s="113"/>
      <c r="E1281" s="113"/>
    </row>
    <row r="1282" spans="2:5" ht="12.75">
      <c r="B1282" s="113"/>
      <c r="C1282" s="299"/>
      <c r="D1282" s="113"/>
      <c r="E1282" s="113"/>
    </row>
    <row r="1283" spans="2:5" ht="12.75">
      <c r="B1283" s="113"/>
      <c r="C1283" s="299"/>
      <c r="D1283" s="113"/>
      <c r="E1283" s="113"/>
    </row>
    <row r="1284" spans="2:5" ht="12.75">
      <c r="B1284" s="113"/>
      <c r="C1284" s="299"/>
      <c r="D1284" s="113"/>
      <c r="E1284" s="113"/>
    </row>
    <row r="1285" spans="2:5" ht="12.75">
      <c r="B1285" s="113"/>
      <c r="C1285" s="299"/>
      <c r="D1285" s="113"/>
      <c r="E1285" s="113"/>
    </row>
    <row r="1286" spans="2:5" ht="12.75">
      <c r="B1286" s="113"/>
      <c r="C1286" s="299"/>
      <c r="D1286" s="113"/>
      <c r="E1286" s="113"/>
    </row>
    <row r="1287" spans="2:5" ht="12.75">
      <c r="B1287" s="113"/>
      <c r="C1287" s="299"/>
      <c r="D1287" s="113"/>
      <c r="E1287" s="113"/>
    </row>
    <row r="1288" spans="2:5" ht="12.75">
      <c r="B1288" s="113"/>
      <c r="C1288" s="299"/>
      <c r="D1288" s="113"/>
      <c r="E1288" s="113"/>
    </row>
    <row r="1289" spans="2:5" ht="12.75">
      <c r="B1289" s="113"/>
      <c r="C1289" s="299"/>
      <c r="D1289" s="113"/>
      <c r="E1289" s="113"/>
    </row>
    <row r="1290" spans="2:5" ht="12.75">
      <c r="B1290" s="113"/>
      <c r="C1290" s="299"/>
      <c r="D1290" s="113"/>
      <c r="E1290" s="113"/>
    </row>
    <row r="1291" spans="2:5" ht="12.75">
      <c r="B1291" s="113"/>
      <c r="C1291" s="299"/>
      <c r="D1291" s="113"/>
      <c r="E1291" s="113"/>
    </row>
    <row r="1292" spans="2:5" ht="12.75">
      <c r="B1292" s="113"/>
      <c r="C1292" s="299"/>
      <c r="D1292" s="113"/>
      <c r="E1292" s="113"/>
    </row>
    <row r="1293" spans="2:5" ht="12.75">
      <c r="B1293" s="113"/>
      <c r="C1293" s="299"/>
      <c r="D1293" s="113"/>
      <c r="E1293" s="113"/>
    </row>
    <row r="1294" spans="2:5" ht="12.75">
      <c r="B1294" s="113"/>
      <c r="C1294" s="299"/>
      <c r="D1294" s="113"/>
      <c r="E1294" s="113"/>
    </row>
    <row r="1295" spans="2:5" ht="12.75">
      <c r="B1295" s="113"/>
      <c r="C1295" s="299"/>
      <c r="D1295" s="113"/>
      <c r="E1295" s="113"/>
    </row>
    <row r="1296" spans="2:5" ht="12.75">
      <c r="B1296" s="113"/>
      <c r="C1296" s="299"/>
      <c r="D1296" s="113"/>
      <c r="E1296" s="113"/>
    </row>
    <row r="1297" spans="2:5" ht="12.75">
      <c r="B1297" s="113"/>
      <c r="C1297" s="299"/>
      <c r="D1297" s="113"/>
      <c r="E1297" s="113"/>
    </row>
    <row r="1298" spans="2:5" ht="12.75">
      <c r="B1298" s="113"/>
      <c r="C1298" s="299"/>
      <c r="D1298" s="113"/>
      <c r="E1298" s="113"/>
    </row>
    <row r="1299" spans="2:5" ht="12.75">
      <c r="B1299" s="113"/>
      <c r="C1299" s="299"/>
      <c r="D1299" s="113"/>
      <c r="E1299" s="113"/>
    </row>
    <row r="1300" spans="2:5" ht="12.75">
      <c r="B1300" s="113"/>
      <c r="C1300" s="299"/>
      <c r="D1300" s="113"/>
      <c r="E1300" s="113"/>
    </row>
    <row r="1301" spans="2:5" ht="12.75">
      <c r="B1301" s="113"/>
      <c r="C1301" s="299"/>
      <c r="D1301" s="113"/>
      <c r="E1301" s="113"/>
    </row>
    <row r="1302" spans="2:5" ht="12.75">
      <c r="B1302" s="113"/>
      <c r="C1302" s="299"/>
      <c r="D1302" s="113"/>
      <c r="E1302" s="113"/>
    </row>
    <row r="1303" spans="2:5" ht="12.75">
      <c r="B1303" s="113"/>
      <c r="C1303" s="299"/>
      <c r="D1303" s="113"/>
      <c r="E1303" s="113"/>
    </row>
    <row r="1304" spans="2:5" ht="12.75">
      <c r="B1304" s="113"/>
      <c r="C1304" s="299"/>
      <c r="D1304" s="113"/>
      <c r="E1304" s="113"/>
    </row>
    <row r="1305" spans="2:5" ht="12.75">
      <c r="B1305" s="113"/>
      <c r="C1305" s="299"/>
      <c r="D1305" s="113"/>
      <c r="E1305" s="113"/>
    </row>
    <row r="1306" spans="2:5" ht="12.75">
      <c r="B1306" s="113"/>
      <c r="C1306" s="299"/>
      <c r="D1306" s="113"/>
      <c r="E1306" s="113"/>
    </row>
    <row r="1307" spans="2:5" ht="12.75">
      <c r="B1307" s="113"/>
      <c r="C1307" s="299"/>
      <c r="D1307" s="113"/>
      <c r="E1307" s="113"/>
    </row>
    <row r="1308" spans="2:5" ht="12.75">
      <c r="B1308" s="113"/>
      <c r="C1308" s="299"/>
      <c r="D1308" s="113"/>
      <c r="E1308" s="113"/>
    </row>
    <row r="1309" spans="2:5" ht="12.75">
      <c r="B1309" s="113"/>
      <c r="C1309" s="299"/>
      <c r="D1309" s="113"/>
      <c r="E1309" s="113"/>
    </row>
    <row r="1310" spans="2:5" ht="12.75">
      <c r="B1310" s="113"/>
      <c r="C1310" s="299"/>
      <c r="D1310" s="113"/>
      <c r="E1310" s="113"/>
    </row>
    <row r="1311" spans="2:5" ht="12.75">
      <c r="B1311" s="113"/>
      <c r="C1311" s="299"/>
      <c r="D1311" s="113"/>
      <c r="E1311" s="113"/>
    </row>
    <row r="1312" spans="2:5" ht="12.75">
      <c r="B1312" s="113"/>
      <c r="C1312" s="299"/>
      <c r="D1312" s="113"/>
      <c r="E1312" s="113"/>
    </row>
    <row r="1313" spans="2:5" ht="12.75">
      <c r="B1313" s="113"/>
      <c r="C1313" s="299"/>
      <c r="D1313" s="113"/>
      <c r="E1313" s="113"/>
    </row>
    <row r="1314" spans="2:5" ht="12.75">
      <c r="B1314" s="113"/>
      <c r="C1314" s="299"/>
      <c r="D1314" s="113"/>
      <c r="E1314" s="113"/>
    </row>
    <row r="1315" spans="2:5" ht="12.75">
      <c r="B1315" s="113"/>
      <c r="C1315" s="299"/>
      <c r="D1315" s="113"/>
      <c r="E1315" s="113"/>
    </row>
    <row r="1316" spans="2:5" ht="12.75">
      <c r="B1316" s="113"/>
      <c r="C1316" s="299"/>
      <c r="D1316" s="113"/>
      <c r="E1316" s="113"/>
    </row>
    <row r="1317" spans="2:5" ht="12.75">
      <c r="B1317" s="113"/>
      <c r="C1317" s="299"/>
      <c r="D1317" s="113"/>
      <c r="E1317" s="113"/>
    </row>
    <row r="1318" spans="2:5" ht="12.75">
      <c r="B1318" s="113"/>
      <c r="C1318" s="299"/>
      <c r="D1318" s="113"/>
      <c r="E1318" s="113"/>
    </row>
    <row r="1319" spans="2:5" ht="12.75">
      <c r="B1319" s="113"/>
      <c r="C1319" s="299"/>
      <c r="D1319" s="113"/>
      <c r="E1319" s="113"/>
    </row>
    <row r="1320" spans="2:5" ht="12.75">
      <c r="B1320" s="113"/>
      <c r="C1320" s="299"/>
      <c r="D1320" s="113"/>
      <c r="E1320" s="113"/>
    </row>
    <row r="1321" spans="2:5" ht="12.75">
      <c r="B1321" s="113"/>
      <c r="C1321" s="299"/>
      <c r="D1321" s="113"/>
      <c r="E1321" s="113"/>
    </row>
    <row r="1322" spans="2:5" ht="12.75">
      <c r="B1322" s="113"/>
      <c r="C1322" s="299"/>
      <c r="D1322" s="113"/>
      <c r="E1322" s="113"/>
    </row>
    <row r="1323" spans="2:5" ht="12.75">
      <c r="B1323" s="113"/>
      <c r="C1323" s="299"/>
      <c r="D1323" s="113"/>
      <c r="E1323" s="113"/>
    </row>
    <row r="1324" spans="2:5" ht="12.75">
      <c r="B1324" s="113"/>
      <c r="C1324" s="299"/>
      <c r="D1324" s="113"/>
      <c r="E1324" s="113"/>
    </row>
    <row r="1325" spans="2:5" ht="12.75">
      <c r="B1325" s="113"/>
      <c r="C1325" s="299"/>
      <c r="D1325" s="113"/>
      <c r="E1325" s="113"/>
    </row>
    <row r="1326" spans="2:5" ht="12.75">
      <c r="B1326" s="113"/>
      <c r="C1326" s="299"/>
      <c r="D1326" s="113"/>
      <c r="E1326" s="113"/>
    </row>
    <row r="1327" spans="2:5" ht="12.75">
      <c r="B1327" s="113"/>
      <c r="C1327" s="299"/>
      <c r="D1327" s="113"/>
      <c r="E1327" s="113"/>
    </row>
    <row r="1328" spans="2:5" ht="12.75">
      <c r="B1328" s="113"/>
      <c r="C1328" s="299"/>
      <c r="D1328" s="113"/>
      <c r="E1328" s="113"/>
    </row>
    <row r="1329" spans="2:5" ht="12.75">
      <c r="B1329" s="113"/>
      <c r="C1329" s="299"/>
      <c r="D1329" s="113"/>
      <c r="E1329" s="113"/>
    </row>
    <row r="1330" spans="2:5" ht="12.75">
      <c r="B1330" s="113"/>
      <c r="C1330" s="299"/>
      <c r="D1330" s="113"/>
      <c r="E1330" s="113"/>
    </row>
    <row r="1331" spans="2:5" ht="12.75">
      <c r="B1331" s="113"/>
      <c r="C1331" s="299"/>
      <c r="D1331" s="113"/>
      <c r="E1331" s="113"/>
    </row>
    <row r="1332" spans="2:5" ht="12.75">
      <c r="B1332" s="113"/>
      <c r="C1332" s="299"/>
      <c r="D1332" s="113"/>
      <c r="E1332" s="113"/>
    </row>
    <row r="1333" spans="2:5" ht="12.75">
      <c r="B1333" s="113"/>
      <c r="C1333" s="299"/>
      <c r="D1333" s="113"/>
      <c r="E1333" s="113"/>
    </row>
    <row r="1334" spans="2:5" ht="12.75">
      <c r="B1334" s="113"/>
      <c r="C1334" s="299"/>
      <c r="D1334" s="113"/>
      <c r="E1334" s="113"/>
    </row>
    <row r="1335" spans="2:5" ht="12.75">
      <c r="B1335" s="113"/>
      <c r="C1335" s="299"/>
      <c r="D1335" s="113"/>
      <c r="E1335" s="113"/>
    </row>
    <row r="1336" spans="2:5" ht="12.75">
      <c r="B1336" s="113"/>
      <c r="C1336" s="299"/>
      <c r="D1336" s="113"/>
      <c r="E1336" s="113"/>
    </row>
    <row r="1337" spans="2:5" ht="12.75">
      <c r="B1337" s="113"/>
      <c r="C1337" s="299"/>
      <c r="D1337" s="113"/>
      <c r="E1337" s="113"/>
    </row>
    <row r="1338" spans="2:5" ht="12.75">
      <c r="B1338" s="113"/>
      <c r="C1338" s="299"/>
      <c r="D1338" s="113"/>
      <c r="E1338" s="113"/>
    </row>
    <row r="1339" spans="2:5" ht="12.75">
      <c r="B1339" s="113"/>
      <c r="C1339" s="299"/>
      <c r="D1339" s="113"/>
      <c r="E1339" s="113"/>
    </row>
    <row r="1340" spans="2:5" ht="12.75">
      <c r="B1340" s="113"/>
      <c r="C1340" s="299"/>
      <c r="D1340" s="113"/>
      <c r="E1340" s="113"/>
    </row>
    <row r="1341" spans="2:5" ht="12.75">
      <c r="B1341" s="113"/>
      <c r="C1341" s="299"/>
      <c r="D1341" s="113"/>
      <c r="E1341" s="113"/>
    </row>
    <row r="1342" spans="2:5" ht="12.75">
      <c r="B1342" s="113"/>
      <c r="C1342" s="299"/>
      <c r="D1342" s="113"/>
      <c r="E1342" s="113"/>
    </row>
    <row r="1343" spans="2:5" ht="12.75">
      <c r="B1343" s="113"/>
      <c r="C1343" s="299"/>
      <c r="D1343" s="113"/>
      <c r="E1343" s="113"/>
    </row>
    <row r="1344" spans="2:5" ht="12.75">
      <c r="B1344" s="113"/>
      <c r="C1344" s="299"/>
      <c r="D1344" s="113"/>
      <c r="E1344" s="113"/>
    </row>
    <row r="1345" spans="2:5" ht="12.75">
      <c r="B1345" s="113"/>
      <c r="C1345" s="299"/>
      <c r="D1345" s="113"/>
      <c r="E1345" s="113"/>
    </row>
    <row r="1346" spans="2:5" ht="12.75">
      <c r="B1346" s="113"/>
      <c r="C1346" s="299"/>
      <c r="D1346" s="113"/>
      <c r="E1346" s="113"/>
    </row>
    <row r="1347" spans="2:5" ht="12.75">
      <c r="B1347" s="113"/>
      <c r="C1347" s="299"/>
      <c r="D1347" s="113"/>
      <c r="E1347" s="113"/>
    </row>
    <row r="1348" spans="2:5" ht="12.75">
      <c r="B1348" s="113"/>
      <c r="C1348" s="299"/>
      <c r="D1348" s="113"/>
      <c r="E1348" s="113"/>
    </row>
    <row r="1349" spans="2:5" ht="12.75">
      <c r="B1349" s="113"/>
      <c r="C1349" s="299"/>
      <c r="D1349" s="113"/>
      <c r="E1349" s="113"/>
    </row>
    <row r="1350" spans="2:5" ht="12.75">
      <c r="B1350" s="113"/>
      <c r="C1350" s="299"/>
      <c r="D1350" s="113"/>
      <c r="E1350" s="113"/>
    </row>
    <row r="1351" spans="2:5" ht="12.75">
      <c r="B1351" s="113"/>
      <c r="C1351" s="299"/>
      <c r="D1351" s="113"/>
      <c r="E1351" s="113"/>
    </row>
    <row r="1352" spans="2:5" ht="12.75">
      <c r="B1352" s="113"/>
      <c r="C1352" s="299"/>
      <c r="D1352" s="113"/>
      <c r="E1352" s="113"/>
    </row>
    <row r="1353" spans="2:5" ht="12.75">
      <c r="B1353" s="113"/>
      <c r="C1353" s="299"/>
      <c r="D1353" s="113"/>
      <c r="E1353" s="113"/>
    </row>
    <row r="1354" spans="2:5" ht="12.75">
      <c r="B1354" s="113"/>
      <c r="C1354" s="299"/>
      <c r="D1354" s="113"/>
      <c r="E1354" s="113"/>
    </row>
    <row r="1355" spans="2:5" ht="12.75">
      <c r="B1355" s="113"/>
      <c r="C1355" s="299"/>
      <c r="D1355" s="113"/>
      <c r="E1355" s="113"/>
    </row>
    <row r="1356" spans="2:5" ht="12.75">
      <c r="B1356" s="113"/>
      <c r="C1356" s="299"/>
      <c r="D1356" s="113"/>
      <c r="E1356" s="113"/>
    </row>
    <row r="1357" spans="2:5" ht="12.75">
      <c r="B1357" s="113"/>
      <c r="C1357" s="299"/>
      <c r="D1357" s="113"/>
      <c r="E1357" s="113"/>
    </row>
    <row r="1358" spans="2:5" ht="12.75">
      <c r="B1358" s="113"/>
      <c r="C1358" s="299"/>
      <c r="D1358" s="113"/>
      <c r="E1358" s="113"/>
    </row>
    <row r="1359" spans="2:5" ht="12.75">
      <c r="B1359" s="113"/>
      <c r="C1359" s="299"/>
      <c r="D1359" s="113"/>
      <c r="E1359" s="113"/>
    </row>
    <row r="1360" spans="2:5" ht="12.75">
      <c r="B1360" s="113"/>
      <c r="C1360" s="299"/>
      <c r="D1360" s="113"/>
      <c r="E1360" s="113"/>
    </row>
    <row r="1361" spans="2:5" ht="12.75">
      <c r="B1361" s="113"/>
      <c r="C1361" s="299"/>
      <c r="D1361" s="113"/>
      <c r="E1361" s="113"/>
    </row>
    <row r="1362" spans="2:5" ht="12.75">
      <c r="B1362" s="113"/>
      <c r="C1362" s="299"/>
      <c r="D1362" s="113"/>
      <c r="E1362" s="113"/>
    </row>
    <row r="1363" spans="2:5" ht="12.75">
      <c r="B1363" s="113"/>
      <c r="C1363" s="299"/>
      <c r="D1363" s="113"/>
      <c r="E1363" s="113"/>
    </row>
    <row r="1364" spans="2:5" ht="12.75">
      <c r="B1364" s="113"/>
      <c r="C1364" s="299"/>
      <c r="D1364" s="113"/>
      <c r="E1364" s="113"/>
    </row>
    <row r="1365" spans="2:5" ht="12.75">
      <c r="B1365" s="113"/>
      <c r="C1365" s="299"/>
      <c r="D1365" s="113"/>
      <c r="E1365" s="113"/>
    </row>
    <row r="1366" spans="2:5" ht="12.75">
      <c r="B1366" s="113"/>
      <c r="C1366" s="299"/>
      <c r="D1366" s="113"/>
      <c r="E1366" s="113"/>
    </row>
    <row r="1367" spans="2:5" ht="12.75">
      <c r="B1367" s="113"/>
      <c r="C1367" s="299"/>
      <c r="D1367" s="113"/>
      <c r="E1367" s="113"/>
    </row>
  </sheetData>
  <mergeCells count="10">
    <mergeCell ref="A6:G6"/>
    <mergeCell ref="E8:E10"/>
    <mergeCell ref="A8:A10"/>
    <mergeCell ref="B8:B10"/>
    <mergeCell ref="C8:C10"/>
    <mergeCell ref="D8:D10"/>
    <mergeCell ref="A239:D239"/>
    <mergeCell ref="F8:F10"/>
    <mergeCell ref="G8:G10"/>
    <mergeCell ref="A7:G7"/>
  </mergeCells>
  <printOptions horizontalCentered="1"/>
  <pageMargins left="0.2362204724409449" right="0.2362204724409449" top="0.2362204724409449" bottom="0.32" header="0.2362204724409449" footer="0.26"/>
  <pageSetup horizontalDpi="600" verticalDpi="600" orientation="portrait" paperSize="9" r:id="rId1"/>
  <rowBreaks count="1" manualBreakCount="1">
    <brk id="6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74"/>
  <sheetViews>
    <sheetView zoomScaleSheetLayoutView="100" workbookViewId="0" topLeftCell="A352">
      <selection activeCell="F39" sqref="F39"/>
    </sheetView>
  </sheetViews>
  <sheetFormatPr defaultColWidth="9.00390625" defaultRowHeight="12.75"/>
  <cols>
    <col min="1" max="1" width="5.125" style="14" bestFit="1" customWidth="1"/>
    <col min="2" max="2" width="8.00390625" style="14" bestFit="1" customWidth="1"/>
    <col min="3" max="3" width="50.625" style="14" customWidth="1"/>
    <col min="4" max="4" width="12.75390625" style="14" customWidth="1"/>
    <col min="5" max="5" width="9.625" style="14" customWidth="1"/>
    <col min="6" max="6" width="13.25390625" style="14" customWidth="1"/>
    <col min="7" max="16384" width="9.125" style="14" customWidth="1"/>
  </cols>
  <sheetData>
    <row r="1" spans="1:6" ht="11.25" customHeight="1">
      <c r="A1" s="56"/>
      <c r="B1" s="56"/>
      <c r="C1" s="56"/>
      <c r="D1" s="57"/>
      <c r="E1" s="663" t="s">
        <v>470</v>
      </c>
      <c r="F1" s="663"/>
    </row>
    <row r="2" spans="1:5" ht="12">
      <c r="A2" s="56"/>
      <c r="B2" s="56"/>
      <c r="C2" s="56"/>
      <c r="D2" s="58"/>
      <c r="E2" s="58" t="s">
        <v>113</v>
      </c>
    </row>
    <row r="3" spans="1:5" ht="12">
      <c r="A3" s="56"/>
      <c r="B3" s="56"/>
      <c r="C3" s="56"/>
      <c r="D3" s="58"/>
      <c r="E3" s="58" t="s">
        <v>50</v>
      </c>
    </row>
    <row r="4" spans="1:5" ht="12">
      <c r="A4" s="56"/>
      <c r="B4" s="56"/>
      <c r="C4" s="56"/>
      <c r="D4" s="58"/>
      <c r="E4" s="58" t="s">
        <v>639</v>
      </c>
    </row>
    <row r="5" spans="1:3" ht="9.75">
      <c r="A5" s="56"/>
      <c r="B5" s="56"/>
      <c r="C5" s="56"/>
    </row>
    <row r="6" spans="1:6" ht="12.75">
      <c r="A6" s="664" t="s">
        <v>604</v>
      </c>
      <c r="B6" s="664"/>
      <c r="C6" s="664"/>
      <c r="D6" s="664"/>
      <c r="E6" s="664"/>
      <c r="F6" s="664"/>
    </row>
    <row r="7" spans="1:3" ht="9" customHeight="1">
      <c r="A7" s="314"/>
      <c r="B7" s="314"/>
      <c r="C7" s="314"/>
    </row>
    <row r="8" spans="1:6" ht="13.5" customHeight="1" thickBot="1">
      <c r="A8" s="675" t="s">
        <v>532</v>
      </c>
      <c r="B8" s="675"/>
      <c r="C8" s="675"/>
      <c r="D8" s="675"/>
      <c r="E8" s="675"/>
      <c r="F8" s="675"/>
    </row>
    <row r="9" spans="1:6" ht="9.75" customHeight="1">
      <c r="A9" s="677" t="s">
        <v>63</v>
      </c>
      <c r="B9" s="700" t="s">
        <v>47</v>
      </c>
      <c r="C9" s="667" t="s">
        <v>115</v>
      </c>
      <c r="D9" s="697" t="s">
        <v>531</v>
      </c>
      <c r="E9" s="689" t="s">
        <v>640</v>
      </c>
      <c r="F9" s="680" t="s">
        <v>641</v>
      </c>
    </row>
    <row r="10" spans="1:6" ht="30.75" customHeight="1" thickBot="1">
      <c r="A10" s="678"/>
      <c r="B10" s="668"/>
      <c r="C10" s="668"/>
      <c r="D10" s="699"/>
      <c r="E10" s="691"/>
      <c r="F10" s="682"/>
    </row>
    <row r="11" spans="1:6" ht="9.75" customHeight="1" hidden="1" thickBot="1">
      <c r="A11" s="678"/>
      <c r="B11" s="668"/>
      <c r="C11" s="668"/>
      <c r="D11" s="227"/>
      <c r="E11" s="489"/>
      <c r="F11" s="499"/>
    </row>
    <row r="12" spans="1:6" ht="12" customHeight="1" thickBot="1">
      <c r="A12" s="303">
        <v>1</v>
      </c>
      <c r="B12" s="300">
        <v>2</v>
      </c>
      <c r="C12" s="300">
        <v>3</v>
      </c>
      <c r="D12" s="480">
        <v>4</v>
      </c>
      <c r="E12" s="300">
        <v>5</v>
      </c>
      <c r="F12" s="500">
        <v>6</v>
      </c>
    </row>
    <row r="13" spans="1:6" ht="12.75">
      <c r="A13" s="201"/>
      <c r="B13" s="8"/>
      <c r="C13" s="8"/>
      <c r="D13" s="481"/>
      <c r="E13" s="489"/>
      <c r="F13" s="499"/>
    </row>
    <row r="14" spans="1:6" ht="13.5" thickBot="1">
      <c r="A14" s="415" t="s">
        <v>1</v>
      </c>
      <c r="B14" s="64"/>
      <c r="C14" s="416" t="s">
        <v>116</v>
      </c>
      <c r="D14" s="316">
        <f>D15</f>
        <v>60540</v>
      </c>
      <c r="E14" s="271">
        <f>E15</f>
        <v>0</v>
      </c>
      <c r="F14" s="65">
        <f>E14+D14</f>
        <v>60540</v>
      </c>
    </row>
    <row r="15" spans="1:6" ht="12.75">
      <c r="A15" s="45"/>
      <c r="B15" s="417"/>
      <c r="C15" s="66" t="s">
        <v>117</v>
      </c>
      <c r="D15" s="183">
        <f>D16</f>
        <v>60540</v>
      </c>
      <c r="E15" s="182">
        <f>E16</f>
        <v>0</v>
      </c>
      <c r="F15" s="68">
        <f>E15+D15</f>
        <v>60540</v>
      </c>
    </row>
    <row r="16" spans="1:6" ht="12.75">
      <c r="A16" s="45"/>
      <c r="B16" s="417"/>
      <c r="C16" s="418" t="s">
        <v>118</v>
      </c>
      <c r="D16" s="244">
        <f>D21+D25</f>
        <v>60540</v>
      </c>
      <c r="E16" s="490">
        <f>E21+E25</f>
        <v>0</v>
      </c>
      <c r="F16" s="81">
        <f>E16+D16</f>
        <v>60540</v>
      </c>
    </row>
    <row r="17" spans="1:6" ht="12.75">
      <c r="A17" s="45"/>
      <c r="B17" s="417"/>
      <c r="C17" s="419"/>
      <c r="D17" s="183"/>
      <c r="E17" s="182"/>
      <c r="F17" s="68"/>
    </row>
    <row r="18" spans="1:6" ht="12.75">
      <c r="A18" s="420"/>
      <c r="B18" s="50" t="s">
        <v>3</v>
      </c>
      <c r="C18" s="421" t="s">
        <v>119</v>
      </c>
      <c r="D18" s="183"/>
      <c r="E18" s="182"/>
      <c r="F18" s="68"/>
    </row>
    <row r="19" spans="1:6" ht="12.75">
      <c r="A19" s="420"/>
      <c r="B19" s="70"/>
      <c r="C19" s="422" t="s">
        <v>510</v>
      </c>
      <c r="D19" s="241">
        <f>D20</f>
        <v>50000</v>
      </c>
      <c r="E19" s="343">
        <f>E20</f>
        <v>0</v>
      </c>
      <c r="F19" s="67">
        <f aca="true" t="shared" si="0" ref="F19:F79">E19+D19</f>
        <v>50000</v>
      </c>
    </row>
    <row r="20" spans="1:6" ht="12.75">
      <c r="A20" s="420"/>
      <c r="B20" s="50"/>
      <c r="C20" s="66" t="s">
        <v>117</v>
      </c>
      <c r="D20" s="241">
        <f>D21</f>
        <v>50000</v>
      </c>
      <c r="E20" s="343">
        <f>E21</f>
        <v>0</v>
      </c>
      <c r="F20" s="75">
        <f t="shared" si="0"/>
        <v>50000</v>
      </c>
    </row>
    <row r="21" spans="1:6" ht="12.75">
      <c r="A21" s="420"/>
      <c r="B21" s="50"/>
      <c r="C21" s="418" t="s">
        <v>118</v>
      </c>
      <c r="D21" s="183">
        <f>SUM('WYDATKI ukł.wyk.'!E17)</f>
        <v>50000</v>
      </c>
      <c r="E21" s="182">
        <f>SUM('WYDATKI ukł.wyk.'!F17)</f>
        <v>0</v>
      </c>
      <c r="F21" s="68">
        <f t="shared" si="0"/>
        <v>50000</v>
      </c>
    </row>
    <row r="22" spans="1:6" ht="12.75">
      <c r="A22" s="420"/>
      <c r="B22" s="50"/>
      <c r="C22" s="418"/>
      <c r="D22" s="183"/>
      <c r="E22" s="182"/>
      <c r="F22" s="68"/>
    </row>
    <row r="23" spans="1:6" ht="12.75">
      <c r="A23" s="420"/>
      <c r="B23" s="70" t="s">
        <v>501</v>
      </c>
      <c r="C23" s="423" t="s">
        <v>511</v>
      </c>
      <c r="D23" s="241">
        <f>D24</f>
        <v>10540</v>
      </c>
      <c r="E23" s="343">
        <f>E24</f>
        <v>0</v>
      </c>
      <c r="F23" s="68">
        <f t="shared" si="0"/>
        <v>10540</v>
      </c>
    </row>
    <row r="24" spans="1:6" ht="12.75">
      <c r="A24" s="420"/>
      <c r="B24" s="50"/>
      <c r="C24" s="66" t="s">
        <v>117</v>
      </c>
      <c r="D24" s="241">
        <f>D25</f>
        <v>10540</v>
      </c>
      <c r="E24" s="343">
        <f>E25</f>
        <v>0</v>
      </c>
      <c r="F24" s="75">
        <f t="shared" si="0"/>
        <v>10540</v>
      </c>
    </row>
    <row r="25" spans="1:6" ht="12.75">
      <c r="A25" s="420"/>
      <c r="B25" s="50"/>
      <c r="C25" s="418" t="s">
        <v>118</v>
      </c>
      <c r="D25" s="183">
        <f>'WYDATKI ukł.wyk.'!E19</f>
        <v>10540</v>
      </c>
      <c r="E25" s="183">
        <f>'WYDATKI ukł.wyk.'!F19</f>
        <v>0</v>
      </c>
      <c r="F25" s="68">
        <f t="shared" si="0"/>
        <v>10540</v>
      </c>
    </row>
    <row r="26" spans="1:6" ht="12.75">
      <c r="A26" s="420"/>
      <c r="B26" s="50"/>
      <c r="C26" s="418"/>
      <c r="D26" s="183"/>
      <c r="E26" s="182"/>
      <c r="F26" s="68"/>
    </row>
    <row r="27" spans="1:6" ht="13.5" thickBot="1">
      <c r="A27" s="415" t="s">
        <v>21</v>
      </c>
      <c r="B27" s="64"/>
      <c r="C27" s="7" t="s">
        <v>120</v>
      </c>
      <c r="D27" s="316">
        <f>D28</f>
        <v>188414</v>
      </c>
      <c r="E27" s="271">
        <f>E28</f>
        <v>0</v>
      </c>
      <c r="F27" s="65">
        <f t="shared" si="0"/>
        <v>188414</v>
      </c>
    </row>
    <row r="28" spans="1:6" ht="12.75">
      <c r="A28" s="420"/>
      <c r="B28" s="50"/>
      <c r="C28" s="71" t="s">
        <v>117</v>
      </c>
      <c r="D28" s="183">
        <f>D29</f>
        <v>188414</v>
      </c>
      <c r="E28" s="182">
        <f>E29</f>
        <v>0</v>
      </c>
      <c r="F28" s="68">
        <f t="shared" si="0"/>
        <v>188414</v>
      </c>
    </row>
    <row r="29" spans="1:6" ht="12.75">
      <c r="A29" s="420"/>
      <c r="B29" s="50"/>
      <c r="C29" s="317" t="s">
        <v>118</v>
      </c>
      <c r="D29" s="244">
        <f>D33+D37</f>
        <v>188414</v>
      </c>
      <c r="E29" s="490">
        <f>E33+E37</f>
        <v>0</v>
      </c>
      <c r="F29" s="81">
        <f t="shared" si="0"/>
        <v>188414</v>
      </c>
    </row>
    <row r="30" spans="1:6" ht="12.75">
      <c r="A30" s="420"/>
      <c r="B30" s="50"/>
      <c r="C30" s="317"/>
      <c r="D30" s="183"/>
      <c r="E30" s="182"/>
      <c r="F30" s="68"/>
    </row>
    <row r="31" spans="1:6" ht="12.75">
      <c r="A31" s="420"/>
      <c r="B31" s="70" t="s">
        <v>44</v>
      </c>
      <c r="C31" s="71" t="s">
        <v>512</v>
      </c>
      <c r="D31" s="241">
        <f>D32</f>
        <v>183714</v>
      </c>
      <c r="E31" s="343">
        <f>E32</f>
        <v>0</v>
      </c>
      <c r="F31" s="67">
        <f t="shared" si="0"/>
        <v>183714</v>
      </c>
    </row>
    <row r="32" spans="1:6" ht="12.75">
      <c r="A32" s="420"/>
      <c r="B32" s="50"/>
      <c r="C32" s="71" t="s">
        <v>117</v>
      </c>
      <c r="D32" s="240">
        <f>D33</f>
        <v>183714</v>
      </c>
      <c r="E32" s="491">
        <f>E33</f>
        <v>0</v>
      </c>
      <c r="F32" s="75">
        <f t="shared" si="0"/>
        <v>183714</v>
      </c>
    </row>
    <row r="33" spans="1:6" ht="12.75">
      <c r="A33" s="420"/>
      <c r="B33" s="50"/>
      <c r="C33" s="317" t="s">
        <v>118</v>
      </c>
      <c r="D33" s="183">
        <f>'WYDATKI ukł.wyk.'!E26</f>
        <v>183714</v>
      </c>
      <c r="E33" s="182">
        <f>'WYDATKI ukł.wyk.'!F26</f>
        <v>0</v>
      </c>
      <c r="F33" s="68">
        <f t="shared" si="0"/>
        <v>183714</v>
      </c>
    </row>
    <row r="34" spans="1:6" ht="12.75">
      <c r="A34" s="420"/>
      <c r="B34" s="50"/>
      <c r="C34" s="1"/>
      <c r="D34" s="183"/>
      <c r="E34" s="182"/>
      <c r="F34" s="68"/>
    </row>
    <row r="35" spans="1:6" ht="12.75">
      <c r="A35" s="420"/>
      <c r="B35" s="70" t="s">
        <v>23</v>
      </c>
      <c r="C35" s="66" t="s">
        <v>122</v>
      </c>
      <c r="D35" s="183">
        <f>D36</f>
        <v>4700</v>
      </c>
      <c r="E35" s="182">
        <f>E36</f>
        <v>0</v>
      </c>
      <c r="F35" s="68">
        <f t="shared" si="0"/>
        <v>4700</v>
      </c>
    </row>
    <row r="36" spans="1:6" ht="12.75">
      <c r="A36" s="420"/>
      <c r="B36" s="50"/>
      <c r="C36" s="71" t="s">
        <v>117</v>
      </c>
      <c r="D36" s="240">
        <f>D37</f>
        <v>4700</v>
      </c>
      <c r="E36" s="491">
        <f>E37</f>
        <v>0</v>
      </c>
      <c r="F36" s="75">
        <f t="shared" si="0"/>
        <v>4700</v>
      </c>
    </row>
    <row r="37" spans="1:6" ht="12.75">
      <c r="A37" s="420"/>
      <c r="B37" s="50"/>
      <c r="C37" s="317" t="s">
        <v>118</v>
      </c>
      <c r="D37" s="183">
        <f>'WYDATKI ukł.wyk.'!E29</f>
        <v>4700</v>
      </c>
      <c r="E37" s="182">
        <f>'WYDATKI ukł.wyk.'!F29</f>
        <v>0</v>
      </c>
      <c r="F37" s="68">
        <f t="shared" si="0"/>
        <v>4700</v>
      </c>
    </row>
    <row r="38" spans="1:6" ht="12.75">
      <c r="A38" s="420"/>
      <c r="B38" s="50"/>
      <c r="C38" s="418"/>
      <c r="D38" s="183"/>
      <c r="E38" s="182"/>
      <c r="F38" s="68"/>
    </row>
    <row r="39" spans="1:6" ht="13.5" thickBot="1">
      <c r="A39" s="415" t="s">
        <v>123</v>
      </c>
      <c r="B39" s="64"/>
      <c r="C39" s="7" t="s">
        <v>124</v>
      </c>
      <c r="D39" s="316">
        <f>D40+D44</f>
        <v>3293500</v>
      </c>
      <c r="E39" s="271">
        <f>E40+E44</f>
        <v>0</v>
      </c>
      <c r="F39" s="65">
        <f t="shared" si="0"/>
        <v>3293500</v>
      </c>
    </row>
    <row r="40" spans="1:6" ht="12.75">
      <c r="A40" s="420"/>
      <c r="B40" s="50"/>
      <c r="C40" s="71" t="s">
        <v>117</v>
      </c>
      <c r="D40" s="183">
        <f>SUM(D41:D43)</f>
        <v>2293500</v>
      </c>
      <c r="E40" s="182">
        <f>SUM(E41:E43)</f>
        <v>0</v>
      </c>
      <c r="F40" s="68">
        <f t="shared" si="0"/>
        <v>2293500</v>
      </c>
    </row>
    <row r="41" spans="1:6" ht="12.75">
      <c r="A41" s="420"/>
      <c r="B41" s="50"/>
      <c r="C41" s="317" t="s">
        <v>125</v>
      </c>
      <c r="D41" s="244">
        <f aca="true" t="shared" si="1" ref="D41:E44">D48</f>
        <v>1093120</v>
      </c>
      <c r="E41" s="490">
        <f t="shared" si="1"/>
        <v>0</v>
      </c>
      <c r="F41" s="81">
        <f t="shared" si="0"/>
        <v>1093120</v>
      </c>
    </row>
    <row r="42" spans="1:6" ht="12.75">
      <c r="A42" s="420"/>
      <c r="B42" s="50"/>
      <c r="C42" s="424" t="s">
        <v>126</v>
      </c>
      <c r="D42" s="183">
        <f t="shared" si="1"/>
        <v>28423</v>
      </c>
      <c r="E42" s="182">
        <f t="shared" si="1"/>
        <v>0</v>
      </c>
      <c r="F42" s="68">
        <f t="shared" si="0"/>
        <v>28423</v>
      </c>
    </row>
    <row r="43" spans="1:6" ht="12.75">
      <c r="A43" s="420"/>
      <c r="B43" s="50"/>
      <c r="C43" s="317" t="s">
        <v>118</v>
      </c>
      <c r="D43" s="183">
        <f t="shared" si="1"/>
        <v>1171957</v>
      </c>
      <c r="E43" s="182">
        <f t="shared" si="1"/>
        <v>0</v>
      </c>
      <c r="F43" s="68">
        <f t="shared" si="0"/>
        <v>1171957</v>
      </c>
    </row>
    <row r="44" spans="1:6" ht="12.75">
      <c r="A44" s="420"/>
      <c r="B44" s="50"/>
      <c r="C44" s="425" t="s">
        <v>127</v>
      </c>
      <c r="D44" s="241">
        <f t="shared" si="1"/>
        <v>1000000</v>
      </c>
      <c r="E44" s="343">
        <f t="shared" si="1"/>
        <v>0</v>
      </c>
      <c r="F44" s="67">
        <f t="shared" si="0"/>
        <v>1000000</v>
      </c>
    </row>
    <row r="45" spans="1:6" ht="12.75">
      <c r="A45" s="420"/>
      <c r="B45" s="50"/>
      <c r="C45" s="1"/>
      <c r="D45" s="183"/>
      <c r="E45" s="182"/>
      <c r="F45" s="81"/>
    </row>
    <row r="46" spans="1:6" ht="12.75">
      <c r="A46" s="420"/>
      <c r="B46" s="70" t="s">
        <v>128</v>
      </c>
      <c r="C46" s="66" t="s">
        <v>129</v>
      </c>
      <c r="D46" s="241">
        <f>D47</f>
        <v>2293500</v>
      </c>
      <c r="E46" s="343">
        <f>E47</f>
        <v>0</v>
      </c>
      <c r="F46" s="67">
        <f t="shared" si="0"/>
        <v>2293500</v>
      </c>
    </row>
    <row r="47" spans="1:6" ht="12.75">
      <c r="A47" s="420"/>
      <c r="B47" s="50"/>
      <c r="C47" s="71" t="s">
        <v>117</v>
      </c>
      <c r="D47" s="240">
        <f>SUM(D48:D50)</f>
        <v>2293500</v>
      </c>
      <c r="E47" s="491">
        <f>SUM(E48:E50)</f>
        <v>0</v>
      </c>
      <c r="F47" s="75">
        <f t="shared" si="0"/>
        <v>2293500</v>
      </c>
    </row>
    <row r="48" spans="1:6" ht="12.75">
      <c r="A48" s="420"/>
      <c r="B48" s="50"/>
      <c r="C48" s="317" t="s">
        <v>125</v>
      </c>
      <c r="D48" s="183">
        <f>SUM('WYDATKI ukł.wyk.'!E35:E38)</f>
        <v>1093120</v>
      </c>
      <c r="E48" s="182">
        <f>SUM('WYDATKI ukł.wyk.'!F35:F38)</f>
        <v>0</v>
      </c>
      <c r="F48" s="81">
        <f t="shared" si="0"/>
        <v>1093120</v>
      </c>
    </row>
    <row r="49" spans="1:6" ht="12.75">
      <c r="A49" s="420"/>
      <c r="B49" s="50"/>
      <c r="C49" s="424" t="s">
        <v>126</v>
      </c>
      <c r="D49" s="183">
        <f>'WYDATKI ukł.wyk.'!E33</f>
        <v>28423</v>
      </c>
      <c r="E49" s="182">
        <f>'WYDATKI ukł.wyk.'!F33</f>
        <v>0</v>
      </c>
      <c r="F49" s="68">
        <f t="shared" si="0"/>
        <v>28423</v>
      </c>
    </row>
    <row r="50" spans="1:6" ht="12.75">
      <c r="A50" s="420"/>
      <c r="B50" s="50"/>
      <c r="C50" s="317" t="s">
        <v>118</v>
      </c>
      <c r="D50" s="183">
        <f>SUM('WYDATKI ukł.wyk.'!E39:E50)+'WYDATKI ukł.wyk.'!E34</f>
        <v>1171957</v>
      </c>
      <c r="E50" s="182">
        <f>SUM('WYDATKI ukł.wyk.'!F39:F50)+'WYDATKI ukł.wyk.'!F34</f>
        <v>0</v>
      </c>
      <c r="F50" s="68">
        <f t="shared" si="0"/>
        <v>1171957</v>
      </c>
    </row>
    <row r="51" spans="1:6" ht="12.75">
      <c r="A51" s="420"/>
      <c r="B51" s="50"/>
      <c r="C51" s="425" t="s">
        <v>127</v>
      </c>
      <c r="D51" s="241">
        <f>SUM('WYDATKI ukł.wyk.'!E51:E52)</f>
        <v>1000000</v>
      </c>
      <c r="E51" s="343">
        <f>SUM('WYDATKI ukł.wyk.'!F51:F52)</f>
        <v>0</v>
      </c>
      <c r="F51" s="67">
        <f t="shared" si="0"/>
        <v>1000000</v>
      </c>
    </row>
    <row r="52" spans="1:6" ht="12.75">
      <c r="A52" s="420"/>
      <c r="B52" s="50"/>
      <c r="C52" s="418"/>
      <c r="D52" s="183"/>
      <c r="E52" s="182"/>
      <c r="F52" s="68"/>
    </row>
    <row r="53" spans="1:6" ht="13.5" thickBot="1">
      <c r="A53" s="41" t="s">
        <v>130</v>
      </c>
      <c r="B53" s="64"/>
      <c r="C53" s="7" t="s">
        <v>131</v>
      </c>
      <c r="D53" s="316">
        <f>D54</f>
        <v>3000</v>
      </c>
      <c r="E53" s="271">
        <f>E54</f>
        <v>0</v>
      </c>
      <c r="F53" s="65">
        <f t="shared" si="0"/>
        <v>3000</v>
      </c>
    </row>
    <row r="54" spans="1:6" ht="12.75">
      <c r="A54" s="426"/>
      <c r="B54" s="50"/>
      <c r="C54" s="71" t="s">
        <v>117</v>
      </c>
      <c r="D54" s="183">
        <f>SUM(D55:D56)</f>
        <v>3000</v>
      </c>
      <c r="E54" s="182">
        <f>SUM(E55:E56)</f>
        <v>0</v>
      </c>
      <c r="F54" s="68">
        <f t="shared" si="0"/>
        <v>3000</v>
      </c>
    </row>
    <row r="55" spans="1:6" ht="12.75">
      <c r="A55" s="426"/>
      <c r="B55" s="50"/>
      <c r="C55" s="317" t="s">
        <v>132</v>
      </c>
      <c r="D55" s="244">
        <f>D60</f>
        <v>1000</v>
      </c>
      <c r="E55" s="490">
        <f>E60</f>
        <v>0</v>
      </c>
      <c r="F55" s="81">
        <f t="shared" si="0"/>
        <v>1000</v>
      </c>
    </row>
    <row r="56" spans="1:6" ht="12.75">
      <c r="A56" s="426"/>
      <c r="B56" s="50"/>
      <c r="C56" s="317" t="s">
        <v>118</v>
      </c>
      <c r="D56" s="183">
        <f>D61</f>
        <v>2000</v>
      </c>
      <c r="E56" s="182">
        <f>E61</f>
        <v>0</v>
      </c>
      <c r="F56" s="68">
        <f t="shared" si="0"/>
        <v>2000</v>
      </c>
    </row>
    <row r="57" spans="1:6" ht="12.75">
      <c r="A57" s="426"/>
      <c r="B57" s="50"/>
      <c r="C57" s="317"/>
      <c r="D57" s="183"/>
      <c r="E57" s="182"/>
      <c r="F57" s="68"/>
    </row>
    <row r="58" spans="1:6" ht="12.75">
      <c r="A58" s="426"/>
      <c r="B58" s="70" t="s">
        <v>133</v>
      </c>
      <c r="C58" s="66" t="s">
        <v>134</v>
      </c>
      <c r="D58" s="241">
        <f>D59</f>
        <v>3000</v>
      </c>
      <c r="E58" s="343">
        <f>E59</f>
        <v>0</v>
      </c>
      <c r="F58" s="67">
        <f t="shared" si="0"/>
        <v>3000</v>
      </c>
    </row>
    <row r="59" spans="1:6" ht="12.75">
      <c r="A59" s="426"/>
      <c r="B59" s="50"/>
      <c r="C59" s="71" t="s">
        <v>117</v>
      </c>
      <c r="D59" s="240">
        <f>SUM(D60:D61)</f>
        <v>3000</v>
      </c>
      <c r="E59" s="491">
        <f>SUM(E60:E61)</f>
        <v>0</v>
      </c>
      <c r="F59" s="75">
        <f t="shared" si="0"/>
        <v>3000</v>
      </c>
    </row>
    <row r="60" spans="1:6" ht="12.75">
      <c r="A60" s="426"/>
      <c r="B60" s="50"/>
      <c r="C60" s="317" t="s">
        <v>132</v>
      </c>
      <c r="D60" s="183">
        <f>'WYDATKI ukł.wyk.'!E56</f>
        <v>1000</v>
      </c>
      <c r="E60" s="182">
        <f>'WYDATKI ukł.wyk.'!F56</f>
        <v>0</v>
      </c>
      <c r="F60" s="68">
        <f t="shared" si="0"/>
        <v>1000</v>
      </c>
    </row>
    <row r="61" spans="1:6" ht="12.75">
      <c r="A61" s="426"/>
      <c r="B61" s="50"/>
      <c r="C61" s="317" t="s">
        <v>118</v>
      </c>
      <c r="D61" s="183">
        <f>SUM('WYDATKI ukł.wyk.'!E58:E59)</f>
        <v>2000</v>
      </c>
      <c r="E61" s="182">
        <f>SUM('WYDATKI ukł.wyk.'!F58:F59)</f>
        <v>0</v>
      </c>
      <c r="F61" s="68">
        <f t="shared" si="0"/>
        <v>2000</v>
      </c>
    </row>
    <row r="62" spans="1:6" ht="12.75">
      <c r="A62" s="426"/>
      <c r="B62" s="50"/>
      <c r="C62" s="317"/>
      <c r="D62" s="183"/>
      <c r="E62" s="182"/>
      <c r="F62" s="68"/>
    </row>
    <row r="63" spans="1:6" ht="13.5" thickBot="1">
      <c r="A63" s="41" t="s">
        <v>4</v>
      </c>
      <c r="B63" s="64"/>
      <c r="C63" s="427" t="s">
        <v>135</v>
      </c>
      <c r="D63" s="316">
        <f>D64</f>
        <v>138260</v>
      </c>
      <c r="E63" s="271">
        <f>E64</f>
        <v>-9000</v>
      </c>
      <c r="F63" s="65">
        <f t="shared" si="0"/>
        <v>129260</v>
      </c>
    </row>
    <row r="64" spans="1:6" ht="12.75">
      <c r="A64" s="426"/>
      <c r="B64" s="50"/>
      <c r="C64" s="71" t="s">
        <v>117</v>
      </c>
      <c r="D64" s="183">
        <f>D65</f>
        <v>138260</v>
      </c>
      <c r="E64" s="182">
        <f>E65</f>
        <v>-9000</v>
      </c>
      <c r="F64" s="501">
        <f t="shared" si="0"/>
        <v>129260</v>
      </c>
    </row>
    <row r="65" spans="1:6" ht="12.75">
      <c r="A65" s="426"/>
      <c r="B65" s="50"/>
      <c r="C65" s="428" t="s">
        <v>118</v>
      </c>
      <c r="D65" s="244">
        <f>D69</f>
        <v>138260</v>
      </c>
      <c r="E65" s="490">
        <f>E69</f>
        <v>-9000</v>
      </c>
      <c r="F65" s="68">
        <f t="shared" si="0"/>
        <v>129260</v>
      </c>
    </row>
    <row r="66" spans="1:6" ht="12.75">
      <c r="A66" s="426"/>
      <c r="B66" s="50"/>
      <c r="C66" s="317"/>
      <c r="D66" s="183"/>
      <c r="E66" s="182"/>
      <c r="F66" s="68"/>
    </row>
    <row r="67" spans="1:6" ht="12.75">
      <c r="A67" s="426"/>
      <c r="B67" s="70" t="s">
        <v>6</v>
      </c>
      <c r="C67" s="66" t="s">
        <v>136</v>
      </c>
      <c r="D67" s="241">
        <f>D68</f>
        <v>138260</v>
      </c>
      <c r="E67" s="343">
        <f>E68</f>
        <v>-9000</v>
      </c>
      <c r="F67" s="68">
        <f t="shared" si="0"/>
        <v>129260</v>
      </c>
    </row>
    <row r="68" spans="1:6" ht="12.75">
      <c r="A68" s="426"/>
      <c r="B68" s="50"/>
      <c r="C68" s="71" t="s">
        <v>117</v>
      </c>
      <c r="D68" s="240">
        <f>D69</f>
        <v>138260</v>
      </c>
      <c r="E68" s="491">
        <f>E69</f>
        <v>-9000</v>
      </c>
      <c r="F68" s="75">
        <f t="shared" si="0"/>
        <v>129260</v>
      </c>
    </row>
    <row r="69" spans="1:6" ht="12.75">
      <c r="A69" s="420"/>
      <c r="B69" s="50"/>
      <c r="C69" s="428" t="s">
        <v>118</v>
      </c>
      <c r="D69" s="183">
        <f>SUM('WYDATKI ukł.wyk.'!E63:E67)</f>
        <v>138260</v>
      </c>
      <c r="E69" s="182">
        <f>SUM('WYDATKI ukł.wyk.'!F63:F67)</f>
        <v>-9000</v>
      </c>
      <c r="F69" s="68">
        <f t="shared" si="0"/>
        <v>129260</v>
      </c>
    </row>
    <row r="70" spans="1:6" ht="12.75">
      <c r="A70" s="420"/>
      <c r="B70" s="50"/>
      <c r="C70" s="76"/>
      <c r="D70" s="183"/>
      <c r="E70" s="182"/>
      <c r="F70" s="68"/>
    </row>
    <row r="71" spans="1:6" ht="13.5" thickBot="1">
      <c r="A71" s="415" t="s">
        <v>8</v>
      </c>
      <c r="B71" s="64"/>
      <c r="C71" s="321" t="s">
        <v>137</v>
      </c>
      <c r="D71" s="316">
        <f>D72+D75</f>
        <v>199852</v>
      </c>
      <c r="E71" s="271">
        <f>E72+E75</f>
        <v>3404</v>
      </c>
      <c r="F71" s="65">
        <f t="shared" si="0"/>
        <v>203256</v>
      </c>
    </row>
    <row r="72" spans="1:6" ht="12.75">
      <c r="A72" s="45"/>
      <c r="B72" s="417"/>
      <c r="C72" s="425" t="s">
        <v>117</v>
      </c>
      <c r="D72" s="183">
        <f>D78+D82+D86</f>
        <v>195352</v>
      </c>
      <c r="E72" s="182">
        <f>E78+E82+E86</f>
        <v>3404</v>
      </c>
      <c r="F72" s="68">
        <f t="shared" si="0"/>
        <v>198756</v>
      </c>
    </row>
    <row r="73" spans="1:6" ht="12.75">
      <c r="A73" s="45"/>
      <c r="B73" s="417"/>
      <c r="C73" s="76" t="s">
        <v>138</v>
      </c>
      <c r="D73" s="244">
        <f>D87</f>
        <v>128966</v>
      </c>
      <c r="E73" s="490">
        <f>E87</f>
        <v>3404</v>
      </c>
      <c r="F73" s="81">
        <f t="shared" si="0"/>
        <v>132370</v>
      </c>
    </row>
    <row r="74" spans="1:6" ht="12.75">
      <c r="A74" s="45"/>
      <c r="B74" s="417"/>
      <c r="C74" s="76" t="s">
        <v>118</v>
      </c>
      <c r="D74" s="183">
        <f>D79+D83+D88</f>
        <v>66386</v>
      </c>
      <c r="E74" s="182">
        <f>E79+E83+E88</f>
        <v>0</v>
      </c>
      <c r="F74" s="68">
        <f t="shared" si="0"/>
        <v>66386</v>
      </c>
    </row>
    <row r="75" spans="1:6" ht="12.75">
      <c r="A75" s="45"/>
      <c r="B75" s="417"/>
      <c r="C75" s="425" t="s">
        <v>127</v>
      </c>
      <c r="D75" s="241">
        <f>D89</f>
        <v>4500</v>
      </c>
      <c r="E75" s="343">
        <f>E89</f>
        <v>0</v>
      </c>
      <c r="F75" s="67">
        <f t="shared" si="0"/>
        <v>4500</v>
      </c>
    </row>
    <row r="76" spans="1:6" ht="12.75">
      <c r="A76" s="45"/>
      <c r="B76" s="417"/>
      <c r="C76" s="429"/>
      <c r="D76" s="183"/>
      <c r="E76" s="182"/>
      <c r="F76" s="68"/>
    </row>
    <row r="77" spans="1:6" ht="12.75">
      <c r="A77" s="420"/>
      <c r="B77" s="70" t="s">
        <v>10</v>
      </c>
      <c r="C77" s="78" t="s">
        <v>139</v>
      </c>
      <c r="D77" s="241">
        <f>D78</f>
        <v>40000</v>
      </c>
      <c r="E77" s="343">
        <f>E78</f>
        <v>0</v>
      </c>
      <c r="F77" s="68">
        <f t="shared" si="0"/>
        <v>40000</v>
      </c>
    </row>
    <row r="78" spans="1:6" ht="12.75">
      <c r="A78" s="420"/>
      <c r="B78" s="50"/>
      <c r="C78" s="425" t="s">
        <v>117</v>
      </c>
      <c r="D78" s="240">
        <f>D79</f>
        <v>40000</v>
      </c>
      <c r="E78" s="491">
        <f>E79</f>
        <v>0</v>
      </c>
      <c r="F78" s="75">
        <f t="shared" si="0"/>
        <v>40000</v>
      </c>
    </row>
    <row r="79" spans="1:6" ht="12.75">
      <c r="A79" s="420"/>
      <c r="B79" s="50"/>
      <c r="C79" s="76" t="s">
        <v>118</v>
      </c>
      <c r="D79" s="183">
        <f>'WYDATKI ukł.wyk.'!E71</f>
        <v>40000</v>
      </c>
      <c r="E79" s="182">
        <f>'WYDATKI ukł.wyk.'!F71</f>
        <v>0</v>
      </c>
      <c r="F79" s="68">
        <f t="shared" si="0"/>
        <v>40000</v>
      </c>
    </row>
    <row r="80" spans="1:6" ht="12.75">
      <c r="A80" s="420"/>
      <c r="B80" s="50"/>
      <c r="C80" s="5"/>
      <c r="D80" s="183"/>
      <c r="E80" s="182"/>
      <c r="F80" s="68"/>
    </row>
    <row r="81" spans="1:6" ht="12.75">
      <c r="A81" s="420"/>
      <c r="B81" s="70" t="s">
        <v>11</v>
      </c>
      <c r="C81" s="78" t="s">
        <v>140</v>
      </c>
      <c r="D81" s="183">
        <f>D82</f>
        <v>6000</v>
      </c>
      <c r="E81" s="182">
        <f>E82</f>
        <v>0</v>
      </c>
      <c r="F81" s="68">
        <f aca="true" t="shared" si="2" ref="F81:F151">E81+D81</f>
        <v>6000</v>
      </c>
    </row>
    <row r="82" spans="1:6" ht="12.75">
      <c r="A82" s="420"/>
      <c r="B82" s="50"/>
      <c r="C82" s="425" t="s">
        <v>117</v>
      </c>
      <c r="D82" s="240">
        <f>D83</f>
        <v>6000</v>
      </c>
      <c r="E82" s="491">
        <f>E83</f>
        <v>0</v>
      </c>
      <c r="F82" s="75">
        <f t="shared" si="2"/>
        <v>6000</v>
      </c>
    </row>
    <row r="83" spans="1:6" ht="12.75">
      <c r="A83" s="420"/>
      <c r="B83" s="50"/>
      <c r="C83" s="76" t="s">
        <v>118</v>
      </c>
      <c r="D83" s="183">
        <f>'WYDATKI ukł.wyk.'!E74</f>
        <v>6000</v>
      </c>
      <c r="E83" s="182">
        <f>'WYDATKI ukł.wyk.'!F74</f>
        <v>0</v>
      </c>
      <c r="F83" s="81">
        <f t="shared" si="2"/>
        <v>6000</v>
      </c>
    </row>
    <row r="84" spans="1:6" ht="12.75">
      <c r="A84" s="420"/>
      <c r="B84" s="50"/>
      <c r="C84" s="76"/>
      <c r="D84" s="183"/>
      <c r="E84" s="182"/>
      <c r="F84" s="68"/>
    </row>
    <row r="85" spans="1:6" ht="12.75">
      <c r="A85" s="420"/>
      <c r="B85" s="70" t="s">
        <v>13</v>
      </c>
      <c r="C85" s="78" t="s">
        <v>141</v>
      </c>
      <c r="D85" s="183">
        <f>D86+D89</f>
        <v>153852</v>
      </c>
      <c r="E85" s="182">
        <f>E86+E89</f>
        <v>3404</v>
      </c>
      <c r="F85" s="67">
        <f t="shared" si="2"/>
        <v>157256</v>
      </c>
    </row>
    <row r="86" spans="1:6" ht="12.75">
      <c r="A86" s="420"/>
      <c r="B86" s="50"/>
      <c r="C86" s="425" t="s">
        <v>117</v>
      </c>
      <c r="D86" s="240">
        <f>D87+D88</f>
        <v>149352</v>
      </c>
      <c r="E86" s="491">
        <f>E87+E88</f>
        <v>3404</v>
      </c>
      <c r="F86" s="68">
        <f t="shared" si="2"/>
        <v>152756</v>
      </c>
    </row>
    <row r="87" spans="1:6" ht="12.75">
      <c r="A87" s="430"/>
      <c r="B87" s="50"/>
      <c r="C87" s="76" t="s">
        <v>138</v>
      </c>
      <c r="D87" s="183">
        <f>SUM('WYDATKI ukł.wyk.'!E77:E81)</f>
        <v>128966</v>
      </c>
      <c r="E87" s="182">
        <f>SUM('WYDATKI ukł.wyk.'!F77:F81)</f>
        <v>3404</v>
      </c>
      <c r="F87" s="81">
        <f t="shared" si="2"/>
        <v>132370</v>
      </c>
    </row>
    <row r="88" spans="1:6" ht="12.75">
      <c r="A88" s="420"/>
      <c r="B88" s="50"/>
      <c r="C88" s="76" t="s">
        <v>118</v>
      </c>
      <c r="D88" s="183">
        <f>SUM('WYDATKI ukł.wyk.'!E82:E86)</f>
        <v>20386</v>
      </c>
      <c r="E88" s="182">
        <f>SUM('WYDATKI ukł.wyk.'!F82:F86)</f>
        <v>0</v>
      </c>
      <c r="F88" s="68">
        <f t="shared" si="2"/>
        <v>20386</v>
      </c>
    </row>
    <row r="89" spans="1:6" ht="12.75">
      <c r="A89" s="420"/>
      <c r="B89" s="50"/>
      <c r="C89" s="425" t="s">
        <v>127</v>
      </c>
      <c r="D89" s="241">
        <f>'WYDATKI ukł.wyk.'!E87</f>
        <v>4500</v>
      </c>
      <c r="E89" s="343">
        <f>'WYDATKI ukł.wyk.'!F87</f>
        <v>0</v>
      </c>
      <c r="F89" s="67">
        <f t="shared" si="2"/>
        <v>4500</v>
      </c>
    </row>
    <row r="90" spans="1:6" ht="12.75">
      <c r="A90" s="420"/>
      <c r="B90" s="50"/>
      <c r="C90" s="320"/>
      <c r="D90" s="183"/>
      <c r="E90" s="182"/>
      <c r="F90" s="68"/>
    </row>
    <row r="91" spans="1:6" ht="13.5" thickBot="1">
      <c r="A91" s="41" t="s">
        <v>142</v>
      </c>
      <c r="B91" s="64"/>
      <c r="C91" s="53" t="s">
        <v>143</v>
      </c>
      <c r="D91" s="316">
        <f>D92+D96</f>
        <v>4103959</v>
      </c>
      <c r="E91" s="271">
        <f>E92+E96</f>
        <v>153574</v>
      </c>
      <c r="F91" s="65">
        <f t="shared" si="2"/>
        <v>4257533</v>
      </c>
    </row>
    <row r="92" spans="1:6" ht="12.75">
      <c r="A92" s="45"/>
      <c r="B92" s="417"/>
      <c r="C92" s="425" t="s">
        <v>117</v>
      </c>
      <c r="D92" s="183">
        <f>SUM(D93:D95)</f>
        <v>3548165</v>
      </c>
      <c r="E92" s="182">
        <f>SUM(E93:E95)</f>
        <v>153574</v>
      </c>
      <c r="F92" s="68">
        <f t="shared" si="2"/>
        <v>3701739</v>
      </c>
    </row>
    <row r="93" spans="1:6" ht="12.75">
      <c r="A93" s="45"/>
      <c r="B93" s="417"/>
      <c r="C93" s="76" t="s">
        <v>125</v>
      </c>
      <c r="D93" s="244">
        <f>D100+D109+D115</f>
        <v>2361653</v>
      </c>
      <c r="E93" s="490">
        <f>E100+E109+E115</f>
        <v>81175</v>
      </c>
      <c r="F93" s="81">
        <f t="shared" si="2"/>
        <v>2442828</v>
      </c>
    </row>
    <row r="94" spans="1:6" ht="12.75">
      <c r="A94" s="45"/>
      <c r="B94" s="417"/>
      <c r="C94" s="76" t="s">
        <v>126</v>
      </c>
      <c r="D94" s="183">
        <f>D120</f>
        <v>11959</v>
      </c>
      <c r="E94" s="182">
        <f>E120</f>
        <v>0</v>
      </c>
      <c r="F94" s="68">
        <f>E94+D94</f>
        <v>11959</v>
      </c>
    </row>
    <row r="95" spans="1:6" ht="12.75">
      <c r="A95" s="45"/>
      <c r="B95" s="417"/>
      <c r="C95" s="76" t="s">
        <v>118</v>
      </c>
      <c r="D95" s="183">
        <f>D101+D105+D110+D116+D121</f>
        <v>1174553</v>
      </c>
      <c r="E95" s="182">
        <f>E101+E105+E110+E116+E121</f>
        <v>72399</v>
      </c>
      <c r="F95" s="68">
        <f t="shared" si="2"/>
        <v>1246952</v>
      </c>
    </row>
    <row r="96" spans="1:6" ht="12.75">
      <c r="A96" s="45"/>
      <c r="B96" s="417"/>
      <c r="C96" s="425" t="s">
        <v>127</v>
      </c>
      <c r="D96" s="241">
        <f>D111</f>
        <v>555794</v>
      </c>
      <c r="E96" s="343">
        <f>E111</f>
        <v>0</v>
      </c>
      <c r="F96" s="67">
        <f t="shared" si="2"/>
        <v>555794</v>
      </c>
    </row>
    <row r="97" spans="1:6" ht="12.75">
      <c r="A97" s="45"/>
      <c r="B97" s="417"/>
      <c r="C97" s="79"/>
      <c r="D97" s="183"/>
      <c r="E97" s="182"/>
      <c r="F97" s="68"/>
    </row>
    <row r="98" spans="1:6" ht="12.75">
      <c r="A98" s="420"/>
      <c r="B98" s="70" t="s">
        <v>144</v>
      </c>
      <c r="C98" s="78" t="s">
        <v>145</v>
      </c>
      <c r="D98" s="241">
        <f>D99</f>
        <v>184586</v>
      </c>
      <c r="E98" s="343">
        <f>E99</f>
        <v>21175</v>
      </c>
      <c r="F98" s="68">
        <f t="shared" si="2"/>
        <v>205761</v>
      </c>
    </row>
    <row r="99" spans="1:6" ht="12.75">
      <c r="A99" s="420"/>
      <c r="B99" s="50"/>
      <c r="C99" s="425" t="s">
        <v>117</v>
      </c>
      <c r="D99" s="240">
        <f>SUM(D100:D101)</f>
        <v>184586</v>
      </c>
      <c r="E99" s="491">
        <f>SUM(E100:E101)</f>
        <v>21175</v>
      </c>
      <c r="F99" s="75">
        <f t="shared" si="2"/>
        <v>205761</v>
      </c>
    </row>
    <row r="100" spans="1:6" ht="12.75">
      <c r="A100" s="420"/>
      <c r="B100" s="50"/>
      <c r="C100" s="76" t="s">
        <v>125</v>
      </c>
      <c r="D100" s="183">
        <f>SUM('WYDATKI ukł.wyk.'!E92:E96)</f>
        <v>148260</v>
      </c>
      <c r="E100" s="182">
        <f>SUM('WYDATKI ukł.wyk.'!F92:F96)</f>
        <v>21175</v>
      </c>
      <c r="F100" s="68">
        <f t="shared" si="2"/>
        <v>169435</v>
      </c>
    </row>
    <row r="101" spans="1:6" ht="12.75">
      <c r="A101" s="420"/>
      <c r="B101" s="50"/>
      <c r="C101" s="320" t="s">
        <v>118</v>
      </c>
      <c r="D101" s="183">
        <f>SUM('WYDATKI ukł.wyk.'!E97:E103)+'WYDATKI ukł.wyk.'!E91</f>
        <v>36326</v>
      </c>
      <c r="E101" s="182">
        <f>SUM('WYDATKI ukł.wyk.'!F97:F103)+'WYDATKI ukł.wyk.'!F91</f>
        <v>0</v>
      </c>
      <c r="F101" s="68">
        <f t="shared" si="2"/>
        <v>36326</v>
      </c>
    </row>
    <row r="102" spans="1:6" ht="12.75">
      <c r="A102" s="420"/>
      <c r="B102" s="50"/>
      <c r="C102" s="76"/>
      <c r="D102" s="183"/>
      <c r="E102" s="182"/>
      <c r="F102" s="68"/>
    </row>
    <row r="103" spans="1:6" ht="12.75">
      <c r="A103" s="420"/>
      <c r="B103" s="70" t="s">
        <v>146</v>
      </c>
      <c r="C103" s="78" t="s">
        <v>147</v>
      </c>
      <c r="D103" s="183">
        <f>D104</f>
        <v>236568</v>
      </c>
      <c r="E103" s="182">
        <f>E104</f>
        <v>2124</v>
      </c>
      <c r="F103" s="68">
        <f t="shared" si="2"/>
        <v>238692</v>
      </c>
    </row>
    <row r="104" spans="1:6" ht="12.75">
      <c r="A104" s="420"/>
      <c r="B104" s="50"/>
      <c r="C104" s="425" t="s">
        <v>117</v>
      </c>
      <c r="D104" s="240">
        <f>D105</f>
        <v>236568</v>
      </c>
      <c r="E104" s="491">
        <f>E105</f>
        <v>2124</v>
      </c>
      <c r="F104" s="75">
        <f t="shared" si="2"/>
        <v>238692</v>
      </c>
    </row>
    <row r="105" spans="1:6" ht="12.75">
      <c r="A105" s="420"/>
      <c r="B105" s="50"/>
      <c r="C105" s="76" t="s">
        <v>118</v>
      </c>
      <c r="D105" s="183">
        <f>SUM('WYDATKI ukł.wyk.'!E106:E110)</f>
        <v>236568</v>
      </c>
      <c r="E105" s="182">
        <f>SUM('WYDATKI ukł.wyk.'!F106:F110)</f>
        <v>2124</v>
      </c>
      <c r="F105" s="68">
        <f t="shared" si="2"/>
        <v>238692</v>
      </c>
    </row>
    <row r="106" spans="1:6" ht="12.75">
      <c r="A106" s="420"/>
      <c r="B106" s="50"/>
      <c r="C106" s="76"/>
      <c r="D106" s="183"/>
      <c r="E106" s="182"/>
      <c r="F106" s="68"/>
    </row>
    <row r="107" spans="1:6" ht="12.75">
      <c r="A107" s="420"/>
      <c r="B107" s="70" t="s">
        <v>148</v>
      </c>
      <c r="C107" s="78" t="s">
        <v>149</v>
      </c>
      <c r="D107" s="183">
        <f>D108+D111</f>
        <v>3651646</v>
      </c>
      <c r="E107" s="182">
        <f>E108+E111</f>
        <v>130275</v>
      </c>
      <c r="F107" s="68">
        <f t="shared" si="2"/>
        <v>3781921</v>
      </c>
    </row>
    <row r="108" spans="1:6" ht="12.75">
      <c r="A108" s="420"/>
      <c r="B108" s="50"/>
      <c r="C108" s="425" t="s">
        <v>117</v>
      </c>
      <c r="D108" s="240">
        <f>SUM(D109:D110)</f>
        <v>3095852</v>
      </c>
      <c r="E108" s="491">
        <f>SUM(E109:E110)</f>
        <v>130275</v>
      </c>
      <c r="F108" s="75">
        <f t="shared" si="2"/>
        <v>3226127</v>
      </c>
    </row>
    <row r="109" spans="1:6" ht="12.75">
      <c r="A109" s="420"/>
      <c r="B109" s="50"/>
      <c r="C109" s="76" t="s">
        <v>125</v>
      </c>
      <c r="D109" s="183">
        <f>SUM('WYDATKI ukł.wyk.'!E114:E118)</f>
        <v>2203744</v>
      </c>
      <c r="E109" s="182">
        <f>SUM('WYDATKI ukł.wyk.'!F114:F118)</f>
        <v>60000</v>
      </c>
      <c r="F109" s="68">
        <f t="shared" si="2"/>
        <v>2263744</v>
      </c>
    </row>
    <row r="110" spans="1:6" ht="12.75">
      <c r="A110" s="420"/>
      <c r="B110" s="50"/>
      <c r="C110" s="76" t="s">
        <v>118</v>
      </c>
      <c r="D110" s="183">
        <f>SUM('WYDATKI ukł.wyk.'!E119:E129)+'WYDATKI ukł.wyk.'!E113</f>
        <v>892108</v>
      </c>
      <c r="E110" s="182">
        <f>SUM('WYDATKI ukł.wyk.'!F119:F129)+'WYDATKI ukł.wyk.'!F113</f>
        <v>70275</v>
      </c>
      <c r="F110" s="68">
        <f t="shared" si="2"/>
        <v>962383</v>
      </c>
    </row>
    <row r="111" spans="1:6" ht="12.75">
      <c r="A111" s="420"/>
      <c r="B111" s="50"/>
      <c r="C111" s="425" t="s">
        <v>127</v>
      </c>
      <c r="D111" s="241">
        <f>SUM('WYDATKI ukł.wyk.'!E130:E131)</f>
        <v>555794</v>
      </c>
      <c r="E111" s="343">
        <f>SUM('WYDATKI ukł.wyk.'!F130:F131)</f>
        <v>0</v>
      </c>
      <c r="F111" s="68">
        <f t="shared" si="2"/>
        <v>555794</v>
      </c>
    </row>
    <row r="112" spans="1:6" ht="12.75">
      <c r="A112" s="420"/>
      <c r="B112" s="50"/>
      <c r="C112" s="76"/>
      <c r="D112" s="183"/>
      <c r="E112" s="182"/>
      <c r="F112" s="81"/>
    </row>
    <row r="113" spans="1:6" ht="12.75">
      <c r="A113" s="420"/>
      <c r="B113" s="70" t="s">
        <v>150</v>
      </c>
      <c r="C113" s="78" t="s">
        <v>151</v>
      </c>
      <c r="D113" s="183">
        <f>D114</f>
        <v>16000</v>
      </c>
      <c r="E113" s="182">
        <f>E114</f>
        <v>0</v>
      </c>
      <c r="F113" s="67">
        <f t="shared" si="2"/>
        <v>16000</v>
      </c>
    </row>
    <row r="114" spans="1:6" ht="12.75">
      <c r="A114" s="420"/>
      <c r="B114" s="50"/>
      <c r="C114" s="425" t="s">
        <v>117</v>
      </c>
      <c r="D114" s="240">
        <f>SUM(D115:D116)</f>
        <v>16000</v>
      </c>
      <c r="E114" s="491">
        <f>SUM(E115:E116)</f>
        <v>0</v>
      </c>
      <c r="F114" s="68">
        <f t="shared" si="2"/>
        <v>16000</v>
      </c>
    </row>
    <row r="115" spans="1:6" ht="12.75">
      <c r="A115" s="420"/>
      <c r="B115" s="50"/>
      <c r="C115" s="76" t="s">
        <v>125</v>
      </c>
      <c r="D115" s="183">
        <f>SUM('WYDATKI ukł.wyk.'!E135:E137)</f>
        <v>9649</v>
      </c>
      <c r="E115" s="182">
        <f>SUM('WYDATKI ukł.wyk.'!F135:F137)</f>
        <v>0</v>
      </c>
      <c r="F115" s="81">
        <f t="shared" si="2"/>
        <v>9649</v>
      </c>
    </row>
    <row r="116" spans="1:6" ht="12.75">
      <c r="A116" s="420"/>
      <c r="B116" s="50"/>
      <c r="C116" s="76" t="s">
        <v>118</v>
      </c>
      <c r="D116" s="183">
        <f>SUM('WYDATKI ukł.wyk.'!E138:E140)+'WYDATKI ukł.wyk.'!E134</f>
        <v>6351</v>
      </c>
      <c r="E116" s="182">
        <f>SUM('WYDATKI ukł.wyk.'!F138:F140)+'WYDATKI ukł.wyk.'!F134</f>
        <v>0</v>
      </c>
      <c r="F116" s="68">
        <f t="shared" si="2"/>
        <v>6351</v>
      </c>
    </row>
    <row r="117" spans="1:6" ht="12.75">
      <c r="A117" s="420"/>
      <c r="B117" s="50"/>
      <c r="C117" s="76"/>
      <c r="D117" s="183"/>
      <c r="E117" s="182"/>
      <c r="F117" s="68"/>
    </row>
    <row r="118" spans="1:6" ht="12.75">
      <c r="A118" s="420"/>
      <c r="B118" s="70" t="s">
        <v>152</v>
      </c>
      <c r="C118" s="80" t="s">
        <v>153</v>
      </c>
      <c r="D118" s="183">
        <f>D119</f>
        <v>15159</v>
      </c>
      <c r="E118" s="182">
        <f>E119</f>
        <v>0</v>
      </c>
      <c r="F118" s="67">
        <f t="shared" si="2"/>
        <v>15159</v>
      </c>
    </row>
    <row r="119" spans="1:6" ht="12.75">
      <c r="A119" s="420"/>
      <c r="B119" s="50"/>
      <c r="C119" s="425" t="s">
        <v>117</v>
      </c>
      <c r="D119" s="240">
        <f>SUM(D120:D121)</f>
        <v>15159</v>
      </c>
      <c r="E119" s="491">
        <f>SUM(E120:E121)</f>
        <v>0</v>
      </c>
      <c r="F119" s="68">
        <f t="shared" si="2"/>
        <v>15159</v>
      </c>
    </row>
    <row r="120" spans="1:6" ht="12.75">
      <c r="A120" s="420"/>
      <c r="B120" s="50"/>
      <c r="C120" s="320" t="s">
        <v>126</v>
      </c>
      <c r="D120" s="183">
        <f>'WYDATKI ukł.wyk.'!E144+'WYDATKI ukł.wyk.'!E146</f>
        <v>11959</v>
      </c>
      <c r="E120" s="183">
        <f>'WYDATKI ukł.wyk.'!F144+'WYDATKI ukł.wyk.'!F146</f>
        <v>0</v>
      </c>
      <c r="F120" s="81">
        <f>E120+D120</f>
        <v>11959</v>
      </c>
    </row>
    <row r="121" spans="1:6" ht="12.75">
      <c r="A121" s="420"/>
      <c r="B121" s="50"/>
      <c r="C121" s="320" t="s">
        <v>118</v>
      </c>
      <c r="D121" s="183">
        <f>'WYDATKI ukł.wyk.'!E147</f>
        <v>3200</v>
      </c>
      <c r="E121" s="183">
        <f>'WYDATKI ukł.wyk.'!F147</f>
        <v>0</v>
      </c>
      <c r="F121" s="68">
        <f t="shared" si="2"/>
        <v>3200</v>
      </c>
    </row>
    <row r="122" spans="1:6" ht="12.75">
      <c r="A122" s="45"/>
      <c r="B122" s="417"/>
      <c r="C122" s="431"/>
      <c r="D122" s="482"/>
      <c r="E122" s="367"/>
      <c r="F122" s="68"/>
    </row>
    <row r="123" spans="1:6" ht="13.5" thickBot="1">
      <c r="A123" s="415" t="s">
        <v>154</v>
      </c>
      <c r="B123" s="64"/>
      <c r="C123" s="432" t="s">
        <v>155</v>
      </c>
      <c r="D123" s="316">
        <f>D124+D126</f>
        <v>23300</v>
      </c>
      <c r="E123" s="271">
        <f>E124+E126</f>
        <v>0</v>
      </c>
      <c r="F123" s="65">
        <f t="shared" si="2"/>
        <v>23300</v>
      </c>
    </row>
    <row r="124" spans="1:6" ht="12.75">
      <c r="A124" s="420"/>
      <c r="B124" s="50"/>
      <c r="C124" s="425" t="s">
        <v>117</v>
      </c>
      <c r="D124" s="183">
        <f>D125</f>
        <v>300</v>
      </c>
      <c r="E124" s="182">
        <f>E125</f>
        <v>0</v>
      </c>
      <c r="F124" s="67">
        <f t="shared" si="2"/>
        <v>300</v>
      </c>
    </row>
    <row r="125" spans="1:6" ht="12.75">
      <c r="A125" s="420"/>
      <c r="B125" s="50"/>
      <c r="C125" s="320" t="s">
        <v>118</v>
      </c>
      <c r="D125" s="244">
        <f>D133</f>
        <v>300</v>
      </c>
      <c r="E125" s="490">
        <f>E133</f>
        <v>0</v>
      </c>
      <c r="F125" s="68">
        <f t="shared" si="2"/>
        <v>300</v>
      </c>
    </row>
    <row r="126" spans="1:6" ht="12.75">
      <c r="A126" s="420"/>
      <c r="B126" s="50"/>
      <c r="C126" s="425" t="s">
        <v>127</v>
      </c>
      <c r="D126" s="241">
        <f>D129</f>
        <v>23000</v>
      </c>
      <c r="E126" s="343">
        <f>E129</f>
        <v>0</v>
      </c>
      <c r="F126" s="68">
        <f t="shared" si="2"/>
        <v>23000</v>
      </c>
    </row>
    <row r="127" spans="1:6" ht="12.75">
      <c r="A127" s="420"/>
      <c r="B127" s="50"/>
      <c r="C127" s="320"/>
      <c r="D127" s="183"/>
      <c r="E127" s="182"/>
      <c r="F127" s="81"/>
    </row>
    <row r="128" spans="1:6" ht="12.75">
      <c r="A128" s="420"/>
      <c r="B128" s="70" t="s">
        <v>552</v>
      </c>
      <c r="C128" s="425" t="s">
        <v>553</v>
      </c>
      <c r="D128" s="241">
        <f>D129</f>
        <v>23000</v>
      </c>
      <c r="E128" s="343">
        <f>E129</f>
        <v>0</v>
      </c>
      <c r="F128" s="67">
        <f t="shared" si="2"/>
        <v>23000</v>
      </c>
    </row>
    <row r="129" spans="1:6" ht="12.75">
      <c r="A129" s="420"/>
      <c r="B129" s="50"/>
      <c r="C129" s="425" t="s">
        <v>127</v>
      </c>
      <c r="D129" s="241">
        <f>'WYDATKI ukł.wyk.'!E151</f>
        <v>23000</v>
      </c>
      <c r="E129" s="343">
        <f>'WYDATKI ukł.wyk.'!F151</f>
        <v>0</v>
      </c>
      <c r="F129" s="67">
        <f t="shared" si="2"/>
        <v>23000</v>
      </c>
    </row>
    <row r="130" spans="1:6" ht="12.75">
      <c r="A130" s="420"/>
      <c r="B130" s="50"/>
      <c r="C130" s="320"/>
      <c r="D130" s="183"/>
      <c r="E130" s="182"/>
      <c r="F130" s="68"/>
    </row>
    <row r="131" spans="1:6" ht="12.75">
      <c r="A131" s="420"/>
      <c r="B131" s="70" t="s">
        <v>156</v>
      </c>
      <c r="C131" s="425" t="s">
        <v>157</v>
      </c>
      <c r="D131" s="241">
        <f>D132</f>
        <v>300</v>
      </c>
      <c r="E131" s="343">
        <f>E132</f>
        <v>0</v>
      </c>
      <c r="F131" s="68">
        <f t="shared" si="2"/>
        <v>300</v>
      </c>
    </row>
    <row r="132" spans="1:6" ht="12.75">
      <c r="A132" s="420"/>
      <c r="B132" s="50"/>
      <c r="C132" s="425" t="s">
        <v>117</v>
      </c>
      <c r="D132" s="240">
        <f>D133</f>
        <v>300</v>
      </c>
      <c r="E132" s="491">
        <f>E133</f>
        <v>0</v>
      </c>
      <c r="F132" s="75">
        <f t="shared" si="2"/>
        <v>300</v>
      </c>
    </row>
    <row r="133" spans="1:6" ht="12.75">
      <c r="A133" s="420"/>
      <c r="B133" s="50"/>
      <c r="C133" s="320" t="s">
        <v>118</v>
      </c>
      <c r="D133" s="183">
        <f>'WYDATKI ukł.wyk.'!E154</f>
        <v>300</v>
      </c>
      <c r="E133" s="182">
        <f>'WYDATKI ukł.wyk.'!F154</f>
        <v>0</v>
      </c>
      <c r="F133" s="68">
        <f t="shared" si="2"/>
        <v>300</v>
      </c>
    </row>
    <row r="134" spans="1:6" ht="12.75">
      <c r="A134" s="420"/>
      <c r="B134" s="50"/>
      <c r="C134" s="320"/>
      <c r="D134" s="482"/>
      <c r="E134" s="367"/>
      <c r="F134" s="68"/>
    </row>
    <row r="135" spans="1:6" ht="13.5" thickBot="1">
      <c r="A135" s="41" t="s">
        <v>158</v>
      </c>
      <c r="B135" s="64"/>
      <c r="C135" s="53" t="s">
        <v>159</v>
      </c>
      <c r="D135" s="316">
        <f>D136</f>
        <v>821049</v>
      </c>
      <c r="E135" s="271">
        <f>E136</f>
        <v>0</v>
      </c>
      <c r="F135" s="65">
        <f t="shared" si="2"/>
        <v>821049</v>
      </c>
    </row>
    <row r="136" spans="1:6" ht="12.75">
      <c r="A136" s="426"/>
      <c r="B136" s="50"/>
      <c r="C136" s="425" t="s">
        <v>117</v>
      </c>
      <c r="D136" s="183">
        <f>D137</f>
        <v>821049</v>
      </c>
      <c r="E136" s="182">
        <f>E137</f>
        <v>0</v>
      </c>
      <c r="F136" s="68">
        <f t="shared" si="2"/>
        <v>821049</v>
      </c>
    </row>
    <row r="137" spans="1:6" ht="12.75">
      <c r="A137" s="426"/>
      <c r="B137" s="50"/>
      <c r="C137" s="433" t="s">
        <v>160</v>
      </c>
      <c r="D137" s="244">
        <f>D142+D147</f>
        <v>821049</v>
      </c>
      <c r="E137" s="490">
        <f>E142+E147</f>
        <v>0</v>
      </c>
      <c r="F137" s="81">
        <f t="shared" si="2"/>
        <v>821049</v>
      </c>
    </row>
    <row r="138" spans="1:6" ht="12.75">
      <c r="A138" s="426"/>
      <c r="B138" s="50"/>
      <c r="C138" s="433"/>
      <c r="D138" s="183"/>
      <c r="E138" s="182"/>
      <c r="F138" s="68"/>
    </row>
    <row r="139" spans="1:6" ht="12.75">
      <c r="A139" s="426"/>
      <c r="B139" s="50" t="s">
        <v>161</v>
      </c>
      <c r="C139" s="433" t="s">
        <v>162</v>
      </c>
      <c r="D139" s="183"/>
      <c r="E139" s="182"/>
      <c r="F139" s="68"/>
    </row>
    <row r="140" spans="1:6" ht="12.75">
      <c r="A140" s="426"/>
      <c r="B140" s="70"/>
      <c r="C140" s="78" t="s">
        <v>163</v>
      </c>
      <c r="D140" s="241">
        <f>D141</f>
        <v>821049</v>
      </c>
      <c r="E140" s="343">
        <f>E141</f>
        <v>0</v>
      </c>
      <c r="F140" s="68">
        <f t="shared" si="2"/>
        <v>821049</v>
      </c>
    </row>
    <row r="141" spans="1:6" ht="12.75">
      <c r="A141" s="426"/>
      <c r="B141" s="50"/>
      <c r="C141" s="425" t="s">
        <v>117</v>
      </c>
      <c r="D141" s="240">
        <f>D142</f>
        <v>821049</v>
      </c>
      <c r="E141" s="491">
        <f>E142</f>
        <v>0</v>
      </c>
      <c r="F141" s="75">
        <f t="shared" si="2"/>
        <v>821049</v>
      </c>
    </row>
    <row r="142" spans="1:6" ht="12.75">
      <c r="A142" s="426"/>
      <c r="B142" s="50"/>
      <c r="C142" s="433" t="s">
        <v>164</v>
      </c>
      <c r="D142" s="183">
        <f>'WYDATKI ukł.wyk.'!E159</f>
        <v>821049</v>
      </c>
      <c r="E142" s="183">
        <f>'WYDATKI ukł.wyk.'!F159</f>
        <v>0</v>
      </c>
      <c r="F142" s="68">
        <f t="shared" si="2"/>
        <v>821049</v>
      </c>
    </row>
    <row r="143" spans="1:6" ht="12.75">
      <c r="A143" s="434"/>
      <c r="B143" s="50"/>
      <c r="C143" s="433"/>
      <c r="D143" s="183"/>
      <c r="E143" s="182"/>
      <c r="F143" s="68"/>
    </row>
    <row r="144" spans="1:6" ht="12.75">
      <c r="A144" s="434"/>
      <c r="B144" s="50" t="s">
        <v>666</v>
      </c>
      <c r="C144" s="76" t="s">
        <v>664</v>
      </c>
      <c r="D144" s="183"/>
      <c r="E144" s="182"/>
      <c r="F144" s="68"/>
    </row>
    <row r="145" spans="1:6" ht="12.75">
      <c r="A145" s="434"/>
      <c r="B145" s="70"/>
      <c r="C145" s="80" t="s">
        <v>667</v>
      </c>
      <c r="D145" s="241">
        <f>D146</f>
        <v>0</v>
      </c>
      <c r="E145" s="343">
        <f>E146</f>
        <v>0</v>
      </c>
      <c r="F145" s="67">
        <f>E145+D145</f>
        <v>0</v>
      </c>
    </row>
    <row r="146" spans="1:6" ht="12.75">
      <c r="A146" s="434"/>
      <c r="B146" s="50"/>
      <c r="C146" s="425" t="s">
        <v>117</v>
      </c>
      <c r="D146" s="240">
        <f>D147</f>
        <v>0</v>
      </c>
      <c r="E146" s="491">
        <f>E147</f>
        <v>0</v>
      </c>
      <c r="F146" s="75">
        <f>E146+D146</f>
        <v>0</v>
      </c>
    </row>
    <row r="147" spans="1:6" ht="12.75">
      <c r="A147" s="434"/>
      <c r="B147" s="50"/>
      <c r="C147" s="433" t="s">
        <v>164</v>
      </c>
      <c r="D147" s="183">
        <f>'WYDATKI ukł.wyk.'!E163</f>
        <v>0</v>
      </c>
      <c r="E147" s="183">
        <f>'WYDATKI ukł.wyk.'!F163</f>
        <v>0</v>
      </c>
      <c r="F147" s="68">
        <f>E147+D147</f>
        <v>0</v>
      </c>
    </row>
    <row r="148" spans="1:6" ht="12.75">
      <c r="A148" s="434"/>
      <c r="B148" s="50"/>
      <c r="C148" s="450"/>
      <c r="D148" s="482"/>
      <c r="E148" s="367"/>
      <c r="F148" s="68"/>
    </row>
    <row r="149" spans="1:6" ht="13.5" thickBot="1">
      <c r="A149" s="41" t="s">
        <v>165</v>
      </c>
      <c r="B149" s="64"/>
      <c r="C149" s="53" t="s">
        <v>166</v>
      </c>
      <c r="D149" s="316">
        <f>D150</f>
        <v>523591</v>
      </c>
      <c r="E149" s="271">
        <f>E150</f>
        <v>0</v>
      </c>
      <c r="F149" s="65">
        <f t="shared" si="2"/>
        <v>523591</v>
      </c>
    </row>
    <row r="150" spans="1:6" ht="12.75">
      <c r="A150" s="426"/>
      <c r="B150" s="50"/>
      <c r="C150" s="425" t="s">
        <v>117</v>
      </c>
      <c r="D150" s="183">
        <f>D154</f>
        <v>523591</v>
      </c>
      <c r="E150" s="182">
        <f>E154</f>
        <v>0</v>
      </c>
      <c r="F150" s="68">
        <f t="shared" si="2"/>
        <v>523591</v>
      </c>
    </row>
    <row r="151" spans="1:6" ht="12.75">
      <c r="A151" s="426"/>
      <c r="B151" s="50"/>
      <c r="C151" s="320" t="s">
        <v>118</v>
      </c>
      <c r="D151" s="244">
        <f>D155</f>
        <v>523591</v>
      </c>
      <c r="E151" s="490">
        <f>E155</f>
        <v>0</v>
      </c>
      <c r="F151" s="81">
        <f t="shared" si="2"/>
        <v>523591</v>
      </c>
    </row>
    <row r="152" spans="1:6" ht="12.75">
      <c r="A152" s="426"/>
      <c r="B152" s="50"/>
      <c r="C152" s="320"/>
      <c r="D152" s="183"/>
      <c r="E152" s="182"/>
      <c r="F152" s="68"/>
    </row>
    <row r="153" spans="1:6" ht="12.75">
      <c r="A153" s="426"/>
      <c r="B153" s="70" t="s">
        <v>167</v>
      </c>
      <c r="C153" s="78" t="s">
        <v>168</v>
      </c>
      <c r="D153" s="241">
        <f>D154</f>
        <v>523591</v>
      </c>
      <c r="E153" s="343">
        <f>E154</f>
        <v>0</v>
      </c>
      <c r="F153" s="68">
        <f aca="true" t="shared" si="3" ref="F153:F229">E153+D153</f>
        <v>523591</v>
      </c>
    </row>
    <row r="154" spans="1:6" ht="12.75">
      <c r="A154" s="426"/>
      <c r="B154" s="50"/>
      <c r="C154" s="363" t="s">
        <v>117</v>
      </c>
      <c r="D154" s="240">
        <f>D155</f>
        <v>523591</v>
      </c>
      <c r="E154" s="491">
        <f>E155</f>
        <v>0</v>
      </c>
      <c r="F154" s="75">
        <f t="shared" si="3"/>
        <v>523591</v>
      </c>
    </row>
    <row r="155" spans="1:6" ht="12.75">
      <c r="A155" s="426"/>
      <c r="B155" s="4"/>
      <c r="C155" s="320" t="s">
        <v>118</v>
      </c>
      <c r="D155" s="183">
        <f>'WYDATKI ukł.wyk.'!E167</f>
        <v>523591</v>
      </c>
      <c r="E155" s="182">
        <f>'WYDATKI ukł.wyk.'!F167</f>
        <v>0</v>
      </c>
      <c r="F155" s="68">
        <f t="shared" si="3"/>
        <v>523591</v>
      </c>
    </row>
    <row r="156" spans="1:6" ht="12.75">
      <c r="A156" s="201"/>
      <c r="B156" s="3"/>
      <c r="C156" s="3"/>
      <c r="D156" s="183"/>
      <c r="E156" s="182"/>
      <c r="F156" s="68"/>
    </row>
    <row r="157" spans="1:6" ht="13.5" thickBot="1">
      <c r="A157" s="46">
        <v>801</v>
      </c>
      <c r="B157" s="42"/>
      <c r="C157" s="435" t="s">
        <v>169</v>
      </c>
      <c r="D157" s="316">
        <f>D158+D162</f>
        <v>8148988</v>
      </c>
      <c r="E157" s="271">
        <f>E158+E162</f>
        <v>74187</v>
      </c>
      <c r="F157" s="65">
        <f t="shared" si="3"/>
        <v>8223175</v>
      </c>
    </row>
    <row r="158" spans="1:6" ht="12.75">
      <c r="A158" s="43"/>
      <c r="B158" s="44"/>
      <c r="C158" s="425" t="s">
        <v>117</v>
      </c>
      <c r="D158" s="483">
        <f>D165+D170+D175+D181+D186+D192+D196</f>
        <v>6611316</v>
      </c>
      <c r="E158" s="492">
        <f>E165+E170+E175+E181+E186+E192+E196</f>
        <v>57677</v>
      </c>
      <c r="F158" s="68">
        <f t="shared" si="3"/>
        <v>6668993</v>
      </c>
    </row>
    <row r="159" spans="1:6" ht="12.75">
      <c r="A159" s="43"/>
      <c r="B159" s="44"/>
      <c r="C159" s="320" t="s">
        <v>125</v>
      </c>
      <c r="D159" s="484">
        <f>D166+D171+D176+D182+D187+D197</f>
        <v>5201573</v>
      </c>
      <c r="E159" s="484">
        <f>E166+E171+E176+E182+E187+E197</f>
        <v>29967</v>
      </c>
      <c r="F159" s="81">
        <f t="shared" si="3"/>
        <v>5231540</v>
      </c>
    </row>
    <row r="160" spans="1:6" ht="12.75">
      <c r="A160" s="43"/>
      <c r="B160" s="44"/>
      <c r="C160" s="320" t="s">
        <v>126</v>
      </c>
      <c r="D160" s="484">
        <f>D198</f>
        <v>0</v>
      </c>
      <c r="E160" s="493">
        <f>E198</f>
        <v>0</v>
      </c>
      <c r="F160" s="68">
        <f t="shared" si="3"/>
        <v>0</v>
      </c>
    </row>
    <row r="161" spans="1:6" ht="12.75">
      <c r="A161" s="43"/>
      <c r="B161" s="44"/>
      <c r="C161" s="320" t="s">
        <v>118</v>
      </c>
      <c r="D161" s="484">
        <f>D167+D172+D177+D183+D188+D199+D193</f>
        <v>1409743</v>
      </c>
      <c r="E161" s="493">
        <f>E167+E172+E177+E183+E188+E199+E193</f>
        <v>27710</v>
      </c>
      <c r="F161" s="68">
        <f t="shared" si="3"/>
        <v>1437453</v>
      </c>
    </row>
    <row r="162" spans="1:6" ht="12.75">
      <c r="A162" s="43"/>
      <c r="B162" s="44"/>
      <c r="C162" s="425" t="s">
        <v>127</v>
      </c>
      <c r="D162" s="241">
        <f>D178+D189</f>
        <v>1537672</v>
      </c>
      <c r="E162" s="343">
        <f>E178+E189</f>
        <v>16510</v>
      </c>
      <c r="F162" s="67">
        <f t="shared" si="3"/>
        <v>1554182</v>
      </c>
    </row>
    <row r="163" spans="1:6" ht="12.75">
      <c r="A163" s="43"/>
      <c r="B163" s="44"/>
      <c r="C163" s="436"/>
      <c r="D163" s="183"/>
      <c r="E163" s="182"/>
      <c r="F163" s="68"/>
    </row>
    <row r="164" spans="1:6" ht="12.75">
      <c r="A164" s="24"/>
      <c r="B164" s="83">
        <v>80101</v>
      </c>
      <c r="C164" s="78" t="s">
        <v>170</v>
      </c>
      <c r="D164" s="241">
        <f>D165</f>
        <v>67600</v>
      </c>
      <c r="E164" s="343">
        <f>E165</f>
        <v>800</v>
      </c>
      <c r="F164" s="68">
        <f t="shared" si="3"/>
        <v>68400</v>
      </c>
    </row>
    <row r="165" spans="1:6" ht="12.75">
      <c r="A165" s="24"/>
      <c r="B165" s="39"/>
      <c r="C165" s="80" t="s">
        <v>117</v>
      </c>
      <c r="D165" s="240">
        <f>SUM(D166:D167)</f>
        <v>67600</v>
      </c>
      <c r="E165" s="491">
        <f>SUM(E166:E167)</f>
        <v>800</v>
      </c>
      <c r="F165" s="75">
        <f t="shared" si="3"/>
        <v>68400</v>
      </c>
    </row>
    <row r="166" spans="1:6" ht="12.75">
      <c r="A166" s="24"/>
      <c r="B166" s="39"/>
      <c r="C166" s="76" t="s">
        <v>125</v>
      </c>
      <c r="D166" s="183">
        <f>SUM('WYDATKI ukł.wyk.'!E172:E175)</f>
        <v>55406</v>
      </c>
      <c r="E166" s="182">
        <f>SUM('WYDATKI ukł.wyk.'!F172:F175)</f>
        <v>800</v>
      </c>
      <c r="F166" s="68">
        <f t="shared" si="3"/>
        <v>56206</v>
      </c>
    </row>
    <row r="167" spans="1:6" ht="12.75">
      <c r="A167" s="24"/>
      <c r="B167" s="39"/>
      <c r="C167" s="76" t="s">
        <v>118</v>
      </c>
      <c r="D167" s="183">
        <f>SUM('WYDATKI ukł.wyk.'!E176:E182)+'WYDATKI ukł.wyk.'!E171</f>
        <v>12194</v>
      </c>
      <c r="E167" s="182">
        <f>SUM('WYDATKI ukł.wyk.'!F176:F182)+'WYDATKI ukł.wyk.'!F171</f>
        <v>0</v>
      </c>
      <c r="F167" s="68">
        <f t="shared" si="3"/>
        <v>12194</v>
      </c>
    </row>
    <row r="168" spans="1:6" ht="12.75">
      <c r="A168" s="24"/>
      <c r="B168" s="39"/>
      <c r="C168" s="9"/>
      <c r="D168" s="183"/>
      <c r="E168" s="182"/>
      <c r="F168" s="68"/>
    </row>
    <row r="169" spans="1:6" ht="12.75">
      <c r="A169" s="24"/>
      <c r="B169" s="83">
        <v>80110</v>
      </c>
      <c r="C169" s="78" t="s">
        <v>171</v>
      </c>
      <c r="D169" s="183">
        <f>D170</f>
        <v>281352</v>
      </c>
      <c r="E169" s="182">
        <f>E170</f>
        <v>-800</v>
      </c>
      <c r="F169" s="68">
        <f t="shared" si="3"/>
        <v>280552</v>
      </c>
    </row>
    <row r="170" spans="1:6" ht="12.75">
      <c r="A170" s="24"/>
      <c r="B170" s="39"/>
      <c r="C170" s="80" t="s">
        <v>117</v>
      </c>
      <c r="D170" s="240">
        <f>SUM(D171:D172)</f>
        <v>281352</v>
      </c>
      <c r="E170" s="491">
        <f>SUM(E171:E172)</f>
        <v>-800</v>
      </c>
      <c r="F170" s="75">
        <f t="shared" si="3"/>
        <v>280552</v>
      </c>
    </row>
    <row r="171" spans="1:6" ht="12.75">
      <c r="A171" s="24"/>
      <c r="B171" s="39"/>
      <c r="C171" s="76" t="s">
        <v>125</v>
      </c>
      <c r="D171" s="183">
        <f>SUM('WYDATKI ukł.wyk.'!E186:E189)</f>
        <v>242724</v>
      </c>
      <c r="E171" s="182">
        <f>SUM('WYDATKI ukł.wyk.'!F186:F189)</f>
        <v>-800</v>
      </c>
      <c r="F171" s="68">
        <f t="shared" si="3"/>
        <v>241924</v>
      </c>
    </row>
    <row r="172" spans="1:6" ht="12.75">
      <c r="A172" s="24"/>
      <c r="B172" s="39"/>
      <c r="C172" s="76" t="s">
        <v>118</v>
      </c>
      <c r="D172" s="183">
        <f>SUM('WYDATKI ukł.wyk.'!E190:E196)+'WYDATKI ukł.wyk.'!E185</f>
        <v>38628</v>
      </c>
      <c r="E172" s="182">
        <f>SUM('WYDATKI ukł.wyk.'!F190:F196)+'WYDATKI ukł.wyk.'!F185</f>
        <v>0</v>
      </c>
      <c r="F172" s="68">
        <f t="shared" si="3"/>
        <v>38628</v>
      </c>
    </row>
    <row r="173" spans="1:6" ht="12.75">
      <c r="A173" s="24"/>
      <c r="B173" s="10"/>
      <c r="C173" s="9"/>
      <c r="D173" s="183"/>
      <c r="E173" s="182"/>
      <c r="F173" s="68"/>
    </row>
    <row r="174" spans="1:6" ht="12.75">
      <c r="A174" s="23"/>
      <c r="B174" s="83">
        <v>80120</v>
      </c>
      <c r="C174" s="78" t="s">
        <v>172</v>
      </c>
      <c r="D174" s="183">
        <f>D175+D178</f>
        <v>3276468</v>
      </c>
      <c r="E174" s="182">
        <f>E175+E178</f>
        <v>58113</v>
      </c>
      <c r="F174" s="68">
        <f t="shared" si="3"/>
        <v>3334581</v>
      </c>
    </row>
    <row r="175" spans="1:6" ht="12.75">
      <c r="A175" s="23"/>
      <c r="B175" s="39"/>
      <c r="C175" s="80" t="s">
        <v>117</v>
      </c>
      <c r="D175" s="240">
        <f>SUM(D176:D177)</f>
        <v>1861468</v>
      </c>
      <c r="E175" s="491">
        <f>SUM(E176:E177)</f>
        <v>58113</v>
      </c>
      <c r="F175" s="75">
        <f t="shared" si="3"/>
        <v>1919581</v>
      </c>
    </row>
    <row r="176" spans="1:6" ht="12.75">
      <c r="A176" s="23"/>
      <c r="B176" s="39"/>
      <c r="C176" s="76" t="s">
        <v>125</v>
      </c>
      <c r="D176" s="183">
        <f>SUM('WYDATKI ukł.wyk.'!E200:E204)</f>
        <v>1612567</v>
      </c>
      <c r="E176" s="182">
        <f>SUM('WYDATKI ukł.wyk.'!F200:F204)</f>
        <v>46751</v>
      </c>
      <c r="F176" s="81">
        <f t="shared" si="3"/>
        <v>1659318</v>
      </c>
    </row>
    <row r="177" spans="1:6" ht="12.75">
      <c r="A177" s="23"/>
      <c r="B177" s="39"/>
      <c r="C177" s="76" t="s">
        <v>118</v>
      </c>
      <c r="D177" s="183">
        <f>SUM('WYDATKI ukł.wyk.'!E205:E213)+'WYDATKI ukł.wyk.'!E199</f>
        <v>248901</v>
      </c>
      <c r="E177" s="182">
        <f>SUM('WYDATKI ukł.wyk.'!F205:F213)+'WYDATKI ukł.wyk.'!F199</f>
        <v>11362</v>
      </c>
      <c r="F177" s="68">
        <f t="shared" si="3"/>
        <v>260263</v>
      </c>
    </row>
    <row r="178" spans="1:6" ht="12.75">
      <c r="A178" s="23"/>
      <c r="B178" s="39"/>
      <c r="C178" s="425" t="s">
        <v>127</v>
      </c>
      <c r="D178" s="241">
        <f>SUM('WYDATKI ukł.wyk.'!E214:E214)</f>
        <v>1415000</v>
      </c>
      <c r="E178" s="343">
        <f>SUM('WYDATKI ukł.wyk.'!F214:F214)</f>
        <v>0</v>
      </c>
      <c r="F178" s="67">
        <f t="shared" si="3"/>
        <v>1415000</v>
      </c>
    </row>
    <row r="179" spans="1:6" ht="12.75">
      <c r="A179" s="23"/>
      <c r="B179" s="39"/>
      <c r="C179" s="76"/>
      <c r="D179" s="183"/>
      <c r="E179" s="182"/>
      <c r="F179" s="68"/>
    </row>
    <row r="180" spans="1:6" ht="12.75">
      <c r="A180" s="23"/>
      <c r="B180" s="83">
        <v>80123</v>
      </c>
      <c r="C180" s="78" t="s">
        <v>173</v>
      </c>
      <c r="D180" s="183">
        <f>D181</f>
        <v>86095</v>
      </c>
      <c r="E180" s="182">
        <f>E181</f>
        <v>0</v>
      </c>
      <c r="F180" s="68">
        <f t="shared" si="3"/>
        <v>86095</v>
      </c>
    </row>
    <row r="181" spans="1:6" ht="12.75">
      <c r="A181" s="23"/>
      <c r="B181" s="39"/>
      <c r="C181" s="80" t="s">
        <v>117</v>
      </c>
      <c r="D181" s="240">
        <f>SUM(D182:D183)</f>
        <v>86095</v>
      </c>
      <c r="E181" s="491">
        <f>SUM(E182:E183)</f>
        <v>0</v>
      </c>
      <c r="F181" s="75">
        <f t="shared" si="3"/>
        <v>86095</v>
      </c>
    </row>
    <row r="182" spans="1:6" ht="12.75">
      <c r="A182" s="23"/>
      <c r="B182" s="39"/>
      <c r="C182" s="76" t="s">
        <v>125</v>
      </c>
      <c r="D182" s="183">
        <f>SUM('WYDATKI ukł.wyk.'!E218:E221)</f>
        <v>80961</v>
      </c>
      <c r="E182" s="182">
        <f>SUM('WYDATKI ukł.wyk.'!F218:F221)</f>
        <v>0</v>
      </c>
      <c r="F182" s="68">
        <f t="shared" si="3"/>
        <v>80961</v>
      </c>
    </row>
    <row r="183" spans="1:6" ht="12.75">
      <c r="A183" s="23"/>
      <c r="B183" s="39"/>
      <c r="C183" s="76" t="s">
        <v>118</v>
      </c>
      <c r="D183" s="183">
        <f>SUM('WYDATKI ukł.wyk.'!E222:E222)+'WYDATKI ukł.wyk.'!E217</f>
        <v>5134</v>
      </c>
      <c r="E183" s="182">
        <f>SUM('WYDATKI ukł.wyk.'!F222:F222)+'WYDATKI ukł.wyk.'!F217</f>
        <v>0</v>
      </c>
      <c r="F183" s="68">
        <f t="shared" si="3"/>
        <v>5134</v>
      </c>
    </row>
    <row r="184" spans="1:6" ht="12.75">
      <c r="A184" s="23"/>
      <c r="B184" s="39"/>
      <c r="C184" s="76"/>
      <c r="D184" s="183"/>
      <c r="E184" s="182"/>
      <c r="F184" s="68"/>
    </row>
    <row r="185" spans="1:6" ht="12.75">
      <c r="A185" s="23"/>
      <c r="B185" s="83">
        <v>80130</v>
      </c>
      <c r="C185" s="78" t="s">
        <v>174</v>
      </c>
      <c r="D185" s="183">
        <f>D186+D189</f>
        <v>4297307</v>
      </c>
      <c r="E185" s="182">
        <f>E186+E189</f>
        <v>2220</v>
      </c>
      <c r="F185" s="68">
        <f t="shared" si="3"/>
        <v>4299527</v>
      </c>
    </row>
    <row r="186" spans="1:6" ht="12.75">
      <c r="A186" s="24"/>
      <c r="B186" s="39"/>
      <c r="C186" s="80" t="s">
        <v>117</v>
      </c>
      <c r="D186" s="240">
        <f>SUM(D187:D188)</f>
        <v>4174635</v>
      </c>
      <c r="E186" s="491">
        <f>SUM(E187:E188)</f>
        <v>-14290</v>
      </c>
      <c r="F186" s="75">
        <f t="shared" si="3"/>
        <v>4160345</v>
      </c>
    </row>
    <row r="187" spans="1:7" ht="12.75">
      <c r="A187" s="24"/>
      <c r="B187" s="39"/>
      <c r="C187" s="76" t="s">
        <v>125</v>
      </c>
      <c r="D187" s="183">
        <f>SUM('WYDATKI ukł.wyk.'!E226:E230)</f>
        <v>3209915</v>
      </c>
      <c r="E187" s="182">
        <f>SUM('WYDATKI ukł.wyk.'!F226:F230)</f>
        <v>-28732</v>
      </c>
      <c r="F187" s="68">
        <f t="shared" si="3"/>
        <v>3181183</v>
      </c>
      <c r="G187" s="14">
        <v>3041519</v>
      </c>
    </row>
    <row r="188" spans="1:6" ht="12.75">
      <c r="A188" s="24"/>
      <c r="B188" s="39"/>
      <c r="C188" s="76" t="s">
        <v>118</v>
      </c>
      <c r="D188" s="183">
        <f>SUM('WYDATKI ukł.wyk.'!E231:E241)+'WYDATKI ukł.wyk.'!E225</f>
        <v>964720</v>
      </c>
      <c r="E188" s="182">
        <f>SUM('WYDATKI ukł.wyk.'!F231:F241)+'WYDATKI ukł.wyk.'!F225</f>
        <v>14442</v>
      </c>
      <c r="F188" s="68">
        <f t="shared" si="3"/>
        <v>979162</v>
      </c>
    </row>
    <row r="189" spans="1:6" ht="12.75">
      <c r="A189" s="24"/>
      <c r="B189" s="39"/>
      <c r="C189" s="425" t="s">
        <v>127</v>
      </c>
      <c r="D189" s="241">
        <f>SUM('WYDATKI ukł.wyk.'!E242:E243)</f>
        <v>122672</v>
      </c>
      <c r="E189" s="343">
        <f>SUM('WYDATKI ukł.wyk.'!F242:F243)</f>
        <v>16510</v>
      </c>
      <c r="F189" s="67">
        <f t="shared" si="3"/>
        <v>139182</v>
      </c>
    </row>
    <row r="190" spans="1:6" ht="12.75">
      <c r="A190" s="24"/>
      <c r="B190" s="39"/>
      <c r="C190" s="9"/>
      <c r="D190" s="183"/>
      <c r="E190" s="182"/>
      <c r="F190" s="68"/>
    </row>
    <row r="191" spans="1:6" ht="12.75">
      <c r="A191" s="24"/>
      <c r="B191" s="83">
        <v>80146</v>
      </c>
      <c r="C191" s="80" t="s">
        <v>513</v>
      </c>
      <c r="D191" s="183">
        <f>D192</f>
        <v>37395</v>
      </c>
      <c r="E191" s="182">
        <f>E192</f>
        <v>0</v>
      </c>
      <c r="F191" s="68">
        <f t="shared" si="3"/>
        <v>37395</v>
      </c>
    </row>
    <row r="192" spans="1:6" ht="12.75">
      <c r="A192" s="24"/>
      <c r="B192" s="39"/>
      <c r="C192" s="437" t="s">
        <v>117</v>
      </c>
      <c r="D192" s="240">
        <f>D193</f>
        <v>37395</v>
      </c>
      <c r="E192" s="491">
        <f>E193</f>
        <v>0</v>
      </c>
      <c r="F192" s="75">
        <f t="shared" si="3"/>
        <v>37395</v>
      </c>
    </row>
    <row r="193" spans="1:6" ht="12.75">
      <c r="A193" s="24"/>
      <c r="B193" s="39"/>
      <c r="C193" s="438" t="s">
        <v>176</v>
      </c>
      <c r="D193" s="183">
        <f>'WYDATKI ukł.wyk.'!E245</f>
        <v>37395</v>
      </c>
      <c r="E193" s="182">
        <f>'WYDATKI ukł.wyk.'!F245</f>
        <v>0</v>
      </c>
      <c r="F193" s="68">
        <f t="shared" si="3"/>
        <v>37395</v>
      </c>
    </row>
    <row r="194" spans="1:6" ht="12.75">
      <c r="A194" s="24"/>
      <c r="B194" s="39"/>
      <c r="C194" s="9"/>
      <c r="D194" s="183"/>
      <c r="E194" s="182"/>
      <c r="F194" s="68"/>
    </row>
    <row r="195" spans="1:6" ht="12.75">
      <c r="A195" s="24"/>
      <c r="B195" s="83">
        <v>80195</v>
      </c>
      <c r="C195" s="80" t="s">
        <v>177</v>
      </c>
      <c r="D195" s="241">
        <f>D196</f>
        <v>102771</v>
      </c>
      <c r="E195" s="343">
        <f>E196</f>
        <v>13854</v>
      </c>
      <c r="F195" s="68">
        <f t="shared" si="3"/>
        <v>116625</v>
      </c>
    </row>
    <row r="196" spans="1:6" ht="12.75">
      <c r="A196" s="24"/>
      <c r="B196" s="39"/>
      <c r="C196" s="437" t="s">
        <v>117</v>
      </c>
      <c r="D196" s="241">
        <f>SUM(D197:D199)</f>
        <v>102771</v>
      </c>
      <c r="E196" s="343">
        <f>SUM(E197:E199)</f>
        <v>13854</v>
      </c>
      <c r="F196" s="75">
        <f t="shared" si="3"/>
        <v>116625</v>
      </c>
    </row>
    <row r="197" spans="1:6" ht="12.75">
      <c r="A197" s="24"/>
      <c r="B197" s="39"/>
      <c r="C197" s="76" t="s">
        <v>125</v>
      </c>
      <c r="D197" s="183">
        <f>SUM('WYDATKI ukł.wyk.'!E253:E255)</f>
        <v>0</v>
      </c>
      <c r="E197" s="183">
        <f>SUM('WYDATKI ukł.wyk.'!F253:F255)</f>
        <v>11948</v>
      </c>
      <c r="F197" s="68">
        <f>E197+D197</f>
        <v>11948</v>
      </c>
    </row>
    <row r="198" spans="1:6" ht="12.75">
      <c r="A198" s="24"/>
      <c r="B198" s="39"/>
      <c r="C198" s="76" t="s">
        <v>126</v>
      </c>
      <c r="D198" s="183">
        <f>'WYDATKI ukł.wyk.'!E250</f>
        <v>0</v>
      </c>
      <c r="E198" s="182">
        <f>'WYDATKI ukł.wyk.'!F250</f>
        <v>0</v>
      </c>
      <c r="F198" s="68">
        <f t="shared" si="3"/>
        <v>0</v>
      </c>
    </row>
    <row r="199" spans="1:6" ht="12.75">
      <c r="A199" s="24"/>
      <c r="B199" s="39"/>
      <c r="C199" s="438" t="s">
        <v>176</v>
      </c>
      <c r="D199" s="183">
        <f>'WYDATKI ukł.wyk.'!E252+'WYDATKI ukł.wyk.'!E256+'WYDATKI ukł.wyk.'!E257</f>
        <v>102771</v>
      </c>
      <c r="E199" s="183">
        <f>'WYDATKI ukł.wyk.'!F252+'WYDATKI ukł.wyk.'!F256+'WYDATKI ukł.wyk.'!F257</f>
        <v>1906</v>
      </c>
      <c r="F199" s="68">
        <f t="shared" si="3"/>
        <v>104677</v>
      </c>
    </row>
    <row r="200" spans="1:6" ht="12.75">
      <c r="A200" s="24"/>
      <c r="B200" s="39"/>
      <c r="C200" s="438"/>
      <c r="D200" s="183"/>
      <c r="E200" s="182"/>
      <c r="F200" s="68"/>
    </row>
    <row r="201" spans="1:6" ht="13.5" thickBot="1">
      <c r="A201" s="46">
        <v>803</v>
      </c>
      <c r="B201" s="42"/>
      <c r="C201" s="528" t="s">
        <v>675</v>
      </c>
      <c r="D201" s="316">
        <f>D202</f>
        <v>97200</v>
      </c>
      <c r="E201" s="271">
        <f>E202</f>
        <v>48840</v>
      </c>
      <c r="F201" s="65">
        <f>E201+D201</f>
        <v>146040</v>
      </c>
    </row>
    <row r="202" spans="1:6" ht="12.75">
      <c r="A202" s="24"/>
      <c r="B202" s="39"/>
      <c r="C202" s="80" t="s">
        <v>117</v>
      </c>
      <c r="D202" s="483">
        <f>D203</f>
        <v>97200</v>
      </c>
      <c r="E202" s="492">
        <f>E203</f>
        <v>48840</v>
      </c>
      <c r="F202" s="501">
        <f>E202+D202</f>
        <v>146040</v>
      </c>
    </row>
    <row r="203" spans="1:6" ht="12.75">
      <c r="A203" s="24"/>
      <c r="B203" s="39"/>
      <c r="C203" s="76" t="s">
        <v>118</v>
      </c>
      <c r="D203" s="183">
        <f>D207</f>
        <v>97200</v>
      </c>
      <c r="E203" s="182">
        <f>E207</f>
        <v>48840</v>
      </c>
      <c r="F203" s="68">
        <f>E203+D203</f>
        <v>146040</v>
      </c>
    </row>
    <row r="204" spans="1:6" ht="12.75">
      <c r="A204" s="24"/>
      <c r="B204" s="39"/>
      <c r="C204" s="76"/>
      <c r="D204" s="183"/>
      <c r="E204" s="182"/>
      <c r="F204" s="68"/>
    </row>
    <row r="205" spans="1:6" ht="12.75">
      <c r="A205" s="24"/>
      <c r="B205" s="83">
        <v>80309</v>
      </c>
      <c r="C205" s="529" t="s">
        <v>674</v>
      </c>
      <c r="D205" s="241">
        <f>D206</f>
        <v>97200</v>
      </c>
      <c r="E205" s="343">
        <f>E206</f>
        <v>48840</v>
      </c>
      <c r="F205" s="67">
        <f>E205+D205</f>
        <v>146040</v>
      </c>
    </row>
    <row r="206" spans="1:6" ht="12.75">
      <c r="A206" s="24"/>
      <c r="B206" s="39"/>
      <c r="C206" s="425" t="s">
        <v>117</v>
      </c>
      <c r="D206" s="241">
        <f>D207</f>
        <v>97200</v>
      </c>
      <c r="E206" s="343">
        <f>E207</f>
        <v>48840</v>
      </c>
      <c r="F206" s="67">
        <f>E206+D206</f>
        <v>146040</v>
      </c>
    </row>
    <row r="207" spans="1:6" ht="12.75">
      <c r="A207" s="24"/>
      <c r="B207" s="39"/>
      <c r="C207" s="9" t="s">
        <v>118</v>
      </c>
      <c r="D207" s="183">
        <f>SUM('WYDATKI ukł.wyk.'!E261:E263)+'WYDATKI ukł.wyk.'!E266+'WYDATKI ukł.wyk.'!E269+'WYDATKI ukł.wyk.'!E268+'WYDATKI ukł.wyk.'!E267</f>
        <v>97200</v>
      </c>
      <c r="E207" s="183">
        <f>SUM('WYDATKI ukł.wyk.'!F261:F263)+'WYDATKI ukł.wyk.'!F266+'WYDATKI ukł.wyk.'!F269+'WYDATKI ukł.wyk.'!F268+'WYDATKI ukł.wyk.'!F267</f>
        <v>48840</v>
      </c>
      <c r="F207" s="68">
        <f>E207+D207</f>
        <v>146040</v>
      </c>
    </row>
    <row r="208" spans="1:6" ht="12.75">
      <c r="A208" s="430"/>
      <c r="B208" s="50"/>
      <c r="C208" s="439"/>
      <c r="D208" s="183"/>
      <c r="E208" s="182"/>
      <c r="F208" s="68"/>
    </row>
    <row r="209" spans="1:6" ht="13.5" thickBot="1">
      <c r="A209" s="41" t="s">
        <v>178</v>
      </c>
      <c r="B209" s="64"/>
      <c r="C209" s="321" t="s">
        <v>514</v>
      </c>
      <c r="D209" s="316">
        <f>D210</f>
        <v>2322699</v>
      </c>
      <c r="E209" s="271">
        <f>E210</f>
        <v>4700</v>
      </c>
      <c r="F209" s="65">
        <f t="shared" si="3"/>
        <v>2327399</v>
      </c>
    </row>
    <row r="210" spans="1:6" ht="12.75">
      <c r="A210" s="426"/>
      <c r="B210" s="50"/>
      <c r="C210" s="80" t="s">
        <v>117</v>
      </c>
      <c r="D210" s="183">
        <f>SUM(D211:D212)</f>
        <v>2322699</v>
      </c>
      <c r="E210" s="182">
        <f>SUM(E211:E212)</f>
        <v>4700</v>
      </c>
      <c r="F210" s="68">
        <f t="shared" si="3"/>
        <v>2327399</v>
      </c>
    </row>
    <row r="211" spans="1:6" ht="12.75">
      <c r="A211" s="426"/>
      <c r="B211" s="50"/>
      <c r="C211" s="76" t="s">
        <v>118</v>
      </c>
      <c r="D211" s="244">
        <f>D220+D224+D230</f>
        <v>2307699</v>
      </c>
      <c r="E211" s="490">
        <f>E220+E224+E230</f>
        <v>4700</v>
      </c>
      <c r="F211" s="81">
        <f t="shared" si="3"/>
        <v>2312399</v>
      </c>
    </row>
    <row r="212" spans="1:6" ht="12.75">
      <c r="A212" s="426"/>
      <c r="B212" s="40"/>
      <c r="C212" s="320" t="s">
        <v>126</v>
      </c>
      <c r="D212" s="183">
        <f>D216</f>
        <v>15000</v>
      </c>
      <c r="E212" s="182">
        <f>E216</f>
        <v>0</v>
      </c>
      <c r="F212" s="68">
        <f>E212+D212</f>
        <v>15000</v>
      </c>
    </row>
    <row r="213" spans="1:6" ht="12.75">
      <c r="A213" s="426"/>
      <c r="B213" s="40"/>
      <c r="C213" s="76"/>
      <c r="D213" s="183"/>
      <c r="E213" s="182"/>
      <c r="F213" s="68"/>
    </row>
    <row r="214" spans="1:6" ht="12.75">
      <c r="A214" s="426"/>
      <c r="B214" s="70" t="s">
        <v>736</v>
      </c>
      <c r="C214" s="80" t="s">
        <v>737</v>
      </c>
      <c r="D214" s="241">
        <f>D216</f>
        <v>15000</v>
      </c>
      <c r="E214" s="343">
        <f>E215</f>
        <v>0</v>
      </c>
      <c r="F214" s="67">
        <f>E214+D214</f>
        <v>15000</v>
      </c>
    </row>
    <row r="215" spans="1:6" ht="12.75">
      <c r="A215" s="426"/>
      <c r="B215" s="40"/>
      <c r="C215" s="425" t="s">
        <v>117</v>
      </c>
      <c r="D215" s="240">
        <f>D216</f>
        <v>15000</v>
      </c>
      <c r="E215" s="491">
        <f>E216</f>
        <v>0</v>
      </c>
      <c r="F215" s="75">
        <f>E215+D215</f>
        <v>15000</v>
      </c>
    </row>
    <row r="216" spans="1:6" ht="12.75">
      <c r="A216" s="426"/>
      <c r="B216" s="40"/>
      <c r="C216" s="320" t="s">
        <v>126</v>
      </c>
      <c r="D216" s="183">
        <f>'WYDATKI ukł.wyk.'!E273</f>
        <v>15000</v>
      </c>
      <c r="E216" s="182">
        <f>'WYDATKI ukł.wyk.'!F273</f>
        <v>0</v>
      </c>
      <c r="F216" s="68">
        <f>E216+D216</f>
        <v>15000</v>
      </c>
    </row>
    <row r="217" spans="1:6" ht="12.75">
      <c r="A217" s="426"/>
      <c r="B217" s="40"/>
      <c r="C217" s="76"/>
      <c r="D217" s="183"/>
      <c r="E217" s="182"/>
      <c r="F217" s="68"/>
    </row>
    <row r="218" spans="1:6" ht="12.75">
      <c r="A218" s="426"/>
      <c r="B218" s="70" t="s">
        <v>471</v>
      </c>
      <c r="C218" s="80" t="s">
        <v>515</v>
      </c>
      <c r="D218" s="241">
        <f>D219</f>
        <v>3000</v>
      </c>
      <c r="E218" s="343">
        <f>E219</f>
        <v>0</v>
      </c>
      <c r="F218" s="67">
        <f>E218+D218</f>
        <v>3000</v>
      </c>
    </row>
    <row r="219" spans="1:6" ht="12.75">
      <c r="A219" s="426"/>
      <c r="B219" s="440"/>
      <c r="C219" s="425" t="s">
        <v>117</v>
      </c>
      <c r="D219" s="241">
        <f>D220</f>
        <v>3000</v>
      </c>
      <c r="E219" s="343">
        <f>E220</f>
        <v>0</v>
      </c>
      <c r="F219" s="75">
        <f t="shared" si="3"/>
        <v>3000</v>
      </c>
    </row>
    <row r="220" spans="1:6" ht="12.75">
      <c r="A220" s="426"/>
      <c r="B220" s="40"/>
      <c r="C220" s="320" t="s">
        <v>118</v>
      </c>
      <c r="D220" s="183">
        <f>'WYDATKI ukł.wyk.'!E276</f>
        <v>3000</v>
      </c>
      <c r="E220" s="182">
        <f>'WYDATKI ukł.wyk.'!F276</f>
        <v>0</v>
      </c>
      <c r="F220" s="68">
        <f t="shared" si="3"/>
        <v>3000</v>
      </c>
    </row>
    <row r="221" spans="1:6" ht="12.75">
      <c r="A221" s="426"/>
      <c r="B221" s="40"/>
      <c r="C221" s="76"/>
      <c r="D221" s="183"/>
      <c r="E221" s="182"/>
      <c r="F221" s="68"/>
    </row>
    <row r="222" spans="1:6" ht="12.75">
      <c r="A222" s="426"/>
      <c r="B222" s="83">
        <v>85154</v>
      </c>
      <c r="C222" s="80" t="s">
        <v>179</v>
      </c>
      <c r="D222" s="183">
        <f>D223</f>
        <v>9000</v>
      </c>
      <c r="E222" s="182">
        <f>E223</f>
        <v>4700</v>
      </c>
      <c r="F222" s="68">
        <f t="shared" si="3"/>
        <v>13700</v>
      </c>
    </row>
    <row r="223" spans="1:6" ht="12.75">
      <c r="A223" s="426"/>
      <c r="B223" s="39"/>
      <c r="C223" s="425" t="s">
        <v>117</v>
      </c>
      <c r="D223" s="240">
        <f>D224</f>
        <v>9000</v>
      </c>
      <c r="E223" s="491">
        <f>E224</f>
        <v>4700</v>
      </c>
      <c r="F223" s="75">
        <f t="shared" si="3"/>
        <v>13700</v>
      </c>
    </row>
    <row r="224" spans="1:6" ht="12.75">
      <c r="A224" s="426"/>
      <c r="B224" s="39"/>
      <c r="C224" s="9" t="s">
        <v>118</v>
      </c>
      <c r="D224" s="183">
        <f>'WYDATKI ukł.wyk.'!E281</f>
        <v>9000</v>
      </c>
      <c r="E224" s="182">
        <f>'WYDATKI ukł.wyk.'!F281</f>
        <v>4700</v>
      </c>
      <c r="F224" s="68">
        <f t="shared" si="3"/>
        <v>13700</v>
      </c>
    </row>
    <row r="225" spans="1:6" ht="12.75">
      <c r="A225" s="426"/>
      <c r="B225" s="40"/>
      <c r="C225" s="76"/>
      <c r="D225" s="183"/>
      <c r="E225" s="182"/>
      <c r="F225" s="68"/>
    </row>
    <row r="226" spans="1:6" ht="12.75">
      <c r="A226" s="426"/>
      <c r="B226" s="8">
        <v>85156</v>
      </c>
      <c r="C226" s="76" t="s">
        <v>93</v>
      </c>
      <c r="D226" s="183"/>
      <c r="E226" s="182"/>
      <c r="F226" s="68"/>
    </row>
    <row r="227" spans="1:6" ht="12.75">
      <c r="A227" s="426"/>
      <c r="B227" s="8"/>
      <c r="C227" s="76" t="s">
        <v>180</v>
      </c>
      <c r="D227" s="183"/>
      <c r="E227" s="182"/>
      <c r="F227" s="68"/>
    </row>
    <row r="228" spans="1:6" ht="12.75">
      <c r="A228" s="426"/>
      <c r="B228" s="83"/>
      <c r="C228" s="80" t="s">
        <v>181</v>
      </c>
      <c r="D228" s="241">
        <f>D229</f>
        <v>2295699</v>
      </c>
      <c r="E228" s="343">
        <f>E229</f>
        <v>0</v>
      </c>
      <c r="F228" s="68">
        <f t="shared" si="3"/>
        <v>2295699</v>
      </c>
    </row>
    <row r="229" spans="1:6" ht="12.75">
      <c r="A229" s="426"/>
      <c r="B229" s="39"/>
      <c r="C229" s="425" t="s">
        <v>117</v>
      </c>
      <c r="D229" s="241">
        <f>D230</f>
        <v>2295699</v>
      </c>
      <c r="E229" s="343">
        <f>E230</f>
        <v>0</v>
      </c>
      <c r="F229" s="75">
        <f t="shared" si="3"/>
        <v>2295699</v>
      </c>
    </row>
    <row r="230" spans="1:6" ht="12.75">
      <c r="A230" s="426"/>
      <c r="B230" s="39"/>
      <c r="C230" s="320" t="s">
        <v>118</v>
      </c>
      <c r="D230" s="183">
        <f>'WYDATKI ukł.wyk.'!E283</f>
        <v>2295699</v>
      </c>
      <c r="E230" s="183">
        <f>'WYDATKI ukł.wyk.'!F283</f>
        <v>0</v>
      </c>
      <c r="F230" s="68">
        <f aca="true" t="shared" si="4" ref="F230:F296">E230+D230</f>
        <v>2295699</v>
      </c>
    </row>
    <row r="231" spans="1:6" ht="12.75">
      <c r="A231" s="426"/>
      <c r="B231" s="39"/>
      <c r="C231" s="76"/>
      <c r="D231" s="183"/>
      <c r="E231" s="182"/>
      <c r="F231" s="68"/>
    </row>
    <row r="232" spans="1:6" ht="13.5" thickBot="1">
      <c r="A232" s="41" t="s">
        <v>281</v>
      </c>
      <c r="B232" s="42"/>
      <c r="C232" s="321" t="s">
        <v>516</v>
      </c>
      <c r="D232" s="316">
        <f>D233+D237</f>
        <v>7772839</v>
      </c>
      <c r="E232" s="271">
        <f>E233+E237</f>
        <v>314352</v>
      </c>
      <c r="F232" s="65">
        <f t="shared" si="4"/>
        <v>8087191</v>
      </c>
    </row>
    <row r="233" spans="1:6" ht="12.75">
      <c r="A233" s="426"/>
      <c r="B233" s="39"/>
      <c r="C233" s="80" t="s">
        <v>117</v>
      </c>
      <c r="D233" s="183">
        <f>SUM(D234:D236)</f>
        <v>7232525</v>
      </c>
      <c r="E233" s="182">
        <f>SUM(E234:E236)</f>
        <v>713490</v>
      </c>
      <c r="F233" s="68">
        <f t="shared" si="4"/>
        <v>7946015</v>
      </c>
    </row>
    <row r="234" spans="1:6" ht="12.75">
      <c r="A234" s="426"/>
      <c r="B234" s="39"/>
      <c r="C234" s="76" t="s">
        <v>125</v>
      </c>
      <c r="D234" s="244">
        <f>D241+D248+D265+D254</f>
        <v>3608283</v>
      </c>
      <c r="E234" s="490">
        <f>E241+E248+E265+E254</f>
        <v>107754</v>
      </c>
      <c r="F234" s="81">
        <f t="shared" si="4"/>
        <v>3716037</v>
      </c>
    </row>
    <row r="235" spans="1:6" ht="12.75">
      <c r="A235" s="426"/>
      <c r="B235" s="39"/>
      <c r="C235" s="76" t="s">
        <v>126</v>
      </c>
      <c r="D235" s="183">
        <f>D260+D242</f>
        <v>602123</v>
      </c>
      <c r="E235" s="182">
        <f>E260+E242</f>
        <v>35170</v>
      </c>
      <c r="F235" s="68">
        <f t="shared" si="4"/>
        <v>637293</v>
      </c>
    </row>
    <row r="236" spans="1:6" ht="12.75">
      <c r="A236" s="426"/>
      <c r="B236" s="39"/>
      <c r="C236" s="320" t="s">
        <v>118</v>
      </c>
      <c r="D236" s="319">
        <f>D243+D249+D261+D266+D272+D255+D277</f>
        <v>3022119</v>
      </c>
      <c r="E236" s="457">
        <f>E243+E249+E261+E266+E272+E255+E277</f>
        <v>570566</v>
      </c>
      <c r="F236" s="68">
        <f t="shared" si="4"/>
        <v>3592685</v>
      </c>
    </row>
    <row r="237" spans="1:6" ht="12.75">
      <c r="A237" s="426"/>
      <c r="B237" s="39"/>
      <c r="C237" s="425" t="s">
        <v>127</v>
      </c>
      <c r="D237" s="241">
        <f>D250+D244+D256+D267+D273</f>
        <v>540314</v>
      </c>
      <c r="E237" s="343">
        <f>E250+E244+E256+E267+E273</f>
        <v>-399138</v>
      </c>
      <c r="F237" s="67">
        <f t="shared" si="4"/>
        <v>141176</v>
      </c>
    </row>
    <row r="238" spans="1:6" ht="12.75">
      <c r="A238" s="426"/>
      <c r="B238" s="39"/>
      <c r="C238" s="76"/>
      <c r="D238" s="183"/>
      <c r="E238" s="182"/>
      <c r="F238" s="68"/>
    </row>
    <row r="239" spans="1:6" ht="12.75">
      <c r="A239" s="426"/>
      <c r="B239" s="83">
        <v>85201</v>
      </c>
      <c r="C239" s="78" t="s">
        <v>182</v>
      </c>
      <c r="D239" s="183">
        <f>D240+D244</f>
        <v>1705294</v>
      </c>
      <c r="E239" s="182">
        <f>E240+E244</f>
        <v>349254</v>
      </c>
      <c r="F239" s="68">
        <f t="shared" si="4"/>
        <v>2054548</v>
      </c>
    </row>
    <row r="240" spans="1:6" ht="12.75">
      <c r="A240" s="426"/>
      <c r="B240" s="39"/>
      <c r="C240" s="80" t="s">
        <v>117</v>
      </c>
      <c r="D240" s="240">
        <f>SUM(D241:D243)</f>
        <v>1645294</v>
      </c>
      <c r="E240" s="491">
        <f>SUM(E241:E243)</f>
        <v>349254</v>
      </c>
      <c r="F240" s="75">
        <f t="shared" si="4"/>
        <v>1994548</v>
      </c>
    </row>
    <row r="241" spans="1:6" ht="12.75">
      <c r="A241" s="426"/>
      <c r="B241" s="39"/>
      <c r="C241" s="76" t="s">
        <v>125</v>
      </c>
      <c r="D241" s="183">
        <f>SUM('WYDATKI ukł.wyk.'!E293:E297)</f>
        <v>745800</v>
      </c>
      <c r="E241" s="182">
        <f>SUM('WYDATKI ukł.wyk.'!F293:F297)</f>
        <v>116500</v>
      </c>
      <c r="F241" s="81">
        <f t="shared" si="4"/>
        <v>862300</v>
      </c>
    </row>
    <row r="242" spans="1:6" ht="12.75">
      <c r="A242" s="426"/>
      <c r="B242" s="39"/>
      <c r="C242" s="76" t="s">
        <v>126</v>
      </c>
      <c r="D242" s="183">
        <f>'WYDATKI ukł.wyk.'!E290</f>
        <v>498800</v>
      </c>
      <c r="E242" s="182">
        <f>'WYDATKI ukł.wyk.'!F290</f>
        <v>23470</v>
      </c>
      <c r="F242" s="68">
        <f t="shared" si="4"/>
        <v>522270</v>
      </c>
    </row>
    <row r="243" spans="1:6" ht="12.75">
      <c r="A243" s="426"/>
      <c r="B243" s="39"/>
      <c r="C243" s="320" t="s">
        <v>118</v>
      </c>
      <c r="D243" s="319">
        <f>SUM('WYDATKI ukł.wyk.'!E298:E308)+'WYDATKI ukł.wyk.'!E291+'WYDATKI ukł.wyk.'!E292</f>
        <v>400694</v>
      </c>
      <c r="E243" s="457">
        <f>SUM('WYDATKI ukł.wyk.'!F298:F308)+'WYDATKI ukł.wyk.'!F291+'WYDATKI ukł.wyk.'!F292</f>
        <v>209284</v>
      </c>
      <c r="F243" s="68">
        <f t="shared" si="4"/>
        <v>609978</v>
      </c>
    </row>
    <row r="244" spans="1:6" ht="12.75">
      <c r="A244" s="426"/>
      <c r="B244" s="39"/>
      <c r="C244" s="425" t="s">
        <v>127</v>
      </c>
      <c r="D244" s="241">
        <f>SUM('WYDATKI ukł.wyk.'!E309:E310)</f>
        <v>60000</v>
      </c>
      <c r="E244" s="343">
        <f>SUM('WYDATKI ukł.wyk.'!F309:F310)</f>
        <v>0</v>
      </c>
      <c r="F244" s="67">
        <f t="shared" si="4"/>
        <v>60000</v>
      </c>
    </row>
    <row r="245" spans="1:6" ht="12.75">
      <c r="A245" s="426"/>
      <c r="B245" s="39"/>
      <c r="C245" s="76"/>
      <c r="D245" s="183"/>
      <c r="E245" s="182"/>
      <c r="F245" s="68"/>
    </row>
    <row r="246" spans="1:6" ht="12.75">
      <c r="A246" s="426"/>
      <c r="B246" s="83">
        <v>85202</v>
      </c>
      <c r="C246" s="78" t="s">
        <v>183</v>
      </c>
      <c r="D246" s="183">
        <f>D247+D250</f>
        <v>4436656</v>
      </c>
      <c r="E246" s="182">
        <f>E247+E250</f>
        <v>-278464</v>
      </c>
      <c r="F246" s="68">
        <f t="shared" si="4"/>
        <v>4158192</v>
      </c>
    </row>
    <row r="247" spans="1:6" ht="12.75">
      <c r="A247" s="426"/>
      <c r="B247" s="39"/>
      <c r="C247" s="80" t="s">
        <v>117</v>
      </c>
      <c r="D247" s="240">
        <f>SUM(D248:D249)</f>
        <v>3962842</v>
      </c>
      <c r="E247" s="491">
        <f>SUM(E248:E249)</f>
        <v>120674</v>
      </c>
      <c r="F247" s="75">
        <f t="shared" si="4"/>
        <v>4083516</v>
      </c>
    </row>
    <row r="248" spans="1:6" ht="12.75">
      <c r="A248" s="426"/>
      <c r="B248" s="39"/>
      <c r="C248" s="76" t="s">
        <v>125</v>
      </c>
      <c r="D248" s="183">
        <f>SUM('WYDATKI ukł.wyk.'!E314:E317)</f>
        <v>2376272</v>
      </c>
      <c r="E248" s="182">
        <f>SUM('WYDATKI ukł.wyk.'!F314:F317)</f>
        <v>-8746</v>
      </c>
      <c r="F248" s="68">
        <f t="shared" si="4"/>
        <v>2367526</v>
      </c>
    </row>
    <row r="249" spans="1:6" ht="12.75">
      <c r="A249" s="426"/>
      <c r="B249" s="39"/>
      <c r="C249" s="320" t="s">
        <v>118</v>
      </c>
      <c r="D249" s="183">
        <f>SUM('WYDATKI ukł.wyk.'!E318:E330)+'WYDATKI ukł.wyk.'!E313</f>
        <v>1586570</v>
      </c>
      <c r="E249" s="182">
        <f>SUM('WYDATKI ukł.wyk.'!F318:F330)+'WYDATKI ukł.wyk.'!F313</f>
        <v>129420</v>
      </c>
      <c r="F249" s="68">
        <f t="shared" si="4"/>
        <v>1715990</v>
      </c>
    </row>
    <row r="250" spans="1:6" ht="12.75">
      <c r="A250" s="426"/>
      <c r="B250" s="39"/>
      <c r="C250" s="425" t="s">
        <v>127</v>
      </c>
      <c r="D250" s="241">
        <f>'WYDATKI ukł.wyk.'!E331+'WYDATKI ukł.wyk.'!E332</f>
        <v>473814</v>
      </c>
      <c r="E250" s="241">
        <f>'WYDATKI ukł.wyk.'!F331+'WYDATKI ukł.wyk.'!F332</f>
        <v>-399138</v>
      </c>
      <c r="F250" s="68">
        <f t="shared" si="4"/>
        <v>74676</v>
      </c>
    </row>
    <row r="251" spans="1:6" ht="12.75">
      <c r="A251" s="426"/>
      <c r="B251" s="39"/>
      <c r="C251" s="76"/>
      <c r="D251" s="183"/>
      <c r="E251" s="182"/>
      <c r="F251" s="81"/>
    </row>
    <row r="252" spans="1:6" ht="12.75">
      <c r="A252" s="426"/>
      <c r="B252" s="83">
        <v>85203</v>
      </c>
      <c r="C252" s="425" t="s">
        <v>517</v>
      </c>
      <c r="D252" s="241">
        <f>D253+D256</f>
        <v>181650</v>
      </c>
      <c r="E252" s="343">
        <f>E253+E256</f>
        <v>2462</v>
      </c>
      <c r="F252" s="67">
        <f t="shared" si="4"/>
        <v>184112</v>
      </c>
    </row>
    <row r="253" spans="1:6" ht="12.75">
      <c r="A253" s="426"/>
      <c r="B253" s="39"/>
      <c r="C253" s="80" t="s">
        <v>117</v>
      </c>
      <c r="D253" s="240">
        <f>D255+D254</f>
        <v>181650</v>
      </c>
      <c r="E253" s="491">
        <f>E255+E254</f>
        <v>2462</v>
      </c>
      <c r="F253" s="75">
        <f t="shared" si="4"/>
        <v>184112</v>
      </c>
    </row>
    <row r="254" spans="1:6" ht="12.75">
      <c r="A254" s="426"/>
      <c r="B254" s="39"/>
      <c r="C254" s="76" t="s">
        <v>125</v>
      </c>
      <c r="D254" s="244">
        <f>SUM('WYDATKI ukł.wyk.'!E335:E337)</f>
        <v>95019</v>
      </c>
      <c r="E254" s="490">
        <f>SUM('WYDATKI ukł.wyk.'!F335:F337)</f>
        <v>0</v>
      </c>
      <c r="F254" s="81">
        <f t="shared" si="4"/>
        <v>95019</v>
      </c>
    </row>
    <row r="255" spans="1:6" ht="12.75">
      <c r="A255" s="426"/>
      <c r="B255" s="39"/>
      <c r="C255" s="320" t="s">
        <v>118</v>
      </c>
      <c r="D255" s="183">
        <f>SUM('WYDATKI ukł.wyk.'!E338:E346)</f>
        <v>86631</v>
      </c>
      <c r="E255" s="182">
        <f>SUM('WYDATKI ukł.wyk.'!F338:F346)</f>
        <v>2462</v>
      </c>
      <c r="F255" s="68">
        <f t="shared" si="4"/>
        <v>89093</v>
      </c>
    </row>
    <row r="256" spans="1:6" ht="12.75">
      <c r="A256" s="426"/>
      <c r="B256" s="39"/>
      <c r="C256" s="425" t="s">
        <v>127</v>
      </c>
      <c r="D256" s="241">
        <f>'WYDATKI ukł.wyk.'!E347</f>
        <v>0</v>
      </c>
      <c r="E256" s="343">
        <f>'WYDATKI ukł.wyk.'!F347</f>
        <v>0</v>
      </c>
      <c r="F256" s="67">
        <f t="shared" si="4"/>
        <v>0</v>
      </c>
    </row>
    <row r="257" spans="1:6" ht="12.75">
      <c r="A257" s="426"/>
      <c r="B257" s="39"/>
      <c r="C257" s="76"/>
      <c r="D257" s="183"/>
      <c r="E257" s="182"/>
      <c r="F257" s="68"/>
    </row>
    <row r="258" spans="1:6" ht="12.75">
      <c r="A258" s="426"/>
      <c r="B258" s="83">
        <v>85204</v>
      </c>
      <c r="C258" s="78" t="s">
        <v>184</v>
      </c>
      <c r="D258" s="183">
        <f>D259</f>
        <v>870095</v>
      </c>
      <c r="E258" s="182">
        <f>E259</f>
        <v>241100</v>
      </c>
      <c r="F258" s="68">
        <f t="shared" si="4"/>
        <v>1111195</v>
      </c>
    </row>
    <row r="259" spans="1:6" ht="12.75">
      <c r="A259" s="426"/>
      <c r="B259" s="39"/>
      <c r="C259" s="80" t="s">
        <v>117</v>
      </c>
      <c r="D259" s="240">
        <f>SUM(D260:D261)</f>
        <v>870095</v>
      </c>
      <c r="E259" s="491">
        <f>SUM(E260:E261)</f>
        <v>241100</v>
      </c>
      <c r="F259" s="75">
        <f t="shared" si="4"/>
        <v>1111195</v>
      </c>
    </row>
    <row r="260" spans="1:6" ht="12.75">
      <c r="A260" s="426"/>
      <c r="B260" s="39"/>
      <c r="C260" s="76" t="s">
        <v>126</v>
      </c>
      <c r="D260" s="183">
        <f>'WYDATKI ukł.wyk.'!E350</f>
        <v>103323</v>
      </c>
      <c r="E260" s="182">
        <f>'WYDATKI ukł.wyk.'!F350</f>
        <v>11700</v>
      </c>
      <c r="F260" s="68">
        <f t="shared" si="4"/>
        <v>115023</v>
      </c>
    </row>
    <row r="261" spans="1:6" ht="12.75">
      <c r="A261" s="426"/>
      <c r="B261" s="39"/>
      <c r="C261" s="76" t="s">
        <v>118</v>
      </c>
      <c r="D261" s="183">
        <f>SUM('WYDATKI ukł.wyk.'!E351:E352)</f>
        <v>766772</v>
      </c>
      <c r="E261" s="182">
        <f>SUM('WYDATKI ukł.wyk.'!F351:F352)</f>
        <v>229400</v>
      </c>
      <c r="F261" s="68">
        <f t="shared" si="4"/>
        <v>996172</v>
      </c>
    </row>
    <row r="262" spans="1:6" ht="12.75">
      <c r="A262" s="426"/>
      <c r="B262" s="39"/>
      <c r="C262" s="76"/>
      <c r="D262" s="183"/>
      <c r="E262" s="182"/>
      <c r="F262" s="68"/>
    </row>
    <row r="263" spans="1:6" ht="12.75">
      <c r="A263" s="426"/>
      <c r="B263" s="83">
        <v>85218</v>
      </c>
      <c r="C263" s="78" t="s">
        <v>185</v>
      </c>
      <c r="D263" s="183">
        <f>D264+D267</f>
        <v>525478</v>
      </c>
      <c r="E263" s="182">
        <f>E264+E267</f>
        <v>0</v>
      </c>
      <c r="F263" s="68">
        <f t="shared" si="4"/>
        <v>525478</v>
      </c>
    </row>
    <row r="264" spans="1:6" ht="12.75">
      <c r="A264" s="426"/>
      <c r="B264" s="39"/>
      <c r="C264" s="80" t="s">
        <v>117</v>
      </c>
      <c r="D264" s="240">
        <f>SUM(D265:D266)</f>
        <v>518978</v>
      </c>
      <c r="E264" s="491">
        <f>SUM(E265:E266)</f>
        <v>0</v>
      </c>
      <c r="F264" s="75">
        <f t="shared" si="4"/>
        <v>518978</v>
      </c>
    </row>
    <row r="265" spans="1:6" ht="12.75">
      <c r="A265" s="426"/>
      <c r="B265" s="39"/>
      <c r="C265" s="76" t="s">
        <v>125</v>
      </c>
      <c r="D265" s="183">
        <f>SUM('WYDATKI ukł.wyk.'!E355:E358)</f>
        <v>391192</v>
      </c>
      <c r="E265" s="182">
        <f>SUM('WYDATKI ukł.wyk.'!F355:F358)</f>
        <v>0</v>
      </c>
      <c r="F265" s="68">
        <f t="shared" si="4"/>
        <v>391192</v>
      </c>
    </row>
    <row r="266" spans="1:6" ht="12.75">
      <c r="A266" s="426"/>
      <c r="B266" s="39"/>
      <c r="C266" s="320" t="s">
        <v>118</v>
      </c>
      <c r="D266" s="319">
        <f>SUM('WYDATKI ukł.wyk.'!E359:E367)</f>
        <v>127786</v>
      </c>
      <c r="E266" s="457">
        <f>SUM('WYDATKI ukł.wyk.'!F359:F367)</f>
        <v>0</v>
      </c>
      <c r="F266" s="68">
        <f t="shared" si="4"/>
        <v>127786</v>
      </c>
    </row>
    <row r="267" spans="1:6" ht="12.75">
      <c r="A267" s="426"/>
      <c r="B267" s="39"/>
      <c r="C267" s="425" t="s">
        <v>127</v>
      </c>
      <c r="D267" s="241">
        <f>'WYDATKI ukł.wyk.'!E368</f>
        <v>6500</v>
      </c>
      <c r="E267" s="343">
        <f>'WYDATKI ukł.wyk.'!F368</f>
        <v>0</v>
      </c>
      <c r="F267" s="68">
        <f t="shared" si="4"/>
        <v>6500</v>
      </c>
    </row>
    <row r="268" spans="1:6" ht="12.75">
      <c r="A268" s="426"/>
      <c r="B268" s="39"/>
      <c r="C268" s="320"/>
      <c r="D268" s="183"/>
      <c r="E268" s="182"/>
      <c r="F268" s="81"/>
    </row>
    <row r="269" spans="1:6" ht="12.75">
      <c r="A269" s="426"/>
      <c r="B269" s="39">
        <v>85220</v>
      </c>
      <c r="C269" s="320" t="s">
        <v>282</v>
      </c>
      <c r="D269" s="183"/>
      <c r="E269" s="182"/>
      <c r="F269" s="68"/>
    </row>
    <row r="270" spans="1:6" ht="12.75">
      <c r="A270" s="426"/>
      <c r="B270" s="83"/>
      <c r="C270" s="425" t="s">
        <v>186</v>
      </c>
      <c r="D270" s="183">
        <f>D271+D273</f>
        <v>51642</v>
      </c>
      <c r="E270" s="182">
        <f>E271+E273</f>
        <v>0</v>
      </c>
      <c r="F270" s="67">
        <f t="shared" si="4"/>
        <v>51642</v>
      </c>
    </row>
    <row r="271" spans="1:6" ht="12.75">
      <c r="A271" s="426"/>
      <c r="B271" s="39"/>
      <c r="C271" s="80" t="s">
        <v>117</v>
      </c>
      <c r="D271" s="240">
        <f>D272</f>
        <v>51642</v>
      </c>
      <c r="E271" s="491">
        <f>E272</f>
        <v>0</v>
      </c>
      <c r="F271" s="75">
        <f t="shared" si="4"/>
        <v>51642</v>
      </c>
    </row>
    <row r="272" spans="1:6" ht="12.75">
      <c r="A272" s="426"/>
      <c r="B272" s="39"/>
      <c r="C272" s="320" t="s">
        <v>118</v>
      </c>
      <c r="D272" s="183">
        <f>SUM('WYDATKI ukł.wyk.'!E371:E376)</f>
        <v>51642</v>
      </c>
      <c r="E272" s="182">
        <f>SUM('WYDATKI ukł.wyk.'!F371:F376)</f>
        <v>0</v>
      </c>
      <c r="F272" s="68">
        <f t="shared" si="4"/>
        <v>51642</v>
      </c>
    </row>
    <row r="273" spans="1:6" ht="12.75">
      <c r="A273" s="426"/>
      <c r="B273" s="39"/>
      <c r="C273" s="425" t="s">
        <v>127</v>
      </c>
      <c r="D273" s="241">
        <f>'WYDATKI ukł.wyk.'!E377</f>
        <v>0</v>
      </c>
      <c r="E273" s="343">
        <f>'WYDATKI ukł.wyk.'!F377</f>
        <v>0</v>
      </c>
      <c r="F273" s="67"/>
    </row>
    <row r="274" spans="1:6" ht="12.75">
      <c r="A274" s="426"/>
      <c r="B274" s="39"/>
      <c r="C274" s="320"/>
      <c r="D274" s="183"/>
      <c r="E274" s="182"/>
      <c r="F274" s="68"/>
    </row>
    <row r="275" spans="1:6" ht="12.75">
      <c r="A275" s="426"/>
      <c r="B275" s="83">
        <v>85233</v>
      </c>
      <c r="C275" s="425" t="s">
        <v>513</v>
      </c>
      <c r="D275" s="241">
        <f>D276</f>
        <v>2024</v>
      </c>
      <c r="E275" s="343">
        <f>E276</f>
        <v>0</v>
      </c>
      <c r="F275" s="67">
        <f>E275+D275</f>
        <v>2024</v>
      </c>
    </row>
    <row r="276" spans="1:6" ht="12.75">
      <c r="A276" s="426"/>
      <c r="B276" s="39"/>
      <c r="C276" s="80" t="s">
        <v>117</v>
      </c>
      <c r="D276" s="240">
        <f>D277</f>
        <v>2024</v>
      </c>
      <c r="E276" s="491">
        <f>E277</f>
        <v>0</v>
      </c>
      <c r="F276" s="75">
        <f>E276+D276</f>
        <v>2024</v>
      </c>
    </row>
    <row r="277" spans="1:6" ht="12.75">
      <c r="A277" s="426"/>
      <c r="B277" s="39"/>
      <c r="C277" s="320" t="s">
        <v>118</v>
      </c>
      <c r="D277" s="183">
        <f>'WYDATKI ukł.wyk.'!E380</f>
        <v>2024</v>
      </c>
      <c r="E277" s="182">
        <f>'WYDATKI ukł.wyk.'!F380</f>
        <v>0</v>
      </c>
      <c r="F277" s="68">
        <f>E277+D277</f>
        <v>2024</v>
      </c>
    </row>
    <row r="278" spans="1:6" ht="12.75">
      <c r="A278" s="426"/>
      <c r="B278" s="39"/>
      <c r="C278" s="320"/>
      <c r="D278" s="183"/>
      <c r="E278" s="182"/>
      <c r="F278" s="68"/>
    </row>
    <row r="279" spans="1:6" s="291" customFormat="1" ht="26.25" thickBot="1">
      <c r="A279" s="441">
        <v>853</v>
      </c>
      <c r="B279" s="442"/>
      <c r="C279" s="443" t="s">
        <v>469</v>
      </c>
      <c r="D279" s="485">
        <f>D280</f>
        <v>2275928</v>
      </c>
      <c r="E279" s="494">
        <f>E280</f>
        <v>313200</v>
      </c>
      <c r="F279" s="65">
        <f t="shared" si="4"/>
        <v>2589128</v>
      </c>
    </row>
    <row r="280" spans="1:6" ht="12.75">
      <c r="A280" s="43"/>
      <c r="B280" s="13"/>
      <c r="C280" s="80" t="s">
        <v>117</v>
      </c>
      <c r="D280" s="483">
        <f>SUM(D281:D282)</f>
        <v>2275928</v>
      </c>
      <c r="E280" s="492">
        <f>SUM(E281:E282)</f>
        <v>313200</v>
      </c>
      <c r="F280" s="68">
        <f t="shared" si="4"/>
        <v>2589128</v>
      </c>
    </row>
    <row r="281" spans="1:6" ht="12.75">
      <c r="A281" s="43"/>
      <c r="B281" s="44"/>
      <c r="C281" s="76" t="s">
        <v>125</v>
      </c>
      <c r="D281" s="183">
        <f>D286+D291</f>
        <v>1816513</v>
      </c>
      <c r="E281" s="182">
        <f>E286+E291</f>
        <v>57100</v>
      </c>
      <c r="F281" s="81">
        <f t="shared" si="4"/>
        <v>1873613</v>
      </c>
    </row>
    <row r="282" spans="1:6" ht="12.75">
      <c r="A282" s="43"/>
      <c r="B282" s="44"/>
      <c r="C282" s="320" t="s">
        <v>118</v>
      </c>
      <c r="D282" s="183">
        <f>D287+D292+D296</f>
        <v>459415</v>
      </c>
      <c r="E282" s="182">
        <f>E287+E292+E296</f>
        <v>256100</v>
      </c>
      <c r="F282" s="68">
        <f t="shared" si="4"/>
        <v>715515</v>
      </c>
    </row>
    <row r="283" spans="1:6" ht="12.75">
      <c r="A283" s="426"/>
      <c r="B283" s="39"/>
      <c r="C283" s="444"/>
      <c r="D283" s="183"/>
      <c r="E283" s="182"/>
      <c r="F283" s="68"/>
    </row>
    <row r="284" spans="1:6" ht="12.75">
      <c r="A284" s="426"/>
      <c r="B284" s="83">
        <v>85321</v>
      </c>
      <c r="C284" s="87" t="s">
        <v>756</v>
      </c>
      <c r="D284" s="183">
        <f>D285</f>
        <v>218000</v>
      </c>
      <c r="E284" s="182">
        <f>E285</f>
        <v>0</v>
      </c>
      <c r="F284" s="67">
        <f t="shared" si="4"/>
        <v>218000</v>
      </c>
    </row>
    <row r="285" spans="1:6" ht="12.75">
      <c r="A285" s="426"/>
      <c r="B285" s="39"/>
      <c r="C285" s="88" t="s">
        <v>117</v>
      </c>
      <c r="D285" s="240">
        <f>SUM(D286:D287)</f>
        <v>218000</v>
      </c>
      <c r="E285" s="491">
        <f>SUM(E286:E287)</f>
        <v>0</v>
      </c>
      <c r="F285" s="75">
        <f t="shared" si="4"/>
        <v>218000</v>
      </c>
    </row>
    <row r="286" spans="1:6" ht="12.75">
      <c r="A286" s="426"/>
      <c r="B286" s="39"/>
      <c r="C286" s="428" t="s">
        <v>125</v>
      </c>
      <c r="D286" s="183">
        <f>SUM('WYDATKI ukł.wyk.'!E384:E387)</f>
        <v>67858</v>
      </c>
      <c r="E286" s="182">
        <f>SUM('WYDATKI ukł.wyk.'!F384:F387)</f>
        <v>900</v>
      </c>
      <c r="F286" s="68">
        <f t="shared" si="4"/>
        <v>68758</v>
      </c>
    </row>
    <row r="287" spans="1:6" ht="12.75">
      <c r="A287" s="426"/>
      <c r="B287" s="51"/>
      <c r="C287" s="317" t="s">
        <v>118</v>
      </c>
      <c r="D287" s="183">
        <f>SUM('WYDATKI ukł.wyk.'!E388:E395)</f>
        <v>150142</v>
      </c>
      <c r="E287" s="182">
        <f>SUM('WYDATKI ukł.wyk.'!F388:F395)</f>
        <v>-900</v>
      </c>
      <c r="F287" s="68">
        <f t="shared" si="4"/>
        <v>149242</v>
      </c>
    </row>
    <row r="288" spans="1:6" ht="12.75">
      <c r="A288" s="426"/>
      <c r="B288" s="51"/>
      <c r="C288" s="320"/>
      <c r="D288" s="183"/>
      <c r="E288" s="182"/>
      <c r="F288" s="68"/>
    </row>
    <row r="289" spans="1:6" ht="12.75">
      <c r="A289" s="23"/>
      <c r="B289" s="83">
        <v>85333</v>
      </c>
      <c r="C289" s="78" t="s">
        <v>187</v>
      </c>
      <c r="D289" s="183">
        <f>D290</f>
        <v>2047928</v>
      </c>
      <c r="E289" s="182">
        <f>E290</f>
        <v>58200</v>
      </c>
      <c r="F289" s="68">
        <f t="shared" si="4"/>
        <v>2106128</v>
      </c>
    </row>
    <row r="290" spans="1:6" ht="12.75">
      <c r="A290" s="23"/>
      <c r="B290" s="39"/>
      <c r="C290" s="80" t="s">
        <v>117</v>
      </c>
      <c r="D290" s="240">
        <f>SUM(D291:D292)</f>
        <v>2047928</v>
      </c>
      <c r="E290" s="491">
        <f>SUM(E291:E292)</f>
        <v>58200</v>
      </c>
      <c r="F290" s="75">
        <f t="shared" si="4"/>
        <v>2106128</v>
      </c>
    </row>
    <row r="291" spans="1:6" ht="12.75">
      <c r="A291" s="23"/>
      <c r="B291" s="39"/>
      <c r="C291" s="76" t="s">
        <v>125</v>
      </c>
      <c r="D291" s="183">
        <f>SUM('WYDATKI ukł.wyk.'!E398:E402)</f>
        <v>1748655</v>
      </c>
      <c r="E291" s="182">
        <f>SUM('WYDATKI ukł.wyk.'!F398:F402)</f>
        <v>56200</v>
      </c>
      <c r="F291" s="68">
        <f t="shared" si="4"/>
        <v>1804855</v>
      </c>
    </row>
    <row r="292" spans="1:6" ht="12.75">
      <c r="A292" s="23"/>
      <c r="B292" s="39"/>
      <c r="C292" s="76" t="s">
        <v>118</v>
      </c>
      <c r="D292" s="319">
        <f>SUM('WYDATKI ukł.wyk.'!E403:E416)</f>
        <v>299273</v>
      </c>
      <c r="E292" s="457">
        <f>SUM('WYDATKI ukł.wyk.'!F403:F416)</f>
        <v>2000</v>
      </c>
      <c r="F292" s="68">
        <f t="shared" si="4"/>
        <v>301273</v>
      </c>
    </row>
    <row r="293" spans="1:6" ht="12.75">
      <c r="A293" s="23"/>
      <c r="B293" s="39"/>
      <c r="C293" s="76"/>
      <c r="D293" s="183"/>
      <c r="E293" s="182"/>
      <c r="F293" s="68"/>
    </row>
    <row r="294" spans="1:6" ht="12.75">
      <c r="A294" s="23"/>
      <c r="B294" s="83">
        <v>85395</v>
      </c>
      <c r="C294" s="80" t="s">
        <v>157</v>
      </c>
      <c r="D294" s="183">
        <f>D295</f>
        <v>10000</v>
      </c>
      <c r="E294" s="182">
        <f>E295</f>
        <v>255000</v>
      </c>
      <c r="F294" s="68">
        <f t="shared" si="4"/>
        <v>265000</v>
      </c>
    </row>
    <row r="295" spans="1:6" ht="12.75">
      <c r="A295" s="23"/>
      <c r="B295" s="39"/>
      <c r="C295" s="80" t="s">
        <v>117</v>
      </c>
      <c r="D295" s="240">
        <f>D296</f>
        <v>10000</v>
      </c>
      <c r="E295" s="491">
        <f>E296</f>
        <v>255000</v>
      </c>
      <c r="F295" s="75">
        <f t="shared" si="4"/>
        <v>265000</v>
      </c>
    </row>
    <row r="296" spans="1:6" ht="12.75">
      <c r="A296" s="23"/>
      <c r="B296" s="39"/>
      <c r="C296" s="76" t="s">
        <v>118</v>
      </c>
      <c r="D296" s="183">
        <f>SUM('WYDATKI ukł.wyk.'!E419:E420)</f>
        <v>10000</v>
      </c>
      <c r="E296" s="182">
        <f>SUM('WYDATKI ukł.wyk.'!F419:F420)</f>
        <v>255000</v>
      </c>
      <c r="F296" s="68">
        <f t="shared" si="4"/>
        <v>265000</v>
      </c>
    </row>
    <row r="297" spans="1:6" ht="12.75">
      <c r="A297" s="23"/>
      <c r="B297" s="39"/>
      <c r="C297" s="76"/>
      <c r="D297" s="183"/>
      <c r="E297" s="182"/>
      <c r="F297" s="68"/>
    </row>
    <row r="298" spans="1:6" ht="13.5" thickBot="1">
      <c r="A298" s="46">
        <v>854</v>
      </c>
      <c r="B298" s="42"/>
      <c r="C298" s="53" t="s">
        <v>188</v>
      </c>
      <c r="D298" s="316">
        <f>D299+D303</f>
        <v>3140016</v>
      </c>
      <c r="E298" s="271">
        <f>E299+E303</f>
        <v>202745</v>
      </c>
      <c r="F298" s="65">
        <f aca="true" t="shared" si="5" ref="F298:F360">E298+D298</f>
        <v>3342761</v>
      </c>
    </row>
    <row r="299" spans="1:6" ht="12.75">
      <c r="A299" s="23"/>
      <c r="B299" s="39"/>
      <c r="C299" s="80" t="s">
        <v>117</v>
      </c>
      <c r="D299" s="483">
        <f>SUM(D300:D302)</f>
        <v>2996109</v>
      </c>
      <c r="E299" s="492">
        <f>SUM(E300:E302)</f>
        <v>198502</v>
      </c>
      <c r="F299" s="68">
        <f t="shared" si="5"/>
        <v>3194611</v>
      </c>
    </row>
    <row r="300" spans="1:6" ht="12.75">
      <c r="A300" s="23"/>
      <c r="B300" s="39"/>
      <c r="C300" s="76" t="s">
        <v>125</v>
      </c>
      <c r="D300" s="183">
        <f>D307+D313+D320+D325+D330</f>
        <v>1542374</v>
      </c>
      <c r="E300" s="182">
        <f>E307+E313+E320+E325+E330</f>
        <v>5142</v>
      </c>
      <c r="F300" s="81">
        <f t="shared" si="5"/>
        <v>1547516</v>
      </c>
    </row>
    <row r="301" spans="1:6" ht="12.75">
      <c r="A301" s="23"/>
      <c r="B301" s="39"/>
      <c r="C301" s="320" t="s">
        <v>126</v>
      </c>
      <c r="D301" s="183">
        <f>D314</f>
        <v>86730</v>
      </c>
      <c r="E301" s="182">
        <f>E314</f>
        <v>0</v>
      </c>
      <c r="F301" s="68">
        <f t="shared" si="5"/>
        <v>86730</v>
      </c>
    </row>
    <row r="302" spans="1:6" ht="12.75">
      <c r="A302" s="23"/>
      <c r="B302" s="39"/>
      <c r="C302" s="76" t="s">
        <v>118</v>
      </c>
      <c r="D302" s="183">
        <f>D308+D315+D321+D326+D331+D340+D336</f>
        <v>1367005</v>
      </c>
      <c r="E302" s="182">
        <f>E308+E315+E321+E326+E331+E340+E336</f>
        <v>193360</v>
      </c>
      <c r="F302" s="68">
        <f t="shared" si="5"/>
        <v>1560365</v>
      </c>
    </row>
    <row r="303" spans="1:6" ht="12.75">
      <c r="A303" s="23"/>
      <c r="B303" s="39"/>
      <c r="C303" s="425" t="s">
        <v>127</v>
      </c>
      <c r="D303" s="241">
        <f>D332+D316</f>
        <v>143907</v>
      </c>
      <c r="E303" s="343">
        <f>E332+E316</f>
        <v>4243</v>
      </c>
      <c r="F303" s="67">
        <f t="shared" si="5"/>
        <v>148150</v>
      </c>
    </row>
    <row r="304" spans="1:6" ht="12.75">
      <c r="A304" s="430"/>
      <c r="B304" s="50"/>
      <c r="C304" s="439"/>
      <c r="D304" s="183"/>
      <c r="E304" s="182"/>
      <c r="F304" s="68"/>
    </row>
    <row r="305" spans="1:6" ht="12.75">
      <c r="A305" s="23"/>
      <c r="B305" s="83">
        <v>85401</v>
      </c>
      <c r="C305" s="78" t="s">
        <v>189</v>
      </c>
      <c r="D305" s="183">
        <f>D306</f>
        <v>40366</v>
      </c>
      <c r="E305" s="182">
        <f>E306</f>
        <v>0</v>
      </c>
      <c r="F305" s="68">
        <f t="shared" si="5"/>
        <v>40366</v>
      </c>
    </row>
    <row r="306" spans="1:6" ht="12.75">
      <c r="A306" s="23"/>
      <c r="B306" s="39"/>
      <c r="C306" s="80" t="s">
        <v>117</v>
      </c>
      <c r="D306" s="240">
        <f>SUM(D307:D308)</f>
        <v>40366</v>
      </c>
      <c r="E306" s="491">
        <f>SUM(E307:E308)</f>
        <v>0</v>
      </c>
      <c r="F306" s="75">
        <f t="shared" si="5"/>
        <v>40366</v>
      </c>
    </row>
    <row r="307" spans="1:6" ht="12.75">
      <c r="A307" s="23"/>
      <c r="B307" s="39"/>
      <c r="C307" s="76" t="s">
        <v>125</v>
      </c>
      <c r="D307" s="183">
        <f>SUM('WYDATKI ukł.wyk.'!E425:E428)</f>
        <v>36575</v>
      </c>
      <c r="E307" s="182">
        <f>SUM('WYDATKI ukł.wyk.'!F425:F428)</f>
        <v>0</v>
      </c>
      <c r="F307" s="68">
        <f t="shared" si="5"/>
        <v>36575</v>
      </c>
    </row>
    <row r="308" spans="1:6" ht="12.75">
      <c r="A308" s="23"/>
      <c r="B308" s="39"/>
      <c r="C308" s="76" t="s">
        <v>118</v>
      </c>
      <c r="D308" s="183">
        <f>SUM('WYDATKI ukł.wyk.'!E429:E430)+'WYDATKI ukł.wyk.'!E424</f>
        <v>3791</v>
      </c>
      <c r="E308" s="182">
        <f>SUM('WYDATKI ukł.wyk.'!F429:F430)+'WYDATKI ukł.wyk.'!F424</f>
        <v>0</v>
      </c>
      <c r="F308" s="68">
        <f t="shared" si="5"/>
        <v>3791</v>
      </c>
    </row>
    <row r="309" spans="1:6" ht="12.75">
      <c r="A309" s="23"/>
      <c r="B309" s="39"/>
      <c r="C309" s="76"/>
      <c r="D309" s="183"/>
      <c r="E309" s="182"/>
      <c r="F309" s="68"/>
    </row>
    <row r="310" spans="1:6" ht="12.75">
      <c r="A310" s="23"/>
      <c r="B310" s="39">
        <v>85406</v>
      </c>
      <c r="C310" s="76" t="s">
        <v>190</v>
      </c>
      <c r="D310" s="183"/>
      <c r="E310" s="182"/>
      <c r="F310" s="68"/>
    </row>
    <row r="311" spans="1:6" ht="12.75">
      <c r="A311" s="23"/>
      <c r="B311" s="83"/>
      <c r="C311" s="78" t="s">
        <v>191</v>
      </c>
      <c r="D311" s="183">
        <f>D312+D316</f>
        <v>566582</v>
      </c>
      <c r="E311" s="182">
        <f>E312+E316</f>
        <v>93</v>
      </c>
      <c r="F311" s="68">
        <f t="shared" si="5"/>
        <v>566675</v>
      </c>
    </row>
    <row r="312" spans="1:6" ht="12.75">
      <c r="A312" s="23"/>
      <c r="B312" s="39"/>
      <c r="C312" s="80" t="s">
        <v>117</v>
      </c>
      <c r="D312" s="240">
        <f>SUM(D313:D315)</f>
        <v>532582</v>
      </c>
      <c r="E312" s="491">
        <f>SUM(E313:E315)</f>
        <v>-11907</v>
      </c>
      <c r="F312" s="75">
        <f t="shared" si="5"/>
        <v>520675</v>
      </c>
    </row>
    <row r="313" spans="1:6" ht="12.75">
      <c r="A313" s="23"/>
      <c r="B313" s="39"/>
      <c r="C313" s="76" t="s">
        <v>125</v>
      </c>
      <c r="D313" s="183">
        <f>SUM('WYDATKI ukł.wyk.'!E435:E439)</f>
        <v>380200</v>
      </c>
      <c r="E313" s="182">
        <f>SUM('WYDATKI ukł.wyk.'!F435:F439)</f>
        <v>0</v>
      </c>
      <c r="F313" s="68">
        <f t="shared" si="5"/>
        <v>380200</v>
      </c>
    </row>
    <row r="314" spans="1:6" ht="12.75">
      <c r="A314" s="23"/>
      <c r="B314" s="39"/>
      <c r="C314" s="320" t="s">
        <v>126</v>
      </c>
      <c r="D314" s="183">
        <f>'WYDATKI ukł.wyk.'!E433</f>
        <v>86730</v>
      </c>
      <c r="E314" s="182">
        <f>'WYDATKI ukł.wyk.'!F433</f>
        <v>0</v>
      </c>
      <c r="F314" s="68">
        <f t="shared" si="5"/>
        <v>86730</v>
      </c>
    </row>
    <row r="315" spans="1:6" ht="12.75">
      <c r="A315" s="23"/>
      <c r="B315" s="10"/>
      <c r="C315" s="76" t="s">
        <v>118</v>
      </c>
      <c r="D315" s="183">
        <f>SUM('WYDATKI ukł.wyk.'!E440:E449)+'WYDATKI ukł.wyk.'!E434</f>
        <v>65652</v>
      </c>
      <c r="E315" s="182">
        <f>SUM('WYDATKI ukł.wyk.'!F440:F449)+'WYDATKI ukł.wyk.'!F434</f>
        <v>-11907</v>
      </c>
      <c r="F315" s="68">
        <f t="shared" si="5"/>
        <v>53745</v>
      </c>
    </row>
    <row r="316" spans="1:6" ht="12.75">
      <c r="A316" s="23"/>
      <c r="B316" s="10"/>
      <c r="C316" s="425" t="s">
        <v>127</v>
      </c>
      <c r="D316" s="241">
        <f>'WYDATKI ukł.wyk.'!E450+'WYDATKI ukł.wyk.'!E451</f>
        <v>34000</v>
      </c>
      <c r="E316" s="241">
        <f>'WYDATKI ukł.wyk.'!F450+'WYDATKI ukł.wyk.'!F451</f>
        <v>12000</v>
      </c>
      <c r="F316" s="68">
        <f t="shared" si="5"/>
        <v>46000</v>
      </c>
    </row>
    <row r="317" spans="1:6" ht="12.75">
      <c r="A317" s="23"/>
      <c r="B317" s="10"/>
      <c r="C317" s="76"/>
      <c r="D317" s="183"/>
      <c r="E317" s="182"/>
      <c r="F317" s="81"/>
    </row>
    <row r="318" spans="1:6" ht="12.75">
      <c r="A318" s="23"/>
      <c r="B318" s="83">
        <v>85410</v>
      </c>
      <c r="C318" s="78" t="s">
        <v>192</v>
      </c>
      <c r="D318" s="183">
        <f>D319</f>
        <v>216392</v>
      </c>
      <c r="E318" s="182">
        <f>E319</f>
        <v>0</v>
      </c>
      <c r="F318" s="67">
        <f t="shared" si="5"/>
        <v>216392</v>
      </c>
    </row>
    <row r="319" spans="1:6" ht="12.75">
      <c r="A319" s="23"/>
      <c r="B319" s="39"/>
      <c r="C319" s="80" t="s">
        <v>117</v>
      </c>
      <c r="D319" s="240">
        <f>SUM(D320:D321)</f>
        <v>216392</v>
      </c>
      <c r="E319" s="491">
        <f>SUM(E320:E321)</f>
        <v>0</v>
      </c>
      <c r="F319" s="75">
        <f t="shared" si="5"/>
        <v>216392</v>
      </c>
    </row>
    <row r="320" spans="1:6" ht="12.75">
      <c r="A320" s="23"/>
      <c r="B320" s="39"/>
      <c r="C320" s="76" t="s">
        <v>125</v>
      </c>
      <c r="D320" s="183">
        <f>SUM('WYDATKI ukł.wyk.'!E455:E458)</f>
        <v>91839</v>
      </c>
      <c r="E320" s="182">
        <f>SUM('WYDATKI ukł.wyk.'!F455:F458)</f>
        <v>0</v>
      </c>
      <c r="F320" s="68">
        <f t="shared" si="5"/>
        <v>91839</v>
      </c>
    </row>
    <row r="321" spans="1:6" ht="12.75">
      <c r="A321" s="23"/>
      <c r="B321" s="39"/>
      <c r="C321" s="76" t="s">
        <v>118</v>
      </c>
      <c r="D321" s="183">
        <f>SUM('WYDATKI ukł.wyk.'!E459:E466)+'WYDATKI ukł.wyk.'!E454</f>
        <v>124553</v>
      </c>
      <c r="E321" s="182">
        <f>SUM('WYDATKI ukł.wyk.'!F459:F466)+'WYDATKI ukł.wyk.'!F454</f>
        <v>0</v>
      </c>
      <c r="F321" s="68">
        <f t="shared" si="5"/>
        <v>124553</v>
      </c>
    </row>
    <row r="322" spans="1:6" ht="12.75">
      <c r="A322" s="23"/>
      <c r="B322" s="39"/>
      <c r="C322" s="76"/>
      <c r="D322" s="183"/>
      <c r="E322" s="182"/>
      <c r="F322" s="68"/>
    </row>
    <row r="323" spans="1:6" ht="12.75">
      <c r="A323" s="23"/>
      <c r="B323" s="83">
        <v>85415</v>
      </c>
      <c r="C323" s="78" t="s">
        <v>518</v>
      </c>
      <c r="D323" s="183">
        <f>D324</f>
        <v>647503</v>
      </c>
      <c r="E323" s="182">
        <f>E324</f>
        <v>194066</v>
      </c>
      <c r="F323" s="68">
        <f t="shared" si="5"/>
        <v>841569</v>
      </c>
    </row>
    <row r="324" spans="1:6" ht="12.75">
      <c r="A324" s="23"/>
      <c r="B324" s="39"/>
      <c r="C324" s="437" t="s">
        <v>117</v>
      </c>
      <c r="D324" s="240">
        <f>SUM(D325:D326)</f>
        <v>647503</v>
      </c>
      <c r="E324" s="491">
        <f>SUM(E325:E326)</f>
        <v>194066</v>
      </c>
      <c r="F324" s="75">
        <f t="shared" si="5"/>
        <v>841569</v>
      </c>
    </row>
    <row r="325" spans="1:6" ht="12.75">
      <c r="A325" s="23"/>
      <c r="B325" s="39"/>
      <c r="C325" s="76" t="s">
        <v>125</v>
      </c>
      <c r="D325" s="183">
        <f>SUM('WYDATKI ukł.wyk.'!E472:E474)</f>
        <v>3637</v>
      </c>
      <c r="E325" s="182">
        <f>SUM('WYDATKI ukł.wyk.'!F472:F474)</f>
        <v>0</v>
      </c>
      <c r="F325" s="68">
        <f t="shared" si="5"/>
        <v>3637</v>
      </c>
    </row>
    <row r="326" spans="1:6" ht="12.75">
      <c r="A326" s="23"/>
      <c r="B326" s="39"/>
      <c r="C326" s="76" t="s">
        <v>118</v>
      </c>
      <c r="D326" s="183">
        <f>SUM('WYDATKI ukł.wyk.'!E469:E471)+'WYDATKI ukł.wyk.'!E475</f>
        <v>643866</v>
      </c>
      <c r="E326" s="183">
        <f>SUM('WYDATKI ukł.wyk.'!F469:F471)+'WYDATKI ukł.wyk.'!F475</f>
        <v>194066</v>
      </c>
      <c r="F326" s="68">
        <f t="shared" si="5"/>
        <v>837932</v>
      </c>
    </row>
    <row r="327" spans="1:6" ht="12.75">
      <c r="A327" s="23"/>
      <c r="B327" s="39"/>
      <c r="C327" s="76"/>
      <c r="D327" s="183"/>
      <c r="E327" s="182"/>
      <c r="F327" s="68"/>
    </row>
    <row r="328" spans="1:6" ht="12.75">
      <c r="A328" s="23"/>
      <c r="B328" s="83">
        <v>85420</v>
      </c>
      <c r="C328" s="80" t="s">
        <v>519</v>
      </c>
      <c r="D328" s="183">
        <f>D329+D332</f>
        <v>1661734</v>
      </c>
      <c r="E328" s="182">
        <f>E329+E332</f>
        <v>8679</v>
      </c>
      <c r="F328" s="68">
        <f t="shared" si="5"/>
        <v>1670413</v>
      </c>
    </row>
    <row r="329" spans="1:6" ht="12.75">
      <c r="A329" s="23"/>
      <c r="B329" s="39"/>
      <c r="C329" s="425" t="s">
        <v>117</v>
      </c>
      <c r="D329" s="240">
        <f>SUM(D330:D331)</f>
        <v>1551827</v>
      </c>
      <c r="E329" s="491">
        <f>SUM(E330:E331)</f>
        <v>16436</v>
      </c>
      <c r="F329" s="75">
        <f t="shared" si="5"/>
        <v>1568263</v>
      </c>
    </row>
    <row r="330" spans="1:6" ht="12.75">
      <c r="A330" s="23"/>
      <c r="B330" s="39"/>
      <c r="C330" s="76" t="s">
        <v>125</v>
      </c>
      <c r="D330" s="183">
        <f>SUM('WYDATKI ukł.wyk.'!E480:E484)</f>
        <v>1030123</v>
      </c>
      <c r="E330" s="182">
        <f>SUM('WYDATKI ukł.wyk.'!F480:F484)</f>
        <v>5142</v>
      </c>
      <c r="F330" s="68">
        <f t="shared" si="5"/>
        <v>1035265</v>
      </c>
    </row>
    <row r="331" spans="1:6" ht="12.75">
      <c r="A331" s="23"/>
      <c r="B331" s="39"/>
      <c r="C331" s="76" t="s">
        <v>118</v>
      </c>
      <c r="D331" s="183">
        <f>SUM('WYDATKI ukł.wyk.'!E485:E492)+'WYDATKI ukł.wyk.'!E478+'WYDATKI ukł.wyk.'!E479</f>
        <v>521704</v>
      </c>
      <c r="E331" s="182">
        <f>SUM('WYDATKI ukł.wyk.'!F485:F492)+'WYDATKI ukł.wyk.'!F478+'WYDATKI ukł.wyk.'!F479</f>
        <v>11294</v>
      </c>
      <c r="F331" s="68">
        <f t="shared" si="5"/>
        <v>532998</v>
      </c>
    </row>
    <row r="332" spans="1:6" ht="12.75">
      <c r="A332" s="23"/>
      <c r="B332" s="39"/>
      <c r="C332" s="425" t="s">
        <v>127</v>
      </c>
      <c r="D332" s="241">
        <f>'WYDATKI ukł.wyk.'!E493</f>
        <v>109907</v>
      </c>
      <c r="E332" s="343">
        <f>'WYDATKI ukł.wyk.'!F493</f>
        <v>-7757</v>
      </c>
      <c r="F332" s="68">
        <f t="shared" si="5"/>
        <v>102150</v>
      </c>
    </row>
    <row r="333" spans="1:6" ht="12.75">
      <c r="A333" s="23"/>
      <c r="B333" s="39"/>
      <c r="C333" s="76"/>
      <c r="D333" s="183"/>
      <c r="E333" s="182"/>
      <c r="F333" s="81"/>
    </row>
    <row r="334" spans="1:6" ht="12.75">
      <c r="A334" s="23"/>
      <c r="B334" s="83">
        <v>85446</v>
      </c>
      <c r="C334" s="80" t="s">
        <v>520</v>
      </c>
      <c r="D334" s="241">
        <f>D335</f>
        <v>781</v>
      </c>
      <c r="E334" s="343">
        <f>E335</f>
        <v>-93</v>
      </c>
      <c r="F334" s="67">
        <f t="shared" si="5"/>
        <v>688</v>
      </c>
    </row>
    <row r="335" spans="1:6" ht="12.75">
      <c r="A335" s="23"/>
      <c r="B335" s="39"/>
      <c r="C335" s="425" t="s">
        <v>117</v>
      </c>
      <c r="D335" s="240">
        <f>D336</f>
        <v>781</v>
      </c>
      <c r="E335" s="491">
        <f>E336</f>
        <v>-93</v>
      </c>
      <c r="F335" s="75">
        <f t="shared" si="5"/>
        <v>688</v>
      </c>
    </row>
    <row r="336" spans="1:6" ht="12.75">
      <c r="A336" s="23"/>
      <c r="B336" s="39"/>
      <c r="C336" s="76" t="s">
        <v>118</v>
      </c>
      <c r="D336" s="183">
        <f>'WYDATKI ukł.wyk.'!E496+'WYDATKI ukł.wyk.'!E497</f>
        <v>781</v>
      </c>
      <c r="E336" s="182">
        <f>'WYDATKI ukł.wyk.'!F496+'WYDATKI ukł.wyk.'!F497</f>
        <v>-93</v>
      </c>
      <c r="F336" s="68">
        <f t="shared" si="5"/>
        <v>688</v>
      </c>
    </row>
    <row r="337" spans="1:6" ht="12.75">
      <c r="A337" s="23"/>
      <c r="B337" s="39"/>
      <c r="C337" s="76"/>
      <c r="D337" s="183"/>
      <c r="E337" s="182"/>
      <c r="F337" s="68"/>
    </row>
    <row r="338" spans="1:6" ht="12.75">
      <c r="A338" s="23"/>
      <c r="B338" s="83">
        <v>85495</v>
      </c>
      <c r="C338" s="80" t="s">
        <v>157</v>
      </c>
      <c r="D338" s="183">
        <f>D339</f>
        <v>6658</v>
      </c>
      <c r="E338" s="182">
        <f>E339</f>
        <v>0</v>
      </c>
      <c r="F338" s="68">
        <f t="shared" si="5"/>
        <v>6658</v>
      </c>
    </row>
    <row r="339" spans="1:6" ht="12.75">
      <c r="A339" s="23"/>
      <c r="B339" s="51"/>
      <c r="C339" s="437" t="s">
        <v>117</v>
      </c>
      <c r="D339" s="240">
        <f>D340</f>
        <v>6658</v>
      </c>
      <c r="E339" s="491">
        <f>E340</f>
        <v>0</v>
      </c>
      <c r="F339" s="75">
        <f t="shared" si="5"/>
        <v>6658</v>
      </c>
    </row>
    <row r="340" spans="1:6" ht="12.75">
      <c r="A340" s="23"/>
      <c r="B340" s="39"/>
      <c r="C340" s="76" t="s">
        <v>118</v>
      </c>
      <c r="D340" s="183">
        <f>SUM('WYDATKI ukł.wyk.'!E500)</f>
        <v>6658</v>
      </c>
      <c r="E340" s="182">
        <f>SUM('WYDATKI ukł.wyk.'!F500)</f>
        <v>0</v>
      </c>
      <c r="F340" s="68">
        <f t="shared" si="5"/>
        <v>6658</v>
      </c>
    </row>
    <row r="341" spans="1:6" ht="12.75">
      <c r="A341" s="23"/>
      <c r="B341" s="39"/>
      <c r="C341" s="76"/>
      <c r="D341" s="183"/>
      <c r="E341" s="182"/>
      <c r="F341" s="68"/>
    </row>
    <row r="342" spans="1:6" ht="12.75">
      <c r="A342" s="402" t="s">
        <v>193</v>
      </c>
      <c r="B342" s="50"/>
      <c r="C342" s="429" t="s">
        <v>194</v>
      </c>
      <c r="D342" s="183"/>
      <c r="E342" s="182"/>
      <c r="F342" s="68"/>
    </row>
    <row r="343" spans="1:6" ht="13.5" thickBot="1">
      <c r="A343" s="41"/>
      <c r="B343" s="64"/>
      <c r="C343" s="321" t="s">
        <v>195</v>
      </c>
      <c r="D343" s="316">
        <f>D344</f>
        <v>55000</v>
      </c>
      <c r="E343" s="271">
        <f>E344</f>
        <v>0</v>
      </c>
      <c r="F343" s="65">
        <f t="shared" si="5"/>
        <v>55000</v>
      </c>
    </row>
    <row r="344" spans="1:6" ht="12.75">
      <c r="A344" s="426"/>
      <c r="B344" s="50"/>
      <c r="C344" s="80" t="s">
        <v>117</v>
      </c>
      <c r="D344" s="483">
        <f>SUM(D345:D346)</f>
        <v>55000</v>
      </c>
      <c r="E344" s="492">
        <f>SUM(E345:E346)</f>
        <v>0</v>
      </c>
      <c r="F344" s="68">
        <f t="shared" si="5"/>
        <v>55000</v>
      </c>
    </row>
    <row r="345" spans="1:6" ht="12.75">
      <c r="A345" s="426"/>
      <c r="B345" s="50"/>
      <c r="C345" s="320" t="s">
        <v>126</v>
      </c>
      <c r="D345" s="183">
        <f>D350+D355</f>
        <v>39000</v>
      </c>
      <c r="E345" s="182">
        <f>E350+E355</f>
        <v>0</v>
      </c>
      <c r="F345" s="81">
        <f t="shared" si="5"/>
        <v>39000</v>
      </c>
    </row>
    <row r="346" spans="1:6" ht="12.75">
      <c r="A346" s="426"/>
      <c r="B346" s="50"/>
      <c r="C346" s="76" t="s">
        <v>118</v>
      </c>
      <c r="D346" s="183">
        <f>D351</f>
        <v>16000</v>
      </c>
      <c r="E346" s="182">
        <f>E351</f>
        <v>0</v>
      </c>
      <c r="F346" s="68">
        <f t="shared" si="5"/>
        <v>16000</v>
      </c>
    </row>
    <row r="347" spans="1:6" ht="12.75">
      <c r="A347" s="426"/>
      <c r="B347" s="50"/>
      <c r="C347" s="76"/>
      <c r="D347" s="183"/>
      <c r="E347" s="182"/>
      <c r="F347" s="68"/>
    </row>
    <row r="348" spans="1:6" ht="12.75">
      <c r="A348" s="426"/>
      <c r="B348" s="70" t="s">
        <v>196</v>
      </c>
      <c r="C348" s="80" t="s">
        <v>197</v>
      </c>
      <c r="D348" s="183">
        <f>D349</f>
        <v>20000</v>
      </c>
      <c r="E348" s="182">
        <f>E349</f>
        <v>0</v>
      </c>
      <c r="F348" s="67">
        <f t="shared" si="5"/>
        <v>20000</v>
      </c>
    </row>
    <row r="349" spans="1:6" ht="12.75">
      <c r="A349" s="426"/>
      <c r="B349" s="50"/>
      <c r="C349" s="80" t="s">
        <v>117</v>
      </c>
      <c r="D349" s="240">
        <f>SUM(D350:D351)</f>
        <v>20000</v>
      </c>
      <c r="E349" s="491">
        <f>SUM(E350:E351)</f>
        <v>0</v>
      </c>
      <c r="F349" s="75">
        <f t="shared" si="5"/>
        <v>20000</v>
      </c>
    </row>
    <row r="350" spans="1:6" ht="12.75">
      <c r="A350" s="426"/>
      <c r="B350" s="50"/>
      <c r="C350" s="320" t="s">
        <v>126</v>
      </c>
      <c r="D350" s="183">
        <f>'WYDATKI ukł.wyk.'!E504</f>
        <v>4000</v>
      </c>
      <c r="E350" s="182">
        <f>'WYDATKI ukł.wyk.'!F504</f>
        <v>0</v>
      </c>
      <c r="F350" s="68">
        <f t="shared" si="5"/>
        <v>4000</v>
      </c>
    </row>
    <row r="351" spans="1:6" ht="12.75">
      <c r="A351" s="426"/>
      <c r="B351" s="50"/>
      <c r="C351" s="76" t="s">
        <v>118</v>
      </c>
      <c r="D351" s="183">
        <f>SUM('WYDATKI ukł.wyk.'!E506:E508)</f>
        <v>16000</v>
      </c>
      <c r="E351" s="182">
        <f>SUM('WYDATKI ukł.wyk.'!F506:F508)</f>
        <v>0</v>
      </c>
      <c r="F351" s="68">
        <f t="shared" si="5"/>
        <v>16000</v>
      </c>
    </row>
    <row r="352" spans="1:6" ht="12.75">
      <c r="A352" s="426"/>
      <c r="B352" s="50"/>
      <c r="C352" s="444"/>
      <c r="D352" s="183"/>
      <c r="E352" s="182"/>
      <c r="F352" s="68"/>
    </row>
    <row r="353" spans="1:6" ht="12.75">
      <c r="A353" s="426"/>
      <c r="B353" s="70" t="s">
        <v>198</v>
      </c>
      <c r="C353" s="88" t="s">
        <v>199</v>
      </c>
      <c r="D353" s="183">
        <f>D354</f>
        <v>35000</v>
      </c>
      <c r="E353" s="182">
        <f>E354</f>
        <v>0</v>
      </c>
      <c r="F353" s="68">
        <f t="shared" si="5"/>
        <v>35000</v>
      </c>
    </row>
    <row r="354" spans="1:6" ht="12.75">
      <c r="A354" s="426"/>
      <c r="B354" s="50"/>
      <c r="C354" s="88" t="s">
        <v>117</v>
      </c>
      <c r="D354" s="240">
        <f>D355</f>
        <v>35000</v>
      </c>
      <c r="E354" s="491">
        <f>E355</f>
        <v>0</v>
      </c>
      <c r="F354" s="75">
        <f t="shared" si="5"/>
        <v>35000</v>
      </c>
    </row>
    <row r="355" spans="1:6" ht="12.75">
      <c r="A355" s="426"/>
      <c r="B355" s="50"/>
      <c r="C355" s="317" t="s">
        <v>126</v>
      </c>
      <c r="D355" s="183">
        <f>'WYDATKI ukł.wyk.'!E511</f>
        <v>35000</v>
      </c>
      <c r="E355" s="182">
        <f>'WYDATKI ukł.wyk.'!F511</f>
        <v>0</v>
      </c>
      <c r="F355" s="68">
        <f t="shared" si="5"/>
        <v>35000</v>
      </c>
    </row>
    <row r="356" spans="1:6" ht="12.75">
      <c r="A356" s="426"/>
      <c r="B356" s="50"/>
      <c r="C356" s="444"/>
      <c r="D356" s="183"/>
      <c r="E356" s="182"/>
      <c r="F356" s="68"/>
    </row>
    <row r="357" spans="1:6" ht="13.5" thickBot="1">
      <c r="A357" s="41" t="s">
        <v>200</v>
      </c>
      <c r="B357" s="64"/>
      <c r="C357" s="445" t="s">
        <v>201</v>
      </c>
      <c r="D357" s="316">
        <f>D358</f>
        <v>103000</v>
      </c>
      <c r="E357" s="271">
        <f>E358</f>
        <v>0</v>
      </c>
      <c r="F357" s="65">
        <f t="shared" si="5"/>
        <v>103000</v>
      </c>
    </row>
    <row r="358" spans="1:6" ht="12.75">
      <c r="A358" s="426"/>
      <c r="B358" s="50"/>
      <c r="C358" s="88" t="s">
        <v>117</v>
      </c>
      <c r="D358" s="483">
        <f aca="true" t="shared" si="6" ref="D358:E360">D364</f>
        <v>103000</v>
      </c>
      <c r="E358" s="492">
        <f t="shared" si="6"/>
        <v>0</v>
      </c>
      <c r="F358" s="501">
        <f t="shared" si="5"/>
        <v>103000</v>
      </c>
    </row>
    <row r="359" spans="1:6" ht="12.75">
      <c r="A359" s="426"/>
      <c r="B359" s="50"/>
      <c r="C359" s="317" t="s">
        <v>126</v>
      </c>
      <c r="D359" s="183">
        <f t="shared" si="6"/>
        <v>70000</v>
      </c>
      <c r="E359" s="182">
        <f t="shared" si="6"/>
        <v>0</v>
      </c>
      <c r="F359" s="68">
        <f t="shared" si="5"/>
        <v>70000</v>
      </c>
    </row>
    <row r="360" spans="1:6" ht="12.75">
      <c r="A360" s="426"/>
      <c r="B360" s="50"/>
      <c r="C360" s="444" t="s">
        <v>118</v>
      </c>
      <c r="D360" s="183">
        <f t="shared" si="6"/>
        <v>33000</v>
      </c>
      <c r="E360" s="182">
        <f t="shared" si="6"/>
        <v>0</v>
      </c>
      <c r="F360" s="68">
        <f t="shared" si="5"/>
        <v>33000</v>
      </c>
    </row>
    <row r="361" spans="1:6" ht="12.75">
      <c r="A361" s="426"/>
      <c r="B361" s="50"/>
      <c r="C361" s="444"/>
      <c r="D361" s="183"/>
      <c r="E361" s="182"/>
      <c r="F361" s="68"/>
    </row>
    <row r="362" spans="1:6" ht="12.75">
      <c r="A362" s="426"/>
      <c r="B362" s="50" t="s">
        <v>202</v>
      </c>
      <c r="C362" s="444" t="s">
        <v>203</v>
      </c>
      <c r="D362" s="486"/>
      <c r="E362" s="495"/>
      <c r="F362" s="68"/>
    </row>
    <row r="363" spans="1:6" ht="12.75">
      <c r="A363" s="426"/>
      <c r="B363" s="70"/>
      <c r="C363" s="88" t="s">
        <v>204</v>
      </c>
      <c r="D363" s="183">
        <f>D364</f>
        <v>103000</v>
      </c>
      <c r="E363" s="182">
        <f>E364</f>
        <v>0</v>
      </c>
      <c r="F363" s="68">
        <f aca="true" t="shared" si="7" ref="F363:F375">E363+D363</f>
        <v>103000</v>
      </c>
    </row>
    <row r="364" spans="1:6" ht="12.75">
      <c r="A364" s="426"/>
      <c r="B364" s="50"/>
      <c r="C364" s="88" t="s">
        <v>117</v>
      </c>
      <c r="D364" s="240">
        <f>SUM(D365:D366)</f>
        <v>103000</v>
      </c>
      <c r="E364" s="491">
        <f>SUM(E365:E366)</f>
        <v>0</v>
      </c>
      <c r="F364" s="75">
        <f t="shared" si="7"/>
        <v>103000</v>
      </c>
    </row>
    <row r="365" spans="1:6" ht="12.75">
      <c r="A365" s="426"/>
      <c r="B365" s="50"/>
      <c r="C365" s="317" t="s">
        <v>126</v>
      </c>
      <c r="D365" s="183">
        <f>'WYDATKI ukł.wyk.'!E515</f>
        <v>70000</v>
      </c>
      <c r="E365" s="182">
        <f>'WYDATKI ukł.wyk.'!F515</f>
        <v>0</v>
      </c>
      <c r="F365" s="68">
        <f t="shared" si="7"/>
        <v>70000</v>
      </c>
    </row>
    <row r="366" spans="1:6" ht="12.75">
      <c r="A366" s="426"/>
      <c r="B366" s="50"/>
      <c r="C366" s="444" t="s">
        <v>118</v>
      </c>
      <c r="D366" s="183">
        <f>SUM('WYDATKI ukł.wyk.'!E517:E519)</f>
        <v>33000</v>
      </c>
      <c r="E366" s="182">
        <f>SUM('WYDATKI ukł.wyk.'!F517:F519)</f>
        <v>0</v>
      </c>
      <c r="F366" s="68">
        <f t="shared" si="7"/>
        <v>33000</v>
      </c>
    </row>
    <row r="367" spans="1:6" ht="13.5" thickBot="1">
      <c r="A367" s="446"/>
      <c r="B367" s="447"/>
      <c r="C367" s="448"/>
      <c r="D367" s="187"/>
      <c r="E367" s="143"/>
      <c r="F367" s="107"/>
    </row>
    <row r="368" spans="1:6" ht="9.75" customHeight="1">
      <c r="A368" s="449"/>
      <c r="B368" s="90"/>
      <c r="C368" s="665" t="s">
        <v>205</v>
      </c>
      <c r="D368" s="670">
        <f>D14+D27+D39+D53+D63+D71+D91+D123+D135+D149+D157+D209+D279+D298+D343+D357+D232+D201</f>
        <v>33271135</v>
      </c>
      <c r="E368" s="661">
        <f>E14+E27+E39+E53+E63+E71+E91+E123+E135+E149+E157+E209+E279+E298+E343+E357+E232+E201</f>
        <v>1106002</v>
      </c>
      <c r="F368" s="701">
        <f t="shared" si="7"/>
        <v>34377137</v>
      </c>
    </row>
    <row r="369" spans="1:6" ht="12.75" customHeight="1" thickBot="1">
      <c r="A369" s="450"/>
      <c r="B369" s="450"/>
      <c r="C369" s="666"/>
      <c r="D369" s="671"/>
      <c r="E369" s="662"/>
      <c r="F369" s="702"/>
    </row>
    <row r="370" spans="1:8" ht="13.5" thickBot="1">
      <c r="A370" s="450"/>
      <c r="B370" s="450"/>
      <c r="C370" s="451" t="s">
        <v>117</v>
      </c>
      <c r="D370" s="487">
        <f>D15+D28+D40+D54+D64+D72+D92+D124+D136+D150+D158+D210+D280+D299+D344+D358+D233+D202</f>
        <v>29465948</v>
      </c>
      <c r="E370" s="487">
        <f>E15+E28+E40+E54+E64+E72+E92+E124+E136+E150+E158+E210+E280+E299+E344+E358+E233+E202</f>
        <v>1484387</v>
      </c>
      <c r="F370" s="398">
        <f t="shared" si="7"/>
        <v>30950335</v>
      </c>
      <c r="H370" s="30"/>
    </row>
    <row r="371" spans="1:6" ht="12.75">
      <c r="A371" s="450"/>
      <c r="B371" s="450"/>
      <c r="C371" s="327" t="s">
        <v>125</v>
      </c>
      <c r="D371" s="488">
        <f>D41+D73+D93+D159+D281+D300+D234</f>
        <v>15752482</v>
      </c>
      <c r="E371" s="488">
        <f>E41+E73+E93+E159+E281+E300+E234</f>
        <v>284542</v>
      </c>
      <c r="F371" s="68">
        <f t="shared" si="7"/>
        <v>16037024</v>
      </c>
    </row>
    <row r="372" spans="1:6" ht="12.75">
      <c r="A372" s="450"/>
      <c r="B372" s="450"/>
      <c r="C372" s="327" t="s">
        <v>126</v>
      </c>
      <c r="D372" s="488">
        <f>D55+D301+D345+D359+D42+D235+D198+D94+D212</f>
        <v>854235</v>
      </c>
      <c r="E372" s="488">
        <f>E55+E301+E345+E359+E42+E235+E198+E94+E212</f>
        <v>35170</v>
      </c>
      <c r="F372" s="68">
        <f t="shared" si="7"/>
        <v>889405</v>
      </c>
    </row>
    <row r="373" spans="1:6" ht="12.75">
      <c r="A373" s="450"/>
      <c r="B373" s="450"/>
      <c r="C373" s="452" t="s">
        <v>164</v>
      </c>
      <c r="D373" s="488">
        <f>D137</f>
        <v>821049</v>
      </c>
      <c r="E373" s="488">
        <f>E137</f>
        <v>0</v>
      </c>
      <c r="F373" s="68">
        <f t="shared" si="7"/>
        <v>821049</v>
      </c>
    </row>
    <row r="374" spans="1:6" ht="13.5" thickBot="1">
      <c r="A374" s="450"/>
      <c r="B374" s="450"/>
      <c r="C374" s="327" t="s">
        <v>118</v>
      </c>
      <c r="D374" s="145">
        <f>D16+D29+D43+D56+D65+D74+D95+D125+D151+D161+D211+D282+D302+D346+D360+D236+D203</f>
        <v>12038182</v>
      </c>
      <c r="E374" s="145">
        <f>E16+E29+E43+E56+E65+E74+E95+E125+E151+E161+E211+E282+E302+E346+E360+E236+E203</f>
        <v>1164675</v>
      </c>
      <c r="F374" s="107">
        <f t="shared" si="7"/>
        <v>13202857</v>
      </c>
    </row>
    <row r="375" spans="1:6" ht="13.5" thickBot="1">
      <c r="A375" s="450"/>
      <c r="B375" s="450"/>
      <c r="C375" s="453" t="s">
        <v>127</v>
      </c>
      <c r="D375" s="487">
        <f>D237+D75+D303+D96+D162+D126+D44</f>
        <v>3805187</v>
      </c>
      <c r="E375" s="496">
        <f>E237+E75+E303+E96+E162+E126+E44</f>
        <v>-378385</v>
      </c>
      <c r="F375" s="398">
        <f t="shared" si="7"/>
        <v>3426802</v>
      </c>
    </row>
    <row r="376" spans="1:4" ht="12.75">
      <c r="A376" s="55"/>
      <c r="B376" s="55"/>
      <c r="C376" s="55"/>
      <c r="D376" s="55"/>
    </row>
    <row r="377" spans="1:4" ht="12.75">
      <c r="A377" s="55"/>
      <c r="B377" s="55"/>
      <c r="C377" s="55"/>
      <c r="D377" s="55"/>
    </row>
    <row r="378" spans="1:4" ht="12.75">
      <c r="A378" s="55"/>
      <c r="B378" s="55"/>
      <c r="C378" s="55"/>
      <c r="D378" s="55"/>
    </row>
    <row r="379" spans="1:6" ht="12.75">
      <c r="A379" s="55"/>
      <c r="B379" s="55"/>
      <c r="C379" s="55"/>
      <c r="D379" s="295">
        <f>SUM(D371:D374)</f>
        <v>29465948</v>
      </c>
      <c r="E379" s="295">
        <f>SUM(E371:E374)</f>
        <v>1484387</v>
      </c>
      <c r="F379" s="295">
        <f>SUM(F371:F374)</f>
        <v>30950335</v>
      </c>
    </row>
    <row r="380" spans="1:4" ht="12.75">
      <c r="A380" s="55"/>
      <c r="B380" s="55"/>
      <c r="C380" s="55"/>
      <c r="D380" s="295"/>
    </row>
    <row r="381" spans="1:4" ht="12.75">
      <c r="A381" s="55"/>
      <c r="B381" s="55"/>
      <c r="C381" s="55"/>
      <c r="D381" s="295"/>
    </row>
    <row r="382" spans="1:6" ht="12.75">
      <c r="A382" s="55"/>
      <c r="B382" s="55"/>
      <c r="C382" s="55"/>
      <c r="D382" s="295">
        <f>D379+D375</f>
        <v>33271135</v>
      </c>
      <c r="E382" s="295">
        <f>E379+E375</f>
        <v>1106002</v>
      </c>
      <c r="F382" s="295">
        <f>F379+F375</f>
        <v>34377137</v>
      </c>
    </row>
    <row r="383" spans="1:4" ht="12.75">
      <c r="A383" s="55"/>
      <c r="B383" s="55"/>
      <c r="C383" s="55"/>
      <c r="D383" s="55"/>
    </row>
    <row r="384" spans="1:4" ht="12.75">
      <c r="A384" s="55"/>
      <c r="B384" s="55"/>
      <c r="C384" s="295"/>
      <c r="D384" s="55"/>
    </row>
    <row r="385" spans="1:4" ht="12.75">
      <c r="A385" s="55"/>
      <c r="B385" s="55"/>
      <c r="C385" s="55"/>
      <c r="D385" s="55"/>
    </row>
    <row r="386" spans="1:4" ht="12.75">
      <c r="A386" s="55"/>
      <c r="B386" s="55"/>
      <c r="C386" s="55"/>
      <c r="D386" s="55"/>
    </row>
    <row r="387" spans="1:4" ht="12.75">
      <c r="A387" s="55"/>
      <c r="B387" s="55"/>
      <c r="C387" s="55"/>
      <c r="D387" s="55"/>
    </row>
    <row r="388" spans="1:4" ht="12.75">
      <c r="A388" s="55"/>
      <c r="B388" s="55"/>
      <c r="C388" s="55"/>
      <c r="D388" s="55"/>
    </row>
    <row r="389" spans="1:4" ht="12.75">
      <c r="A389" s="55"/>
      <c r="B389" s="55"/>
      <c r="C389" s="55"/>
      <c r="D389" s="55"/>
    </row>
    <row r="390" spans="1:4" ht="12.75">
      <c r="A390" s="55"/>
      <c r="B390" s="55"/>
      <c r="C390" s="55"/>
      <c r="D390" s="55"/>
    </row>
    <row r="391" spans="1:4" ht="12.75">
      <c r="A391" s="55"/>
      <c r="B391" s="55"/>
      <c r="C391" s="55"/>
      <c r="D391" s="55"/>
    </row>
    <row r="392" spans="1:4" ht="12.75">
      <c r="A392" s="55"/>
      <c r="B392" s="55"/>
      <c r="C392" s="55"/>
      <c r="D392" s="55"/>
    </row>
    <row r="393" spans="1:4" ht="12.75">
      <c r="A393" s="55"/>
      <c r="B393" s="55"/>
      <c r="C393" s="55"/>
      <c r="D393" s="55"/>
    </row>
    <row r="394" spans="1:4" ht="12.75">
      <c r="A394" s="55"/>
      <c r="B394" s="55"/>
      <c r="C394" s="55"/>
      <c r="D394" s="55"/>
    </row>
    <row r="395" spans="1:4" ht="12.75">
      <c r="A395" s="55"/>
      <c r="B395" s="55"/>
      <c r="C395" s="55"/>
      <c r="D395" s="55"/>
    </row>
    <row r="396" spans="1:4" ht="12.75">
      <c r="A396" s="55"/>
      <c r="B396" s="55"/>
      <c r="C396" s="55"/>
      <c r="D396" s="55"/>
    </row>
    <row r="397" spans="1:4" ht="12.75">
      <c r="A397" s="55"/>
      <c r="B397" s="55"/>
      <c r="C397" s="55"/>
      <c r="D397" s="55"/>
    </row>
    <row r="398" spans="1:4" ht="12.75">
      <c r="A398" s="55"/>
      <c r="B398" s="55"/>
      <c r="C398" s="55"/>
      <c r="D398" s="55"/>
    </row>
    <row r="399" spans="1:4" ht="12.75">
      <c r="A399" s="55"/>
      <c r="B399" s="55"/>
      <c r="C399" s="55"/>
      <c r="D399" s="55"/>
    </row>
    <row r="400" spans="1:4" ht="12.75">
      <c r="A400" s="55"/>
      <c r="B400" s="55"/>
      <c r="C400" s="55"/>
      <c r="D400" s="55"/>
    </row>
    <row r="401" spans="1:4" ht="12.75">
      <c r="A401" s="55"/>
      <c r="B401" s="55"/>
      <c r="C401" s="55"/>
      <c r="D401" s="55"/>
    </row>
    <row r="402" spans="1:4" ht="12.75">
      <c r="A402" s="55"/>
      <c r="B402" s="55"/>
      <c r="C402" s="55"/>
      <c r="D402" s="55"/>
    </row>
    <row r="403" spans="1:4" ht="12.75">
      <c r="A403" s="55"/>
      <c r="B403" s="55"/>
      <c r="C403" s="55"/>
      <c r="D403" s="55"/>
    </row>
    <row r="404" spans="1:4" ht="12.75">
      <c r="A404" s="55"/>
      <c r="B404" s="55"/>
      <c r="C404" s="55"/>
      <c r="D404" s="55"/>
    </row>
    <row r="405" spans="1:4" ht="12.75">
      <c r="A405" s="55"/>
      <c r="B405" s="55"/>
      <c r="C405" s="55"/>
      <c r="D405" s="55"/>
    </row>
    <row r="406" spans="1:4" ht="12.75">
      <c r="A406" s="55"/>
      <c r="B406" s="55"/>
      <c r="C406" s="55"/>
      <c r="D406" s="55"/>
    </row>
    <row r="407" spans="1:4" ht="12.75">
      <c r="A407" s="55"/>
      <c r="B407" s="55"/>
      <c r="C407" s="55"/>
      <c r="D407" s="55"/>
    </row>
    <row r="408" spans="1:4" ht="12.75">
      <c r="A408" s="55"/>
      <c r="B408" s="55"/>
      <c r="C408" s="55"/>
      <c r="D408" s="55"/>
    </row>
    <row r="409" spans="1:4" ht="12.75">
      <c r="A409" s="55"/>
      <c r="B409" s="55"/>
      <c r="C409" s="55"/>
      <c r="D409" s="55"/>
    </row>
    <row r="410" spans="1:4" ht="12.75">
      <c r="A410" s="55"/>
      <c r="B410" s="55"/>
      <c r="C410" s="55"/>
      <c r="D410" s="55"/>
    </row>
    <row r="411" spans="1:4" ht="12.75">
      <c r="A411" s="55"/>
      <c r="B411" s="55"/>
      <c r="C411" s="55"/>
      <c r="D411" s="55"/>
    </row>
    <row r="412" spans="1:4" ht="12.75">
      <c r="A412" s="55"/>
      <c r="B412" s="55"/>
      <c r="C412" s="55"/>
      <c r="D412" s="55"/>
    </row>
    <row r="413" spans="1:4" ht="12.75">
      <c r="A413" s="55"/>
      <c r="B413" s="55"/>
      <c r="C413" s="55"/>
      <c r="D413" s="55"/>
    </row>
    <row r="414" spans="1:4" ht="12.75">
      <c r="A414" s="55"/>
      <c r="B414" s="55"/>
      <c r="C414" s="55"/>
      <c r="D414" s="55"/>
    </row>
    <row r="415" spans="1:4" ht="12.75">
      <c r="A415" s="55"/>
      <c r="B415" s="55"/>
      <c r="C415" s="55"/>
      <c r="D415" s="55"/>
    </row>
    <row r="416" spans="1:4" ht="12.75">
      <c r="A416" s="55"/>
      <c r="B416" s="55"/>
      <c r="C416" s="55"/>
      <c r="D416" s="55"/>
    </row>
    <row r="417" spans="1:4" ht="12.75">
      <c r="A417" s="55"/>
      <c r="B417" s="55"/>
      <c r="C417" s="55"/>
      <c r="D417" s="55"/>
    </row>
    <row r="418" spans="1:4" ht="12.75">
      <c r="A418" s="55"/>
      <c r="B418" s="55"/>
      <c r="C418" s="55"/>
      <c r="D418" s="55"/>
    </row>
    <row r="419" spans="1:4" ht="12.75">
      <c r="A419" s="55"/>
      <c r="B419" s="55"/>
      <c r="C419" s="55"/>
      <c r="D419" s="55"/>
    </row>
    <row r="420" spans="1:4" ht="12.75">
      <c r="A420" s="55"/>
      <c r="B420" s="55"/>
      <c r="C420" s="55"/>
      <c r="D420" s="55"/>
    </row>
    <row r="421" spans="1:4" ht="12.75">
      <c r="A421" s="55"/>
      <c r="B421" s="55"/>
      <c r="C421" s="55"/>
      <c r="D421" s="55"/>
    </row>
    <row r="422" spans="1:4" ht="12.75">
      <c r="A422" s="55"/>
      <c r="B422" s="55"/>
      <c r="C422" s="55"/>
      <c r="D422" s="55"/>
    </row>
    <row r="423" spans="1:4" ht="12.75">
      <c r="A423" s="55"/>
      <c r="B423" s="55"/>
      <c r="C423" s="55"/>
      <c r="D423" s="55"/>
    </row>
    <row r="424" spans="1:4" ht="12.75">
      <c r="A424" s="55"/>
      <c r="B424" s="55"/>
      <c r="C424" s="55"/>
      <c r="D424" s="55"/>
    </row>
    <row r="425" spans="1:4" ht="12.75">
      <c r="A425" s="55"/>
      <c r="B425" s="55"/>
      <c r="C425" s="55"/>
      <c r="D425" s="55"/>
    </row>
    <row r="426" spans="1:4" ht="12.75">
      <c r="A426" s="55"/>
      <c r="B426" s="55"/>
      <c r="C426" s="55"/>
      <c r="D426" s="55"/>
    </row>
    <row r="427" spans="1:4" ht="12.75">
      <c r="A427" s="55"/>
      <c r="B427" s="55"/>
      <c r="C427" s="55"/>
      <c r="D427" s="55"/>
    </row>
    <row r="428" spans="1:4" ht="12.75">
      <c r="A428" s="55"/>
      <c r="B428" s="55"/>
      <c r="C428" s="55"/>
      <c r="D428" s="55"/>
    </row>
    <row r="429" spans="1:4" ht="12.75">
      <c r="A429" s="55"/>
      <c r="B429" s="55"/>
      <c r="C429" s="55"/>
      <c r="D429" s="55"/>
    </row>
    <row r="430" spans="1:4" ht="12.75">
      <c r="A430" s="55"/>
      <c r="B430" s="55"/>
      <c r="C430" s="55"/>
      <c r="D430" s="55"/>
    </row>
    <row r="431" spans="1:4" ht="12.75">
      <c r="A431" s="55"/>
      <c r="B431" s="55"/>
      <c r="C431" s="55"/>
      <c r="D431" s="55"/>
    </row>
    <row r="432" spans="1:4" ht="12.75">
      <c r="A432" s="55"/>
      <c r="B432" s="55"/>
      <c r="C432" s="55"/>
      <c r="D432" s="55"/>
    </row>
    <row r="433" spans="1:4" ht="12.75">
      <c r="A433" s="55"/>
      <c r="B433" s="55"/>
      <c r="C433" s="55"/>
      <c r="D433" s="55"/>
    </row>
    <row r="434" spans="1:4" ht="12.75">
      <c r="A434" s="55"/>
      <c r="B434" s="55"/>
      <c r="C434" s="55"/>
      <c r="D434" s="55"/>
    </row>
    <row r="435" spans="1:4" ht="12.75">
      <c r="A435" s="55"/>
      <c r="B435" s="55"/>
      <c r="C435" s="55"/>
      <c r="D435" s="55"/>
    </row>
    <row r="436" spans="1:4" ht="12.75">
      <c r="A436" s="55"/>
      <c r="B436" s="55"/>
      <c r="C436" s="55"/>
      <c r="D436" s="55"/>
    </row>
    <row r="437" spans="1:4" ht="12.75">
      <c r="A437" s="55"/>
      <c r="B437" s="55"/>
      <c r="C437" s="55"/>
      <c r="D437" s="55"/>
    </row>
    <row r="438" spans="1:4" ht="12.75">
      <c r="A438" s="55"/>
      <c r="B438" s="55"/>
      <c r="C438" s="55"/>
      <c r="D438" s="55"/>
    </row>
    <row r="439" spans="1:4" ht="12.75">
      <c r="A439" s="55"/>
      <c r="B439" s="55"/>
      <c r="C439" s="55"/>
      <c r="D439" s="55"/>
    </row>
    <row r="440" spans="1:4" ht="12.75">
      <c r="A440" s="55"/>
      <c r="B440" s="55"/>
      <c r="C440" s="55"/>
      <c r="D440" s="55"/>
    </row>
    <row r="441" spans="1:4" ht="12.75">
      <c r="A441" s="55"/>
      <c r="B441" s="55"/>
      <c r="C441" s="55"/>
      <c r="D441" s="55"/>
    </row>
    <row r="442" spans="1:4" ht="12.75">
      <c r="A442" s="55"/>
      <c r="B442" s="55"/>
      <c r="C442" s="55"/>
      <c r="D442" s="55"/>
    </row>
    <row r="443" spans="1:4" ht="12.75">
      <c r="A443" s="55"/>
      <c r="B443" s="55"/>
      <c r="C443" s="55"/>
      <c r="D443" s="55"/>
    </row>
    <row r="444" spans="1:4" ht="12.75">
      <c r="A444" s="55"/>
      <c r="B444" s="55"/>
      <c r="C444" s="55"/>
      <c r="D444" s="55"/>
    </row>
    <row r="445" spans="1:4" ht="12.75">
      <c r="A445" s="55"/>
      <c r="B445" s="55"/>
      <c r="C445" s="55"/>
      <c r="D445" s="55"/>
    </row>
    <row r="446" spans="1:4" ht="12.75">
      <c r="A446" s="55"/>
      <c r="B446" s="55"/>
      <c r="C446" s="55"/>
      <c r="D446" s="55"/>
    </row>
    <row r="447" spans="1:4" ht="12.75">
      <c r="A447" s="55"/>
      <c r="B447" s="55"/>
      <c r="C447" s="55"/>
      <c r="D447" s="55"/>
    </row>
    <row r="448" spans="1:4" ht="12.75">
      <c r="A448" s="55"/>
      <c r="B448" s="55"/>
      <c r="C448" s="55"/>
      <c r="D448" s="55"/>
    </row>
    <row r="449" spans="1:4" ht="12.75">
      <c r="A449" s="55"/>
      <c r="B449" s="55"/>
      <c r="C449" s="55"/>
      <c r="D449" s="55"/>
    </row>
    <row r="450" spans="1:4" ht="12.75">
      <c r="A450" s="55"/>
      <c r="B450" s="55"/>
      <c r="C450" s="55"/>
      <c r="D450" s="55"/>
    </row>
    <row r="451" spans="1:4" ht="12.75">
      <c r="A451" s="55"/>
      <c r="B451" s="55"/>
      <c r="C451" s="55"/>
      <c r="D451" s="55"/>
    </row>
    <row r="452" spans="1:4" ht="12.75">
      <c r="A452" s="55"/>
      <c r="B452" s="55"/>
      <c r="C452" s="55"/>
      <c r="D452" s="55"/>
    </row>
    <row r="453" spans="1:4" ht="12.75">
      <c r="A453" s="55"/>
      <c r="B453" s="55"/>
      <c r="C453" s="55"/>
      <c r="D453" s="55"/>
    </row>
    <row r="454" spans="1:4" ht="12.75">
      <c r="A454" s="55"/>
      <c r="B454" s="55"/>
      <c r="C454" s="55"/>
      <c r="D454" s="55"/>
    </row>
    <row r="455" spans="1:4" ht="12.75">
      <c r="A455" s="55"/>
      <c r="B455" s="55"/>
      <c r="C455" s="55"/>
      <c r="D455" s="55"/>
    </row>
    <row r="456" spans="1:4" ht="12.75">
      <c r="A456" s="55"/>
      <c r="B456" s="55"/>
      <c r="C456" s="55"/>
      <c r="D456" s="55"/>
    </row>
    <row r="457" spans="1:4" ht="12.75">
      <c r="A457" s="55"/>
      <c r="B457" s="55"/>
      <c r="C457" s="55"/>
      <c r="D457" s="55"/>
    </row>
    <row r="458" spans="1:4" ht="12.75">
      <c r="A458" s="55"/>
      <c r="B458" s="55"/>
      <c r="C458" s="55"/>
      <c r="D458" s="55"/>
    </row>
    <row r="459" spans="1:4" ht="12.75">
      <c r="A459" s="55"/>
      <c r="B459" s="55"/>
      <c r="C459" s="55"/>
      <c r="D459" s="55"/>
    </row>
    <row r="460" spans="1:4" ht="12.75">
      <c r="A460" s="55"/>
      <c r="B460" s="55"/>
      <c r="C460" s="55"/>
      <c r="D460" s="55"/>
    </row>
    <row r="461" spans="1:4" ht="12.75">
      <c r="A461" s="55"/>
      <c r="B461" s="55"/>
      <c r="C461" s="55"/>
      <c r="D461" s="55"/>
    </row>
    <row r="462" spans="1:4" ht="12.75">
      <c r="A462" s="55"/>
      <c r="B462" s="55"/>
      <c r="C462" s="55"/>
      <c r="D462" s="55"/>
    </row>
    <row r="463" spans="1:4" ht="12.75">
      <c r="A463" s="55"/>
      <c r="B463" s="55"/>
      <c r="C463" s="55"/>
      <c r="D463" s="55"/>
    </row>
    <row r="464" spans="1:4" ht="12.75">
      <c r="A464" s="55"/>
      <c r="B464" s="55"/>
      <c r="C464" s="55"/>
      <c r="D464" s="55"/>
    </row>
    <row r="465" spans="1:4" ht="12.75">
      <c r="A465" s="55"/>
      <c r="B465" s="55"/>
      <c r="C465" s="55"/>
      <c r="D465" s="55"/>
    </row>
    <row r="466" spans="1:4" ht="12.75">
      <c r="A466" s="55"/>
      <c r="B466" s="55"/>
      <c r="C466" s="55"/>
      <c r="D466" s="55"/>
    </row>
    <row r="467" spans="1:4" ht="12.75">
      <c r="A467" s="55"/>
      <c r="B467" s="55"/>
      <c r="C467" s="55"/>
      <c r="D467" s="55"/>
    </row>
    <row r="468" spans="1:4" ht="12.75">
      <c r="A468" s="55"/>
      <c r="B468" s="55"/>
      <c r="C468" s="55"/>
      <c r="D468" s="55"/>
    </row>
    <row r="469" spans="1:4" ht="12.75">
      <c r="A469" s="55"/>
      <c r="B469" s="55"/>
      <c r="C469" s="55"/>
      <c r="D469" s="55"/>
    </row>
    <row r="470" spans="1:4" ht="12.75">
      <c r="A470" s="55"/>
      <c r="B470" s="55"/>
      <c r="C470" s="55"/>
      <c r="D470" s="55"/>
    </row>
    <row r="471" spans="1:4" ht="12.75">
      <c r="A471" s="55"/>
      <c r="B471" s="55"/>
      <c r="C471" s="55"/>
      <c r="D471" s="55"/>
    </row>
    <row r="472" spans="1:4" ht="12.75">
      <c r="A472" s="55"/>
      <c r="B472" s="55"/>
      <c r="C472" s="55"/>
      <c r="D472" s="55"/>
    </row>
    <row r="473" spans="1:4" ht="12.75">
      <c r="A473" s="55"/>
      <c r="B473" s="55"/>
      <c r="C473" s="55"/>
      <c r="D473" s="55"/>
    </row>
    <row r="474" spans="1:4" ht="12.75">
      <c r="A474" s="55"/>
      <c r="B474" s="55"/>
      <c r="C474" s="55"/>
      <c r="D474" s="55"/>
    </row>
    <row r="475" spans="1:4" ht="12.75">
      <c r="A475" s="55"/>
      <c r="B475" s="55"/>
      <c r="C475" s="55"/>
      <c r="D475" s="55"/>
    </row>
    <row r="476" spans="1:4" ht="12.75">
      <c r="A476" s="55"/>
      <c r="B476" s="55"/>
      <c r="C476" s="55"/>
      <c r="D476" s="55"/>
    </row>
    <row r="477" spans="1:4" ht="12.75">
      <c r="A477" s="55"/>
      <c r="B477" s="55"/>
      <c r="C477" s="55"/>
      <c r="D477" s="55"/>
    </row>
    <row r="478" spans="1:4" ht="12.75">
      <c r="A478" s="55"/>
      <c r="B478" s="55"/>
      <c r="C478" s="55"/>
      <c r="D478" s="55"/>
    </row>
    <row r="479" spans="1:4" ht="12.75">
      <c r="A479" s="55"/>
      <c r="B479" s="55"/>
      <c r="C479" s="55"/>
      <c r="D479" s="55"/>
    </row>
    <row r="480" spans="1:4" ht="12.75">
      <c r="A480" s="55"/>
      <c r="B480" s="55"/>
      <c r="C480" s="55"/>
      <c r="D480" s="55"/>
    </row>
    <row r="481" spans="1:4" ht="12.75">
      <c r="A481" s="55"/>
      <c r="B481" s="55"/>
      <c r="C481" s="55"/>
      <c r="D481" s="55"/>
    </row>
    <row r="482" spans="1:4" ht="12.75">
      <c r="A482" s="55"/>
      <c r="B482" s="55"/>
      <c r="C482" s="55"/>
      <c r="D482" s="55"/>
    </row>
    <row r="483" spans="1:4" ht="12.75">
      <c r="A483" s="55"/>
      <c r="B483" s="55"/>
      <c r="C483" s="55"/>
      <c r="D483" s="55"/>
    </row>
    <row r="484" spans="1:4" ht="12.75">
      <c r="A484" s="55"/>
      <c r="B484" s="55"/>
      <c r="C484" s="55"/>
      <c r="D484" s="55"/>
    </row>
    <row r="485" spans="1:4" ht="12.75">
      <c r="A485" s="55"/>
      <c r="B485" s="55"/>
      <c r="C485" s="55"/>
      <c r="D485" s="55"/>
    </row>
    <row r="486" spans="1:4" ht="12.75">
      <c r="A486" s="55"/>
      <c r="B486" s="55"/>
      <c r="C486" s="55"/>
      <c r="D486" s="55"/>
    </row>
    <row r="487" spans="1:4" ht="12.75">
      <c r="A487" s="55"/>
      <c r="B487" s="55"/>
      <c r="C487" s="55"/>
      <c r="D487" s="55"/>
    </row>
    <row r="488" spans="1:4" ht="12.75">
      <c r="A488" s="55"/>
      <c r="B488" s="55"/>
      <c r="C488" s="55"/>
      <c r="D488" s="55"/>
    </row>
    <row r="489" spans="1:4" ht="12.75">
      <c r="A489" s="55"/>
      <c r="B489" s="55"/>
      <c r="C489" s="55"/>
      <c r="D489" s="55"/>
    </row>
    <row r="490" spans="1:4" ht="12.75">
      <c r="A490" s="55"/>
      <c r="B490" s="55"/>
      <c r="C490" s="55"/>
      <c r="D490" s="55"/>
    </row>
    <row r="491" spans="1:4" ht="12.75">
      <c r="A491" s="55"/>
      <c r="B491" s="55"/>
      <c r="C491" s="55"/>
      <c r="D491" s="55"/>
    </row>
    <row r="492" spans="1:4" ht="12.75">
      <c r="A492" s="55"/>
      <c r="B492" s="55"/>
      <c r="C492" s="55"/>
      <c r="D492" s="55"/>
    </row>
    <row r="493" spans="1:4" ht="12.75">
      <c r="A493" s="55"/>
      <c r="B493" s="55"/>
      <c r="C493" s="55"/>
      <c r="D493" s="55"/>
    </row>
    <row r="494" spans="1:4" ht="12.75">
      <c r="A494" s="55"/>
      <c r="B494" s="55"/>
      <c r="C494" s="55"/>
      <c r="D494" s="55"/>
    </row>
    <row r="495" spans="1:4" ht="12.75">
      <c r="A495" s="55"/>
      <c r="B495" s="55"/>
      <c r="C495" s="55"/>
      <c r="D495" s="55"/>
    </row>
    <row r="496" spans="1:4" ht="12.75">
      <c r="A496" s="55"/>
      <c r="B496" s="55"/>
      <c r="C496" s="55"/>
      <c r="D496" s="55"/>
    </row>
    <row r="497" spans="1:4" ht="12.75">
      <c r="A497" s="55"/>
      <c r="B497" s="55"/>
      <c r="C497" s="55"/>
      <c r="D497" s="55"/>
    </row>
    <row r="498" spans="1:4" ht="12.75">
      <c r="A498" s="55"/>
      <c r="B498" s="55"/>
      <c r="C498" s="55"/>
      <c r="D498" s="55"/>
    </row>
    <row r="499" spans="1:4" ht="12.75">
      <c r="A499" s="55"/>
      <c r="B499" s="55"/>
      <c r="C499" s="55"/>
      <c r="D499" s="55"/>
    </row>
    <row r="500" spans="1:4" ht="12.75">
      <c r="A500" s="55"/>
      <c r="B500" s="55"/>
      <c r="C500" s="55"/>
      <c r="D500" s="55"/>
    </row>
    <row r="501" spans="1:4" ht="12.75">
      <c r="A501" s="55"/>
      <c r="B501" s="55"/>
      <c r="C501" s="55"/>
      <c r="D501" s="55"/>
    </row>
    <row r="502" spans="1:4" ht="12.75">
      <c r="A502" s="55"/>
      <c r="B502" s="55"/>
      <c r="C502" s="55"/>
      <c r="D502" s="55"/>
    </row>
    <row r="503" spans="1:4" ht="12.75">
      <c r="A503" s="55"/>
      <c r="B503" s="55"/>
      <c r="C503" s="55"/>
      <c r="D503" s="55"/>
    </row>
    <row r="504" spans="1:4" ht="12.75">
      <c r="A504" s="55"/>
      <c r="B504" s="55"/>
      <c r="C504" s="55"/>
      <c r="D504" s="55"/>
    </row>
    <row r="505" spans="1:4" ht="12.75">
      <c r="A505" s="55"/>
      <c r="B505" s="55"/>
      <c r="C505" s="55"/>
      <c r="D505" s="55"/>
    </row>
    <row r="506" spans="1:4" ht="12.75">
      <c r="A506" s="55"/>
      <c r="B506" s="55"/>
      <c r="C506" s="55"/>
      <c r="D506" s="55"/>
    </row>
    <row r="507" spans="1:4" ht="12.75">
      <c r="A507" s="55"/>
      <c r="B507" s="55"/>
      <c r="C507" s="55"/>
      <c r="D507" s="55"/>
    </row>
    <row r="508" spans="1:4" ht="12.75">
      <c r="A508" s="55"/>
      <c r="B508" s="55"/>
      <c r="C508" s="55"/>
      <c r="D508" s="55"/>
    </row>
    <row r="509" spans="1:4" ht="12.75">
      <c r="A509" s="55"/>
      <c r="B509" s="55"/>
      <c r="C509" s="55"/>
      <c r="D509" s="55"/>
    </row>
    <row r="510" spans="1:4" ht="12.75">
      <c r="A510" s="55"/>
      <c r="B510" s="55"/>
      <c r="C510" s="55"/>
      <c r="D510" s="55"/>
    </row>
    <row r="511" spans="1:4" ht="12.75">
      <c r="A511" s="55"/>
      <c r="B511" s="55"/>
      <c r="C511" s="55"/>
      <c r="D511" s="55"/>
    </row>
    <row r="512" spans="1:4" ht="12.75">
      <c r="A512" s="55"/>
      <c r="B512" s="55"/>
      <c r="C512" s="55"/>
      <c r="D512" s="55"/>
    </row>
    <row r="513" spans="1:4" ht="12.75">
      <c r="A513" s="55"/>
      <c r="B513" s="55"/>
      <c r="C513" s="55"/>
      <c r="D513" s="55"/>
    </row>
    <row r="514" spans="1:4" ht="12.75">
      <c r="A514" s="55"/>
      <c r="B514" s="55"/>
      <c r="C514" s="55"/>
      <c r="D514" s="55"/>
    </row>
    <row r="515" spans="1:4" ht="12.75">
      <c r="A515" s="55"/>
      <c r="B515" s="55"/>
      <c r="C515" s="55"/>
      <c r="D515" s="55"/>
    </row>
    <row r="516" spans="1:4" ht="12.75">
      <c r="A516" s="55"/>
      <c r="B516" s="55"/>
      <c r="C516" s="55"/>
      <c r="D516" s="55"/>
    </row>
    <row r="517" spans="1:4" ht="12.75">
      <c r="A517" s="55"/>
      <c r="B517" s="55"/>
      <c r="C517" s="55"/>
      <c r="D517" s="55"/>
    </row>
    <row r="518" spans="1:4" ht="12.75">
      <c r="A518" s="55"/>
      <c r="B518" s="55"/>
      <c r="C518" s="55"/>
      <c r="D518" s="55"/>
    </row>
    <row r="519" spans="1:4" ht="12.75">
      <c r="A519" s="55"/>
      <c r="B519" s="55"/>
      <c r="C519" s="55"/>
      <c r="D519" s="55"/>
    </row>
    <row r="520" spans="1:4" ht="12.75">
      <c r="A520" s="55"/>
      <c r="B520" s="55"/>
      <c r="C520" s="55"/>
      <c r="D520" s="55"/>
    </row>
    <row r="521" spans="1:4" ht="12.75">
      <c r="A521" s="55"/>
      <c r="B521" s="55"/>
      <c r="C521" s="55"/>
      <c r="D521" s="55"/>
    </row>
    <row r="522" spans="1:4" ht="12.75">
      <c r="A522" s="55"/>
      <c r="B522" s="55"/>
      <c r="C522" s="55"/>
      <c r="D522" s="55"/>
    </row>
    <row r="523" spans="1:4" ht="12.75">
      <c r="A523" s="55"/>
      <c r="B523" s="55"/>
      <c r="C523" s="55"/>
      <c r="D523" s="55"/>
    </row>
    <row r="524" spans="1:4" ht="12.75">
      <c r="A524" s="55"/>
      <c r="B524" s="55"/>
      <c r="C524" s="55"/>
      <c r="D524" s="55"/>
    </row>
    <row r="525" spans="1:4" ht="12.75">
      <c r="A525" s="55"/>
      <c r="B525" s="55"/>
      <c r="C525" s="55"/>
      <c r="D525" s="55"/>
    </row>
    <row r="526" spans="1:4" ht="12.75">
      <c r="A526" s="55"/>
      <c r="B526" s="55"/>
      <c r="C526" s="55"/>
      <c r="D526" s="55"/>
    </row>
    <row r="527" spans="1:4" ht="12.75">
      <c r="A527" s="55"/>
      <c r="B527" s="55"/>
      <c r="C527" s="55"/>
      <c r="D527" s="55"/>
    </row>
    <row r="528" spans="1:4" ht="12.75">
      <c r="A528" s="55"/>
      <c r="B528" s="55"/>
      <c r="C528" s="55"/>
      <c r="D528" s="55"/>
    </row>
    <row r="529" spans="1:4" ht="12.75">
      <c r="A529" s="55"/>
      <c r="B529" s="55"/>
      <c r="C529" s="55"/>
      <c r="D529" s="55"/>
    </row>
    <row r="530" spans="1:4" ht="12.75">
      <c r="A530" s="55"/>
      <c r="B530" s="55"/>
      <c r="C530" s="55"/>
      <c r="D530" s="55"/>
    </row>
    <row r="531" spans="1:4" ht="12.75">
      <c r="A531" s="55"/>
      <c r="B531" s="55"/>
      <c r="C531" s="55"/>
      <c r="D531" s="55"/>
    </row>
    <row r="532" spans="1:4" ht="12.75">
      <c r="A532" s="55"/>
      <c r="B532" s="55"/>
      <c r="C532" s="55"/>
      <c r="D532" s="55"/>
    </row>
    <row r="533" spans="1:4" ht="12.75">
      <c r="A533" s="55"/>
      <c r="B533" s="55"/>
      <c r="C533" s="55"/>
      <c r="D533" s="55"/>
    </row>
    <row r="534" spans="1:4" ht="12.75">
      <c r="A534" s="55"/>
      <c r="B534" s="55"/>
      <c r="C534" s="55"/>
      <c r="D534" s="55"/>
    </row>
    <row r="535" spans="1:4" ht="12.75">
      <c r="A535" s="55"/>
      <c r="B535" s="55"/>
      <c r="C535" s="55"/>
      <c r="D535" s="55"/>
    </row>
    <row r="536" spans="1:4" ht="12.75">
      <c r="A536" s="55"/>
      <c r="B536" s="55"/>
      <c r="C536" s="55"/>
      <c r="D536" s="55"/>
    </row>
    <row r="537" spans="1:4" ht="12.75">
      <c r="A537" s="55"/>
      <c r="B537" s="55"/>
      <c r="C537" s="55"/>
      <c r="D537" s="55"/>
    </row>
    <row r="538" spans="1:4" ht="12.75">
      <c r="A538" s="55"/>
      <c r="B538" s="55"/>
      <c r="C538" s="55"/>
      <c r="D538" s="55"/>
    </row>
    <row r="539" spans="1:4" ht="12.75">
      <c r="A539" s="55"/>
      <c r="B539" s="55"/>
      <c r="C539" s="55"/>
      <c r="D539" s="55"/>
    </row>
    <row r="540" spans="1:4" ht="12.75">
      <c r="A540" s="55"/>
      <c r="B540" s="55"/>
      <c r="C540" s="55"/>
      <c r="D540" s="55"/>
    </row>
    <row r="541" spans="1:4" ht="12.75">
      <c r="A541" s="55"/>
      <c r="B541" s="55"/>
      <c r="C541" s="55"/>
      <c r="D541" s="55"/>
    </row>
    <row r="542" spans="1:4" ht="12.75">
      <c r="A542" s="55"/>
      <c r="B542" s="55"/>
      <c r="C542" s="55"/>
      <c r="D542" s="55"/>
    </row>
    <row r="543" spans="1:4" ht="12.75">
      <c r="A543" s="55"/>
      <c r="B543" s="55"/>
      <c r="C543" s="55"/>
      <c r="D543" s="55"/>
    </row>
    <row r="544" spans="1:4" ht="12.75">
      <c r="A544" s="55"/>
      <c r="B544" s="55"/>
      <c r="C544" s="55"/>
      <c r="D544" s="55"/>
    </row>
    <row r="545" spans="1:4" ht="12.75">
      <c r="A545" s="55"/>
      <c r="B545" s="55"/>
      <c r="C545" s="55"/>
      <c r="D545" s="55"/>
    </row>
    <row r="546" spans="1:4" ht="12.75">
      <c r="A546" s="55"/>
      <c r="B546" s="55"/>
      <c r="C546" s="55"/>
      <c r="D546" s="55"/>
    </row>
    <row r="547" spans="1:4" ht="12.75">
      <c r="A547" s="55"/>
      <c r="B547" s="55"/>
      <c r="C547" s="55"/>
      <c r="D547" s="55"/>
    </row>
    <row r="548" spans="1:4" ht="12.75">
      <c r="A548" s="55"/>
      <c r="B548" s="55"/>
      <c r="C548" s="55"/>
      <c r="D548" s="55"/>
    </row>
    <row r="549" spans="1:4" ht="12.75">
      <c r="A549" s="55"/>
      <c r="B549" s="55"/>
      <c r="C549" s="55"/>
      <c r="D549" s="55"/>
    </row>
    <row r="550" spans="1:4" ht="12.75">
      <c r="A550" s="55"/>
      <c r="B550" s="55"/>
      <c r="C550" s="55"/>
      <c r="D550" s="55"/>
    </row>
    <row r="551" spans="1:4" ht="12.75">
      <c r="A551" s="55"/>
      <c r="B551" s="55"/>
      <c r="C551" s="55"/>
      <c r="D551" s="55"/>
    </row>
    <row r="552" spans="1:4" ht="12.75">
      <c r="A552" s="55"/>
      <c r="B552" s="55"/>
      <c r="C552" s="55"/>
      <c r="D552" s="55"/>
    </row>
    <row r="553" spans="1:4" ht="12.75">
      <c r="A553" s="55"/>
      <c r="B553" s="55"/>
      <c r="C553" s="55"/>
      <c r="D553" s="55"/>
    </row>
    <row r="554" spans="1:4" ht="12.75">
      <c r="A554" s="55"/>
      <c r="B554" s="55"/>
      <c r="C554" s="55"/>
      <c r="D554" s="55"/>
    </row>
    <row r="555" spans="1:4" ht="12.75">
      <c r="A555" s="55"/>
      <c r="B555" s="55"/>
      <c r="C555" s="55"/>
      <c r="D555" s="55"/>
    </row>
    <row r="556" spans="1:4" ht="12.75">
      <c r="A556" s="55"/>
      <c r="B556" s="55"/>
      <c r="C556" s="55"/>
      <c r="D556" s="55"/>
    </row>
    <row r="557" spans="1:4" ht="12.75">
      <c r="A557" s="55"/>
      <c r="B557" s="55"/>
      <c r="C557" s="55"/>
      <c r="D557" s="55"/>
    </row>
    <row r="558" spans="1:4" ht="12.75">
      <c r="A558" s="55"/>
      <c r="B558" s="55"/>
      <c r="C558" s="55"/>
      <c r="D558" s="55"/>
    </row>
    <row r="559" spans="1:4" ht="12.75">
      <c r="A559" s="55"/>
      <c r="B559" s="55"/>
      <c r="C559" s="55"/>
      <c r="D559" s="55"/>
    </row>
    <row r="560" spans="1:4" ht="12.75">
      <c r="A560" s="55"/>
      <c r="B560" s="55"/>
      <c r="C560" s="55"/>
      <c r="D560" s="55"/>
    </row>
    <row r="561" spans="1:4" ht="12.75">
      <c r="A561" s="55"/>
      <c r="B561" s="55"/>
      <c r="C561" s="55"/>
      <c r="D561" s="55"/>
    </row>
    <row r="562" spans="1:4" ht="12.75">
      <c r="A562" s="55"/>
      <c r="B562" s="55"/>
      <c r="C562" s="55"/>
      <c r="D562" s="55"/>
    </row>
    <row r="563" spans="1:4" ht="12.75">
      <c r="A563" s="55"/>
      <c r="B563" s="55"/>
      <c r="C563" s="55"/>
      <c r="D563" s="55"/>
    </row>
    <row r="564" spans="1:4" ht="12.75">
      <c r="A564" s="55"/>
      <c r="B564" s="55"/>
      <c r="C564" s="55"/>
      <c r="D564" s="55"/>
    </row>
    <row r="565" spans="1:4" ht="12.75">
      <c r="A565" s="55"/>
      <c r="B565" s="55"/>
      <c r="C565" s="55"/>
      <c r="D565" s="55"/>
    </row>
    <row r="566" spans="1:4" ht="12.75">
      <c r="A566" s="55"/>
      <c r="B566" s="55"/>
      <c r="C566" s="55"/>
      <c r="D566" s="55"/>
    </row>
    <row r="567" spans="1:4" ht="12.75">
      <c r="A567" s="55"/>
      <c r="B567" s="55"/>
      <c r="C567" s="55"/>
      <c r="D567" s="55"/>
    </row>
    <row r="568" spans="1:4" ht="12.75">
      <c r="A568" s="55"/>
      <c r="B568" s="55"/>
      <c r="C568" s="55"/>
      <c r="D568" s="55"/>
    </row>
    <row r="569" spans="1:4" ht="12.75">
      <c r="A569" s="55"/>
      <c r="B569" s="55"/>
      <c r="C569" s="55"/>
      <c r="D569" s="55"/>
    </row>
    <row r="570" spans="1:4" ht="12.75">
      <c r="A570" s="55"/>
      <c r="B570" s="55"/>
      <c r="C570" s="55"/>
      <c r="D570" s="55"/>
    </row>
    <row r="571" spans="1:4" ht="12.75">
      <c r="A571" s="55"/>
      <c r="B571" s="55"/>
      <c r="C571" s="55"/>
      <c r="D571" s="55"/>
    </row>
    <row r="572" spans="1:4" ht="12.75">
      <c r="A572" s="55"/>
      <c r="B572" s="55"/>
      <c r="C572" s="55"/>
      <c r="D572" s="55"/>
    </row>
    <row r="573" spans="1:4" ht="12.75">
      <c r="A573" s="55"/>
      <c r="B573" s="55"/>
      <c r="C573" s="55"/>
      <c r="D573" s="55"/>
    </row>
    <row r="574" spans="1:4" ht="12.75">
      <c r="A574" s="55"/>
      <c r="B574" s="55"/>
      <c r="C574" s="55"/>
      <c r="D574" s="55"/>
    </row>
    <row r="575" spans="1:4" ht="12.75">
      <c r="A575" s="55"/>
      <c r="B575" s="55"/>
      <c r="C575" s="55"/>
      <c r="D575" s="55"/>
    </row>
    <row r="576" spans="1:4" ht="12.75">
      <c r="A576" s="55"/>
      <c r="B576" s="55"/>
      <c r="C576" s="55"/>
      <c r="D576" s="55"/>
    </row>
    <row r="577" spans="1:4" ht="12.75">
      <c r="A577" s="55"/>
      <c r="B577" s="55"/>
      <c r="C577" s="55"/>
      <c r="D577" s="55"/>
    </row>
    <row r="578" spans="1:4" ht="12.75">
      <c r="A578" s="55"/>
      <c r="B578" s="55"/>
      <c r="C578" s="55"/>
      <c r="D578" s="55"/>
    </row>
    <row r="579" spans="1:4" ht="12.75">
      <c r="A579" s="55"/>
      <c r="B579" s="55"/>
      <c r="C579" s="55"/>
      <c r="D579" s="55"/>
    </row>
    <row r="580" spans="1:4" ht="12.75">
      <c r="A580" s="55"/>
      <c r="B580" s="55"/>
      <c r="C580" s="55"/>
      <c r="D580" s="55"/>
    </row>
    <row r="581" spans="1:4" ht="12.75">
      <c r="A581" s="55"/>
      <c r="B581" s="55"/>
      <c r="C581" s="55"/>
      <c r="D581" s="55"/>
    </row>
    <row r="582" spans="1:4" ht="12.75">
      <c r="A582" s="55"/>
      <c r="B582" s="55"/>
      <c r="C582" s="55"/>
      <c r="D582" s="55"/>
    </row>
    <row r="583" spans="1:4" ht="12.75">
      <c r="A583" s="55"/>
      <c r="B583" s="55"/>
      <c r="C583" s="55"/>
      <c r="D583" s="55"/>
    </row>
    <row r="584" spans="1:4" ht="12.75">
      <c r="A584" s="55"/>
      <c r="B584" s="55"/>
      <c r="C584" s="55"/>
      <c r="D584" s="55"/>
    </row>
    <row r="585" spans="1:4" ht="12.75">
      <c r="A585" s="55"/>
      <c r="B585" s="55"/>
      <c r="C585" s="55"/>
      <c r="D585" s="55"/>
    </row>
    <row r="586" spans="1:4" ht="12.75">
      <c r="A586" s="55"/>
      <c r="B586" s="55"/>
      <c r="C586" s="55"/>
      <c r="D586" s="55"/>
    </row>
    <row r="587" spans="1:4" ht="12.75">
      <c r="A587" s="55"/>
      <c r="B587" s="55"/>
      <c r="C587" s="55"/>
      <c r="D587" s="55"/>
    </row>
    <row r="588" spans="1:4" ht="12.75">
      <c r="A588" s="55"/>
      <c r="B588" s="55"/>
      <c r="C588" s="55"/>
      <c r="D588" s="55"/>
    </row>
    <row r="589" spans="1:4" ht="12.75">
      <c r="A589" s="55"/>
      <c r="B589" s="55"/>
      <c r="C589" s="55"/>
      <c r="D589" s="55"/>
    </row>
    <row r="590" spans="1:4" ht="12.75">
      <c r="A590" s="55"/>
      <c r="B590" s="55"/>
      <c r="C590" s="55"/>
      <c r="D590" s="55"/>
    </row>
    <row r="591" spans="1:4" ht="12.75">
      <c r="A591" s="55"/>
      <c r="B591" s="55"/>
      <c r="C591" s="55"/>
      <c r="D591" s="55"/>
    </row>
    <row r="592" spans="1:4" ht="12.75">
      <c r="A592" s="55"/>
      <c r="B592" s="55"/>
      <c r="C592" s="55"/>
      <c r="D592" s="55"/>
    </row>
    <row r="593" spans="1:4" ht="12.75">
      <c r="A593" s="55"/>
      <c r="B593" s="55"/>
      <c r="C593" s="55"/>
      <c r="D593" s="55"/>
    </row>
    <row r="594" spans="1:4" ht="12.75">
      <c r="A594" s="55"/>
      <c r="B594" s="55"/>
      <c r="C594" s="55"/>
      <c r="D594" s="55"/>
    </row>
    <row r="595" spans="1:4" ht="12.75">
      <c r="A595" s="55"/>
      <c r="B595" s="55"/>
      <c r="C595" s="55"/>
      <c r="D595" s="55"/>
    </row>
    <row r="596" spans="1:4" ht="12.75">
      <c r="A596" s="55"/>
      <c r="B596" s="55"/>
      <c r="C596" s="55"/>
      <c r="D596" s="55"/>
    </row>
    <row r="597" spans="1:4" ht="12.75">
      <c r="A597" s="55"/>
      <c r="B597" s="55"/>
      <c r="C597" s="55"/>
      <c r="D597" s="55"/>
    </row>
    <row r="598" spans="1:4" ht="12.75">
      <c r="A598" s="55"/>
      <c r="B598" s="55"/>
      <c r="C598" s="55"/>
      <c r="D598" s="55"/>
    </row>
    <row r="599" spans="1:4" ht="12.75">
      <c r="A599" s="55"/>
      <c r="B599" s="55"/>
      <c r="C599" s="55"/>
      <c r="D599" s="55"/>
    </row>
    <row r="600" spans="1:4" ht="12.75">
      <c r="A600" s="55"/>
      <c r="B600" s="55"/>
      <c r="C600" s="55"/>
      <c r="D600" s="55"/>
    </row>
    <row r="601" spans="1:4" ht="12.75">
      <c r="A601" s="55"/>
      <c r="B601" s="55"/>
      <c r="C601" s="55"/>
      <c r="D601" s="55"/>
    </row>
    <row r="602" spans="1:4" ht="12.75">
      <c r="A602" s="55"/>
      <c r="B602" s="55"/>
      <c r="C602" s="55"/>
      <c r="D602" s="55"/>
    </row>
    <row r="603" spans="1:4" ht="12.75">
      <c r="A603" s="55"/>
      <c r="B603" s="55"/>
      <c r="C603" s="55"/>
      <c r="D603" s="55"/>
    </row>
    <row r="604" spans="1:4" ht="12.75">
      <c r="A604" s="55"/>
      <c r="B604" s="55"/>
      <c r="C604" s="55"/>
      <c r="D604" s="55"/>
    </row>
    <row r="605" spans="1:4" ht="12.75">
      <c r="A605" s="55"/>
      <c r="B605" s="55"/>
      <c r="C605" s="55"/>
      <c r="D605" s="55"/>
    </row>
    <row r="606" spans="1:4" ht="12.75">
      <c r="A606" s="55"/>
      <c r="B606" s="55"/>
      <c r="C606" s="55"/>
      <c r="D606" s="55"/>
    </row>
    <row r="607" spans="1:4" ht="12.75">
      <c r="A607" s="55"/>
      <c r="B607" s="55"/>
      <c r="C607" s="55"/>
      <c r="D607" s="55"/>
    </row>
    <row r="608" spans="1:4" ht="12.75">
      <c r="A608" s="55"/>
      <c r="B608" s="55"/>
      <c r="C608" s="55"/>
      <c r="D608" s="55"/>
    </row>
    <row r="609" spans="1:4" ht="12.75">
      <c r="A609" s="55"/>
      <c r="B609" s="55"/>
      <c r="C609" s="55"/>
      <c r="D609" s="55"/>
    </row>
    <row r="610" spans="1:4" ht="12.75">
      <c r="A610" s="55"/>
      <c r="B610" s="55"/>
      <c r="C610" s="55"/>
      <c r="D610" s="55"/>
    </row>
    <row r="611" spans="1:4" ht="12.75">
      <c r="A611" s="55"/>
      <c r="B611" s="55"/>
      <c r="C611" s="55"/>
      <c r="D611" s="55"/>
    </row>
    <row r="612" spans="1:4" ht="12.75">
      <c r="A612" s="55"/>
      <c r="B612" s="55"/>
      <c r="C612" s="55"/>
      <c r="D612" s="55"/>
    </row>
    <row r="613" spans="1:4" ht="12.75">
      <c r="A613" s="55"/>
      <c r="B613" s="55"/>
      <c r="C613" s="55"/>
      <c r="D613" s="55"/>
    </row>
    <row r="614" spans="1:4" ht="12.75">
      <c r="A614" s="55"/>
      <c r="B614" s="55"/>
      <c r="C614" s="55"/>
      <c r="D614" s="55"/>
    </row>
    <row r="615" spans="1:4" ht="12.75">
      <c r="A615" s="55"/>
      <c r="B615" s="55"/>
      <c r="C615" s="55"/>
      <c r="D615" s="55"/>
    </row>
    <row r="616" spans="1:4" ht="12.75">
      <c r="A616" s="55"/>
      <c r="B616" s="55"/>
      <c r="C616" s="55"/>
      <c r="D616" s="55"/>
    </row>
    <row r="617" spans="1:4" ht="12.75">
      <c r="A617" s="55"/>
      <c r="B617" s="55"/>
      <c r="C617" s="55"/>
      <c r="D617" s="55"/>
    </row>
    <row r="618" spans="1:4" ht="12.75">
      <c r="A618" s="55"/>
      <c r="B618" s="55"/>
      <c r="C618" s="55"/>
      <c r="D618" s="55"/>
    </row>
    <row r="619" spans="1:4" ht="12.75">
      <c r="A619" s="55"/>
      <c r="B619" s="55"/>
      <c r="C619" s="55"/>
      <c r="D619" s="55"/>
    </row>
    <row r="620" spans="1:4" ht="12.75">
      <c r="A620" s="55"/>
      <c r="B620" s="55"/>
      <c r="C620" s="55"/>
      <c r="D620" s="55"/>
    </row>
    <row r="621" spans="1:4" ht="12.75">
      <c r="A621" s="55"/>
      <c r="B621" s="55"/>
      <c r="C621" s="55"/>
      <c r="D621" s="55"/>
    </row>
    <row r="622" spans="1:4" ht="12.75">
      <c r="A622" s="55"/>
      <c r="B622" s="55"/>
      <c r="C622" s="55"/>
      <c r="D622" s="55"/>
    </row>
    <row r="623" spans="1:4" ht="12.75">
      <c r="A623" s="55"/>
      <c r="B623" s="55"/>
      <c r="C623" s="55"/>
      <c r="D623" s="55"/>
    </row>
    <row r="624" spans="1:4" ht="12.75">
      <c r="A624" s="55"/>
      <c r="B624" s="55"/>
      <c r="C624" s="55"/>
      <c r="D624" s="55"/>
    </row>
    <row r="625" spans="1:4" ht="12.75">
      <c r="A625" s="55"/>
      <c r="B625" s="55"/>
      <c r="C625" s="55"/>
      <c r="D625" s="55"/>
    </row>
    <row r="626" spans="1:4" ht="12.75">
      <c r="A626" s="55"/>
      <c r="B626" s="55"/>
      <c r="C626" s="55"/>
      <c r="D626" s="55"/>
    </row>
    <row r="627" spans="1:4" ht="12.75">
      <c r="A627" s="55"/>
      <c r="B627" s="55"/>
      <c r="C627" s="55"/>
      <c r="D627" s="55"/>
    </row>
    <row r="628" spans="1:4" ht="12.75">
      <c r="A628" s="55"/>
      <c r="B628" s="55"/>
      <c r="C628" s="55"/>
      <c r="D628" s="55"/>
    </row>
    <row r="629" spans="1:4" ht="12.75">
      <c r="A629" s="55"/>
      <c r="B629" s="55"/>
      <c r="C629" s="55"/>
      <c r="D629" s="55"/>
    </row>
    <row r="630" spans="1:4" ht="12.75">
      <c r="A630" s="55"/>
      <c r="B630" s="55"/>
      <c r="C630" s="55"/>
      <c r="D630" s="55"/>
    </row>
    <row r="631" spans="1:4" ht="12.75">
      <c r="A631" s="55"/>
      <c r="B631" s="55"/>
      <c r="C631" s="55"/>
      <c r="D631" s="55"/>
    </row>
    <row r="632" spans="1:4" ht="12.75">
      <c r="A632" s="55"/>
      <c r="B632" s="55"/>
      <c r="C632" s="55"/>
      <c r="D632" s="55"/>
    </row>
    <row r="633" spans="1:4" ht="12.75">
      <c r="A633" s="55"/>
      <c r="B633" s="55"/>
      <c r="C633" s="55"/>
      <c r="D633" s="55"/>
    </row>
    <row r="634" spans="1:4" ht="12.75">
      <c r="A634" s="55"/>
      <c r="B634" s="55"/>
      <c r="C634" s="55"/>
      <c r="D634" s="55"/>
    </row>
    <row r="635" spans="1:4" ht="12.75">
      <c r="A635" s="55"/>
      <c r="B635" s="55"/>
      <c r="C635" s="55"/>
      <c r="D635" s="55"/>
    </row>
    <row r="636" spans="1:4" ht="12.75">
      <c r="A636" s="55"/>
      <c r="B636" s="55"/>
      <c r="C636" s="55"/>
      <c r="D636" s="55"/>
    </row>
    <row r="637" spans="1:4" ht="12.75">
      <c r="A637" s="55"/>
      <c r="B637" s="55"/>
      <c r="C637" s="55"/>
      <c r="D637" s="55"/>
    </row>
    <row r="638" spans="1:4" ht="12.75">
      <c r="A638" s="55"/>
      <c r="B638" s="55"/>
      <c r="C638" s="55"/>
      <c r="D638" s="55"/>
    </row>
    <row r="639" spans="1:4" ht="12.75">
      <c r="A639" s="55"/>
      <c r="B639" s="55"/>
      <c r="C639" s="55"/>
      <c r="D639" s="55"/>
    </row>
    <row r="640" spans="1:4" ht="12.75">
      <c r="A640" s="55"/>
      <c r="B640" s="55"/>
      <c r="C640" s="55"/>
      <c r="D640" s="55"/>
    </row>
    <row r="641" spans="1:4" ht="12.75">
      <c r="A641" s="55"/>
      <c r="B641" s="55"/>
      <c r="C641" s="55"/>
      <c r="D641" s="55"/>
    </row>
    <row r="642" spans="1:4" ht="12.75">
      <c r="A642" s="55"/>
      <c r="B642" s="55"/>
      <c r="C642" s="55"/>
      <c r="D642" s="55"/>
    </row>
    <row r="643" spans="1:4" ht="12.75">
      <c r="A643" s="55"/>
      <c r="B643" s="55"/>
      <c r="C643" s="55"/>
      <c r="D643" s="55"/>
    </row>
    <row r="644" spans="1:4" ht="12.75">
      <c r="A644" s="55"/>
      <c r="B644" s="55"/>
      <c r="C644" s="55"/>
      <c r="D644" s="55"/>
    </row>
    <row r="645" spans="1:4" ht="12.75">
      <c r="A645" s="55"/>
      <c r="B645" s="55"/>
      <c r="C645" s="55"/>
      <c r="D645" s="55"/>
    </row>
    <row r="646" spans="1:4" ht="12.75">
      <c r="A646" s="55"/>
      <c r="B646" s="55"/>
      <c r="C646" s="55"/>
      <c r="D646" s="55"/>
    </row>
    <row r="647" spans="1:4" ht="12.75">
      <c r="A647" s="55"/>
      <c r="B647" s="55"/>
      <c r="C647" s="55"/>
      <c r="D647" s="55"/>
    </row>
    <row r="648" spans="1:4" ht="12.75">
      <c r="A648" s="55"/>
      <c r="B648" s="55"/>
      <c r="C648" s="55"/>
      <c r="D648" s="55"/>
    </row>
    <row r="649" spans="1:4" ht="12.75">
      <c r="A649" s="55"/>
      <c r="B649" s="55"/>
      <c r="C649" s="55"/>
      <c r="D649" s="55"/>
    </row>
    <row r="650" spans="1:4" ht="12.75">
      <c r="A650" s="55"/>
      <c r="B650" s="55"/>
      <c r="C650" s="55"/>
      <c r="D650" s="55"/>
    </row>
    <row r="651" spans="1:4" ht="12.75">
      <c r="A651" s="55"/>
      <c r="B651" s="55"/>
      <c r="C651" s="55"/>
      <c r="D651" s="55"/>
    </row>
    <row r="652" spans="1:4" ht="12.75">
      <c r="A652" s="55"/>
      <c r="B652" s="55"/>
      <c r="C652" s="55"/>
      <c r="D652" s="55"/>
    </row>
    <row r="653" spans="1:4" ht="12.75">
      <c r="A653" s="55"/>
      <c r="B653" s="55"/>
      <c r="C653" s="55"/>
      <c r="D653" s="55"/>
    </row>
    <row r="654" spans="1:4" ht="12.75">
      <c r="A654" s="55"/>
      <c r="B654" s="55"/>
      <c r="C654" s="55"/>
      <c r="D654" s="55"/>
    </row>
    <row r="655" spans="1:4" ht="12.75">
      <c r="A655" s="55"/>
      <c r="B655" s="55"/>
      <c r="C655" s="55"/>
      <c r="D655" s="55"/>
    </row>
    <row r="656" spans="1:4" ht="12.75">
      <c r="A656" s="55"/>
      <c r="B656" s="55"/>
      <c r="C656" s="55"/>
      <c r="D656" s="55"/>
    </row>
    <row r="657" spans="1:4" ht="12.75">
      <c r="A657" s="55"/>
      <c r="B657" s="55"/>
      <c r="C657" s="55"/>
      <c r="D657" s="55"/>
    </row>
    <row r="658" spans="1:4" ht="12.75">
      <c r="A658" s="55"/>
      <c r="B658" s="55"/>
      <c r="C658" s="55"/>
      <c r="D658" s="55"/>
    </row>
    <row r="659" spans="1:4" ht="12.75">
      <c r="A659" s="55"/>
      <c r="B659" s="55"/>
      <c r="C659" s="55"/>
      <c r="D659" s="55"/>
    </row>
    <row r="660" spans="1:4" ht="12.75">
      <c r="A660" s="55"/>
      <c r="B660" s="55"/>
      <c r="C660" s="55"/>
      <c r="D660" s="55"/>
    </row>
    <row r="661" spans="1:4" ht="12.75">
      <c r="A661" s="55"/>
      <c r="B661" s="55"/>
      <c r="C661" s="55"/>
      <c r="D661" s="55"/>
    </row>
    <row r="662" spans="1:4" ht="12.75">
      <c r="A662" s="55"/>
      <c r="B662" s="55"/>
      <c r="C662" s="55"/>
      <c r="D662" s="55"/>
    </row>
    <row r="663" spans="1:4" ht="12.75">
      <c r="A663" s="55"/>
      <c r="B663" s="55"/>
      <c r="C663" s="55"/>
      <c r="D663" s="55"/>
    </row>
    <row r="664" spans="1:4" ht="12.75">
      <c r="A664" s="55"/>
      <c r="B664" s="55"/>
      <c r="C664" s="55"/>
      <c r="D664" s="55"/>
    </row>
    <row r="665" spans="1:4" ht="12.75">
      <c r="A665" s="55"/>
      <c r="B665" s="55"/>
      <c r="C665" s="55"/>
      <c r="D665" s="55"/>
    </row>
    <row r="666" spans="1:4" ht="12.75">
      <c r="A666" s="55"/>
      <c r="B666" s="55"/>
      <c r="C666" s="55"/>
      <c r="D666" s="55"/>
    </row>
    <row r="667" spans="1:4" ht="12.75">
      <c r="A667" s="55"/>
      <c r="B667" s="55"/>
      <c r="C667" s="55"/>
      <c r="D667" s="55"/>
    </row>
    <row r="668" spans="1:4" ht="12.75">
      <c r="A668" s="55"/>
      <c r="B668" s="55"/>
      <c r="C668" s="55"/>
      <c r="D668" s="55"/>
    </row>
    <row r="669" spans="1:4" ht="12.75">
      <c r="A669" s="55"/>
      <c r="B669" s="55"/>
      <c r="C669" s="55"/>
      <c r="D669" s="55"/>
    </row>
    <row r="670" spans="1:4" ht="12.75">
      <c r="A670" s="55"/>
      <c r="B670" s="55"/>
      <c r="C670" s="55"/>
      <c r="D670" s="55"/>
    </row>
    <row r="671" spans="1:4" ht="12.75">
      <c r="A671" s="55"/>
      <c r="B671" s="55"/>
      <c r="C671" s="55"/>
      <c r="D671" s="55"/>
    </row>
    <row r="672" spans="1:4" ht="12.75">
      <c r="A672" s="55"/>
      <c r="B672" s="55"/>
      <c r="C672" s="55"/>
      <c r="D672" s="55"/>
    </row>
    <row r="673" spans="1:4" ht="12.75">
      <c r="A673" s="55"/>
      <c r="B673" s="55"/>
      <c r="C673" s="55"/>
      <c r="D673" s="55"/>
    </row>
    <row r="674" spans="1:4" ht="12.75">
      <c r="A674" s="55"/>
      <c r="B674" s="55"/>
      <c r="C674" s="55"/>
      <c r="D674" s="55"/>
    </row>
  </sheetData>
  <mergeCells count="13">
    <mergeCell ref="E9:E10"/>
    <mergeCell ref="F9:F10"/>
    <mergeCell ref="F368:F369"/>
    <mergeCell ref="D9:D10"/>
    <mergeCell ref="D368:D369"/>
    <mergeCell ref="E1:F1"/>
    <mergeCell ref="A6:F6"/>
    <mergeCell ref="A8:F8"/>
    <mergeCell ref="C368:C369"/>
    <mergeCell ref="A9:A11"/>
    <mergeCell ref="B9:B11"/>
    <mergeCell ref="C9:C11"/>
    <mergeCell ref="E368:E369"/>
  </mergeCells>
  <printOptions horizontalCentered="1"/>
  <pageMargins left="0.35433070866141736" right="0.31496062992125984" top="0.25" bottom="0.21" header="0.11811023622047245" footer="0.19"/>
  <pageSetup horizontalDpi="600" verticalDpi="600" orientation="portrait" paperSize="9" scale="97" r:id="rId1"/>
  <rowBreaks count="5" manualBreakCount="5">
    <brk id="66" max="5" man="1"/>
    <brk id="132" max="5" man="1"/>
    <brk id="198" max="5" man="1"/>
    <brk id="262" max="5" man="1"/>
    <brk id="32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56"/>
  <sheetViews>
    <sheetView workbookViewId="0" topLeftCell="A215">
      <selection activeCell="D232" sqref="D232"/>
    </sheetView>
  </sheetViews>
  <sheetFormatPr defaultColWidth="9.00390625" defaultRowHeight="12.75"/>
  <cols>
    <col min="1" max="1" width="4.125" style="14" customWidth="1"/>
    <col min="2" max="2" width="6.00390625" style="14" customWidth="1"/>
    <col min="3" max="3" width="5.00390625" style="14" customWidth="1"/>
    <col min="4" max="4" width="44.875" style="14" customWidth="1"/>
    <col min="5" max="5" width="13.25390625" style="315" customWidth="1"/>
    <col min="6" max="6" width="10.25390625" style="14" customWidth="1"/>
    <col min="7" max="7" width="13.25390625" style="295" customWidth="1"/>
    <col min="8" max="8" width="7.875" style="55" customWidth="1"/>
    <col min="9" max="9" width="12.00390625" style="55" customWidth="1"/>
    <col min="10" max="10" width="6.00390625" style="14" customWidth="1"/>
    <col min="11" max="16384" width="9.125" style="14" customWidth="1"/>
  </cols>
  <sheetData>
    <row r="1" ht="12.75">
      <c r="F1" s="15" t="s">
        <v>470</v>
      </c>
    </row>
    <row r="2" ht="12.75">
      <c r="F2" s="15" t="s">
        <v>206</v>
      </c>
    </row>
    <row r="3" spans="2:6" ht="12.75">
      <c r="B3" s="18"/>
      <c r="C3" s="18"/>
      <c r="D3" s="18"/>
      <c r="F3" s="15" t="s">
        <v>207</v>
      </c>
    </row>
    <row r="4" ht="12.75">
      <c r="F4" s="15" t="s">
        <v>654</v>
      </c>
    </row>
    <row r="7" spans="1:7" ht="12.75">
      <c r="A7" s="709" t="s">
        <v>638</v>
      </c>
      <c r="B7" s="709"/>
      <c r="C7" s="709"/>
      <c r="D7" s="709"/>
      <c r="E7" s="709"/>
      <c r="F7" s="709"/>
      <c r="G7" s="709"/>
    </row>
    <row r="8" spans="3:4" ht="10.5" customHeight="1">
      <c r="C8" s="18"/>
      <c r="D8" s="92"/>
    </row>
    <row r="9" spans="1:7" ht="12" customHeight="1" thickBot="1">
      <c r="A9" s="675" t="s">
        <v>114</v>
      </c>
      <c r="B9" s="675"/>
      <c r="C9" s="675"/>
      <c r="D9" s="675"/>
      <c r="E9" s="675"/>
      <c r="F9" s="675"/>
      <c r="G9" s="675"/>
    </row>
    <row r="10" spans="1:7" ht="12.75" customHeight="1">
      <c r="A10" s="716" t="s">
        <v>63</v>
      </c>
      <c r="B10" s="719" t="s">
        <v>47</v>
      </c>
      <c r="C10" s="719" t="s">
        <v>0</v>
      </c>
      <c r="D10" s="719" t="s">
        <v>64</v>
      </c>
      <c r="E10" s="710" t="s">
        <v>531</v>
      </c>
      <c r="F10" s="713" t="s">
        <v>640</v>
      </c>
      <c r="G10" s="706" t="s">
        <v>679</v>
      </c>
    </row>
    <row r="11" spans="1:7" ht="12.75">
      <c r="A11" s="717"/>
      <c r="B11" s="720"/>
      <c r="C11" s="720"/>
      <c r="D11" s="720"/>
      <c r="E11" s="711"/>
      <c r="F11" s="714"/>
      <c r="G11" s="707"/>
    </row>
    <row r="12" spans="1:7" ht="12" customHeight="1" thickBot="1">
      <c r="A12" s="718"/>
      <c r="B12" s="721"/>
      <c r="C12" s="721"/>
      <c r="D12" s="721"/>
      <c r="E12" s="712"/>
      <c r="F12" s="715"/>
      <c r="G12" s="708"/>
    </row>
    <row r="13" spans="1:9" s="93" customFormat="1" ht="9.75" customHeight="1" thickBot="1">
      <c r="A13" s="130">
        <v>1</v>
      </c>
      <c r="B13" s="132">
        <v>2</v>
      </c>
      <c r="C13" s="131">
        <v>3</v>
      </c>
      <c r="D13" s="131">
        <v>4</v>
      </c>
      <c r="E13" s="454">
        <v>5</v>
      </c>
      <c r="F13" s="477">
        <v>6</v>
      </c>
      <c r="G13" s="479">
        <v>7</v>
      </c>
      <c r="H13" s="296"/>
      <c r="I13" s="296"/>
    </row>
    <row r="14" spans="1:7" ht="12.75">
      <c r="A14" s="29"/>
      <c r="B14" s="52"/>
      <c r="C14" s="52"/>
      <c r="D14" s="94"/>
      <c r="E14" s="455"/>
      <c r="F14" s="16"/>
      <c r="G14" s="68"/>
    </row>
    <row r="15" spans="1:7" ht="13.5" thickBot="1">
      <c r="A15" s="41" t="s">
        <v>1</v>
      </c>
      <c r="B15" s="42"/>
      <c r="C15" s="42"/>
      <c r="D15" s="95" t="s">
        <v>2</v>
      </c>
      <c r="E15" s="456">
        <f>E16+E19</f>
        <v>60540</v>
      </c>
      <c r="F15" s="456">
        <f>F16+F19</f>
        <v>0</v>
      </c>
      <c r="G15" s="65">
        <f aca="true" t="shared" si="0" ref="G15:G25">E15+F15</f>
        <v>60540</v>
      </c>
    </row>
    <row r="16" spans="1:7" ht="12.75">
      <c r="A16" s="43"/>
      <c r="B16" s="70" t="s">
        <v>3</v>
      </c>
      <c r="C16" s="86"/>
      <c r="D16" s="96" t="s">
        <v>69</v>
      </c>
      <c r="E16" s="458">
        <f>E17</f>
        <v>50000</v>
      </c>
      <c r="F16" s="458">
        <f>F17</f>
        <v>0</v>
      </c>
      <c r="G16" s="67">
        <f t="shared" si="0"/>
        <v>50000</v>
      </c>
    </row>
    <row r="17" spans="1:7" ht="12.75">
      <c r="A17" s="43"/>
      <c r="B17" s="39"/>
      <c r="C17" s="40" t="s">
        <v>208</v>
      </c>
      <c r="D17" s="9" t="s">
        <v>209</v>
      </c>
      <c r="E17" s="457">
        <v>50000</v>
      </c>
      <c r="F17" s="270"/>
      <c r="G17" s="68">
        <f t="shared" si="0"/>
        <v>50000</v>
      </c>
    </row>
    <row r="18" spans="1:7" ht="12.75">
      <c r="A18" s="43"/>
      <c r="B18" s="8"/>
      <c r="C18" s="40"/>
      <c r="D18" s="9"/>
      <c r="E18" s="457"/>
      <c r="F18" s="270"/>
      <c r="G18" s="68"/>
    </row>
    <row r="19" spans="1:7" ht="12.75">
      <c r="A19" s="43"/>
      <c r="B19" s="70" t="s">
        <v>501</v>
      </c>
      <c r="C19" s="100"/>
      <c r="D19" s="78" t="s">
        <v>502</v>
      </c>
      <c r="E19" s="458">
        <f>SUM(E20:E22)</f>
        <v>10540</v>
      </c>
      <c r="F19" s="458">
        <f>SUM(F20:F22)</f>
        <v>0</v>
      </c>
      <c r="G19" s="67">
        <f t="shared" si="0"/>
        <v>10540</v>
      </c>
    </row>
    <row r="20" spans="1:7" ht="12.75">
      <c r="A20" s="43"/>
      <c r="B20" s="40"/>
      <c r="C20" s="40" t="s">
        <v>656</v>
      </c>
      <c r="D20" s="76" t="s">
        <v>657</v>
      </c>
      <c r="E20" s="457">
        <v>5540</v>
      </c>
      <c r="F20" s="478"/>
      <c r="G20" s="68">
        <f>F20+E20</f>
        <v>5540</v>
      </c>
    </row>
    <row r="21" spans="1:7" ht="12.75">
      <c r="A21" s="43"/>
      <c r="B21" s="40"/>
      <c r="C21" s="40"/>
      <c r="D21" s="76" t="s">
        <v>658</v>
      </c>
      <c r="E21" s="457"/>
      <c r="F21" s="478"/>
      <c r="G21" s="68"/>
    </row>
    <row r="22" spans="1:10" ht="12.75">
      <c r="A22" s="43"/>
      <c r="B22" s="39"/>
      <c r="C22" s="318" t="s">
        <v>208</v>
      </c>
      <c r="D22" s="76" t="s">
        <v>209</v>
      </c>
      <c r="E22" s="457">
        <v>5000</v>
      </c>
      <c r="F22" s="478"/>
      <c r="G22" s="68">
        <f t="shared" si="0"/>
        <v>5000</v>
      </c>
      <c r="I22" s="9"/>
      <c r="J22" s="16"/>
    </row>
    <row r="23" spans="1:10" ht="12.75">
      <c r="A23" s="43"/>
      <c r="B23" s="39"/>
      <c r="C23" s="40"/>
      <c r="D23" s="9"/>
      <c r="E23" s="457"/>
      <c r="F23" s="270"/>
      <c r="G23" s="68"/>
      <c r="I23" s="9"/>
      <c r="J23" s="16"/>
    </row>
    <row r="24" spans="1:10" ht="13.5" thickBot="1">
      <c r="A24" s="41" t="s">
        <v>21</v>
      </c>
      <c r="B24" s="42"/>
      <c r="C24" s="42"/>
      <c r="D24" s="53" t="s">
        <v>22</v>
      </c>
      <c r="E24" s="456">
        <f>E28+E25</f>
        <v>188414</v>
      </c>
      <c r="F24" s="456">
        <f>F28+F25</f>
        <v>0</v>
      </c>
      <c r="G24" s="65">
        <f t="shared" si="0"/>
        <v>188414</v>
      </c>
      <c r="I24" s="610"/>
      <c r="J24" s="16"/>
    </row>
    <row r="25" spans="1:10" ht="12.75">
      <c r="A25" s="45"/>
      <c r="B25" s="70" t="s">
        <v>44</v>
      </c>
      <c r="C25" s="86"/>
      <c r="D25" s="78" t="s">
        <v>72</v>
      </c>
      <c r="E25" s="458">
        <f>SUM(E26)</f>
        <v>183714</v>
      </c>
      <c r="F25" s="458">
        <f>SUM(F26)</f>
        <v>0</v>
      </c>
      <c r="G25" s="67">
        <f t="shared" si="0"/>
        <v>183714</v>
      </c>
      <c r="I25" s="9"/>
      <c r="J25" s="16"/>
    </row>
    <row r="26" spans="1:7" ht="12.75">
      <c r="A26" s="45"/>
      <c r="B26" s="4"/>
      <c r="C26" s="97">
        <v>3030</v>
      </c>
      <c r="D26" s="98" t="s">
        <v>210</v>
      </c>
      <c r="E26" s="457">
        <v>183714</v>
      </c>
      <c r="F26" s="270"/>
      <c r="G26" s="68">
        <f aca="true" t="shared" si="1" ref="G26:G33">E26+F26</f>
        <v>183714</v>
      </c>
    </row>
    <row r="27" spans="1:7" ht="12.75">
      <c r="A27" s="45"/>
      <c r="B27" s="3"/>
      <c r="C27" s="3"/>
      <c r="D27" s="5"/>
      <c r="E27" s="457"/>
      <c r="F27" s="270"/>
      <c r="G27" s="68"/>
    </row>
    <row r="28" spans="1:7" ht="12.75">
      <c r="A28" s="23"/>
      <c r="B28" s="70" t="s">
        <v>23</v>
      </c>
      <c r="C28" s="99"/>
      <c r="D28" s="78" t="s">
        <v>72</v>
      </c>
      <c r="E28" s="458">
        <f>E29</f>
        <v>4700</v>
      </c>
      <c r="F28" s="458">
        <f>F29</f>
        <v>0</v>
      </c>
      <c r="G28" s="67">
        <f t="shared" si="1"/>
        <v>4700</v>
      </c>
    </row>
    <row r="29" spans="1:7" ht="12.75">
      <c r="A29" s="23"/>
      <c r="B29" s="44"/>
      <c r="C29" s="40" t="s">
        <v>208</v>
      </c>
      <c r="D29" s="9" t="s">
        <v>209</v>
      </c>
      <c r="E29" s="457">
        <v>4700</v>
      </c>
      <c r="F29" s="270"/>
      <c r="G29" s="68">
        <f t="shared" si="1"/>
        <v>4700</v>
      </c>
    </row>
    <row r="30" spans="1:7" ht="12.75">
      <c r="A30" s="23"/>
      <c r="B30" s="44"/>
      <c r="C30" s="40"/>
      <c r="D30" s="9"/>
      <c r="E30" s="457"/>
      <c r="F30" s="270"/>
      <c r="G30" s="68"/>
    </row>
    <row r="31" spans="1:7" ht="13.5" thickBot="1">
      <c r="A31" s="46">
        <v>600</v>
      </c>
      <c r="B31" s="42"/>
      <c r="C31" s="42"/>
      <c r="D31" s="53" t="s">
        <v>32</v>
      </c>
      <c r="E31" s="456">
        <f>E32</f>
        <v>3293500</v>
      </c>
      <c r="F31" s="456">
        <f>F32</f>
        <v>0</v>
      </c>
      <c r="G31" s="65">
        <f t="shared" si="1"/>
        <v>3293500</v>
      </c>
    </row>
    <row r="32" spans="1:7" ht="12.75">
      <c r="A32" s="23"/>
      <c r="B32" s="83">
        <v>60014</v>
      </c>
      <c r="C32" s="86"/>
      <c r="D32" s="77" t="s">
        <v>33</v>
      </c>
      <c r="E32" s="458">
        <f>SUM(E33:E52)</f>
        <v>3293500</v>
      </c>
      <c r="F32" s="458">
        <f>SUM(F33:F52)</f>
        <v>0</v>
      </c>
      <c r="G32" s="67">
        <f t="shared" si="1"/>
        <v>3293500</v>
      </c>
    </row>
    <row r="33" spans="1:7" ht="12.75">
      <c r="A33" s="23"/>
      <c r="B33" s="39"/>
      <c r="C33" s="39">
        <v>2310</v>
      </c>
      <c r="D33" s="320" t="s">
        <v>521</v>
      </c>
      <c r="E33" s="457">
        <v>28423</v>
      </c>
      <c r="F33" s="270"/>
      <c r="G33" s="68">
        <f t="shared" si="1"/>
        <v>28423</v>
      </c>
    </row>
    <row r="34" spans="1:9" ht="12.75">
      <c r="A34" s="23"/>
      <c r="B34" s="39"/>
      <c r="C34" s="39">
        <v>3020</v>
      </c>
      <c r="D34" s="9" t="s">
        <v>212</v>
      </c>
      <c r="E34" s="457">
        <v>15500</v>
      </c>
      <c r="F34" s="270"/>
      <c r="G34" s="68">
        <f>E34+F34</f>
        <v>15500</v>
      </c>
      <c r="I34" s="295">
        <f>SUM(G35:G38)</f>
        <v>1093120</v>
      </c>
    </row>
    <row r="35" spans="1:7" ht="12.75">
      <c r="A35" s="23"/>
      <c r="B35" s="39"/>
      <c r="C35" s="39">
        <v>4010</v>
      </c>
      <c r="D35" s="9" t="s">
        <v>213</v>
      </c>
      <c r="E35" s="457">
        <v>853944</v>
      </c>
      <c r="F35" s="270"/>
      <c r="G35" s="68">
        <f aca="true" t="shared" si="2" ref="G35:G98">E35+F35</f>
        <v>853944</v>
      </c>
    </row>
    <row r="36" spans="1:7" ht="12.75">
      <c r="A36" s="23"/>
      <c r="B36" s="39"/>
      <c r="C36" s="39">
        <v>4040</v>
      </c>
      <c r="D36" s="9" t="s">
        <v>214</v>
      </c>
      <c r="E36" s="457">
        <v>54654</v>
      </c>
      <c r="F36" s="270"/>
      <c r="G36" s="68">
        <f t="shared" si="2"/>
        <v>54654</v>
      </c>
    </row>
    <row r="37" spans="1:7" ht="12.75">
      <c r="A37" s="23"/>
      <c r="B37" s="39"/>
      <c r="C37" s="39">
        <v>4110</v>
      </c>
      <c r="D37" s="9" t="s">
        <v>215</v>
      </c>
      <c r="E37" s="457">
        <v>165643</v>
      </c>
      <c r="F37" s="270"/>
      <c r="G37" s="68">
        <f t="shared" si="2"/>
        <v>165643</v>
      </c>
    </row>
    <row r="38" spans="1:7" ht="12.75">
      <c r="A38" s="23"/>
      <c r="B38" s="39"/>
      <c r="C38" s="39">
        <v>4120</v>
      </c>
      <c r="D38" s="9" t="s">
        <v>216</v>
      </c>
      <c r="E38" s="457">
        <v>18879</v>
      </c>
      <c r="F38" s="270"/>
      <c r="G38" s="68">
        <f t="shared" si="2"/>
        <v>18879</v>
      </c>
    </row>
    <row r="39" spans="1:7" ht="12.75">
      <c r="A39" s="23"/>
      <c r="B39" s="39"/>
      <c r="C39" s="39">
        <v>4210</v>
      </c>
      <c r="D39" s="9" t="s">
        <v>217</v>
      </c>
      <c r="E39" s="457">
        <v>420500</v>
      </c>
      <c r="F39" s="270"/>
      <c r="G39" s="68">
        <f t="shared" si="2"/>
        <v>420500</v>
      </c>
    </row>
    <row r="40" spans="1:7" ht="12.75">
      <c r="A40" s="23"/>
      <c r="B40" s="39"/>
      <c r="C40" s="39">
        <v>4260</v>
      </c>
      <c r="D40" s="9" t="s">
        <v>218</v>
      </c>
      <c r="E40" s="457">
        <v>55100</v>
      </c>
      <c r="F40" s="270"/>
      <c r="G40" s="68">
        <f t="shared" si="2"/>
        <v>55100</v>
      </c>
    </row>
    <row r="41" spans="1:7" ht="12.75">
      <c r="A41" s="23"/>
      <c r="B41" s="39"/>
      <c r="C41" s="39">
        <v>4270</v>
      </c>
      <c r="D41" s="9" t="s">
        <v>219</v>
      </c>
      <c r="E41" s="457">
        <v>497192</v>
      </c>
      <c r="F41" s="270"/>
      <c r="G41" s="68">
        <f t="shared" si="2"/>
        <v>497192</v>
      </c>
    </row>
    <row r="42" spans="1:7" ht="12.75">
      <c r="A42" s="23"/>
      <c r="B42" s="39"/>
      <c r="C42" s="39">
        <v>4280</v>
      </c>
      <c r="D42" s="9" t="s">
        <v>220</v>
      </c>
      <c r="E42" s="457">
        <v>2000</v>
      </c>
      <c r="F42" s="270"/>
      <c r="G42" s="68">
        <f t="shared" si="2"/>
        <v>2000</v>
      </c>
    </row>
    <row r="43" spans="1:7" ht="12.75">
      <c r="A43" s="23"/>
      <c r="B43" s="39"/>
      <c r="C43" s="39">
        <v>4300</v>
      </c>
      <c r="D43" s="9" t="s">
        <v>209</v>
      </c>
      <c r="E43" s="457">
        <v>72100</v>
      </c>
      <c r="F43" s="270"/>
      <c r="G43" s="68">
        <f t="shared" si="2"/>
        <v>72100</v>
      </c>
    </row>
    <row r="44" spans="1:7" ht="12.75">
      <c r="A44" s="23"/>
      <c r="B44" s="39"/>
      <c r="C44" s="39">
        <v>4410</v>
      </c>
      <c r="D44" s="9" t="s">
        <v>221</v>
      </c>
      <c r="E44" s="457">
        <v>6000</v>
      </c>
      <c r="F44" s="270"/>
      <c r="G44" s="68">
        <f t="shared" si="2"/>
        <v>6000</v>
      </c>
    </row>
    <row r="45" spans="1:7" ht="12.75">
      <c r="A45" s="23"/>
      <c r="B45" s="39"/>
      <c r="C45" s="39">
        <v>4430</v>
      </c>
      <c r="D45" s="9" t="s">
        <v>222</v>
      </c>
      <c r="E45" s="457">
        <v>36000</v>
      </c>
      <c r="F45" s="270"/>
      <c r="G45" s="68">
        <f t="shared" si="2"/>
        <v>36000</v>
      </c>
    </row>
    <row r="46" spans="1:7" ht="12.75">
      <c r="A46" s="23"/>
      <c r="B46" s="39"/>
      <c r="C46" s="39">
        <v>4440</v>
      </c>
      <c r="D46" s="9" t="s">
        <v>223</v>
      </c>
      <c r="E46" s="457">
        <v>32465</v>
      </c>
      <c r="F46" s="270"/>
      <c r="G46" s="68">
        <f t="shared" si="2"/>
        <v>32465</v>
      </c>
    </row>
    <row r="47" spans="1:7" ht="12.75">
      <c r="A47" s="23"/>
      <c r="B47" s="39"/>
      <c r="C47" s="39">
        <v>4480</v>
      </c>
      <c r="D47" s="9" t="s">
        <v>224</v>
      </c>
      <c r="E47" s="457">
        <v>27200</v>
      </c>
      <c r="F47" s="270"/>
      <c r="G47" s="68">
        <f t="shared" si="2"/>
        <v>27200</v>
      </c>
    </row>
    <row r="48" spans="1:7" ht="12.75">
      <c r="A48" s="23"/>
      <c r="B48" s="39"/>
      <c r="C48" s="39">
        <v>4510</v>
      </c>
      <c r="D48" s="9" t="s">
        <v>225</v>
      </c>
      <c r="E48" s="457">
        <v>2900</v>
      </c>
      <c r="F48" s="270"/>
      <c r="G48" s="68">
        <f t="shared" si="2"/>
        <v>2900</v>
      </c>
    </row>
    <row r="49" spans="1:7" ht="12.75">
      <c r="A49" s="23"/>
      <c r="B49" s="39"/>
      <c r="C49" s="39">
        <v>4520</v>
      </c>
      <c r="D49" s="9" t="s">
        <v>466</v>
      </c>
      <c r="E49" s="457">
        <v>2000</v>
      </c>
      <c r="F49" s="270"/>
      <c r="G49" s="68">
        <f t="shared" si="2"/>
        <v>2000</v>
      </c>
    </row>
    <row r="50" spans="1:7" ht="12.75">
      <c r="A50" s="23"/>
      <c r="B50" s="39"/>
      <c r="C50" s="39">
        <v>4580</v>
      </c>
      <c r="D50" s="76" t="s">
        <v>88</v>
      </c>
      <c r="E50" s="457">
        <v>3000</v>
      </c>
      <c r="F50" s="270"/>
      <c r="G50" s="68">
        <f t="shared" si="2"/>
        <v>3000</v>
      </c>
    </row>
    <row r="51" spans="1:7" ht="12.75">
      <c r="A51" s="23"/>
      <c r="B51" s="39"/>
      <c r="C51" s="39">
        <v>6050</v>
      </c>
      <c r="D51" s="76" t="s">
        <v>226</v>
      </c>
      <c r="E51" s="457">
        <v>890000</v>
      </c>
      <c r="F51" s="270"/>
      <c r="G51" s="68">
        <f t="shared" si="2"/>
        <v>890000</v>
      </c>
    </row>
    <row r="52" spans="1:7" ht="12.75">
      <c r="A52" s="23"/>
      <c r="B52" s="39"/>
      <c r="C52" s="39">
        <v>6060</v>
      </c>
      <c r="D52" s="76" t="s">
        <v>534</v>
      </c>
      <c r="E52" s="457">
        <v>110000</v>
      </c>
      <c r="F52" s="270"/>
      <c r="G52" s="68">
        <f t="shared" si="2"/>
        <v>110000</v>
      </c>
    </row>
    <row r="53" spans="1:7" ht="12.75">
      <c r="A53" s="23"/>
      <c r="B53" s="39"/>
      <c r="C53" s="39"/>
      <c r="D53" s="9"/>
      <c r="E53" s="457"/>
      <c r="F53" s="270"/>
      <c r="G53" s="68"/>
    </row>
    <row r="54" spans="1:7" ht="13.5" thickBot="1">
      <c r="A54" s="46">
        <v>630</v>
      </c>
      <c r="B54" s="42"/>
      <c r="C54" s="47"/>
      <c r="D54" s="53" t="s">
        <v>227</v>
      </c>
      <c r="E54" s="456">
        <f>E55</f>
        <v>3000</v>
      </c>
      <c r="F54" s="456">
        <f>F55</f>
        <v>0</v>
      </c>
      <c r="G54" s="65">
        <f t="shared" si="2"/>
        <v>3000</v>
      </c>
    </row>
    <row r="55" spans="1:7" ht="12.75">
      <c r="A55" s="23"/>
      <c r="B55" s="83">
        <v>63003</v>
      </c>
      <c r="C55" s="100"/>
      <c r="D55" s="78" t="s">
        <v>228</v>
      </c>
      <c r="E55" s="458">
        <f>SUM(E56:E59)</f>
        <v>3000</v>
      </c>
      <c r="F55" s="458">
        <f>SUM(F56:F59)</f>
        <v>0</v>
      </c>
      <c r="G55" s="67">
        <f t="shared" si="2"/>
        <v>3000</v>
      </c>
    </row>
    <row r="56" spans="1:8" ht="12.75">
      <c r="A56" s="23"/>
      <c r="B56" s="44"/>
      <c r="C56" s="40" t="s">
        <v>522</v>
      </c>
      <c r="D56" s="9" t="s">
        <v>523</v>
      </c>
      <c r="E56" s="457">
        <v>1000</v>
      </c>
      <c r="F56" s="270"/>
      <c r="G56" s="68">
        <f t="shared" si="2"/>
        <v>1000</v>
      </c>
      <c r="H56" s="295"/>
    </row>
    <row r="57" spans="1:8" ht="12.75">
      <c r="A57" s="23"/>
      <c r="B57" s="44"/>
      <c r="C57" s="40"/>
      <c r="D57" s="76" t="s">
        <v>524</v>
      </c>
      <c r="E57" s="457"/>
      <c r="F57" s="270"/>
      <c r="G57" s="68"/>
      <c r="H57" s="295"/>
    </row>
    <row r="58" spans="1:7" ht="12.75">
      <c r="A58" s="23"/>
      <c r="B58" s="44"/>
      <c r="C58" s="40" t="s">
        <v>229</v>
      </c>
      <c r="D58" s="9" t="s">
        <v>217</v>
      </c>
      <c r="E58" s="457">
        <v>1000</v>
      </c>
      <c r="F58" s="270"/>
      <c r="G58" s="68">
        <f t="shared" si="2"/>
        <v>1000</v>
      </c>
    </row>
    <row r="59" spans="1:7" ht="12.75">
      <c r="A59" s="23"/>
      <c r="B59" s="44"/>
      <c r="C59" s="40" t="s">
        <v>208</v>
      </c>
      <c r="D59" s="9" t="s">
        <v>209</v>
      </c>
      <c r="E59" s="457">
        <v>1000</v>
      </c>
      <c r="F59" s="270"/>
      <c r="G59" s="68">
        <f t="shared" si="2"/>
        <v>1000</v>
      </c>
    </row>
    <row r="60" spans="1:7" ht="12.75">
      <c r="A60" s="23"/>
      <c r="B60" s="44"/>
      <c r="C60" s="40"/>
      <c r="D60" s="9"/>
      <c r="E60" s="457"/>
      <c r="F60" s="270"/>
      <c r="G60" s="68"/>
    </row>
    <row r="61" spans="1:7" ht="13.5" thickBot="1">
      <c r="A61" s="46">
        <v>700</v>
      </c>
      <c r="B61" s="42"/>
      <c r="C61" s="42"/>
      <c r="D61" s="53" t="s">
        <v>5</v>
      </c>
      <c r="E61" s="456">
        <f>E62</f>
        <v>138260</v>
      </c>
      <c r="F61" s="456">
        <f>F62</f>
        <v>-9000</v>
      </c>
      <c r="G61" s="65">
        <f t="shared" si="2"/>
        <v>129260</v>
      </c>
    </row>
    <row r="62" spans="1:7" ht="12.75">
      <c r="A62" s="23"/>
      <c r="B62" s="83">
        <v>70005</v>
      </c>
      <c r="C62" s="86"/>
      <c r="D62" s="78" t="s">
        <v>7</v>
      </c>
      <c r="E62" s="458">
        <f>SUM(E63:E67)</f>
        <v>138260</v>
      </c>
      <c r="F62" s="458">
        <f>SUM(F63:F67)</f>
        <v>-9000</v>
      </c>
      <c r="G62" s="67">
        <f t="shared" si="2"/>
        <v>129260</v>
      </c>
    </row>
    <row r="63" spans="1:7" ht="12.75">
      <c r="A63" s="23"/>
      <c r="B63" s="39"/>
      <c r="C63" s="39">
        <v>4260</v>
      </c>
      <c r="D63" s="76" t="s">
        <v>218</v>
      </c>
      <c r="E63" s="457">
        <f>10000</f>
        <v>10000</v>
      </c>
      <c r="F63" s="270"/>
      <c r="G63" s="68">
        <f t="shared" si="2"/>
        <v>10000</v>
      </c>
    </row>
    <row r="64" spans="1:7" ht="12.75">
      <c r="A64" s="23"/>
      <c r="B64" s="39"/>
      <c r="C64" s="39">
        <v>4270</v>
      </c>
      <c r="D64" s="76" t="s">
        <v>219</v>
      </c>
      <c r="E64" s="457">
        <v>0</v>
      </c>
      <c r="F64" s="270">
        <v>25000</v>
      </c>
      <c r="G64" s="68">
        <f t="shared" si="2"/>
        <v>25000</v>
      </c>
    </row>
    <row r="65" spans="1:7" ht="12.75">
      <c r="A65" s="23"/>
      <c r="B65" s="39"/>
      <c r="C65" s="40" t="s">
        <v>208</v>
      </c>
      <c r="D65" s="9" t="s">
        <v>209</v>
      </c>
      <c r="E65" s="457">
        <f>26260+23000</f>
        <v>49260</v>
      </c>
      <c r="F65" s="270">
        <v>33216</v>
      </c>
      <c r="G65" s="68">
        <f t="shared" si="2"/>
        <v>82476</v>
      </c>
    </row>
    <row r="66" spans="1:7" ht="12.75">
      <c r="A66" s="23"/>
      <c r="B66" s="39"/>
      <c r="C66" s="40" t="s">
        <v>230</v>
      </c>
      <c r="D66" s="9" t="s">
        <v>224</v>
      </c>
      <c r="E66" s="457">
        <f>7000+4000</f>
        <v>11000</v>
      </c>
      <c r="F66" s="270">
        <v>-216</v>
      </c>
      <c r="G66" s="68">
        <f t="shared" si="2"/>
        <v>10784</v>
      </c>
    </row>
    <row r="67" spans="1:7" ht="12.75">
      <c r="A67" s="23"/>
      <c r="B67" s="39"/>
      <c r="C67" s="40" t="s">
        <v>231</v>
      </c>
      <c r="D67" s="76" t="s">
        <v>232</v>
      </c>
      <c r="E67" s="457">
        <v>68000</v>
      </c>
      <c r="F67" s="270">
        <v>-67000</v>
      </c>
      <c r="G67" s="68">
        <f t="shared" si="2"/>
        <v>1000</v>
      </c>
    </row>
    <row r="68" spans="1:7" ht="14.25" customHeight="1">
      <c r="A68" s="23"/>
      <c r="B68" s="39"/>
      <c r="C68" s="39"/>
      <c r="D68" s="9"/>
      <c r="E68" s="457"/>
      <c r="F68" s="322"/>
      <c r="G68" s="68"/>
    </row>
    <row r="69" spans="1:7" ht="13.5" thickBot="1">
      <c r="A69" s="46">
        <v>710</v>
      </c>
      <c r="B69" s="42"/>
      <c r="C69" s="47"/>
      <c r="D69" s="53" t="s">
        <v>9</v>
      </c>
      <c r="E69" s="456">
        <f>E70+E73+E76</f>
        <v>199852</v>
      </c>
      <c r="F69" s="456">
        <f>F70+F73+F76</f>
        <v>3404</v>
      </c>
      <c r="G69" s="65">
        <f t="shared" si="2"/>
        <v>203256</v>
      </c>
    </row>
    <row r="70" spans="1:7" ht="12.75">
      <c r="A70" s="23"/>
      <c r="B70" s="83">
        <v>71013</v>
      </c>
      <c r="C70" s="100"/>
      <c r="D70" s="78" t="s">
        <v>233</v>
      </c>
      <c r="E70" s="458">
        <f>E71</f>
        <v>40000</v>
      </c>
      <c r="F70" s="458">
        <f>F71</f>
        <v>0</v>
      </c>
      <c r="G70" s="67">
        <f t="shared" si="2"/>
        <v>40000</v>
      </c>
    </row>
    <row r="71" spans="1:7" ht="12.75">
      <c r="A71" s="23"/>
      <c r="B71" s="39"/>
      <c r="C71" s="40" t="s">
        <v>208</v>
      </c>
      <c r="D71" s="9" t="s">
        <v>209</v>
      </c>
      <c r="E71" s="457">
        <v>40000</v>
      </c>
      <c r="F71" s="270"/>
      <c r="G71" s="68">
        <f t="shared" si="2"/>
        <v>40000</v>
      </c>
    </row>
    <row r="72" spans="1:7" ht="12.75">
      <c r="A72" s="23"/>
      <c r="B72" s="39"/>
      <c r="C72" s="40"/>
      <c r="D72" s="9"/>
      <c r="E72" s="457"/>
      <c r="F72" s="270"/>
      <c r="G72" s="68"/>
    </row>
    <row r="73" spans="1:7" ht="12.75">
      <c r="A73" s="23"/>
      <c r="B73" s="83">
        <v>71014</v>
      </c>
      <c r="C73" s="100"/>
      <c r="D73" s="78" t="s">
        <v>12</v>
      </c>
      <c r="E73" s="458">
        <f>E74</f>
        <v>6000</v>
      </c>
      <c r="F73" s="458">
        <f>F74</f>
        <v>0</v>
      </c>
      <c r="G73" s="67">
        <f t="shared" si="2"/>
        <v>6000</v>
      </c>
    </row>
    <row r="74" spans="1:7" ht="12.75">
      <c r="A74" s="23"/>
      <c r="B74" s="39"/>
      <c r="C74" s="40" t="s">
        <v>208</v>
      </c>
      <c r="D74" s="9" t="s">
        <v>209</v>
      </c>
      <c r="E74" s="457">
        <v>6000</v>
      </c>
      <c r="F74" s="270"/>
      <c r="G74" s="68">
        <f t="shared" si="2"/>
        <v>6000</v>
      </c>
    </row>
    <row r="75" spans="1:7" ht="12.75">
      <c r="A75" s="23"/>
      <c r="B75" s="39"/>
      <c r="C75" s="40"/>
      <c r="D75" s="9"/>
      <c r="E75" s="457"/>
      <c r="F75" s="270"/>
      <c r="G75" s="68"/>
    </row>
    <row r="76" spans="1:7" ht="12.75">
      <c r="A76" s="23"/>
      <c r="B76" s="83">
        <v>71015</v>
      </c>
      <c r="C76" s="86"/>
      <c r="D76" s="80" t="s">
        <v>14</v>
      </c>
      <c r="E76" s="458">
        <f>SUM(E77:E87)</f>
        <v>153852</v>
      </c>
      <c r="F76" s="458">
        <f>SUM(F77:F87)</f>
        <v>3404</v>
      </c>
      <c r="G76" s="67">
        <f t="shared" si="2"/>
        <v>157256</v>
      </c>
    </row>
    <row r="77" spans="1:9" ht="12.75">
      <c r="A77" s="23"/>
      <c r="B77" s="39"/>
      <c r="C77" s="39">
        <v>4010</v>
      </c>
      <c r="D77" s="9" t="s">
        <v>213</v>
      </c>
      <c r="E77" s="457">
        <v>99382</v>
      </c>
      <c r="F77" s="270">
        <v>2822</v>
      </c>
      <c r="G77" s="68">
        <f t="shared" si="2"/>
        <v>102204</v>
      </c>
      <c r="I77" s="295"/>
    </row>
    <row r="78" spans="1:8" ht="12.75">
      <c r="A78" s="23"/>
      <c r="B78" s="39"/>
      <c r="C78" s="39">
        <v>4040</v>
      </c>
      <c r="D78" s="9" t="s">
        <v>214</v>
      </c>
      <c r="E78" s="457">
        <v>7882</v>
      </c>
      <c r="F78" s="270"/>
      <c r="G78" s="68">
        <f t="shared" si="2"/>
        <v>7882</v>
      </c>
      <c r="H78" s="295"/>
    </row>
    <row r="79" spans="1:9" ht="12.75">
      <c r="A79" s="23"/>
      <c r="B79" s="39"/>
      <c r="C79" s="39">
        <v>4110</v>
      </c>
      <c r="D79" s="9" t="s">
        <v>215</v>
      </c>
      <c r="E79" s="457">
        <v>18509</v>
      </c>
      <c r="F79" s="270">
        <v>513</v>
      </c>
      <c r="G79" s="68">
        <f t="shared" si="2"/>
        <v>19022</v>
      </c>
      <c r="I79" s="295">
        <f>SUM(G77:G81)</f>
        <v>132370</v>
      </c>
    </row>
    <row r="80" spans="1:7" ht="12.75">
      <c r="A80" s="23"/>
      <c r="B80" s="39"/>
      <c r="C80" s="39">
        <v>4120</v>
      </c>
      <c r="D80" s="9" t="s">
        <v>216</v>
      </c>
      <c r="E80" s="457">
        <v>2493</v>
      </c>
      <c r="F80" s="270">
        <v>69</v>
      </c>
      <c r="G80" s="68">
        <f t="shared" si="2"/>
        <v>2562</v>
      </c>
    </row>
    <row r="81" spans="1:7" ht="12.75">
      <c r="A81" s="23"/>
      <c r="B81" s="39"/>
      <c r="C81" s="39">
        <v>4170</v>
      </c>
      <c r="D81" s="76" t="s">
        <v>605</v>
      </c>
      <c r="E81" s="457">
        <v>700</v>
      </c>
      <c r="F81" s="270"/>
      <c r="G81" s="68">
        <f t="shared" si="2"/>
        <v>700</v>
      </c>
    </row>
    <row r="82" spans="1:9" ht="12.75">
      <c r="A82" s="23"/>
      <c r="B82" s="39"/>
      <c r="C82" s="39">
        <v>4210</v>
      </c>
      <c r="D82" s="9" t="s">
        <v>217</v>
      </c>
      <c r="E82" s="457">
        <v>5219</v>
      </c>
      <c r="F82" s="270"/>
      <c r="G82" s="68">
        <f t="shared" si="2"/>
        <v>5219</v>
      </c>
      <c r="I82" s="295"/>
    </row>
    <row r="83" spans="1:9" ht="12.75">
      <c r="A83" s="23"/>
      <c r="B83" s="39"/>
      <c r="C83" s="39">
        <v>4280</v>
      </c>
      <c r="D83" s="9" t="s">
        <v>220</v>
      </c>
      <c r="E83" s="457">
        <v>250</v>
      </c>
      <c r="F83" s="270"/>
      <c r="G83" s="68">
        <f t="shared" si="2"/>
        <v>250</v>
      </c>
      <c r="I83" s="295"/>
    </row>
    <row r="84" spans="1:9" ht="12.75">
      <c r="A84" s="23"/>
      <c r="B84" s="39"/>
      <c r="C84" s="39">
        <v>4300</v>
      </c>
      <c r="D84" s="9" t="s">
        <v>209</v>
      </c>
      <c r="E84" s="457">
        <v>10117</v>
      </c>
      <c r="F84" s="270"/>
      <c r="G84" s="68">
        <f t="shared" si="2"/>
        <v>10117</v>
      </c>
      <c r="I84" s="295"/>
    </row>
    <row r="85" spans="1:7" ht="12.75">
      <c r="A85" s="23"/>
      <c r="B85" s="39"/>
      <c r="C85" s="39">
        <v>4430</v>
      </c>
      <c r="D85" s="76" t="s">
        <v>222</v>
      </c>
      <c r="E85" s="457">
        <v>1500</v>
      </c>
      <c r="F85" s="270"/>
      <c r="G85" s="68">
        <f t="shared" si="2"/>
        <v>1500</v>
      </c>
    </row>
    <row r="86" spans="1:7" ht="12.75">
      <c r="A86" s="23"/>
      <c r="B86" s="39"/>
      <c r="C86" s="39">
        <v>4440</v>
      </c>
      <c r="D86" s="9" t="s">
        <v>223</v>
      </c>
      <c r="E86" s="457">
        <v>3300</v>
      </c>
      <c r="F86" s="270"/>
      <c r="G86" s="68">
        <f t="shared" si="2"/>
        <v>3300</v>
      </c>
    </row>
    <row r="87" spans="1:9" ht="12.75">
      <c r="A87" s="23"/>
      <c r="B87" s="39"/>
      <c r="C87" s="39">
        <v>6060</v>
      </c>
      <c r="D87" s="76" t="s">
        <v>276</v>
      </c>
      <c r="E87" s="457">
        <v>4500</v>
      </c>
      <c r="F87" s="270"/>
      <c r="G87" s="68">
        <f t="shared" si="2"/>
        <v>4500</v>
      </c>
      <c r="I87" s="295"/>
    </row>
    <row r="88" spans="1:7" ht="12" customHeight="1">
      <c r="A88" s="23"/>
      <c r="B88" s="39"/>
      <c r="C88" s="39"/>
      <c r="D88" s="9"/>
      <c r="E88" s="457"/>
      <c r="F88" s="270"/>
      <c r="G88" s="68"/>
    </row>
    <row r="89" spans="1:7" ht="13.5" thickBot="1">
      <c r="A89" s="46">
        <v>750</v>
      </c>
      <c r="B89" s="42"/>
      <c r="C89" s="42"/>
      <c r="D89" s="53" t="s">
        <v>15</v>
      </c>
      <c r="E89" s="456">
        <f>E90+E105+E112+E133+E142</f>
        <v>4103959</v>
      </c>
      <c r="F89" s="456">
        <f>F90+F105+F112+F133+F142</f>
        <v>153574</v>
      </c>
      <c r="G89" s="65">
        <f t="shared" si="2"/>
        <v>4257533</v>
      </c>
    </row>
    <row r="90" spans="1:7" ht="12.75">
      <c r="A90" s="23"/>
      <c r="B90" s="83">
        <v>75011</v>
      </c>
      <c r="C90" s="86"/>
      <c r="D90" s="80" t="s">
        <v>16</v>
      </c>
      <c r="E90" s="458">
        <f>SUM(E91:E103)</f>
        <v>184586</v>
      </c>
      <c r="F90" s="458">
        <f>SUM(F91:F103)</f>
        <v>21175</v>
      </c>
      <c r="G90" s="67">
        <f t="shared" si="2"/>
        <v>205761</v>
      </c>
    </row>
    <row r="91" spans="1:7" ht="12.75">
      <c r="A91" s="23"/>
      <c r="B91" s="39"/>
      <c r="C91" s="39">
        <v>3020</v>
      </c>
      <c r="D91" s="9" t="s">
        <v>212</v>
      </c>
      <c r="E91" s="457">
        <v>107</v>
      </c>
      <c r="F91" s="270"/>
      <c r="G91" s="68">
        <f t="shared" si="2"/>
        <v>107</v>
      </c>
    </row>
    <row r="92" spans="1:7" ht="12.75">
      <c r="A92" s="23"/>
      <c r="B92" s="39"/>
      <c r="C92" s="39">
        <v>4010</v>
      </c>
      <c r="D92" s="9" t="s">
        <v>213</v>
      </c>
      <c r="E92" s="457">
        <v>108990</v>
      </c>
      <c r="F92" s="270">
        <v>16470</v>
      </c>
      <c r="G92" s="68">
        <f t="shared" si="2"/>
        <v>125460</v>
      </c>
    </row>
    <row r="93" spans="1:9" ht="12.75">
      <c r="A93" s="23"/>
      <c r="B93" s="39"/>
      <c r="C93" s="39">
        <v>4040</v>
      </c>
      <c r="D93" s="9" t="s">
        <v>214</v>
      </c>
      <c r="E93" s="457">
        <v>9243</v>
      </c>
      <c r="F93" s="270"/>
      <c r="G93" s="68">
        <f t="shared" si="2"/>
        <v>9243</v>
      </c>
      <c r="I93" s="295">
        <f>SUM(G92:G96)</f>
        <v>169435</v>
      </c>
    </row>
    <row r="94" spans="1:7" ht="12.75">
      <c r="A94" s="23"/>
      <c r="B94" s="39"/>
      <c r="C94" s="39">
        <v>4110</v>
      </c>
      <c r="D94" s="9" t="s">
        <v>215</v>
      </c>
      <c r="E94" s="457">
        <v>21325</v>
      </c>
      <c r="F94" s="270">
        <v>4290</v>
      </c>
      <c r="G94" s="68">
        <f t="shared" si="2"/>
        <v>25615</v>
      </c>
    </row>
    <row r="95" spans="1:7" ht="12.75">
      <c r="A95" s="23"/>
      <c r="B95" s="39"/>
      <c r="C95" s="39">
        <v>4120</v>
      </c>
      <c r="D95" s="9" t="s">
        <v>216</v>
      </c>
      <c r="E95" s="457">
        <v>3050</v>
      </c>
      <c r="F95" s="270">
        <v>415</v>
      </c>
      <c r="G95" s="68">
        <f t="shared" si="2"/>
        <v>3465</v>
      </c>
    </row>
    <row r="96" spans="1:7" ht="12.75">
      <c r="A96" s="23"/>
      <c r="B96" s="39"/>
      <c r="C96" s="39">
        <v>4170</v>
      </c>
      <c r="D96" s="76" t="s">
        <v>605</v>
      </c>
      <c r="E96" s="457">
        <v>5652</v>
      </c>
      <c r="F96" s="270"/>
      <c r="G96" s="68">
        <f>F96+E96</f>
        <v>5652</v>
      </c>
    </row>
    <row r="97" spans="1:7" ht="12.75">
      <c r="A97" s="23"/>
      <c r="B97" s="39"/>
      <c r="C97" s="39">
        <v>4210</v>
      </c>
      <c r="D97" s="9" t="s">
        <v>217</v>
      </c>
      <c r="E97" s="457">
        <v>7519</v>
      </c>
      <c r="F97" s="270"/>
      <c r="G97" s="68">
        <f t="shared" si="2"/>
        <v>7519</v>
      </c>
    </row>
    <row r="98" spans="1:7" ht="12.75">
      <c r="A98" s="23"/>
      <c r="B98" s="39"/>
      <c r="C98" s="39">
        <v>4260</v>
      </c>
      <c r="D98" s="76" t="s">
        <v>218</v>
      </c>
      <c r="E98" s="457">
        <v>7425</v>
      </c>
      <c r="F98" s="270"/>
      <c r="G98" s="68">
        <f t="shared" si="2"/>
        <v>7425</v>
      </c>
    </row>
    <row r="99" spans="1:7" ht="12.75">
      <c r="A99" s="23"/>
      <c r="B99" s="39"/>
      <c r="C99" s="39">
        <v>4270</v>
      </c>
      <c r="D99" s="76" t="s">
        <v>219</v>
      </c>
      <c r="E99" s="457">
        <f>1000</f>
        <v>1000</v>
      </c>
      <c r="F99" s="270"/>
      <c r="G99" s="68">
        <f aca="true" t="shared" si="3" ref="G99:G172">E99+F99</f>
        <v>1000</v>
      </c>
    </row>
    <row r="100" spans="1:7" ht="12.75">
      <c r="A100" s="23"/>
      <c r="B100" s="39"/>
      <c r="C100" s="39">
        <v>4280</v>
      </c>
      <c r="D100" s="9" t="s">
        <v>220</v>
      </c>
      <c r="E100" s="457">
        <f>70+100</f>
        <v>170</v>
      </c>
      <c r="F100" s="270"/>
      <c r="G100" s="68">
        <f t="shared" si="3"/>
        <v>170</v>
      </c>
    </row>
    <row r="101" spans="1:7" ht="12.75">
      <c r="A101" s="23"/>
      <c r="B101" s="39"/>
      <c r="C101" s="39">
        <v>4300</v>
      </c>
      <c r="D101" s="9" t="s">
        <v>209</v>
      </c>
      <c r="E101" s="457">
        <v>14889</v>
      </c>
      <c r="F101" s="270"/>
      <c r="G101" s="68">
        <f t="shared" si="3"/>
        <v>14889</v>
      </c>
    </row>
    <row r="102" spans="1:7" ht="12.75">
      <c r="A102" s="23"/>
      <c r="B102" s="39"/>
      <c r="C102" s="39">
        <v>4410</v>
      </c>
      <c r="D102" s="9" t="s">
        <v>221</v>
      </c>
      <c r="E102" s="457">
        <v>1000</v>
      </c>
      <c r="F102" s="270"/>
      <c r="G102" s="68">
        <f t="shared" si="3"/>
        <v>1000</v>
      </c>
    </row>
    <row r="103" spans="1:7" ht="12.75">
      <c r="A103" s="23"/>
      <c r="B103" s="39"/>
      <c r="C103" s="39">
        <v>4440</v>
      </c>
      <c r="D103" s="9" t="s">
        <v>223</v>
      </c>
      <c r="E103" s="457">
        <v>4216</v>
      </c>
      <c r="F103" s="270"/>
      <c r="G103" s="68">
        <f t="shared" si="3"/>
        <v>4216</v>
      </c>
    </row>
    <row r="104" spans="1:7" ht="12.75">
      <c r="A104" s="23"/>
      <c r="B104" s="39"/>
      <c r="C104" s="39"/>
      <c r="D104" s="9"/>
      <c r="E104" s="457"/>
      <c r="F104" s="270"/>
      <c r="G104" s="68"/>
    </row>
    <row r="105" spans="1:7" ht="12.75">
      <c r="A105" s="23"/>
      <c r="B105" s="83">
        <v>75019</v>
      </c>
      <c r="C105" s="100"/>
      <c r="D105" s="78" t="s">
        <v>234</v>
      </c>
      <c r="E105" s="458">
        <f>SUM(E106:E110)</f>
        <v>236568</v>
      </c>
      <c r="F105" s="458">
        <f>SUM(F106:F110)</f>
        <v>2124</v>
      </c>
      <c r="G105" s="67">
        <f t="shared" si="3"/>
        <v>238692</v>
      </c>
    </row>
    <row r="106" spans="1:7" ht="12.75">
      <c r="A106" s="23"/>
      <c r="B106" s="39"/>
      <c r="C106" s="39">
        <v>3030</v>
      </c>
      <c r="D106" s="9" t="s">
        <v>235</v>
      </c>
      <c r="E106" s="457">
        <v>224168</v>
      </c>
      <c r="F106" s="270"/>
      <c r="G106" s="68">
        <f t="shared" si="3"/>
        <v>224168</v>
      </c>
    </row>
    <row r="107" spans="1:7" ht="12.75">
      <c r="A107" s="23"/>
      <c r="B107" s="39"/>
      <c r="C107" s="39">
        <v>4210</v>
      </c>
      <c r="D107" s="9" t="s">
        <v>217</v>
      </c>
      <c r="E107" s="457">
        <v>3954</v>
      </c>
      <c r="F107" s="270">
        <v>1000</v>
      </c>
      <c r="G107" s="68">
        <f t="shared" si="3"/>
        <v>4954</v>
      </c>
    </row>
    <row r="108" spans="1:7" ht="12.75">
      <c r="A108" s="23"/>
      <c r="B108" s="39"/>
      <c r="C108" s="39">
        <v>4300</v>
      </c>
      <c r="D108" s="9" t="s">
        <v>209</v>
      </c>
      <c r="E108" s="457">
        <v>7000</v>
      </c>
      <c r="F108" s="270">
        <v>1000</v>
      </c>
      <c r="G108" s="68">
        <f t="shared" si="3"/>
        <v>8000</v>
      </c>
    </row>
    <row r="109" spans="1:7" ht="12.75">
      <c r="A109" s="23"/>
      <c r="B109" s="39"/>
      <c r="C109" s="39">
        <v>4410</v>
      </c>
      <c r="D109" s="9" t="s">
        <v>221</v>
      </c>
      <c r="E109" s="457">
        <v>1000</v>
      </c>
      <c r="F109" s="270"/>
      <c r="G109" s="68">
        <f t="shared" si="3"/>
        <v>1000</v>
      </c>
    </row>
    <row r="110" spans="1:7" ht="12.75">
      <c r="A110" s="23"/>
      <c r="B110" s="39"/>
      <c r="C110" s="39">
        <v>4420</v>
      </c>
      <c r="D110" s="76" t="s">
        <v>236</v>
      </c>
      <c r="E110" s="457">
        <v>446</v>
      </c>
      <c r="F110" s="270">
        <v>124</v>
      </c>
      <c r="G110" s="68">
        <f t="shared" si="3"/>
        <v>570</v>
      </c>
    </row>
    <row r="111" spans="1:7" ht="12.75">
      <c r="A111" s="23"/>
      <c r="B111" s="39"/>
      <c r="C111" s="39"/>
      <c r="D111" s="76"/>
      <c r="E111" s="457"/>
      <c r="F111" s="270"/>
      <c r="G111" s="68"/>
    </row>
    <row r="112" spans="1:7" ht="12.75">
      <c r="A112" s="23"/>
      <c r="B112" s="83">
        <v>75020</v>
      </c>
      <c r="C112" s="86"/>
      <c r="D112" s="78" t="s">
        <v>31</v>
      </c>
      <c r="E112" s="458">
        <f>SUM(E113:E131)</f>
        <v>3651646</v>
      </c>
      <c r="F112" s="458">
        <f>SUM(F113:F131)</f>
        <v>130275</v>
      </c>
      <c r="G112" s="67">
        <f t="shared" si="3"/>
        <v>3781921</v>
      </c>
    </row>
    <row r="113" spans="1:7" ht="12.75">
      <c r="A113" s="23"/>
      <c r="B113" s="39"/>
      <c r="C113" s="39">
        <v>3020</v>
      </c>
      <c r="D113" s="9" t="s">
        <v>212</v>
      </c>
      <c r="E113" s="457">
        <v>1965</v>
      </c>
      <c r="F113" s="270"/>
      <c r="G113" s="68">
        <f t="shared" si="3"/>
        <v>1965</v>
      </c>
    </row>
    <row r="114" spans="1:9" ht="12.75">
      <c r="A114" s="23"/>
      <c r="B114" s="101"/>
      <c r="C114" s="39">
        <v>4010</v>
      </c>
      <c r="D114" s="9" t="s">
        <v>213</v>
      </c>
      <c r="E114" s="457">
        <v>1699972</v>
      </c>
      <c r="F114" s="270">
        <v>60000</v>
      </c>
      <c r="G114" s="68">
        <f t="shared" si="3"/>
        <v>1759972</v>
      </c>
      <c r="I114" s="295">
        <f>SUM(G114:G118)</f>
        <v>2263744</v>
      </c>
    </row>
    <row r="115" spans="1:7" ht="12.75">
      <c r="A115" s="23"/>
      <c r="B115" s="101"/>
      <c r="C115" s="39">
        <v>4040</v>
      </c>
      <c r="D115" s="9" t="s">
        <v>214</v>
      </c>
      <c r="E115" s="457">
        <v>108815</v>
      </c>
      <c r="F115" s="270"/>
      <c r="G115" s="68">
        <f t="shared" si="3"/>
        <v>108815</v>
      </c>
    </row>
    <row r="116" spans="1:7" ht="12.75">
      <c r="A116" s="23"/>
      <c r="B116" s="39"/>
      <c r="C116" s="39">
        <v>4110</v>
      </c>
      <c r="D116" s="9" t="s">
        <v>215</v>
      </c>
      <c r="E116" s="457">
        <v>307113</v>
      </c>
      <c r="F116" s="270"/>
      <c r="G116" s="68">
        <f t="shared" si="3"/>
        <v>307113</v>
      </c>
    </row>
    <row r="117" spans="1:7" ht="12.75">
      <c r="A117" s="23"/>
      <c r="B117" s="39"/>
      <c r="C117" s="39">
        <v>4120</v>
      </c>
      <c r="D117" s="9" t="s">
        <v>216</v>
      </c>
      <c r="E117" s="457">
        <v>44224</v>
      </c>
      <c r="F117" s="270"/>
      <c r="G117" s="68">
        <f t="shared" si="3"/>
        <v>44224</v>
      </c>
    </row>
    <row r="118" spans="1:7" ht="12.75">
      <c r="A118" s="23"/>
      <c r="B118" s="39"/>
      <c r="C118" s="39">
        <v>4170</v>
      </c>
      <c r="D118" s="76" t="s">
        <v>605</v>
      </c>
      <c r="E118" s="457">
        <v>43620</v>
      </c>
      <c r="F118" s="270"/>
      <c r="G118" s="68">
        <f t="shared" si="3"/>
        <v>43620</v>
      </c>
    </row>
    <row r="119" spans="1:7" ht="12.75">
      <c r="A119" s="23"/>
      <c r="B119" s="39"/>
      <c r="C119" s="39">
        <v>4210</v>
      </c>
      <c r="D119" s="9" t="s">
        <v>217</v>
      </c>
      <c r="E119" s="457">
        <v>109478</v>
      </c>
      <c r="F119" s="270"/>
      <c r="G119" s="68">
        <f t="shared" si="3"/>
        <v>109478</v>
      </c>
    </row>
    <row r="120" spans="1:7" ht="12.75">
      <c r="A120" s="23"/>
      <c r="B120" s="39"/>
      <c r="C120" s="39">
        <v>4260</v>
      </c>
      <c r="D120" s="9" t="s">
        <v>218</v>
      </c>
      <c r="E120" s="457">
        <v>45872</v>
      </c>
      <c r="F120" s="270"/>
      <c r="G120" s="68">
        <f t="shared" si="3"/>
        <v>45872</v>
      </c>
    </row>
    <row r="121" spans="1:7" ht="12.75">
      <c r="A121" s="23"/>
      <c r="B121" s="39"/>
      <c r="C121" s="39">
        <v>4270</v>
      </c>
      <c r="D121" s="9" t="s">
        <v>219</v>
      </c>
      <c r="E121" s="457">
        <v>11200</v>
      </c>
      <c r="F121" s="270"/>
      <c r="G121" s="68">
        <f t="shared" si="3"/>
        <v>11200</v>
      </c>
    </row>
    <row r="122" spans="1:7" ht="12.75">
      <c r="A122" s="23"/>
      <c r="B122" s="39"/>
      <c r="C122" s="39">
        <v>4280</v>
      </c>
      <c r="D122" s="9" t="s">
        <v>220</v>
      </c>
      <c r="E122" s="457">
        <v>2000</v>
      </c>
      <c r="F122" s="270"/>
      <c r="G122" s="68">
        <f t="shared" si="3"/>
        <v>2000</v>
      </c>
    </row>
    <row r="123" spans="1:7" ht="12.75">
      <c r="A123" s="23"/>
      <c r="B123" s="39"/>
      <c r="C123" s="39">
        <v>4300</v>
      </c>
      <c r="D123" s="9" t="s">
        <v>209</v>
      </c>
      <c r="E123" s="457">
        <v>600000</v>
      </c>
      <c r="F123" s="270">
        <f>70692-124</f>
        <v>70568</v>
      </c>
      <c r="G123" s="68">
        <f t="shared" si="3"/>
        <v>670568</v>
      </c>
    </row>
    <row r="124" spans="1:7" ht="12.75">
      <c r="A124" s="23"/>
      <c r="B124" s="39"/>
      <c r="C124" s="39">
        <v>4350</v>
      </c>
      <c r="D124" s="76" t="s">
        <v>606</v>
      </c>
      <c r="E124" s="457">
        <v>7182</v>
      </c>
      <c r="F124" s="270">
        <v>-505</v>
      </c>
      <c r="G124" s="68">
        <f t="shared" si="3"/>
        <v>6677</v>
      </c>
    </row>
    <row r="125" spans="1:7" ht="12.75">
      <c r="A125" s="23"/>
      <c r="B125" s="39"/>
      <c r="C125" s="39">
        <v>4410</v>
      </c>
      <c r="D125" s="9" t="s">
        <v>221</v>
      </c>
      <c r="E125" s="457">
        <v>8300</v>
      </c>
      <c r="F125" s="270"/>
      <c r="G125" s="68">
        <f t="shared" si="3"/>
        <v>8300</v>
      </c>
    </row>
    <row r="126" spans="1:7" ht="12.75">
      <c r="A126" s="23"/>
      <c r="B126" s="39"/>
      <c r="C126" s="39">
        <v>4420</v>
      </c>
      <c r="D126" s="76" t="s">
        <v>236</v>
      </c>
      <c r="E126" s="457">
        <v>1000</v>
      </c>
      <c r="F126" s="270"/>
      <c r="G126" s="68">
        <f t="shared" si="3"/>
        <v>1000</v>
      </c>
    </row>
    <row r="127" spans="1:7" ht="12.75">
      <c r="A127" s="23"/>
      <c r="B127" s="39"/>
      <c r="C127" s="39">
        <v>4430</v>
      </c>
      <c r="D127" s="9" t="s">
        <v>222</v>
      </c>
      <c r="E127" s="457">
        <v>5018</v>
      </c>
      <c r="F127" s="270">
        <v>212</v>
      </c>
      <c r="G127" s="68">
        <f t="shared" si="3"/>
        <v>5230</v>
      </c>
    </row>
    <row r="128" spans="1:7" ht="12.75">
      <c r="A128" s="23"/>
      <c r="B128" s="39"/>
      <c r="C128" s="39">
        <v>4440</v>
      </c>
      <c r="D128" s="9" t="s">
        <v>223</v>
      </c>
      <c r="E128" s="457">
        <v>50093</v>
      </c>
      <c r="F128" s="270"/>
      <c r="G128" s="68">
        <f t="shared" si="3"/>
        <v>50093</v>
      </c>
    </row>
    <row r="129" spans="1:7" ht="12.75">
      <c r="A129" s="23"/>
      <c r="B129" s="39"/>
      <c r="C129" s="39">
        <v>4530</v>
      </c>
      <c r="D129" s="76" t="s">
        <v>718</v>
      </c>
      <c r="E129" s="457">
        <v>50000</v>
      </c>
      <c r="F129" s="270"/>
      <c r="G129" s="68">
        <f t="shared" si="3"/>
        <v>50000</v>
      </c>
    </row>
    <row r="130" spans="1:7" ht="12.75">
      <c r="A130" s="23"/>
      <c r="B130" s="39"/>
      <c r="C130" s="39">
        <v>6050</v>
      </c>
      <c r="D130" s="76" t="s">
        <v>226</v>
      </c>
      <c r="E130" s="457">
        <v>494522</v>
      </c>
      <c r="F130" s="270"/>
      <c r="G130" s="68">
        <f t="shared" si="3"/>
        <v>494522</v>
      </c>
    </row>
    <row r="131" spans="1:7" ht="12.75">
      <c r="A131" s="23"/>
      <c r="B131" s="39"/>
      <c r="C131" s="39">
        <v>6060</v>
      </c>
      <c r="D131" s="76" t="s">
        <v>706</v>
      </c>
      <c r="E131" s="457">
        <v>61272</v>
      </c>
      <c r="F131" s="270"/>
      <c r="G131" s="68">
        <f>F131+E131</f>
        <v>61272</v>
      </c>
    </row>
    <row r="132" spans="1:7" ht="12.75">
      <c r="A132" s="23"/>
      <c r="B132" s="39"/>
      <c r="C132" s="39"/>
      <c r="D132" s="9"/>
      <c r="E132" s="457"/>
      <c r="F132" s="270"/>
      <c r="G132" s="68"/>
    </row>
    <row r="133" spans="1:7" ht="12.75">
      <c r="A133" s="23"/>
      <c r="B133" s="83">
        <v>75045</v>
      </c>
      <c r="C133" s="86"/>
      <c r="D133" s="80" t="s">
        <v>17</v>
      </c>
      <c r="E133" s="458">
        <f>SUM(E134:E140)</f>
        <v>16000</v>
      </c>
      <c r="F133" s="458">
        <f>SUM(F134:F140)</f>
        <v>0</v>
      </c>
      <c r="G133" s="67">
        <f t="shared" si="3"/>
        <v>16000</v>
      </c>
    </row>
    <row r="134" spans="1:7" ht="12.75">
      <c r="A134" s="23"/>
      <c r="B134" s="39"/>
      <c r="C134" s="39">
        <v>3030</v>
      </c>
      <c r="D134" s="9" t="s">
        <v>235</v>
      </c>
      <c r="E134" s="457">
        <v>1890</v>
      </c>
      <c r="F134" s="270"/>
      <c r="G134" s="68">
        <f t="shared" si="3"/>
        <v>1890</v>
      </c>
    </row>
    <row r="135" spans="1:9" ht="12.75">
      <c r="A135" s="23"/>
      <c r="B135" s="39"/>
      <c r="C135" s="39">
        <v>4110</v>
      </c>
      <c r="D135" s="9" t="s">
        <v>215</v>
      </c>
      <c r="E135" s="457">
        <v>1137</v>
      </c>
      <c r="F135" s="270"/>
      <c r="G135" s="68">
        <f t="shared" si="3"/>
        <v>1137</v>
      </c>
      <c r="I135" s="295">
        <f>SUM(G135:G137)</f>
        <v>9649</v>
      </c>
    </row>
    <row r="136" spans="1:7" ht="12.75">
      <c r="A136" s="23"/>
      <c r="B136" s="39"/>
      <c r="C136" s="39">
        <v>4120</v>
      </c>
      <c r="D136" s="9" t="s">
        <v>216</v>
      </c>
      <c r="E136" s="457">
        <v>162</v>
      </c>
      <c r="F136" s="270"/>
      <c r="G136" s="68">
        <f t="shared" si="3"/>
        <v>162</v>
      </c>
    </row>
    <row r="137" spans="1:7" ht="12.75">
      <c r="A137" s="23"/>
      <c r="B137" s="39"/>
      <c r="C137" s="39">
        <v>4170</v>
      </c>
      <c r="D137" s="76" t="s">
        <v>605</v>
      </c>
      <c r="E137" s="457">
        <v>8350</v>
      </c>
      <c r="F137" s="270"/>
      <c r="G137" s="68">
        <f t="shared" si="3"/>
        <v>8350</v>
      </c>
    </row>
    <row r="138" spans="1:7" ht="12.75">
      <c r="A138" s="23"/>
      <c r="B138" s="39"/>
      <c r="C138" s="39">
        <v>4210</v>
      </c>
      <c r="D138" s="9" t="s">
        <v>217</v>
      </c>
      <c r="E138" s="457">
        <v>1380</v>
      </c>
      <c r="F138" s="270"/>
      <c r="G138" s="68">
        <f t="shared" si="3"/>
        <v>1380</v>
      </c>
    </row>
    <row r="139" spans="1:7" ht="12.75">
      <c r="A139" s="23"/>
      <c r="B139" s="39"/>
      <c r="C139" s="39">
        <v>4300</v>
      </c>
      <c r="D139" s="9" t="s">
        <v>209</v>
      </c>
      <c r="E139" s="457">
        <v>3081</v>
      </c>
      <c r="F139" s="270"/>
      <c r="G139" s="68">
        <f t="shared" si="3"/>
        <v>3081</v>
      </c>
    </row>
    <row r="140" spans="1:7" ht="12.75">
      <c r="A140" s="23"/>
      <c r="B140" s="39"/>
      <c r="C140" s="39">
        <v>4410</v>
      </c>
      <c r="D140" s="9" t="s">
        <v>221</v>
      </c>
      <c r="E140" s="457">
        <v>0</v>
      </c>
      <c r="F140" s="270"/>
      <c r="G140" s="68">
        <f t="shared" si="3"/>
        <v>0</v>
      </c>
    </row>
    <row r="141" spans="1:7" ht="12.75">
      <c r="A141" s="23"/>
      <c r="B141" s="39"/>
      <c r="C141" s="39"/>
      <c r="D141" s="9"/>
      <c r="E141" s="457"/>
      <c r="F141" s="270"/>
      <c r="G141" s="68"/>
    </row>
    <row r="142" spans="1:7" ht="12.75">
      <c r="A142" s="23"/>
      <c r="B142" s="83">
        <v>75095</v>
      </c>
      <c r="C142" s="86"/>
      <c r="D142" s="78" t="s">
        <v>25</v>
      </c>
      <c r="E142" s="458">
        <f>SUM(E144:E147)</f>
        <v>15159</v>
      </c>
      <c r="F142" s="458">
        <f>SUM(F144:F147)</f>
        <v>0</v>
      </c>
      <c r="G142" s="67">
        <f t="shared" si="3"/>
        <v>15159</v>
      </c>
    </row>
    <row r="143" spans="1:7" ht="12.75">
      <c r="A143" s="23"/>
      <c r="B143" s="39"/>
      <c r="C143" s="39">
        <v>2330</v>
      </c>
      <c r="D143" s="76" t="s">
        <v>668</v>
      </c>
      <c r="E143" s="457"/>
      <c r="F143" s="478"/>
      <c r="G143" s="68"/>
    </row>
    <row r="144" spans="1:7" ht="12.75">
      <c r="A144" s="23"/>
      <c r="B144" s="39"/>
      <c r="C144" s="39"/>
      <c r="D144" s="76" t="s">
        <v>669</v>
      </c>
      <c r="E144" s="457">
        <v>5059</v>
      </c>
      <c r="F144" s="478"/>
      <c r="G144" s="68">
        <f>F144+E144</f>
        <v>5059</v>
      </c>
    </row>
    <row r="145" spans="1:7" ht="12.75">
      <c r="A145" s="23"/>
      <c r="B145" s="39"/>
      <c r="C145" s="40" t="s">
        <v>522</v>
      </c>
      <c r="D145" s="9" t="s">
        <v>523</v>
      </c>
      <c r="E145" s="457"/>
      <c r="F145" s="478"/>
      <c r="G145" s="68"/>
    </row>
    <row r="146" spans="1:7" ht="12.75">
      <c r="A146" s="23"/>
      <c r="B146" s="39"/>
      <c r="C146" s="40"/>
      <c r="D146" s="76" t="s">
        <v>524</v>
      </c>
      <c r="E146" s="457">
        <v>6900</v>
      </c>
      <c r="F146" s="478"/>
      <c r="G146" s="68">
        <f>F146+E146</f>
        <v>6900</v>
      </c>
    </row>
    <row r="147" spans="1:7" ht="12.75">
      <c r="A147" s="23"/>
      <c r="B147" s="39"/>
      <c r="C147" s="39">
        <v>4430</v>
      </c>
      <c r="D147" s="76" t="s">
        <v>222</v>
      </c>
      <c r="E147" s="457">
        <v>3200</v>
      </c>
      <c r="F147" s="270"/>
      <c r="G147" s="68">
        <f t="shared" si="3"/>
        <v>3200</v>
      </c>
    </row>
    <row r="148" spans="1:7" ht="12.75">
      <c r="A148" s="23"/>
      <c r="B148" s="39"/>
      <c r="C148" s="39"/>
      <c r="D148" s="9"/>
      <c r="E148" s="457"/>
      <c r="F148" s="270"/>
      <c r="G148" s="68"/>
    </row>
    <row r="149" spans="1:7" ht="13.5" thickBot="1">
      <c r="A149" s="46">
        <v>754</v>
      </c>
      <c r="B149" s="42"/>
      <c r="C149" s="42"/>
      <c r="D149" s="53" t="s">
        <v>237</v>
      </c>
      <c r="E149" s="456">
        <f>E153+E150</f>
        <v>23300</v>
      </c>
      <c r="F149" s="456">
        <f>F153+F150</f>
        <v>0</v>
      </c>
      <c r="G149" s="65">
        <f t="shared" si="3"/>
        <v>23300</v>
      </c>
    </row>
    <row r="150" spans="1:7" ht="12.75">
      <c r="A150" s="43"/>
      <c r="B150" s="292">
        <v>75414</v>
      </c>
      <c r="C150" s="332"/>
      <c r="D150" s="337" t="s">
        <v>545</v>
      </c>
      <c r="E150" s="459">
        <f>E151</f>
        <v>23000</v>
      </c>
      <c r="F150" s="459">
        <f>F151</f>
        <v>0</v>
      </c>
      <c r="G150" s="67">
        <f t="shared" si="3"/>
        <v>23000</v>
      </c>
    </row>
    <row r="151" spans="1:7" ht="12.75">
      <c r="A151" s="43"/>
      <c r="B151" s="39"/>
      <c r="C151" s="39">
        <v>6060</v>
      </c>
      <c r="D151" s="76" t="s">
        <v>534</v>
      </c>
      <c r="E151" s="457">
        <v>23000</v>
      </c>
      <c r="F151" s="270"/>
      <c r="G151" s="68">
        <f t="shared" si="3"/>
        <v>23000</v>
      </c>
    </row>
    <row r="152" spans="1:7" ht="12.75">
      <c r="A152" s="43"/>
      <c r="B152" s="39"/>
      <c r="C152" s="39"/>
      <c r="D152" s="9"/>
      <c r="E152" s="457"/>
      <c r="F152" s="270"/>
      <c r="G152" s="68"/>
    </row>
    <row r="153" spans="1:7" ht="12.75">
      <c r="A153" s="23"/>
      <c r="B153" s="83">
        <v>75495</v>
      </c>
      <c r="C153" s="86"/>
      <c r="D153" s="78" t="s">
        <v>25</v>
      </c>
      <c r="E153" s="458">
        <f>SUM(E154:E154)</f>
        <v>300</v>
      </c>
      <c r="F153" s="458">
        <f>SUM(F154:F154)</f>
        <v>0</v>
      </c>
      <c r="G153" s="67">
        <f t="shared" si="3"/>
        <v>300</v>
      </c>
    </row>
    <row r="154" spans="1:7" ht="12.75">
      <c r="A154" s="23"/>
      <c r="B154" s="39"/>
      <c r="C154" s="39">
        <v>4410</v>
      </c>
      <c r="D154" s="9" t="s">
        <v>221</v>
      </c>
      <c r="E154" s="457">
        <v>300</v>
      </c>
      <c r="F154" s="270"/>
      <c r="G154" s="68">
        <f t="shared" si="3"/>
        <v>300</v>
      </c>
    </row>
    <row r="155" spans="1:7" ht="12.75">
      <c r="A155" s="23"/>
      <c r="B155" s="39"/>
      <c r="C155" s="39"/>
      <c r="D155" s="9"/>
      <c r="E155" s="457"/>
      <c r="F155" s="270"/>
      <c r="G155" s="68"/>
    </row>
    <row r="156" spans="1:7" ht="13.5" thickBot="1">
      <c r="A156" s="46">
        <v>757</v>
      </c>
      <c r="B156" s="42"/>
      <c r="C156" s="42"/>
      <c r="D156" s="53" t="s">
        <v>238</v>
      </c>
      <c r="E156" s="456">
        <f>E157+E162</f>
        <v>821049</v>
      </c>
      <c r="F156" s="456">
        <f>F157+F162</f>
        <v>0</v>
      </c>
      <c r="G156" s="65">
        <f t="shared" si="3"/>
        <v>821049</v>
      </c>
    </row>
    <row r="157" spans="1:7" ht="12.75">
      <c r="A157" s="23"/>
      <c r="B157" s="83">
        <v>75702</v>
      </c>
      <c r="C157" s="86"/>
      <c r="D157" s="77" t="s">
        <v>162</v>
      </c>
      <c r="E157" s="458">
        <f>SUM(E158:E159)</f>
        <v>821049</v>
      </c>
      <c r="F157" s="458">
        <f>SUM(F158:F159)</f>
        <v>0</v>
      </c>
      <c r="G157" s="67">
        <f t="shared" si="3"/>
        <v>821049</v>
      </c>
    </row>
    <row r="158" spans="1:7" ht="12.75">
      <c r="A158" s="23"/>
      <c r="B158" s="39"/>
      <c r="C158" s="39">
        <v>8010</v>
      </c>
      <c r="D158" s="320" t="s">
        <v>525</v>
      </c>
      <c r="E158" s="457">
        <v>0</v>
      </c>
      <c r="F158" s="270"/>
      <c r="G158" s="68">
        <f t="shared" si="3"/>
        <v>0</v>
      </c>
    </row>
    <row r="159" spans="1:7" ht="12.75">
      <c r="A159" s="23"/>
      <c r="B159" s="39"/>
      <c r="C159" s="39">
        <v>8070</v>
      </c>
      <c r="D159" s="9" t="s">
        <v>239</v>
      </c>
      <c r="E159" s="457">
        <v>821049</v>
      </c>
      <c r="F159" s="270"/>
      <c r="G159" s="68">
        <f t="shared" si="3"/>
        <v>821049</v>
      </c>
    </row>
    <row r="160" spans="1:7" ht="12.75">
      <c r="A160" s="23"/>
      <c r="B160" s="39"/>
      <c r="C160" s="39"/>
      <c r="D160" s="9"/>
      <c r="E160" s="457"/>
      <c r="F160" s="270"/>
      <c r="G160" s="68"/>
    </row>
    <row r="161" spans="1:7" ht="12.75">
      <c r="A161" s="23"/>
      <c r="B161" s="39">
        <v>75704</v>
      </c>
      <c r="C161" s="39"/>
      <c r="D161" s="76" t="s">
        <v>664</v>
      </c>
      <c r="E161" s="457"/>
      <c r="F161" s="270"/>
      <c r="G161" s="68"/>
    </row>
    <row r="162" spans="1:7" ht="12.75">
      <c r="A162" s="23"/>
      <c r="B162" s="83"/>
      <c r="C162" s="86"/>
      <c r="D162" s="80" t="s">
        <v>665</v>
      </c>
      <c r="E162" s="458">
        <f>E163</f>
        <v>0</v>
      </c>
      <c r="F162" s="523">
        <f>F163</f>
        <v>0</v>
      </c>
      <c r="G162" s="67">
        <f>F162+E162</f>
        <v>0</v>
      </c>
    </row>
    <row r="163" spans="1:7" ht="12.75">
      <c r="A163" s="23"/>
      <c r="B163" s="39"/>
      <c r="C163" s="39">
        <v>4810</v>
      </c>
      <c r="D163" s="76" t="s">
        <v>241</v>
      </c>
      <c r="E163" s="457">
        <v>0</v>
      </c>
      <c r="F163" s="270"/>
      <c r="G163" s="68">
        <f>F163+E163</f>
        <v>0</v>
      </c>
    </row>
    <row r="164" spans="1:7" ht="12.75">
      <c r="A164" s="23"/>
      <c r="B164" s="39"/>
      <c r="C164" s="39"/>
      <c r="D164" s="9"/>
      <c r="E164" s="457"/>
      <c r="F164" s="270"/>
      <c r="G164" s="68"/>
    </row>
    <row r="165" spans="1:7" ht="13.5" thickBot="1">
      <c r="A165" s="46">
        <v>758</v>
      </c>
      <c r="B165" s="42"/>
      <c r="C165" s="42"/>
      <c r="D165" s="53" t="s">
        <v>34</v>
      </c>
      <c r="E165" s="456">
        <f>E166</f>
        <v>523591</v>
      </c>
      <c r="F165" s="456">
        <f>F166</f>
        <v>0</v>
      </c>
      <c r="G165" s="65">
        <f t="shared" si="3"/>
        <v>523591</v>
      </c>
    </row>
    <row r="166" spans="1:7" ht="12.75">
      <c r="A166" s="23"/>
      <c r="B166" s="83">
        <v>75818</v>
      </c>
      <c r="C166" s="86"/>
      <c r="D166" s="78" t="s">
        <v>240</v>
      </c>
      <c r="E166" s="458">
        <f>E167</f>
        <v>523591</v>
      </c>
      <c r="F166" s="458">
        <f>F167</f>
        <v>0</v>
      </c>
      <c r="G166" s="67">
        <f t="shared" si="3"/>
        <v>523591</v>
      </c>
    </row>
    <row r="167" spans="1:9" ht="12.75">
      <c r="A167" s="23"/>
      <c r="B167" s="39"/>
      <c r="C167" s="39">
        <v>4810</v>
      </c>
      <c r="D167" s="9" t="s">
        <v>241</v>
      </c>
      <c r="E167" s="457">
        <v>523591</v>
      </c>
      <c r="F167" s="270"/>
      <c r="G167" s="68">
        <f t="shared" si="3"/>
        <v>523591</v>
      </c>
      <c r="I167" s="55">
        <v>523591</v>
      </c>
    </row>
    <row r="168" spans="1:7" ht="12.75">
      <c r="A168" s="23"/>
      <c r="B168" s="39"/>
      <c r="C168" s="39"/>
      <c r="D168" s="9"/>
      <c r="E168" s="457"/>
      <c r="F168" s="270"/>
      <c r="G168" s="68"/>
    </row>
    <row r="169" spans="1:7" ht="13.5" thickBot="1">
      <c r="A169" s="46">
        <v>801</v>
      </c>
      <c r="B169" s="42"/>
      <c r="C169" s="42"/>
      <c r="D169" s="53" t="s">
        <v>24</v>
      </c>
      <c r="E169" s="456">
        <f>E170+E184+E198+E216+E224+E245+E249</f>
        <v>8148988</v>
      </c>
      <c r="F169" s="456">
        <f>F170+F184+F198+F216+F224+F245+F249</f>
        <v>74187</v>
      </c>
      <c r="G169" s="65">
        <f t="shared" si="3"/>
        <v>8223175</v>
      </c>
    </row>
    <row r="170" spans="1:7" ht="12.75">
      <c r="A170" s="23"/>
      <c r="B170" s="83">
        <v>80101</v>
      </c>
      <c r="C170" s="86"/>
      <c r="D170" s="78" t="s">
        <v>242</v>
      </c>
      <c r="E170" s="458">
        <f>SUM(E171:E182)</f>
        <v>67600</v>
      </c>
      <c r="F170" s="458">
        <f>SUM(F171:F182)</f>
        <v>800</v>
      </c>
      <c r="G170" s="501">
        <f t="shared" si="3"/>
        <v>68400</v>
      </c>
    </row>
    <row r="171" spans="1:7" ht="12.75">
      <c r="A171" s="23"/>
      <c r="B171" s="39"/>
      <c r="C171" s="39">
        <v>3020</v>
      </c>
      <c r="D171" s="9" t="s">
        <v>212</v>
      </c>
      <c r="E171" s="457">
        <v>6422</v>
      </c>
      <c r="F171" s="270"/>
      <c r="G171" s="68">
        <f t="shared" si="3"/>
        <v>6422</v>
      </c>
    </row>
    <row r="172" spans="1:9" ht="12.75">
      <c r="A172" s="23"/>
      <c r="B172" s="39"/>
      <c r="C172" s="39">
        <v>4010</v>
      </c>
      <c r="D172" s="9" t="s">
        <v>213</v>
      </c>
      <c r="E172" s="457">
        <v>40559</v>
      </c>
      <c r="F172" s="270"/>
      <c r="G172" s="68">
        <f t="shared" si="3"/>
        <v>40559</v>
      </c>
      <c r="I172" s="295">
        <f>SUM(G172:G175)</f>
        <v>56206</v>
      </c>
    </row>
    <row r="173" spans="1:7" ht="12.75">
      <c r="A173" s="23"/>
      <c r="B173" s="39"/>
      <c r="C173" s="39">
        <v>4040</v>
      </c>
      <c r="D173" s="9" t="s">
        <v>214</v>
      </c>
      <c r="E173" s="457">
        <v>5217</v>
      </c>
      <c r="F173" s="270"/>
      <c r="G173" s="68">
        <f aca="true" t="shared" si="4" ref="G173:G238">E173+F173</f>
        <v>5217</v>
      </c>
    </row>
    <row r="174" spans="1:7" ht="12.75">
      <c r="A174" s="23"/>
      <c r="B174" s="39"/>
      <c r="C174" s="39">
        <v>4110</v>
      </c>
      <c r="D174" s="9" t="s">
        <v>215</v>
      </c>
      <c r="E174" s="457">
        <v>8406</v>
      </c>
      <c r="F174" s="270">
        <v>800</v>
      </c>
      <c r="G174" s="68">
        <f t="shared" si="4"/>
        <v>9206</v>
      </c>
    </row>
    <row r="175" spans="1:7" ht="12.75">
      <c r="A175" s="23"/>
      <c r="B175" s="39"/>
      <c r="C175" s="39">
        <v>4120</v>
      </c>
      <c r="D175" s="9" t="s">
        <v>216</v>
      </c>
      <c r="E175" s="457">
        <v>1224</v>
      </c>
      <c r="F175" s="270"/>
      <c r="G175" s="68">
        <f t="shared" si="4"/>
        <v>1224</v>
      </c>
    </row>
    <row r="176" spans="1:7" ht="12.75">
      <c r="A176" s="23"/>
      <c r="B176" s="39"/>
      <c r="C176" s="39">
        <v>4210</v>
      </c>
      <c r="D176" s="9" t="s">
        <v>217</v>
      </c>
      <c r="E176" s="457">
        <v>200</v>
      </c>
      <c r="F176" s="270"/>
      <c r="G176" s="68">
        <f t="shared" si="4"/>
        <v>200</v>
      </c>
    </row>
    <row r="177" spans="1:7" ht="12.75">
      <c r="A177" s="23"/>
      <c r="B177" s="39"/>
      <c r="C177" s="39">
        <v>4240</v>
      </c>
      <c r="D177" s="9" t="s">
        <v>243</v>
      </c>
      <c r="E177" s="457">
        <v>993</v>
      </c>
      <c r="F177" s="270"/>
      <c r="G177" s="68">
        <f t="shared" si="4"/>
        <v>993</v>
      </c>
    </row>
    <row r="178" spans="1:7" ht="12.75">
      <c r="A178" s="23"/>
      <c r="B178" s="39"/>
      <c r="C178" s="39">
        <v>4260</v>
      </c>
      <c r="D178" s="9" t="s">
        <v>218</v>
      </c>
      <c r="E178" s="457">
        <v>200</v>
      </c>
      <c r="F178" s="270"/>
      <c r="G178" s="68">
        <f t="shared" si="4"/>
        <v>200</v>
      </c>
    </row>
    <row r="179" spans="1:7" ht="12.75">
      <c r="A179" s="23"/>
      <c r="B179" s="39"/>
      <c r="C179" s="39">
        <v>4270</v>
      </c>
      <c r="D179" s="76" t="s">
        <v>219</v>
      </c>
      <c r="E179" s="457">
        <v>200</v>
      </c>
      <c r="F179" s="270"/>
      <c r="G179" s="68">
        <f t="shared" si="4"/>
        <v>200</v>
      </c>
    </row>
    <row r="180" spans="1:7" ht="12.75">
      <c r="A180" s="23"/>
      <c r="B180" s="39"/>
      <c r="C180" s="39">
        <v>4300</v>
      </c>
      <c r="D180" s="9" t="s">
        <v>209</v>
      </c>
      <c r="E180" s="457">
        <v>300</v>
      </c>
      <c r="F180" s="270"/>
      <c r="G180" s="68">
        <f t="shared" si="4"/>
        <v>300</v>
      </c>
    </row>
    <row r="181" spans="1:7" ht="12.75">
      <c r="A181" s="23"/>
      <c r="B181" s="39"/>
      <c r="C181" s="39">
        <v>4410</v>
      </c>
      <c r="D181" s="9" t="s">
        <v>221</v>
      </c>
      <c r="E181" s="457">
        <v>100</v>
      </c>
      <c r="F181" s="270"/>
      <c r="G181" s="68">
        <f t="shared" si="4"/>
        <v>100</v>
      </c>
    </row>
    <row r="182" spans="1:7" ht="12.75">
      <c r="A182" s="23"/>
      <c r="B182" s="39"/>
      <c r="C182" s="39">
        <v>4440</v>
      </c>
      <c r="D182" s="9" t="s">
        <v>223</v>
      </c>
      <c r="E182" s="457">
        <v>3779</v>
      </c>
      <c r="F182" s="270"/>
      <c r="G182" s="68">
        <f t="shared" si="4"/>
        <v>3779</v>
      </c>
    </row>
    <row r="183" spans="1:7" ht="12.75">
      <c r="A183" s="23"/>
      <c r="B183" s="39"/>
      <c r="C183" s="39"/>
      <c r="D183" s="9"/>
      <c r="E183" s="457"/>
      <c r="F183" s="270"/>
      <c r="G183" s="68"/>
    </row>
    <row r="184" spans="1:7" ht="12.75">
      <c r="A184" s="24"/>
      <c r="B184" s="83">
        <v>80110</v>
      </c>
      <c r="C184" s="86"/>
      <c r="D184" s="78" t="s">
        <v>244</v>
      </c>
      <c r="E184" s="458">
        <f>SUM(E185:E196)</f>
        <v>281352</v>
      </c>
      <c r="F184" s="458">
        <f>SUM(F185:F196)</f>
        <v>-800</v>
      </c>
      <c r="G184" s="67">
        <f t="shared" si="4"/>
        <v>280552</v>
      </c>
    </row>
    <row r="185" spans="1:7" ht="12.75">
      <c r="A185" s="24"/>
      <c r="B185" s="39"/>
      <c r="C185" s="39">
        <v>3020</v>
      </c>
      <c r="D185" s="9" t="s">
        <v>212</v>
      </c>
      <c r="E185" s="457">
        <v>7197</v>
      </c>
      <c r="F185" s="270"/>
      <c r="G185" s="68">
        <f t="shared" si="4"/>
        <v>7197</v>
      </c>
    </row>
    <row r="186" spans="1:9" ht="12.75">
      <c r="A186" s="24"/>
      <c r="B186" s="39"/>
      <c r="C186" s="39">
        <v>4010</v>
      </c>
      <c r="D186" s="9" t="s">
        <v>213</v>
      </c>
      <c r="E186" s="457">
        <v>185990</v>
      </c>
      <c r="F186" s="270"/>
      <c r="G186" s="68">
        <f t="shared" si="4"/>
        <v>185990</v>
      </c>
      <c r="I186" s="295">
        <f>SUM(G186:G189)</f>
        <v>241924</v>
      </c>
    </row>
    <row r="187" spans="1:7" ht="12.75">
      <c r="A187" s="24"/>
      <c r="B187" s="39"/>
      <c r="C187" s="39">
        <v>4040</v>
      </c>
      <c r="D187" s="9" t="s">
        <v>214</v>
      </c>
      <c r="E187" s="457">
        <v>16529</v>
      </c>
      <c r="F187" s="270"/>
      <c r="G187" s="68">
        <f t="shared" si="4"/>
        <v>16529</v>
      </c>
    </row>
    <row r="188" spans="1:7" ht="12.75">
      <c r="A188" s="24"/>
      <c r="B188" s="39"/>
      <c r="C188" s="39">
        <v>4110</v>
      </c>
      <c r="D188" s="9" t="s">
        <v>215</v>
      </c>
      <c r="E188" s="457">
        <v>34413</v>
      </c>
      <c r="F188" s="270"/>
      <c r="G188" s="68">
        <f t="shared" si="4"/>
        <v>34413</v>
      </c>
    </row>
    <row r="189" spans="1:7" ht="12.75">
      <c r="A189" s="24"/>
      <c r="B189" s="39"/>
      <c r="C189" s="39">
        <v>4120</v>
      </c>
      <c r="D189" s="9" t="s">
        <v>216</v>
      </c>
      <c r="E189" s="457">
        <v>5792</v>
      </c>
      <c r="F189" s="270">
        <v>-800</v>
      </c>
      <c r="G189" s="68">
        <f t="shared" si="4"/>
        <v>4992</v>
      </c>
    </row>
    <row r="190" spans="1:7" ht="12.75">
      <c r="A190" s="24"/>
      <c r="B190" s="39"/>
      <c r="C190" s="39">
        <v>4210</v>
      </c>
      <c r="D190" s="9" t="s">
        <v>217</v>
      </c>
      <c r="E190" s="457">
        <v>3000</v>
      </c>
      <c r="F190" s="270"/>
      <c r="G190" s="68">
        <f t="shared" si="4"/>
        <v>3000</v>
      </c>
    </row>
    <row r="191" spans="1:7" ht="12.75">
      <c r="A191" s="24"/>
      <c r="B191" s="39"/>
      <c r="C191" s="39">
        <v>4240</v>
      </c>
      <c r="D191" s="76" t="s">
        <v>245</v>
      </c>
      <c r="E191" s="457">
        <v>3000</v>
      </c>
      <c r="F191" s="270"/>
      <c r="G191" s="68">
        <f t="shared" si="4"/>
        <v>3000</v>
      </c>
    </row>
    <row r="192" spans="1:7" ht="12.75">
      <c r="A192" s="24"/>
      <c r="B192" s="39"/>
      <c r="C192" s="39">
        <v>4260</v>
      </c>
      <c r="D192" s="9" t="s">
        <v>218</v>
      </c>
      <c r="E192" s="457">
        <v>3000</v>
      </c>
      <c r="F192" s="270"/>
      <c r="G192" s="68">
        <f t="shared" si="4"/>
        <v>3000</v>
      </c>
    </row>
    <row r="193" spans="1:7" ht="12.75">
      <c r="A193" s="24"/>
      <c r="B193" s="39"/>
      <c r="C193" s="39">
        <v>4270</v>
      </c>
      <c r="D193" s="76" t="s">
        <v>219</v>
      </c>
      <c r="E193" s="457">
        <v>2300</v>
      </c>
      <c r="F193" s="270"/>
      <c r="G193" s="68">
        <f t="shared" si="4"/>
        <v>2300</v>
      </c>
    </row>
    <row r="194" spans="1:7" ht="12.75">
      <c r="A194" s="24"/>
      <c r="B194" s="39"/>
      <c r="C194" s="39">
        <v>4300</v>
      </c>
      <c r="D194" s="9" t="s">
        <v>209</v>
      </c>
      <c r="E194" s="457">
        <v>4756</v>
      </c>
      <c r="F194" s="270"/>
      <c r="G194" s="68">
        <f t="shared" si="4"/>
        <v>4756</v>
      </c>
    </row>
    <row r="195" spans="1:7" ht="12.75">
      <c r="A195" s="24"/>
      <c r="B195" s="39"/>
      <c r="C195" s="39">
        <v>4410</v>
      </c>
      <c r="D195" s="9" t="s">
        <v>221</v>
      </c>
      <c r="E195" s="457">
        <v>500</v>
      </c>
      <c r="F195" s="270"/>
      <c r="G195" s="68">
        <f t="shared" si="4"/>
        <v>500</v>
      </c>
    </row>
    <row r="196" spans="1:7" ht="12.75">
      <c r="A196" s="24"/>
      <c r="B196" s="39"/>
      <c r="C196" s="39">
        <v>4440</v>
      </c>
      <c r="D196" s="9" t="s">
        <v>223</v>
      </c>
      <c r="E196" s="457">
        <v>14875</v>
      </c>
      <c r="F196" s="270"/>
      <c r="G196" s="68">
        <f t="shared" si="4"/>
        <v>14875</v>
      </c>
    </row>
    <row r="197" spans="1:7" ht="12.75">
      <c r="A197" s="24"/>
      <c r="B197" s="39"/>
      <c r="C197" s="39"/>
      <c r="D197" s="9"/>
      <c r="E197" s="457"/>
      <c r="F197" s="270"/>
      <c r="G197" s="68"/>
    </row>
    <row r="198" spans="1:7" ht="12.75">
      <c r="A198" s="24"/>
      <c r="B198" s="83">
        <v>80120</v>
      </c>
      <c r="C198" s="86"/>
      <c r="D198" s="78" t="s">
        <v>36</v>
      </c>
      <c r="E198" s="458">
        <f>SUM(E199:E214)</f>
        <v>3276468</v>
      </c>
      <c r="F198" s="458">
        <f>SUM(F199:F214)</f>
        <v>58113</v>
      </c>
      <c r="G198" s="67">
        <f t="shared" si="4"/>
        <v>3334581</v>
      </c>
    </row>
    <row r="199" spans="1:7" ht="12.75">
      <c r="A199" s="24"/>
      <c r="B199" s="39"/>
      <c r="C199" s="39">
        <v>3020</v>
      </c>
      <c r="D199" s="9" t="s">
        <v>212</v>
      </c>
      <c r="E199" s="457">
        <v>3117</v>
      </c>
      <c r="F199" s="270"/>
      <c r="G199" s="68">
        <f t="shared" si="4"/>
        <v>3117</v>
      </c>
    </row>
    <row r="200" spans="1:9" ht="12.75">
      <c r="A200" s="24"/>
      <c r="B200" s="39"/>
      <c r="C200" s="39">
        <v>4010</v>
      </c>
      <c r="D200" s="9" t="s">
        <v>213</v>
      </c>
      <c r="E200" s="457">
        <v>1255545</v>
      </c>
      <c r="F200" s="270">
        <v>39349</v>
      </c>
      <c r="G200" s="68">
        <f t="shared" si="4"/>
        <v>1294894</v>
      </c>
      <c r="I200" s="295">
        <f>SUM(G200:G203)</f>
        <v>1658963</v>
      </c>
    </row>
    <row r="201" spans="1:7" ht="12.75">
      <c r="A201" s="24"/>
      <c r="B201" s="39"/>
      <c r="C201" s="39">
        <v>4040</v>
      </c>
      <c r="D201" s="9" t="s">
        <v>214</v>
      </c>
      <c r="E201" s="457">
        <v>89483</v>
      </c>
      <c r="F201" s="270"/>
      <c r="G201" s="68">
        <f t="shared" si="4"/>
        <v>89483</v>
      </c>
    </row>
    <row r="202" spans="1:7" ht="12.75">
      <c r="A202" s="24"/>
      <c r="B202" s="39"/>
      <c r="C202" s="39">
        <v>4110</v>
      </c>
      <c r="D202" s="9" t="s">
        <v>215</v>
      </c>
      <c r="E202" s="457">
        <v>235142</v>
      </c>
      <c r="F202" s="270">
        <v>6532</v>
      </c>
      <c r="G202" s="68">
        <f t="shared" si="4"/>
        <v>241674</v>
      </c>
    </row>
    <row r="203" spans="1:7" ht="12.75">
      <c r="A203" s="24"/>
      <c r="B203" s="39"/>
      <c r="C203" s="39">
        <v>4120</v>
      </c>
      <c r="D203" s="9" t="s">
        <v>216</v>
      </c>
      <c r="E203" s="457">
        <v>32042</v>
      </c>
      <c r="F203" s="270">
        <v>870</v>
      </c>
      <c r="G203" s="68">
        <f t="shared" si="4"/>
        <v>32912</v>
      </c>
    </row>
    <row r="204" spans="1:7" ht="12.75">
      <c r="A204" s="24"/>
      <c r="B204" s="39"/>
      <c r="C204" s="39">
        <v>4170</v>
      </c>
      <c r="D204" s="76" t="s">
        <v>605</v>
      </c>
      <c r="E204" s="457">
        <v>355</v>
      </c>
      <c r="F204" s="270"/>
      <c r="G204" s="68">
        <f t="shared" si="4"/>
        <v>355</v>
      </c>
    </row>
    <row r="205" spans="1:7" ht="12.75">
      <c r="A205" s="24"/>
      <c r="B205" s="39"/>
      <c r="C205" s="39">
        <v>4210</v>
      </c>
      <c r="D205" s="9" t="s">
        <v>217</v>
      </c>
      <c r="E205" s="457">
        <v>15682</v>
      </c>
      <c r="F205" s="270">
        <v>866</v>
      </c>
      <c r="G205" s="68">
        <f t="shared" si="4"/>
        <v>16548</v>
      </c>
    </row>
    <row r="206" spans="1:7" ht="12.75">
      <c r="A206" s="24"/>
      <c r="B206" s="39"/>
      <c r="C206" s="39">
        <v>4260</v>
      </c>
      <c r="D206" s="9" t="s">
        <v>218</v>
      </c>
      <c r="E206" s="457">
        <v>66604</v>
      </c>
      <c r="F206" s="270"/>
      <c r="G206" s="68">
        <f t="shared" si="4"/>
        <v>66604</v>
      </c>
    </row>
    <row r="207" spans="1:7" ht="12.75">
      <c r="A207" s="24"/>
      <c r="B207" s="39"/>
      <c r="C207" s="39">
        <v>4270</v>
      </c>
      <c r="D207" s="76" t="s">
        <v>219</v>
      </c>
      <c r="E207" s="457">
        <v>56160</v>
      </c>
      <c r="F207" s="270">
        <v>10496</v>
      </c>
      <c r="G207" s="68">
        <f t="shared" si="4"/>
        <v>66656</v>
      </c>
    </row>
    <row r="208" spans="1:7" ht="12.75">
      <c r="A208" s="24"/>
      <c r="B208" s="39"/>
      <c r="C208" s="39">
        <v>4280</v>
      </c>
      <c r="D208" s="9" t="s">
        <v>220</v>
      </c>
      <c r="E208" s="457">
        <v>800</v>
      </c>
      <c r="F208" s="270"/>
      <c r="G208" s="68">
        <f t="shared" si="4"/>
        <v>800</v>
      </c>
    </row>
    <row r="209" spans="1:7" ht="12.75">
      <c r="A209" s="24"/>
      <c r="B209" s="10"/>
      <c r="C209" s="39">
        <v>4300</v>
      </c>
      <c r="D209" s="9" t="s">
        <v>209</v>
      </c>
      <c r="E209" s="457">
        <v>9455</v>
      </c>
      <c r="F209" s="270"/>
      <c r="G209" s="68">
        <f t="shared" si="4"/>
        <v>9455</v>
      </c>
    </row>
    <row r="210" spans="1:7" ht="12.75">
      <c r="A210" s="24"/>
      <c r="B210" s="10"/>
      <c r="C210" s="39">
        <v>4350</v>
      </c>
      <c r="D210" s="76" t="s">
        <v>606</v>
      </c>
      <c r="E210" s="457">
        <v>200</v>
      </c>
      <c r="F210" s="270"/>
      <c r="G210" s="68">
        <f t="shared" si="4"/>
        <v>200</v>
      </c>
    </row>
    <row r="211" spans="1:7" ht="12.75">
      <c r="A211" s="24"/>
      <c r="B211" s="10"/>
      <c r="C211" s="39">
        <v>4410</v>
      </c>
      <c r="D211" s="9" t="s">
        <v>221</v>
      </c>
      <c r="E211" s="457">
        <v>3500</v>
      </c>
      <c r="F211" s="270"/>
      <c r="G211" s="68">
        <f t="shared" si="4"/>
        <v>3500</v>
      </c>
    </row>
    <row r="212" spans="1:7" ht="12.75">
      <c r="A212" s="24"/>
      <c r="B212" s="10"/>
      <c r="C212" s="39">
        <v>4430</v>
      </c>
      <c r="D212" s="9" t="s">
        <v>222</v>
      </c>
      <c r="E212" s="457">
        <v>10000</v>
      </c>
      <c r="F212" s="270"/>
      <c r="G212" s="68">
        <f t="shared" si="4"/>
        <v>10000</v>
      </c>
    </row>
    <row r="213" spans="1:7" ht="12.75">
      <c r="A213" s="24"/>
      <c r="B213" s="10"/>
      <c r="C213" s="39">
        <v>4440</v>
      </c>
      <c r="D213" s="9" t="s">
        <v>223</v>
      </c>
      <c r="E213" s="457">
        <v>83383</v>
      </c>
      <c r="F213" s="270"/>
      <c r="G213" s="68">
        <f t="shared" si="4"/>
        <v>83383</v>
      </c>
    </row>
    <row r="214" spans="1:7" ht="12.75">
      <c r="A214" s="24"/>
      <c r="B214" s="10"/>
      <c r="C214" s="39">
        <v>6050</v>
      </c>
      <c r="D214" s="76" t="s">
        <v>226</v>
      </c>
      <c r="E214" s="457">
        <v>1415000</v>
      </c>
      <c r="F214" s="270"/>
      <c r="G214" s="68">
        <f t="shared" si="4"/>
        <v>1415000</v>
      </c>
    </row>
    <row r="215" spans="1:7" ht="12.75">
      <c r="A215" s="24"/>
      <c r="B215" s="10"/>
      <c r="C215" s="39"/>
      <c r="D215" s="9"/>
      <c r="E215" s="457"/>
      <c r="F215" s="270"/>
      <c r="G215" s="68"/>
    </row>
    <row r="216" spans="1:7" ht="12.75">
      <c r="A216" s="24"/>
      <c r="B216" s="83">
        <v>80123</v>
      </c>
      <c r="C216" s="86"/>
      <c r="D216" s="80" t="s">
        <v>246</v>
      </c>
      <c r="E216" s="458">
        <f>SUM(E217:E222)</f>
        <v>86095</v>
      </c>
      <c r="F216" s="458">
        <f>SUM(F217:F222)</f>
        <v>0</v>
      </c>
      <c r="G216" s="67">
        <f t="shared" si="4"/>
        <v>86095</v>
      </c>
    </row>
    <row r="217" spans="1:7" ht="12.75">
      <c r="A217" s="24"/>
      <c r="B217" s="39"/>
      <c r="C217" s="39">
        <v>3020</v>
      </c>
      <c r="D217" s="9" t="s">
        <v>212</v>
      </c>
      <c r="E217" s="457">
        <v>95</v>
      </c>
      <c r="F217" s="270"/>
      <c r="G217" s="68">
        <f t="shared" si="4"/>
        <v>95</v>
      </c>
    </row>
    <row r="218" spans="1:9" ht="12.75">
      <c r="A218" s="24"/>
      <c r="B218" s="39"/>
      <c r="C218" s="39">
        <v>4010</v>
      </c>
      <c r="D218" s="9" t="s">
        <v>213</v>
      </c>
      <c r="E218" s="457">
        <v>62929</v>
      </c>
      <c r="F218" s="270"/>
      <c r="G218" s="68">
        <f t="shared" si="4"/>
        <v>62929</v>
      </c>
      <c r="I218" s="295">
        <f>SUM(G218:G221)</f>
        <v>80961</v>
      </c>
    </row>
    <row r="219" spans="1:7" ht="12.75">
      <c r="A219" s="24"/>
      <c r="B219" s="39"/>
      <c r="C219" s="39">
        <v>4040</v>
      </c>
      <c r="D219" s="9" t="s">
        <v>214</v>
      </c>
      <c r="E219" s="457">
        <v>4599</v>
      </c>
      <c r="F219" s="270"/>
      <c r="G219" s="68">
        <f t="shared" si="4"/>
        <v>4599</v>
      </c>
    </row>
    <row r="220" spans="1:7" ht="12.75">
      <c r="A220" s="24"/>
      <c r="B220" s="39"/>
      <c r="C220" s="39">
        <v>4110</v>
      </c>
      <c r="D220" s="9" t="s">
        <v>215</v>
      </c>
      <c r="E220" s="457">
        <v>11788</v>
      </c>
      <c r="F220" s="270"/>
      <c r="G220" s="68">
        <f t="shared" si="4"/>
        <v>11788</v>
      </c>
    </row>
    <row r="221" spans="1:7" ht="12.75">
      <c r="A221" s="24"/>
      <c r="B221" s="39"/>
      <c r="C221" s="39">
        <v>4120</v>
      </c>
      <c r="D221" s="9" t="s">
        <v>216</v>
      </c>
      <c r="E221" s="457">
        <v>1645</v>
      </c>
      <c r="F221" s="270"/>
      <c r="G221" s="68">
        <f t="shared" si="4"/>
        <v>1645</v>
      </c>
    </row>
    <row r="222" spans="1:7" ht="12.75">
      <c r="A222" s="24"/>
      <c r="B222" s="39"/>
      <c r="C222" s="39">
        <v>4440</v>
      </c>
      <c r="D222" s="9" t="s">
        <v>223</v>
      </c>
      <c r="E222" s="457">
        <v>5039</v>
      </c>
      <c r="F222" s="270"/>
      <c r="G222" s="68">
        <f t="shared" si="4"/>
        <v>5039</v>
      </c>
    </row>
    <row r="223" spans="1:7" ht="12.75">
      <c r="A223" s="24"/>
      <c r="B223" s="39"/>
      <c r="C223" s="39"/>
      <c r="D223" s="9"/>
      <c r="E223" s="457"/>
      <c r="F223" s="270"/>
      <c r="G223" s="68"/>
    </row>
    <row r="224" spans="1:7" ht="12.75">
      <c r="A224" s="24"/>
      <c r="B224" s="83">
        <v>80130</v>
      </c>
      <c r="C224" s="86"/>
      <c r="D224" s="78" t="s">
        <v>37</v>
      </c>
      <c r="E224" s="458">
        <f>SUM(E225:E243)</f>
        <v>4297307</v>
      </c>
      <c r="F224" s="458">
        <f>SUM(F225:F243)</f>
        <v>2220</v>
      </c>
      <c r="G224" s="67">
        <f t="shared" si="4"/>
        <v>4299527</v>
      </c>
    </row>
    <row r="225" spans="1:7" ht="12.75">
      <c r="A225" s="24"/>
      <c r="B225" s="10"/>
      <c r="C225" s="39">
        <v>3020</v>
      </c>
      <c r="D225" s="9" t="s">
        <v>212</v>
      </c>
      <c r="E225" s="457">
        <v>36619</v>
      </c>
      <c r="F225" s="270">
        <v>450</v>
      </c>
      <c r="G225" s="68">
        <f t="shared" si="4"/>
        <v>37069</v>
      </c>
    </row>
    <row r="226" spans="1:9" ht="12.75">
      <c r="A226" s="24"/>
      <c r="B226" s="10"/>
      <c r="C226" s="39">
        <v>4010</v>
      </c>
      <c r="D226" s="9" t="s">
        <v>213</v>
      </c>
      <c r="E226" s="457">
        <v>2470112</v>
      </c>
      <c r="F226" s="270">
        <v>-35500</v>
      </c>
      <c r="G226" s="68">
        <f t="shared" si="4"/>
        <v>2434612</v>
      </c>
      <c r="I226" s="295">
        <f>SUM(G226:G230)</f>
        <v>3181183</v>
      </c>
    </row>
    <row r="227" spans="1:7" ht="12.75">
      <c r="A227" s="24"/>
      <c r="B227" s="10"/>
      <c r="C227" s="39">
        <v>4040</v>
      </c>
      <c r="D227" s="9" t="s">
        <v>214</v>
      </c>
      <c r="E227" s="457">
        <v>182424</v>
      </c>
      <c r="F227" s="270"/>
      <c r="G227" s="68">
        <f t="shared" si="4"/>
        <v>182424</v>
      </c>
    </row>
    <row r="228" spans="1:7" ht="12.75">
      <c r="A228" s="24"/>
      <c r="B228" s="10"/>
      <c r="C228" s="39">
        <v>4110</v>
      </c>
      <c r="D228" s="9" t="s">
        <v>215</v>
      </c>
      <c r="E228" s="457">
        <v>473724</v>
      </c>
      <c r="F228" s="270">
        <v>-4499</v>
      </c>
      <c r="G228" s="68">
        <f t="shared" si="4"/>
        <v>469225</v>
      </c>
    </row>
    <row r="229" spans="1:7" ht="12.75">
      <c r="A229" s="24"/>
      <c r="B229" s="10"/>
      <c r="C229" s="39">
        <v>4120</v>
      </c>
      <c r="D229" s="9" t="s">
        <v>216</v>
      </c>
      <c r="E229" s="457">
        <v>64602</v>
      </c>
      <c r="F229" s="270">
        <v>-614</v>
      </c>
      <c r="G229" s="68">
        <f t="shared" si="4"/>
        <v>63988</v>
      </c>
    </row>
    <row r="230" spans="1:7" ht="12.75">
      <c r="A230" s="24"/>
      <c r="B230" s="10"/>
      <c r="C230" s="39">
        <v>4170</v>
      </c>
      <c r="D230" s="76" t="s">
        <v>605</v>
      </c>
      <c r="E230" s="457">
        <v>19053</v>
      </c>
      <c r="F230" s="270">
        <v>11881</v>
      </c>
      <c r="G230" s="68">
        <f t="shared" si="4"/>
        <v>30934</v>
      </c>
    </row>
    <row r="231" spans="1:7" ht="12.75">
      <c r="A231" s="24"/>
      <c r="B231" s="10"/>
      <c r="C231" s="39">
        <v>4210</v>
      </c>
      <c r="D231" s="9" t="s">
        <v>217</v>
      </c>
      <c r="E231" s="457">
        <v>300715</v>
      </c>
      <c r="F231" s="270">
        <v>3929</v>
      </c>
      <c r="G231" s="68">
        <f t="shared" si="4"/>
        <v>304644</v>
      </c>
    </row>
    <row r="232" spans="1:7" ht="12.75">
      <c r="A232" s="24"/>
      <c r="B232" s="10"/>
      <c r="C232" s="39">
        <v>4240</v>
      </c>
      <c r="D232" s="9" t="s">
        <v>245</v>
      </c>
      <c r="E232" s="457">
        <v>50416</v>
      </c>
      <c r="F232" s="270">
        <f>-15000+5000</f>
        <v>-10000</v>
      </c>
      <c r="G232" s="68">
        <f t="shared" si="4"/>
        <v>40416</v>
      </c>
    </row>
    <row r="233" spans="1:7" ht="12.75">
      <c r="A233" s="24"/>
      <c r="B233" s="10"/>
      <c r="C233" s="39">
        <v>4260</v>
      </c>
      <c r="D233" s="9" t="s">
        <v>218</v>
      </c>
      <c r="E233" s="457">
        <v>109604</v>
      </c>
      <c r="F233" s="270"/>
      <c r="G233" s="68">
        <f t="shared" si="4"/>
        <v>109604</v>
      </c>
    </row>
    <row r="234" spans="1:7" ht="12.75">
      <c r="A234" s="24"/>
      <c r="B234" s="10"/>
      <c r="C234" s="39">
        <v>4270</v>
      </c>
      <c r="D234" s="76" t="s">
        <v>219</v>
      </c>
      <c r="E234" s="457">
        <v>170873</v>
      </c>
      <c r="F234" s="270">
        <v>26500</v>
      </c>
      <c r="G234" s="68">
        <f t="shared" si="4"/>
        <v>197373</v>
      </c>
    </row>
    <row r="235" spans="1:7" ht="12.75">
      <c r="A235" s="24"/>
      <c r="B235" s="10"/>
      <c r="C235" s="39">
        <v>4280</v>
      </c>
      <c r="D235" s="9" t="s">
        <v>220</v>
      </c>
      <c r="E235" s="457">
        <v>1900</v>
      </c>
      <c r="F235" s="270"/>
      <c r="G235" s="68">
        <f t="shared" si="4"/>
        <v>1900</v>
      </c>
    </row>
    <row r="236" spans="1:7" ht="12.75">
      <c r="A236" s="24"/>
      <c r="B236" s="10"/>
      <c r="C236" s="39">
        <v>4300</v>
      </c>
      <c r="D236" s="9" t="s">
        <v>209</v>
      </c>
      <c r="E236" s="457">
        <v>101502</v>
      </c>
      <c r="F236" s="270">
        <v>-6437</v>
      </c>
      <c r="G236" s="68">
        <f t="shared" si="4"/>
        <v>95065</v>
      </c>
    </row>
    <row r="237" spans="1:7" ht="12.75">
      <c r="A237" s="24"/>
      <c r="B237" s="10"/>
      <c r="C237" s="39">
        <v>4350</v>
      </c>
      <c r="D237" s="76" t="s">
        <v>606</v>
      </c>
      <c r="E237" s="457">
        <v>3665</v>
      </c>
      <c r="F237" s="270"/>
      <c r="G237" s="68">
        <f t="shared" si="4"/>
        <v>3665</v>
      </c>
    </row>
    <row r="238" spans="1:7" ht="12.75">
      <c r="A238" s="24"/>
      <c r="B238" s="10"/>
      <c r="C238" s="39">
        <v>4410</v>
      </c>
      <c r="D238" s="1" t="s">
        <v>221</v>
      </c>
      <c r="E238" s="137">
        <v>4100</v>
      </c>
      <c r="F238" s="76"/>
      <c r="G238" s="68">
        <f t="shared" si="4"/>
        <v>4100</v>
      </c>
    </row>
    <row r="239" spans="1:7" ht="12.75">
      <c r="A239" s="24"/>
      <c r="B239" s="10"/>
      <c r="C239" s="39">
        <v>4430</v>
      </c>
      <c r="D239" s="9" t="s">
        <v>222</v>
      </c>
      <c r="E239" s="457">
        <v>21719</v>
      </c>
      <c r="F239" s="270"/>
      <c r="G239" s="68">
        <f aca="true" t="shared" si="5" ref="G239:G328">E239+F239</f>
        <v>21719</v>
      </c>
    </row>
    <row r="240" spans="1:7" ht="12.75">
      <c r="A240" s="24"/>
      <c r="B240" s="10"/>
      <c r="C240" s="39">
        <v>4440</v>
      </c>
      <c r="D240" s="9" t="s">
        <v>223</v>
      </c>
      <c r="E240" s="457">
        <v>162607</v>
      </c>
      <c r="F240" s="270"/>
      <c r="G240" s="68">
        <f t="shared" si="5"/>
        <v>162607</v>
      </c>
    </row>
    <row r="241" spans="1:7" ht="12.75">
      <c r="A241" s="24"/>
      <c r="B241" s="10"/>
      <c r="C241" s="39">
        <v>4530</v>
      </c>
      <c r="D241" s="9" t="s">
        <v>247</v>
      </c>
      <c r="E241" s="457">
        <v>1000</v>
      </c>
      <c r="F241" s="270"/>
      <c r="G241" s="68">
        <f t="shared" si="5"/>
        <v>1000</v>
      </c>
    </row>
    <row r="242" spans="1:7" ht="12.75">
      <c r="A242" s="24"/>
      <c r="B242" s="10"/>
      <c r="C242" s="39">
        <v>6050</v>
      </c>
      <c r="D242" s="76" t="s">
        <v>226</v>
      </c>
      <c r="E242" s="457">
        <v>117672</v>
      </c>
      <c r="F242" s="270">
        <v>21510</v>
      </c>
      <c r="G242" s="68">
        <f t="shared" si="5"/>
        <v>139182</v>
      </c>
    </row>
    <row r="243" spans="1:7" ht="12.75">
      <c r="A243" s="24"/>
      <c r="B243" s="10"/>
      <c r="C243" s="39">
        <v>6060</v>
      </c>
      <c r="D243" s="76" t="s">
        <v>534</v>
      </c>
      <c r="E243" s="457">
        <v>5000</v>
      </c>
      <c r="F243" s="270">
        <v>-5000</v>
      </c>
      <c r="G243" s="68">
        <f t="shared" si="5"/>
        <v>0</v>
      </c>
    </row>
    <row r="244" spans="1:7" ht="12.75">
      <c r="A244" s="24"/>
      <c r="B244" s="10"/>
      <c r="C244" s="39"/>
      <c r="D244" s="76"/>
      <c r="E244" s="457"/>
      <c r="F244" s="270"/>
      <c r="G244" s="68"/>
    </row>
    <row r="245" spans="1:7" ht="12.75">
      <c r="A245" s="24"/>
      <c r="B245" s="83">
        <v>80146</v>
      </c>
      <c r="C245" s="86"/>
      <c r="D245" s="80" t="s">
        <v>175</v>
      </c>
      <c r="E245" s="458">
        <f>SUM(E246:E247)</f>
        <v>37395</v>
      </c>
      <c r="F245" s="458">
        <f>SUM(F246:F247)</f>
        <v>0</v>
      </c>
      <c r="G245" s="67">
        <f t="shared" si="5"/>
        <v>37395</v>
      </c>
    </row>
    <row r="246" spans="1:7" ht="12.75">
      <c r="A246" s="24"/>
      <c r="B246" s="39"/>
      <c r="C246" s="39">
        <v>4300</v>
      </c>
      <c r="D246" s="76" t="s">
        <v>209</v>
      </c>
      <c r="E246" s="457">
        <v>36195</v>
      </c>
      <c r="F246" s="270"/>
      <c r="G246" s="68">
        <f t="shared" si="5"/>
        <v>36195</v>
      </c>
    </row>
    <row r="247" spans="1:7" ht="12.75">
      <c r="A247" s="24"/>
      <c r="B247" s="39"/>
      <c r="C247" s="39">
        <v>4410</v>
      </c>
      <c r="D247" s="76" t="s">
        <v>221</v>
      </c>
      <c r="E247" s="457">
        <v>1200</v>
      </c>
      <c r="F247" s="270"/>
      <c r="G247" s="68">
        <f t="shared" si="5"/>
        <v>1200</v>
      </c>
    </row>
    <row r="248" spans="1:7" ht="12.75">
      <c r="A248" s="24"/>
      <c r="B248" s="39"/>
      <c r="C248" s="39"/>
      <c r="D248" s="76"/>
      <c r="E248" s="457"/>
      <c r="F248" s="270"/>
      <c r="G248" s="68"/>
    </row>
    <row r="249" spans="1:7" ht="12.75">
      <c r="A249" s="24"/>
      <c r="B249" s="83">
        <v>80195</v>
      </c>
      <c r="C249" s="86"/>
      <c r="D249" s="80" t="s">
        <v>25</v>
      </c>
      <c r="E249" s="458">
        <f>SUM(E250:E257)</f>
        <v>102771</v>
      </c>
      <c r="F249" s="458">
        <f>SUM(F250:F257)</f>
        <v>13854</v>
      </c>
      <c r="G249" s="67">
        <f t="shared" si="5"/>
        <v>116625</v>
      </c>
    </row>
    <row r="250" spans="1:7" ht="12.75">
      <c r="A250" s="24"/>
      <c r="B250" s="39"/>
      <c r="C250" s="39">
        <v>2820</v>
      </c>
      <c r="D250" s="76" t="s">
        <v>527</v>
      </c>
      <c r="E250" s="457">
        <v>0</v>
      </c>
      <c r="F250" s="270"/>
      <c r="G250" s="68">
        <f t="shared" si="5"/>
        <v>0</v>
      </c>
    </row>
    <row r="251" spans="1:7" ht="12.75">
      <c r="A251" s="24"/>
      <c r="B251" s="39"/>
      <c r="C251" s="39"/>
      <c r="D251" s="76" t="s">
        <v>528</v>
      </c>
      <c r="E251" s="457"/>
      <c r="F251" s="270"/>
      <c r="G251" s="68"/>
    </row>
    <row r="252" spans="1:7" ht="12.75">
      <c r="A252" s="24"/>
      <c r="B252" s="39"/>
      <c r="C252" s="39">
        <v>3030</v>
      </c>
      <c r="D252" s="76" t="s">
        <v>235</v>
      </c>
      <c r="E252" s="457">
        <v>600</v>
      </c>
      <c r="F252" s="270">
        <v>100</v>
      </c>
      <c r="G252" s="68">
        <f>F252+E252</f>
        <v>700</v>
      </c>
    </row>
    <row r="253" spans="1:7" ht="12.75">
      <c r="A253" s="24"/>
      <c r="B253" s="39"/>
      <c r="C253" s="39">
        <v>4010</v>
      </c>
      <c r="D253" s="9" t="s">
        <v>213</v>
      </c>
      <c r="E253" s="457">
        <v>0</v>
      </c>
      <c r="F253" s="270">
        <v>9920</v>
      </c>
      <c r="G253" s="68">
        <f>F253+E253</f>
        <v>9920</v>
      </c>
    </row>
    <row r="254" spans="1:7" ht="12.75">
      <c r="A254" s="24"/>
      <c r="B254" s="39"/>
      <c r="C254" s="39">
        <v>4110</v>
      </c>
      <c r="D254" s="9" t="s">
        <v>215</v>
      </c>
      <c r="E254" s="457">
        <v>0</v>
      </c>
      <c r="F254" s="270">
        <v>1785</v>
      </c>
      <c r="G254" s="68">
        <f>F254+E254</f>
        <v>1785</v>
      </c>
    </row>
    <row r="255" spans="1:7" ht="12.75">
      <c r="A255" s="24"/>
      <c r="B255" s="39"/>
      <c r="C255" s="39">
        <v>4120</v>
      </c>
      <c r="D255" s="9" t="s">
        <v>216</v>
      </c>
      <c r="E255" s="457">
        <v>0</v>
      </c>
      <c r="F255" s="270">
        <v>243</v>
      </c>
      <c r="G255" s="68">
        <f>F255+E255</f>
        <v>243</v>
      </c>
    </row>
    <row r="256" spans="1:7" ht="12.75">
      <c r="A256" s="24"/>
      <c r="B256" s="39"/>
      <c r="C256" s="39">
        <v>4300</v>
      </c>
      <c r="D256" s="76" t="s">
        <v>209</v>
      </c>
      <c r="E256" s="457">
        <v>5250</v>
      </c>
      <c r="F256" s="270">
        <v>1806</v>
      </c>
      <c r="G256" s="68">
        <f t="shared" si="5"/>
        <v>7056</v>
      </c>
    </row>
    <row r="257" spans="1:7" ht="12.75">
      <c r="A257" s="24"/>
      <c r="B257" s="39"/>
      <c r="C257" s="39">
        <v>4440</v>
      </c>
      <c r="D257" s="9" t="s">
        <v>223</v>
      </c>
      <c r="E257" s="457">
        <v>96921</v>
      </c>
      <c r="F257" s="270"/>
      <c r="G257" s="68">
        <f>F257+E257</f>
        <v>96921</v>
      </c>
    </row>
    <row r="258" spans="1:7" ht="12.75">
      <c r="A258" s="24"/>
      <c r="B258" s="39"/>
      <c r="C258" s="39"/>
      <c r="D258" s="76"/>
      <c r="E258" s="457"/>
      <c r="F258" s="270"/>
      <c r="G258" s="68"/>
    </row>
    <row r="259" spans="1:7" ht="13.5" thickBot="1">
      <c r="A259" s="527">
        <v>803</v>
      </c>
      <c r="B259" s="42"/>
      <c r="C259" s="42"/>
      <c r="D259" s="321" t="s">
        <v>671</v>
      </c>
      <c r="E259" s="456">
        <f>E260</f>
        <v>97200</v>
      </c>
      <c r="F259" s="272">
        <f>F260</f>
        <v>48840</v>
      </c>
      <c r="G259" s="65">
        <f aca="true" t="shared" si="6" ref="G259:G269">F259+E259</f>
        <v>146040</v>
      </c>
    </row>
    <row r="260" spans="1:7" ht="12.75">
      <c r="A260" s="24"/>
      <c r="B260" s="83">
        <v>80309</v>
      </c>
      <c r="C260" s="86"/>
      <c r="D260" s="80" t="s">
        <v>672</v>
      </c>
      <c r="E260" s="458">
        <f>SUM(E261:E269)</f>
        <v>97200</v>
      </c>
      <c r="F260" s="523">
        <f>SUM(F261:F269)</f>
        <v>48840</v>
      </c>
      <c r="G260" s="67">
        <f t="shared" si="6"/>
        <v>146040</v>
      </c>
    </row>
    <row r="261" spans="1:7" ht="12.75">
      <c r="A261" s="24"/>
      <c r="B261" s="39"/>
      <c r="C261" s="39">
        <v>3210</v>
      </c>
      <c r="D261" s="76" t="s">
        <v>673</v>
      </c>
      <c r="E261" s="457">
        <v>1081</v>
      </c>
      <c r="F261" s="270"/>
      <c r="G261" s="68">
        <f t="shared" si="6"/>
        <v>1081</v>
      </c>
    </row>
    <row r="262" spans="1:7" ht="12.75">
      <c r="A262" s="24"/>
      <c r="B262" s="39"/>
      <c r="C262" s="39">
        <v>3218</v>
      </c>
      <c r="D262" s="76" t="s">
        <v>673</v>
      </c>
      <c r="E262" s="457">
        <v>72089</v>
      </c>
      <c r="F262" s="270">
        <v>33300</v>
      </c>
      <c r="G262" s="68">
        <f t="shared" si="6"/>
        <v>105389</v>
      </c>
    </row>
    <row r="263" spans="1:7" ht="12.75">
      <c r="A263" s="24"/>
      <c r="B263" s="39"/>
      <c r="C263" s="39">
        <v>3219</v>
      </c>
      <c r="D263" s="76" t="s">
        <v>673</v>
      </c>
      <c r="E263" s="457">
        <v>24030</v>
      </c>
      <c r="F263" s="270">
        <v>11100</v>
      </c>
      <c r="G263" s="68">
        <f t="shared" si="6"/>
        <v>35130</v>
      </c>
    </row>
    <row r="264" spans="1:7" ht="12.75">
      <c r="A264" s="24"/>
      <c r="B264" s="39"/>
      <c r="C264" s="39">
        <v>4110</v>
      </c>
      <c r="D264" s="9" t="s">
        <v>215</v>
      </c>
      <c r="E264" s="457">
        <v>0</v>
      </c>
      <c r="F264" s="270">
        <v>0</v>
      </c>
      <c r="G264" s="68">
        <f t="shared" si="6"/>
        <v>0</v>
      </c>
    </row>
    <row r="265" spans="1:7" ht="12.75">
      <c r="A265" s="24"/>
      <c r="B265" s="39"/>
      <c r="C265" s="39">
        <v>4120</v>
      </c>
      <c r="D265" s="9" t="s">
        <v>216</v>
      </c>
      <c r="E265" s="457">
        <v>0</v>
      </c>
      <c r="F265" s="270">
        <v>0</v>
      </c>
      <c r="G265" s="68">
        <f t="shared" si="6"/>
        <v>0</v>
      </c>
    </row>
    <row r="266" spans="1:7" ht="12.75">
      <c r="A266" s="24"/>
      <c r="B266" s="39"/>
      <c r="C266" s="39">
        <v>4218</v>
      </c>
      <c r="D266" s="9" t="s">
        <v>217</v>
      </c>
      <c r="E266" s="457">
        <v>0</v>
      </c>
      <c r="F266" s="270">
        <v>225</v>
      </c>
      <c r="G266" s="68">
        <f t="shared" si="6"/>
        <v>225</v>
      </c>
    </row>
    <row r="267" spans="1:7" ht="12.75">
      <c r="A267" s="24"/>
      <c r="B267" s="39"/>
      <c r="C267" s="39">
        <v>4219</v>
      </c>
      <c r="D267" s="9" t="s">
        <v>217</v>
      </c>
      <c r="E267" s="457">
        <v>0</v>
      </c>
      <c r="F267" s="270">
        <v>75</v>
      </c>
      <c r="G267" s="68">
        <f>F267+E267</f>
        <v>75</v>
      </c>
    </row>
    <row r="268" spans="1:7" ht="12.75">
      <c r="A268" s="24"/>
      <c r="B268" s="39"/>
      <c r="C268" s="39">
        <v>4308</v>
      </c>
      <c r="D268" s="76" t="s">
        <v>209</v>
      </c>
      <c r="E268" s="457">
        <v>0</v>
      </c>
      <c r="F268" s="270">
        <v>3105</v>
      </c>
      <c r="G268" s="68">
        <f>F268+E268</f>
        <v>3105</v>
      </c>
    </row>
    <row r="269" spans="1:7" ht="12.75">
      <c r="A269" s="24"/>
      <c r="B269" s="39"/>
      <c r="C269" s="39">
        <v>4309</v>
      </c>
      <c r="D269" s="76" t="s">
        <v>209</v>
      </c>
      <c r="E269" s="457">
        <v>0</v>
      </c>
      <c r="F269" s="270">
        <v>1035</v>
      </c>
      <c r="G269" s="68">
        <f t="shared" si="6"/>
        <v>1035</v>
      </c>
    </row>
    <row r="270" spans="1:7" ht="12.75">
      <c r="A270" s="24"/>
      <c r="B270" s="39"/>
      <c r="C270" s="39"/>
      <c r="D270" s="9"/>
      <c r="E270" s="457"/>
      <c r="F270" s="270"/>
      <c r="G270" s="68"/>
    </row>
    <row r="271" spans="1:7" ht="13.5" thickBot="1">
      <c r="A271" s="12">
        <v>851</v>
      </c>
      <c r="B271" s="49"/>
      <c r="C271" s="102"/>
      <c r="D271" s="7" t="s">
        <v>18</v>
      </c>
      <c r="E271" s="456">
        <f>E280+E283+E276+E272</f>
        <v>2322699</v>
      </c>
      <c r="F271" s="456">
        <f>F280+F283+F276+F272</f>
        <v>4700</v>
      </c>
      <c r="G271" s="65">
        <f t="shared" si="5"/>
        <v>2327399</v>
      </c>
    </row>
    <row r="272" spans="1:7" ht="12.75">
      <c r="A272" s="11"/>
      <c r="B272" s="292">
        <v>85111</v>
      </c>
      <c r="C272" s="619"/>
      <c r="D272" s="293" t="s">
        <v>735</v>
      </c>
      <c r="E272" s="459">
        <f>E273</f>
        <v>15000</v>
      </c>
      <c r="F272" s="459">
        <f>F273</f>
        <v>0</v>
      </c>
      <c r="G272" s="501">
        <f>F272+E272</f>
        <v>15000</v>
      </c>
    </row>
    <row r="273" spans="1:7" ht="12.75">
      <c r="A273" s="11"/>
      <c r="B273" s="8"/>
      <c r="C273" s="51">
        <v>2560</v>
      </c>
      <c r="D273" s="1" t="s">
        <v>741</v>
      </c>
      <c r="E273" s="457">
        <v>15000</v>
      </c>
      <c r="F273" s="457"/>
      <c r="G273" s="68">
        <f>F273+E273</f>
        <v>15000</v>
      </c>
    </row>
    <row r="274" spans="1:7" ht="12.75">
      <c r="A274" s="11"/>
      <c r="B274" s="8"/>
      <c r="C274" s="51"/>
      <c r="D274" s="1" t="s">
        <v>742</v>
      </c>
      <c r="E274" s="457"/>
      <c r="F274" s="457"/>
      <c r="G274" s="68"/>
    </row>
    <row r="275" spans="1:7" ht="12.75">
      <c r="A275" s="11"/>
      <c r="B275" s="13"/>
      <c r="C275" s="84"/>
      <c r="D275" s="179"/>
      <c r="E275" s="512"/>
      <c r="F275" s="512"/>
      <c r="G275" s="618"/>
    </row>
    <row r="276" spans="1:7" ht="12.75">
      <c r="A276" s="11"/>
      <c r="B276" s="83">
        <v>85149</v>
      </c>
      <c r="C276" s="83"/>
      <c r="D276" s="66" t="s">
        <v>472</v>
      </c>
      <c r="E276" s="458">
        <f>SUM(E277:E278)</f>
        <v>3000</v>
      </c>
      <c r="F276" s="458">
        <f>SUM(F277:F278)</f>
        <v>0</v>
      </c>
      <c r="G276" s="67">
        <f t="shared" si="5"/>
        <v>3000</v>
      </c>
    </row>
    <row r="277" spans="1:7" ht="12.75">
      <c r="A277" s="11"/>
      <c r="B277" s="8"/>
      <c r="C277" s="8">
        <v>2560</v>
      </c>
      <c r="D277" s="1" t="s">
        <v>535</v>
      </c>
      <c r="E277" s="457">
        <v>0</v>
      </c>
      <c r="F277" s="270"/>
      <c r="G277" s="68">
        <f t="shared" si="5"/>
        <v>0</v>
      </c>
    </row>
    <row r="278" spans="1:7" ht="12.75">
      <c r="A278" s="11"/>
      <c r="B278" s="13"/>
      <c r="C278" s="8">
        <v>4300</v>
      </c>
      <c r="D278" s="1" t="s">
        <v>209</v>
      </c>
      <c r="E278" s="457">
        <v>3000</v>
      </c>
      <c r="F278" s="270"/>
      <c r="G278" s="68">
        <f t="shared" si="5"/>
        <v>3000</v>
      </c>
    </row>
    <row r="279" spans="1:7" ht="12.75">
      <c r="A279" s="11"/>
      <c r="B279" s="13"/>
      <c r="C279" s="84"/>
      <c r="D279" s="179"/>
      <c r="E279" s="457"/>
      <c r="F279" s="270"/>
      <c r="G279" s="68"/>
    </row>
    <row r="280" spans="1:7" ht="12.75">
      <c r="A280" s="11"/>
      <c r="B280" s="83">
        <v>85154</v>
      </c>
      <c r="C280" s="104"/>
      <c r="D280" s="71" t="s">
        <v>248</v>
      </c>
      <c r="E280" s="458">
        <f>E281</f>
        <v>9000</v>
      </c>
      <c r="F280" s="458">
        <f>F281</f>
        <v>4700</v>
      </c>
      <c r="G280" s="67">
        <f t="shared" si="5"/>
        <v>13700</v>
      </c>
    </row>
    <row r="281" spans="1:7" ht="12.75">
      <c r="A281" s="11"/>
      <c r="B281" s="8"/>
      <c r="C281" s="51">
        <v>4300</v>
      </c>
      <c r="D281" s="1" t="s">
        <v>209</v>
      </c>
      <c r="E281" s="457">
        <v>9000</v>
      </c>
      <c r="F281" s="270">
        <v>4700</v>
      </c>
      <c r="G281" s="68">
        <f t="shared" si="5"/>
        <v>13700</v>
      </c>
    </row>
    <row r="282" spans="1:7" ht="12.75">
      <c r="A282" s="11"/>
      <c r="B282" s="8"/>
      <c r="C282" s="51"/>
      <c r="D282" s="5"/>
      <c r="E282" s="457"/>
      <c r="F282" s="270"/>
      <c r="G282" s="68"/>
    </row>
    <row r="283" spans="1:7" ht="12.75">
      <c r="A283" s="24"/>
      <c r="B283" s="83">
        <v>85156</v>
      </c>
      <c r="C283" s="86"/>
      <c r="D283" s="78" t="s">
        <v>529</v>
      </c>
      <c r="E283" s="458">
        <f>SUM(E284:E286)</f>
        <v>2295699</v>
      </c>
      <c r="F283" s="458">
        <f>SUM(F284:F286)</f>
        <v>0</v>
      </c>
      <c r="G283" s="67">
        <f t="shared" si="5"/>
        <v>2295699</v>
      </c>
    </row>
    <row r="284" spans="1:7" ht="12.75">
      <c r="A284" s="24"/>
      <c r="B284" s="39"/>
      <c r="C284" s="40" t="s">
        <v>656</v>
      </c>
      <c r="D284" s="76" t="s">
        <v>657</v>
      </c>
      <c r="E284" s="457">
        <v>4849</v>
      </c>
      <c r="F284" s="478"/>
      <c r="G284" s="68">
        <f>F284+E284</f>
        <v>4849</v>
      </c>
    </row>
    <row r="285" spans="1:7" ht="12.75">
      <c r="A285" s="24"/>
      <c r="B285" s="39"/>
      <c r="C285" s="40"/>
      <c r="D285" s="76" t="s">
        <v>658</v>
      </c>
      <c r="E285" s="457"/>
      <c r="F285" s="478"/>
      <c r="G285" s="68"/>
    </row>
    <row r="286" spans="1:7" ht="12.75">
      <c r="A286" s="24"/>
      <c r="B286" s="10"/>
      <c r="C286" s="40" t="s">
        <v>249</v>
      </c>
      <c r="D286" s="9" t="s">
        <v>250</v>
      </c>
      <c r="E286" s="457">
        <v>2290850</v>
      </c>
      <c r="F286" s="270"/>
      <c r="G286" s="68">
        <f t="shared" si="5"/>
        <v>2290850</v>
      </c>
    </row>
    <row r="287" spans="1:7" ht="12.75">
      <c r="A287" s="24"/>
      <c r="B287" s="109"/>
      <c r="C287" s="110"/>
      <c r="D287" s="79"/>
      <c r="E287" s="457"/>
      <c r="F287" s="270"/>
      <c r="G287" s="68"/>
    </row>
    <row r="288" spans="1:7" ht="13.5" thickBot="1">
      <c r="A288" s="46">
        <v>852</v>
      </c>
      <c r="B288" s="111"/>
      <c r="C288" s="47"/>
      <c r="D288" s="53" t="s">
        <v>277</v>
      </c>
      <c r="E288" s="456">
        <f>E289+E312+E349+E354+E370+E334+E379</f>
        <v>7772839</v>
      </c>
      <c r="F288" s="456">
        <f>F289+F312+F349+F354+F370+F334+F379</f>
        <v>314352</v>
      </c>
      <c r="G288" s="65">
        <f t="shared" si="5"/>
        <v>8087191</v>
      </c>
    </row>
    <row r="289" spans="1:7" ht="12.75">
      <c r="A289" s="24"/>
      <c r="B289" s="83">
        <v>85201</v>
      </c>
      <c r="C289" s="86"/>
      <c r="D289" s="78" t="s">
        <v>26</v>
      </c>
      <c r="E289" s="458">
        <f>SUM(E290:E310)</f>
        <v>1705294</v>
      </c>
      <c r="F289" s="458">
        <f>SUM(F290:F310)</f>
        <v>349254</v>
      </c>
      <c r="G289" s="501">
        <f t="shared" si="5"/>
        <v>2054548</v>
      </c>
    </row>
    <row r="290" spans="1:7" ht="12.75">
      <c r="A290" s="24"/>
      <c r="B290" s="39"/>
      <c r="C290" s="39">
        <v>2310</v>
      </c>
      <c r="D290" s="5" t="s">
        <v>211</v>
      </c>
      <c r="E290" s="457">
        <v>498800</v>
      </c>
      <c r="F290" s="270">
        <v>23470</v>
      </c>
      <c r="G290" s="68">
        <f t="shared" si="5"/>
        <v>522270</v>
      </c>
    </row>
    <row r="291" spans="1:7" ht="12.75">
      <c r="A291" s="24"/>
      <c r="B291" s="10"/>
      <c r="C291" s="39">
        <v>3020</v>
      </c>
      <c r="D291" s="9" t="s">
        <v>212</v>
      </c>
      <c r="E291" s="457">
        <v>19841</v>
      </c>
      <c r="F291" s="270"/>
      <c r="G291" s="68">
        <f t="shared" si="5"/>
        <v>19841</v>
      </c>
    </row>
    <row r="292" spans="1:9" ht="12.75">
      <c r="A292" s="24"/>
      <c r="B292" s="10"/>
      <c r="C292" s="39">
        <v>3110</v>
      </c>
      <c r="D292" s="9" t="s">
        <v>251</v>
      </c>
      <c r="E292" s="457">
        <v>111287</v>
      </c>
      <c r="F292" s="270">
        <v>4000</v>
      </c>
      <c r="G292" s="68">
        <f t="shared" si="5"/>
        <v>115287</v>
      </c>
      <c r="I292" s="295">
        <f>SUM(G293:G297)</f>
        <v>862300</v>
      </c>
    </row>
    <row r="293" spans="1:7" ht="12.75">
      <c r="A293" s="24"/>
      <c r="B293" s="10"/>
      <c r="C293" s="39">
        <v>4010</v>
      </c>
      <c r="D293" s="9" t="s">
        <v>213</v>
      </c>
      <c r="E293" s="457">
        <v>581666</v>
      </c>
      <c r="F293" s="270">
        <v>95000</v>
      </c>
      <c r="G293" s="68">
        <f t="shared" si="5"/>
        <v>676666</v>
      </c>
    </row>
    <row r="294" spans="1:7" ht="12.75">
      <c r="A294" s="24"/>
      <c r="B294" s="10"/>
      <c r="C294" s="39">
        <v>4040</v>
      </c>
      <c r="D294" s="9" t="s">
        <v>214</v>
      </c>
      <c r="E294" s="457">
        <v>42954</v>
      </c>
      <c r="F294" s="270"/>
      <c r="G294" s="68">
        <f t="shared" si="5"/>
        <v>42954</v>
      </c>
    </row>
    <row r="295" spans="1:7" ht="12.75">
      <c r="A295" s="24"/>
      <c r="B295" s="10"/>
      <c r="C295" s="39">
        <v>4110</v>
      </c>
      <c r="D295" s="9" t="s">
        <v>215</v>
      </c>
      <c r="E295" s="457">
        <v>103129</v>
      </c>
      <c r="F295" s="270">
        <v>19000</v>
      </c>
      <c r="G295" s="68">
        <f t="shared" si="5"/>
        <v>122129</v>
      </c>
    </row>
    <row r="296" spans="1:7" ht="12.75">
      <c r="A296" s="24"/>
      <c r="B296" s="10"/>
      <c r="C296" s="39">
        <v>4120</v>
      </c>
      <c r="D296" s="9" t="s">
        <v>216</v>
      </c>
      <c r="E296" s="457">
        <v>14251</v>
      </c>
      <c r="F296" s="270">
        <v>2500</v>
      </c>
      <c r="G296" s="68">
        <f t="shared" si="5"/>
        <v>16751</v>
      </c>
    </row>
    <row r="297" spans="1:7" ht="12.75">
      <c r="A297" s="24"/>
      <c r="B297" s="10"/>
      <c r="C297" s="39">
        <v>4170</v>
      </c>
      <c r="D297" s="76" t="s">
        <v>605</v>
      </c>
      <c r="E297" s="457">
        <v>3800</v>
      </c>
      <c r="F297" s="270"/>
      <c r="G297" s="68">
        <f t="shared" si="5"/>
        <v>3800</v>
      </c>
    </row>
    <row r="298" spans="1:7" ht="12.75">
      <c r="A298" s="24"/>
      <c r="B298" s="10"/>
      <c r="C298" s="39">
        <v>4210</v>
      </c>
      <c r="D298" s="9" t="s">
        <v>217</v>
      </c>
      <c r="E298" s="457">
        <v>57453</v>
      </c>
      <c r="F298" s="270">
        <v>60062</v>
      </c>
      <c r="G298" s="68">
        <f t="shared" si="5"/>
        <v>117515</v>
      </c>
    </row>
    <row r="299" spans="1:7" ht="12.75">
      <c r="A299" s="24"/>
      <c r="B299" s="10"/>
      <c r="C299" s="39">
        <v>4220</v>
      </c>
      <c r="D299" s="9" t="s">
        <v>252</v>
      </c>
      <c r="E299" s="457">
        <v>65320</v>
      </c>
      <c r="F299" s="270">
        <v>14000</v>
      </c>
      <c r="G299" s="68">
        <f t="shared" si="5"/>
        <v>79320</v>
      </c>
    </row>
    <row r="300" spans="1:7" ht="12.75">
      <c r="A300" s="24"/>
      <c r="B300" s="10"/>
      <c r="C300" s="39">
        <v>4240</v>
      </c>
      <c r="D300" s="9" t="s">
        <v>245</v>
      </c>
      <c r="E300" s="457">
        <v>6500</v>
      </c>
      <c r="F300" s="270"/>
      <c r="G300" s="68">
        <f t="shared" si="5"/>
        <v>6500</v>
      </c>
    </row>
    <row r="301" spans="1:7" ht="12.75">
      <c r="A301" s="24"/>
      <c r="B301" s="10"/>
      <c r="C301" s="39">
        <v>4260</v>
      </c>
      <c r="D301" s="9" t="s">
        <v>218</v>
      </c>
      <c r="E301" s="457">
        <v>29700</v>
      </c>
      <c r="F301" s="270">
        <v>3500</v>
      </c>
      <c r="G301" s="68">
        <f t="shared" si="5"/>
        <v>33200</v>
      </c>
    </row>
    <row r="302" spans="1:7" ht="12.75">
      <c r="A302" s="24"/>
      <c r="B302" s="10"/>
      <c r="C302" s="39">
        <v>4270</v>
      </c>
      <c r="D302" s="76" t="s">
        <v>219</v>
      </c>
      <c r="E302" s="457">
        <v>1000</v>
      </c>
      <c r="F302" s="270">
        <v>109938</v>
      </c>
      <c r="G302" s="68">
        <f t="shared" si="5"/>
        <v>110938</v>
      </c>
    </row>
    <row r="303" spans="1:7" ht="12.75">
      <c r="A303" s="24"/>
      <c r="B303" s="10"/>
      <c r="C303" s="39">
        <v>4280</v>
      </c>
      <c r="D303" s="9" t="s">
        <v>220</v>
      </c>
      <c r="E303" s="457">
        <v>300</v>
      </c>
      <c r="F303" s="270">
        <v>100</v>
      </c>
      <c r="G303" s="68">
        <f t="shared" si="5"/>
        <v>400</v>
      </c>
    </row>
    <row r="304" spans="1:7" ht="12.75">
      <c r="A304" s="24"/>
      <c r="B304" s="10"/>
      <c r="C304" s="39">
        <v>4300</v>
      </c>
      <c r="D304" s="9" t="s">
        <v>209</v>
      </c>
      <c r="E304" s="457">
        <v>65900</v>
      </c>
      <c r="F304" s="270">
        <v>16684</v>
      </c>
      <c r="G304" s="68">
        <f t="shared" si="5"/>
        <v>82584</v>
      </c>
    </row>
    <row r="305" spans="1:7" ht="12.75">
      <c r="A305" s="24"/>
      <c r="B305" s="10"/>
      <c r="C305" s="39">
        <v>4410</v>
      </c>
      <c r="D305" s="9" t="s">
        <v>221</v>
      </c>
      <c r="E305" s="457">
        <v>4809</v>
      </c>
      <c r="F305" s="270">
        <v>1000</v>
      </c>
      <c r="G305" s="68">
        <f t="shared" si="5"/>
        <v>5809</v>
      </c>
    </row>
    <row r="306" spans="1:7" ht="12.75">
      <c r="A306" s="24"/>
      <c r="B306" s="10"/>
      <c r="C306" s="39">
        <v>4430</v>
      </c>
      <c r="D306" s="9" t="s">
        <v>222</v>
      </c>
      <c r="E306" s="457">
        <v>2858</v>
      </c>
      <c r="F306" s="270"/>
      <c r="G306" s="68">
        <f t="shared" si="5"/>
        <v>2858</v>
      </c>
    </row>
    <row r="307" spans="1:7" ht="12.75">
      <c r="A307" s="24"/>
      <c r="B307" s="10"/>
      <c r="C307" s="39">
        <v>4440</v>
      </c>
      <c r="D307" s="9" t="s">
        <v>223</v>
      </c>
      <c r="E307" s="457">
        <v>33005</v>
      </c>
      <c r="F307" s="270"/>
      <c r="G307" s="68">
        <f t="shared" si="5"/>
        <v>33005</v>
      </c>
    </row>
    <row r="308" spans="1:7" ht="12.75">
      <c r="A308" s="24"/>
      <c r="B308" s="10"/>
      <c r="C308" s="39">
        <v>4480</v>
      </c>
      <c r="D308" s="9" t="s">
        <v>224</v>
      </c>
      <c r="E308" s="457">
        <v>2721</v>
      </c>
      <c r="F308" s="270"/>
      <c r="G308" s="68">
        <f t="shared" si="5"/>
        <v>2721</v>
      </c>
    </row>
    <row r="309" spans="1:7" ht="12.75">
      <c r="A309" s="24"/>
      <c r="B309" s="10"/>
      <c r="C309" s="39">
        <v>6050</v>
      </c>
      <c r="D309" s="76" t="s">
        <v>226</v>
      </c>
      <c r="E309" s="457">
        <v>60000</v>
      </c>
      <c r="F309" s="270"/>
      <c r="G309" s="68">
        <f t="shared" si="5"/>
        <v>60000</v>
      </c>
    </row>
    <row r="310" spans="1:7" ht="12.75">
      <c r="A310" s="24"/>
      <c r="B310" s="10"/>
      <c r="C310" s="39">
        <v>6060</v>
      </c>
      <c r="D310" s="76" t="s">
        <v>526</v>
      </c>
      <c r="E310" s="457">
        <v>0</v>
      </c>
      <c r="F310" s="270"/>
      <c r="G310" s="68">
        <f t="shared" si="5"/>
        <v>0</v>
      </c>
    </row>
    <row r="311" spans="1:7" ht="12.75">
      <c r="A311" s="24"/>
      <c r="B311" s="10"/>
      <c r="C311" s="39"/>
      <c r="D311" s="9"/>
      <c r="E311" s="457"/>
      <c r="F311" s="270"/>
      <c r="G311" s="68"/>
    </row>
    <row r="312" spans="1:7" ht="12.75">
      <c r="A312" s="24"/>
      <c r="B312" s="83">
        <v>85202</v>
      </c>
      <c r="C312" s="86"/>
      <c r="D312" s="78" t="s">
        <v>27</v>
      </c>
      <c r="E312" s="458">
        <f>SUM(E313:E332)</f>
        <v>4436656</v>
      </c>
      <c r="F312" s="458">
        <f>SUM(F313:F332)</f>
        <v>-278464</v>
      </c>
      <c r="G312" s="67">
        <f t="shared" si="5"/>
        <v>4158192</v>
      </c>
    </row>
    <row r="313" spans="1:7" ht="12.75">
      <c r="A313" s="24"/>
      <c r="B313" s="39"/>
      <c r="C313" s="39">
        <v>3020</v>
      </c>
      <c r="D313" s="9" t="s">
        <v>212</v>
      </c>
      <c r="E313" s="457">
        <v>20750</v>
      </c>
      <c r="F313" s="270"/>
      <c r="G313" s="68">
        <f t="shared" si="5"/>
        <v>20750</v>
      </c>
    </row>
    <row r="314" spans="1:9" ht="12.75">
      <c r="A314" s="24"/>
      <c r="B314" s="39"/>
      <c r="C314" s="39">
        <v>4010</v>
      </c>
      <c r="D314" s="9" t="s">
        <v>213</v>
      </c>
      <c r="E314" s="457">
        <v>1853176</v>
      </c>
      <c r="F314" s="270">
        <v>-1847</v>
      </c>
      <c r="G314" s="68">
        <f t="shared" si="5"/>
        <v>1851329</v>
      </c>
      <c r="I314" s="295">
        <f>SUM(G314:G317)</f>
        <v>2367526</v>
      </c>
    </row>
    <row r="315" spans="1:7" ht="12.75">
      <c r="A315" s="24"/>
      <c r="B315" s="39"/>
      <c r="C315" s="39">
        <v>4040</v>
      </c>
      <c r="D315" s="9" t="s">
        <v>214</v>
      </c>
      <c r="E315" s="457">
        <v>132382</v>
      </c>
      <c r="F315" s="270"/>
      <c r="G315" s="68">
        <f t="shared" si="5"/>
        <v>132382</v>
      </c>
    </row>
    <row r="316" spans="1:7" ht="12.75">
      <c r="A316" s="24"/>
      <c r="B316" s="39"/>
      <c r="C316" s="39">
        <v>4110</v>
      </c>
      <c r="D316" s="9" t="s">
        <v>215</v>
      </c>
      <c r="E316" s="457">
        <v>343357</v>
      </c>
      <c r="F316" s="270">
        <v>-7123</v>
      </c>
      <c r="G316" s="68">
        <f t="shared" si="5"/>
        <v>336234</v>
      </c>
    </row>
    <row r="317" spans="1:7" ht="12.75">
      <c r="A317" s="24"/>
      <c r="B317" s="39"/>
      <c r="C317" s="39">
        <v>4120</v>
      </c>
      <c r="D317" s="9" t="s">
        <v>216</v>
      </c>
      <c r="E317" s="457">
        <v>47357</v>
      </c>
      <c r="F317" s="270">
        <v>224</v>
      </c>
      <c r="G317" s="68">
        <f t="shared" si="5"/>
        <v>47581</v>
      </c>
    </row>
    <row r="318" spans="1:7" ht="12.75">
      <c r="A318" s="24"/>
      <c r="B318" s="39"/>
      <c r="C318" s="39">
        <v>4210</v>
      </c>
      <c r="D318" s="9" t="s">
        <v>217</v>
      </c>
      <c r="E318" s="457">
        <v>383866</v>
      </c>
      <c r="F318" s="270">
        <v>12174</v>
      </c>
      <c r="G318" s="68">
        <f t="shared" si="5"/>
        <v>396040</v>
      </c>
    </row>
    <row r="319" spans="1:7" ht="12.75">
      <c r="A319" s="24"/>
      <c r="B319" s="39"/>
      <c r="C319" s="39">
        <v>4220</v>
      </c>
      <c r="D319" s="9" t="s">
        <v>252</v>
      </c>
      <c r="E319" s="457">
        <v>408007</v>
      </c>
      <c r="F319" s="478">
        <v>11000</v>
      </c>
      <c r="G319" s="68">
        <f t="shared" si="5"/>
        <v>419007</v>
      </c>
    </row>
    <row r="320" spans="1:7" ht="12.75">
      <c r="A320" s="24"/>
      <c r="B320" s="39"/>
      <c r="C320" s="39">
        <v>4230</v>
      </c>
      <c r="D320" s="9" t="s">
        <v>253</v>
      </c>
      <c r="E320" s="457">
        <v>38500</v>
      </c>
      <c r="F320" s="270">
        <v>1000</v>
      </c>
      <c r="G320" s="68">
        <f t="shared" si="5"/>
        <v>39500</v>
      </c>
    </row>
    <row r="321" spans="1:7" ht="12.75">
      <c r="A321" s="24"/>
      <c r="B321" s="39"/>
      <c r="C321" s="39">
        <v>4260</v>
      </c>
      <c r="D321" s="9" t="s">
        <v>218</v>
      </c>
      <c r="E321" s="457">
        <v>132336</v>
      </c>
      <c r="F321" s="270">
        <v>5000</v>
      </c>
      <c r="G321" s="68">
        <f t="shared" si="5"/>
        <v>137336</v>
      </c>
    </row>
    <row r="322" spans="1:7" ht="12.75">
      <c r="A322" s="24"/>
      <c r="B322" s="39"/>
      <c r="C322" s="39">
        <v>4270</v>
      </c>
      <c r="D322" s="76" t="s">
        <v>219</v>
      </c>
      <c r="E322" s="457">
        <v>368128</v>
      </c>
      <c r="F322" s="270">
        <v>92000</v>
      </c>
      <c r="G322" s="68">
        <f t="shared" si="5"/>
        <v>460128</v>
      </c>
    </row>
    <row r="323" spans="1:7" ht="12.75">
      <c r="A323" s="24"/>
      <c r="B323" s="39"/>
      <c r="C323" s="39">
        <v>4280</v>
      </c>
      <c r="D323" s="9" t="s">
        <v>220</v>
      </c>
      <c r="E323" s="457">
        <v>1399</v>
      </c>
      <c r="F323" s="270"/>
      <c r="G323" s="68">
        <f t="shared" si="5"/>
        <v>1399</v>
      </c>
    </row>
    <row r="324" spans="1:7" ht="12.75">
      <c r="A324" s="24"/>
      <c r="B324" s="39"/>
      <c r="C324" s="39">
        <v>4300</v>
      </c>
      <c r="D324" s="9" t="s">
        <v>209</v>
      </c>
      <c r="E324" s="457">
        <v>115260</v>
      </c>
      <c r="F324" s="270">
        <v>8000</v>
      </c>
      <c r="G324" s="68">
        <f t="shared" si="5"/>
        <v>123260</v>
      </c>
    </row>
    <row r="325" spans="1:7" ht="12.75">
      <c r="A325" s="24"/>
      <c r="B325" s="39"/>
      <c r="C325" s="39">
        <v>4410</v>
      </c>
      <c r="D325" s="9" t="s">
        <v>221</v>
      </c>
      <c r="E325" s="457">
        <v>9100</v>
      </c>
      <c r="F325" s="270">
        <v>-214</v>
      </c>
      <c r="G325" s="68">
        <f t="shared" si="5"/>
        <v>8886</v>
      </c>
    </row>
    <row r="326" spans="1:7" ht="12.75">
      <c r="A326" s="24"/>
      <c r="B326" s="39"/>
      <c r="C326" s="39">
        <v>4420</v>
      </c>
      <c r="D326" s="76" t="s">
        <v>236</v>
      </c>
      <c r="E326" s="457">
        <v>1660</v>
      </c>
      <c r="F326" s="270"/>
      <c r="G326" s="68">
        <f t="shared" si="5"/>
        <v>1660</v>
      </c>
    </row>
    <row r="327" spans="1:7" ht="12.75">
      <c r="A327" s="24"/>
      <c r="B327" s="39"/>
      <c r="C327" s="39">
        <v>4430</v>
      </c>
      <c r="D327" s="9" t="s">
        <v>222</v>
      </c>
      <c r="E327" s="457">
        <v>16609</v>
      </c>
      <c r="F327" s="270"/>
      <c r="G327" s="68">
        <f t="shared" si="5"/>
        <v>16609</v>
      </c>
    </row>
    <row r="328" spans="1:7" ht="12.75">
      <c r="A328" s="24"/>
      <c r="B328" s="39"/>
      <c r="C328" s="39">
        <v>4440</v>
      </c>
      <c r="D328" s="9" t="s">
        <v>223</v>
      </c>
      <c r="E328" s="457">
        <v>75065</v>
      </c>
      <c r="F328" s="270">
        <v>460</v>
      </c>
      <c r="G328" s="68">
        <f t="shared" si="5"/>
        <v>75525</v>
      </c>
    </row>
    <row r="329" spans="1:7" ht="12.75">
      <c r="A329" s="24"/>
      <c r="B329" s="39"/>
      <c r="C329" s="39">
        <v>4480</v>
      </c>
      <c r="D329" s="9" t="s">
        <v>224</v>
      </c>
      <c r="E329" s="457">
        <v>15840</v>
      </c>
      <c r="F329" s="270"/>
      <c r="G329" s="68">
        <f aca="true" t="shared" si="7" ref="G329:G400">E329+F329</f>
        <v>15840</v>
      </c>
    </row>
    <row r="330" spans="1:7" ht="12.75">
      <c r="A330" s="24"/>
      <c r="B330" s="39"/>
      <c r="C330" s="39">
        <v>4520</v>
      </c>
      <c r="D330" s="76" t="s">
        <v>254</v>
      </c>
      <c r="E330" s="457">
        <v>50</v>
      </c>
      <c r="F330" s="270"/>
      <c r="G330" s="68">
        <f t="shared" si="7"/>
        <v>50</v>
      </c>
    </row>
    <row r="331" spans="1:9" ht="12.75">
      <c r="A331" s="24"/>
      <c r="B331" s="39"/>
      <c r="C331" s="39">
        <v>6050</v>
      </c>
      <c r="D331" s="9" t="s">
        <v>226</v>
      </c>
      <c r="E331" s="457">
        <v>304000</v>
      </c>
      <c r="F331" s="270">
        <v>-304000</v>
      </c>
      <c r="G331" s="68">
        <f t="shared" si="7"/>
        <v>0</v>
      </c>
      <c r="I331" s="295"/>
    </row>
    <row r="332" spans="1:9" ht="12.75">
      <c r="A332" s="24"/>
      <c r="B332" s="39"/>
      <c r="C332" s="39">
        <v>6060</v>
      </c>
      <c r="D332" s="76" t="s">
        <v>534</v>
      </c>
      <c r="E332" s="457">
        <v>169814</v>
      </c>
      <c r="F332" s="270">
        <v>-95138</v>
      </c>
      <c r="G332" s="68">
        <f t="shared" si="7"/>
        <v>74676</v>
      </c>
      <c r="I332" s="295"/>
    </row>
    <row r="333" spans="1:9" ht="12.75">
      <c r="A333" s="24"/>
      <c r="B333" s="39"/>
      <c r="C333" s="39"/>
      <c r="D333" s="9"/>
      <c r="E333" s="457"/>
      <c r="F333" s="270"/>
      <c r="G333" s="68"/>
      <c r="I333" s="295"/>
    </row>
    <row r="334" spans="1:9" ht="12.75">
      <c r="A334" s="24"/>
      <c r="B334" s="83">
        <v>85203</v>
      </c>
      <c r="C334" s="86"/>
      <c r="D334" s="80" t="s">
        <v>506</v>
      </c>
      <c r="E334" s="458">
        <f>SUM(E335:E347)</f>
        <v>181650</v>
      </c>
      <c r="F334" s="458">
        <f>SUM(F335:F347)</f>
        <v>2462</v>
      </c>
      <c r="G334" s="67">
        <f t="shared" si="7"/>
        <v>184112</v>
      </c>
      <c r="I334" s="295"/>
    </row>
    <row r="335" spans="1:9" ht="12.75">
      <c r="A335" s="24"/>
      <c r="B335" s="39"/>
      <c r="C335" s="39">
        <v>4010</v>
      </c>
      <c r="D335" s="9" t="s">
        <v>213</v>
      </c>
      <c r="E335" s="457">
        <v>79272</v>
      </c>
      <c r="F335" s="270"/>
      <c r="G335" s="68">
        <f t="shared" si="7"/>
        <v>79272</v>
      </c>
      <c r="I335" s="295">
        <f>SUM(G335:G337)</f>
        <v>95019</v>
      </c>
    </row>
    <row r="336" spans="1:9" ht="12.75">
      <c r="A336" s="24"/>
      <c r="B336" s="39"/>
      <c r="C336" s="39">
        <v>4110</v>
      </c>
      <c r="D336" s="9" t="s">
        <v>215</v>
      </c>
      <c r="E336" s="457">
        <v>13835</v>
      </c>
      <c r="F336" s="270"/>
      <c r="G336" s="68">
        <f t="shared" si="7"/>
        <v>13835</v>
      </c>
      <c r="I336" s="295"/>
    </row>
    <row r="337" spans="1:9" ht="12.75">
      <c r="A337" s="24"/>
      <c r="B337" s="39"/>
      <c r="C337" s="39">
        <v>4120</v>
      </c>
      <c r="D337" s="9" t="s">
        <v>216</v>
      </c>
      <c r="E337" s="457">
        <v>1912</v>
      </c>
      <c r="F337" s="270"/>
      <c r="G337" s="68">
        <f t="shared" si="7"/>
        <v>1912</v>
      </c>
      <c r="I337" s="295"/>
    </row>
    <row r="338" spans="1:9" ht="12.75">
      <c r="A338" s="24"/>
      <c r="B338" s="39"/>
      <c r="C338" s="39">
        <v>4210</v>
      </c>
      <c r="D338" s="9" t="s">
        <v>217</v>
      </c>
      <c r="E338" s="457">
        <v>63346</v>
      </c>
      <c r="F338" s="270">
        <v>2462</v>
      </c>
      <c r="G338" s="68">
        <f t="shared" si="7"/>
        <v>65808</v>
      </c>
      <c r="I338" s="295"/>
    </row>
    <row r="339" spans="1:9" ht="12.75">
      <c r="A339" s="24"/>
      <c r="B339" s="39"/>
      <c r="C339" s="39">
        <v>4220</v>
      </c>
      <c r="D339" s="9" t="s">
        <v>252</v>
      </c>
      <c r="E339" s="457">
        <v>9000</v>
      </c>
      <c r="F339" s="270"/>
      <c r="G339" s="68">
        <f t="shared" si="7"/>
        <v>9000</v>
      </c>
      <c r="I339" s="295"/>
    </row>
    <row r="340" spans="1:9" ht="12.75">
      <c r="A340" s="24"/>
      <c r="B340" s="39"/>
      <c r="C340" s="39">
        <v>4260</v>
      </c>
      <c r="D340" s="76" t="s">
        <v>218</v>
      </c>
      <c r="E340" s="457">
        <v>1550</v>
      </c>
      <c r="F340" s="270"/>
      <c r="G340" s="68">
        <f>F340+E340</f>
        <v>1550</v>
      </c>
      <c r="I340" s="295"/>
    </row>
    <row r="341" spans="1:9" ht="12.75">
      <c r="A341" s="24"/>
      <c r="B341" s="39"/>
      <c r="C341" s="39">
        <v>4270</v>
      </c>
      <c r="D341" s="76" t="s">
        <v>219</v>
      </c>
      <c r="E341" s="457">
        <v>1550</v>
      </c>
      <c r="F341" s="270"/>
      <c r="G341" s="68">
        <f>F341+E341</f>
        <v>1550</v>
      </c>
      <c r="I341" s="295"/>
    </row>
    <row r="342" spans="1:9" ht="12.75">
      <c r="A342" s="24"/>
      <c r="B342" s="39"/>
      <c r="C342" s="39">
        <v>4280</v>
      </c>
      <c r="D342" s="76" t="s">
        <v>220</v>
      </c>
      <c r="E342" s="457">
        <v>400</v>
      </c>
      <c r="F342" s="270"/>
      <c r="G342" s="68">
        <f t="shared" si="7"/>
        <v>400</v>
      </c>
      <c r="I342" s="295"/>
    </row>
    <row r="343" spans="1:9" ht="12.75">
      <c r="A343" s="24"/>
      <c r="B343" s="39"/>
      <c r="C343" s="39">
        <v>4300</v>
      </c>
      <c r="D343" s="76" t="s">
        <v>209</v>
      </c>
      <c r="E343" s="457">
        <v>2536</v>
      </c>
      <c r="F343" s="270"/>
      <c r="G343" s="68">
        <f t="shared" si="7"/>
        <v>2536</v>
      </c>
      <c r="I343" s="295"/>
    </row>
    <row r="344" spans="1:9" ht="12.75">
      <c r="A344" s="24"/>
      <c r="B344" s="39"/>
      <c r="C344" s="39">
        <v>4410</v>
      </c>
      <c r="D344" s="9" t="s">
        <v>221</v>
      </c>
      <c r="E344" s="457">
        <v>200</v>
      </c>
      <c r="F344" s="270"/>
      <c r="G344" s="68">
        <f t="shared" si="7"/>
        <v>200</v>
      </c>
      <c r="I344" s="295"/>
    </row>
    <row r="345" spans="1:9" ht="12.75">
      <c r="A345" s="24"/>
      <c r="B345" s="39"/>
      <c r="C345" s="39">
        <v>4430</v>
      </c>
      <c r="D345" s="9" t="s">
        <v>222</v>
      </c>
      <c r="E345" s="457">
        <v>3179</v>
      </c>
      <c r="F345" s="270"/>
      <c r="G345" s="68">
        <f t="shared" si="7"/>
        <v>3179</v>
      </c>
      <c r="I345" s="295"/>
    </row>
    <row r="346" spans="1:9" ht="12.75">
      <c r="A346" s="24"/>
      <c r="B346" s="39"/>
      <c r="C346" s="39">
        <v>4440</v>
      </c>
      <c r="D346" s="9" t="s">
        <v>223</v>
      </c>
      <c r="E346" s="457">
        <v>4870</v>
      </c>
      <c r="F346" s="270"/>
      <c r="G346" s="68">
        <f t="shared" si="7"/>
        <v>4870</v>
      </c>
      <c r="I346" s="295"/>
    </row>
    <row r="347" spans="1:9" ht="12.75">
      <c r="A347" s="24"/>
      <c r="B347" s="39"/>
      <c r="C347" s="39">
        <v>6050</v>
      </c>
      <c r="D347" s="76" t="s">
        <v>226</v>
      </c>
      <c r="E347" s="457">
        <v>0</v>
      </c>
      <c r="F347" s="270"/>
      <c r="G347" s="68">
        <f t="shared" si="7"/>
        <v>0</v>
      </c>
      <c r="I347" s="295"/>
    </row>
    <row r="348" spans="1:7" ht="12.75">
      <c r="A348" s="24"/>
      <c r="B348" s="39"/>
      <c r="C348" s="39"/>
      <c r="D348" s="9"/>
      <c r="E348" s="457"/>
      <c r="F348" s="270"/>
      <c r="G348" s="68"/>
    </row>
    <row r="349" spans="1:7" ht="12.75">
      <c r="A349" s="24"/>
      <c r="B349" s="83">
        <v>85204</v>
      </c>
      <c r="C349" s="86"/>
      <c r="D349" s="80" t="s">
        <v>28</v>
      </c>
      <c r="E349" s="458">
        <f>SUM(E350:E352)</f>
        <v>870095</v>
      </c>
      <c r="F349" s="458">
        <f>SUM(F350:F352)</f>
        <v>241100</v>
      </c>
      <c r="G349" s="67">
        <f t="shared" si="7"/>
        <v>1111195</v>
      </c>
    </row>
    <row r="350" spans="1:7" ht="12.75">
      <c r="A350" s="24"/>
      <c r="B350" s="39"/>
      <c r="C350" s="39">
        <v>2310</v>
      </c>
      <c r="D350" s="5" t="s">
        <v>211</v>
      </c>
      <c r="E350" s="457">
        <v>103323</v>
      </c>
      <c r="F350" s="270">
        <v>11700</v>
      </c>
      <c r="G350" s="68">
        <f t="shared" si="7"/>
        <v>115023</v>
      </c>
    </row>
    <row r="351" spans="1:7" ht="12.75">
      <c r="A351" s="24"/>
      <c r="B351" s="39"/>
      <c r="C351" s="39">
        <v>3110</v>
      </c>
      <c r="D351" s="9" t="s">
        <v>251</v>
      </c>
      <c r="E351" s="457">
        <v>739539</v>
      </c>
      <c r="F351" s="270">
        <v>229400</v>
      </c>
      <c r="G351" s="68">
        <f t="shared" si="7"/>
        <v>968939</v>
      </c>
    </row>
    <row r="352" spans="1:7" ht="12.75">
      <c r="A352" s="24"/>
      <c r="B352" s="39"/>
      <c r="C352" s="39">
        <v>4300</v>
      </c>
      <c r="D352" s="9" t="s">
        <v>209</v>
      </c>
      <c r="E352" s="457">
        <v>27233</v>
      </c>
      <c r="F352" s="270"/>
      <c r="G352" s="68">
        <f t="shared" si="7"/>
        <v>27233</v>
      </c>
    </row>
    <row r="353" spans="1:7" ht="12.75">
      <c r="A353" s="24"/>
      <c r="B353" s="39"/>
      <c r="C353" s="39"/>
      <c r="D353" s="9"/>
      <c r="E353" s="457"/>
      <c r="F353" s="270"/>
      <c r="G353" s="68"/>
    </row>
    <row r="354" spans="1:7" ht="12.75">
      <c r="A354" s="24"/>
      <c r="B354" s="83">
        <v>85218</v>
      </c>
      <c r="C354" s="86"/>
      <c r="D354" s="78" t="s">
        <v>19</v>
      </c>
      <c r="E354" s="458">
        <f>SUM(E355:E368)</f>
        <v>525478</v>
      </c>
      <c r="F354" s="458">
        <f>SUM(F355:F368)</f>
        <v>0</v>
      </c>
      <c r="G354" s="67">
        <f t="shared" si="7"/>
        <v>525478</v>
      </c>
    </row>
    <row r="355" spans="1:9" ht="12.75">
      <c r="A355" s="24"/>
      <c r="B355" s="39"/>
      <c r="C355" s="39">
        <v>4010</v>
      </c>
      <c r="D355" s="9" t="s">
        <v>213</v>
      </c>
      <c r="E355" s="457">
        <v>303775</v>
      </c>
      <c r="F355" s="270"/>
      <c r="G355" s="68">
        <f t="shared" si="7"/>
        <v>303775</v>
      </c>
      <c r="I355" s="295">
        <f>SUM(G355:G358)</f>
        <v>391192</v>
      </c>
    </row>
    <row r="356" spans="1:7" ht="12.75">
      <c r="A356" s="24"/>
      <c r="B356" s="39"/>
      <c r="C356" s="39">
        <v>4040</v>
      </c>
      <c r="D356" s="9" t="s">
        <v>214</v>
      </c>
      <c r="E356" s="457">
        <v>21934</v>
      </c>
      <c r="F356" s="270"/>
      <c r="G356" s="68">
        <f t="shared" si="7"/>
        <v>21934</v>
      </c>
    </row>
    <row r="357" spans="1:7" ht="12.75">
      <c r="A357" s="24"/>
      <c r="B357" s="39"/>
      <c r="C357" s="39">
        <v>4110</v>
      </c>
      <c r="D357" s="9" t="s">
        <v>215</v>
      </c>
      <c r="E357" s="457">
        <v>57748</v>
      </c>
      <c r="F357" s="270"/>
      <c r="G357" s="68">
        <f t="shared" si="7"/>
        <v>57748</v>
      </c>
    </row>
    <row r="358" spans="1:7" ht="12.75">
      <c r="A358" s="24"/>
      <c r="B358" s="39"/>
      <c r="C358" s="39">
        <v>4120</v>
      </c>
      <c r="D358" s="9" t="s">
        <v>216</v>
      </c>
      <c r="E358" s="457">
        <v>7735</v>
      </c>
      <c r="F358" s="270"/>
      <c r="G358" s="68">
        <f t="shared" si="7"/>
        <v>7735</v>
      </c>
    </row>
    <row r="359" spans="1:7" ht="12.75">
      <c r="A359" s="24"/>
      <c r="B359" s="39"/>
      <c r="C359" s="39">
        <v>4210</v>
      </c>
      <c r="D359" s="9" t="s">
        <v>217</v>
      </c>
      <c r="E359" s="457">
        <v>25172</v>
      </c>
      <c r="F359" s="270">
        <v>2000</v>
      </c>
      <c r="G359" s="68">
        <f t="shared" si="7"/>
        <v>27172</v>
      </c>
    </row>
    <row r="360" spans="1:7" ht="12.75">
      <c r="A360" s="24"/>
      <c r="B360" s="39"/>
      <c r="C360" s="39">
        <v>4260</v>
      </c>
      <c r="D360" s="9" t="s">
        <v>218</v>
      </c>
      <c r="E360" s="457">
        <v>25120</v>
      </c>
      <c r="F360" s="270"/>
      <c r="G360" s="68">
        <f t="shared" si="7"/>
        <v>25120</v>
      </c>
    </row>
    <row r="361" spans="1:7" ht="12.75">
      <c r="A361" s="24"/>
      <c r="B361" s="39"/>
      <c r="C361" s="39">
        <v>4270</v>
      </c>
      <c r="D361" s="76" t="s">
        <v>219</v>
      </c>
      <c r="E361" s="457">
        <v>5400</v>
      </c>
      <c r="F361" s="270">
        <v>-4000</v>
      </c>
      <c r="G361" s="68">
        <f t="shared" si="7"/>
        <v>1400</v>
      </c>
    </row>
    <row r="362" spans="1:7" ht="12.75">
      <c r="A362" s="24"/>
      <c r="B362" s="39"/>
      <c r="C362" s="39">
        <v>4280</v>
      </c>
      <c r="D362" s="9" t="s">
        <v>220</v>
      </c>
      <c r="E362" s="457">
        <v>160</v>
      </c>
      <c r="F362" s="270"/>
      <c r="G362" s="68">
        <f t="shared" si="7"/>
        <v>160</v>
      </c>
    </row>
    <row r="363" spans="1:7" ht="12.75">
      <c r="A363" s="24"/>
      <c r="B363" s="39"/>
      <c r="C363" s="39">
        <v>4300</v>
      </c>
      <c r="D363" s="9" t="s">
        <v>209</v>
      </c>
      <c r="E363" s="457">
        <v>57614</v>
      </c>
      <c r="F363" s="270">
        <v>2600</v>
      </c>
      <c r="G363" s="68">
        <f t="shared" si="7"/>
        <v>60214</v>
      </c>
    </row>
    <row r="364" spans="1:7" ht="12.75">
      <c r="A364" s="24"/>
      <c r="B364" s="39"/>
      <c r="C364" s="39">
        <v>4410</v>
      </c>
      <c r="D364" s="9" t="s">
        <v>221</v>
      </c>
      <c r="E364" s="457">
        <v>3415</v>
      </c>
      <c r="F364" s="270">
        <v>-994</v>
      </c>
      <c r="G364" s="68">
        <f t="shared" si="7"/>
        <v>2421</v>
      </c>
    </row>
    <row r="365" spans="1:7" ht="12.75">
      <c r="A365" s="24"/>
      <c r="B365" s="39"/>
      <c r="C365" s="39">
        <v>4430</v>
      </c>
      <c r="D365" s="9" t="s">
        <v>222</v>
      </c>
      <c r="E365" s="457">
        <v>3500</v>
      </c>
      <c r="F365" s="270"/>
      <c r="G365" s="68">
        <f t="shared" si="7"/>
        <v>3500</v>
      </c>
    </row>
    <row r="366" spans="1:7" ht="12.75">
      <c r="A366" s="24"/>
      <c r="B366" s="39"/>
      <c r="C366" s="39">
        <v>4440</v>
      </c>
      <c r="D366" s="9" t="s">
        <v>223</v>
      </c>
      <c r="E366" s="457">
        <v>7305</v>
      </c>
      <c r="F366" s="270">
        <v>394</v>
      </c>
      <c r="G366" s="68">
        <f t="shared" si="7"/>
        <v>7699</v>
      </c>
    </row>
    <row r="367" spans="1:7" ht="12.75">
      <c r="A367" s="24"/>
      <c r="B367" s="39"/>
      <c r="C367" s="39">
        <v>4580</v>
      </c>
      <c r="D367" s="76" t="s">
        <v>88</v>
      </c>
      <c r="E367" s="457">
        <v>100</v>
      </c>
      <c r="F367" s="270"/>
      <c r="G367" s="68">
        <f t="shared" si="7"/>
        <v>100</v>
      </c>
    </row>
    <row r="368" spans="1:7" ht="12.75">
      <c r="A368" s="24"/>
      <c r="B368" s="39"/>
      <c r="C368" s="39">
        <v>6060</v>
      </c>
      <c r="D368" s="76" t="s">
        <v>534</v>
      </c>
      <c r="E368" s="457">
        <v>6500</v>
      </c>
      <c r="F368" s="270"/>
      <c r="G368" s="68">
        <f t="shared" si="7"/>
        <v>6500</v>
      </c>
    </row>
    <row r="369" spans="1:7" ht="12.75">
      <c r="A369" s="24"/>
      <c r="B369" s="10"/>
      <c r="C369" s="40"/>
      <c r="D369" s="9"/>
      <c r="E369" s="457"/>
      <c r="F369" s="270"/>
      <c r="G369" s="68"/>
    </row>
    <row r="370" spans="1:7" ht="12.75">
      <c r="A370" s="24"/>
      <c r="B370" s="83">
        <v>85220</v>
      </c>
      <c r="C370" s="86"/>
      <c r="D370" s="77" t="s">
        <v>280</v>
      </c>
      <c r="E370" s="458">
        <f>SUM(E371:E377)</f>
        <v>51642</v>
      </c>
      <c r="F370" s="458">
        <f>SUM(F371:F377)</f>
        <v>0</v>
      </c>
      <c r="G370" s="67">
        <f t="shared" si="7"/>
        <v>51642</v>
      </c>
    </row>
    <row r="371" spans="1:7" ht="12.75">
      <c r="A371" s="24"/>
      <c r="B371" s="39"/>
      <c r="C371" s="39">
        <v>4210</v>
      </c>
      <c r="D371" s="9" t="s">
        <v>217</v>
      </c>
      <c r="E371" s="457">
        <v>36450</v>
      </c>
      <c r="F371" s="270">
        <v>5000</v>
      </c>
      <c r="G371" s="68">
        <f t="shared" si="7"/>
        <v>41450</v>
      </c>
    </row>
    <row r="372" spans="1:7" ht="12.75">
      <c r="A372" s="24"/>
      <c r="B372" s="39"/>
      <c r="C372" s="39">
        <v>4220</v>
      </c>
      <c r="D372" s="76" t="s">
        <v>252</v>
      </c>
      <c r="E372" s="457">
        <v>10192</v>
      </c>
      <c r="F372" s="270">
        <v>-5000</v>
      </c>
      <c r="G372" s="68">
        <f t="shared" si="7"/>
        <v>5192</v>
      </c>
    </row>
    <row r="373" spans="1:7" ht="12.75">
      <c r="A373" s="24"/>
      <c r="B373" s="39"/>
      <c r="C373" s="39">
        <v>4230</v>
      </c>
      <c r="D373" s="76" t="s">
        <v>253</v>
      </c>
      <c r="E373" s="457">
        <v>1000</v>
      </c>
      <c r="F373" s="270"/>
      <c r="G373" s="68">
        <f t="shared" si="7"/>
        <v>1000</v>
      </c>
    </row>
    <row r="374" spans="1:7" ht="12.75">
      <c r="A374" s="24"/>
      <c r="B374" s="10"/>
      <c r="C374" s="40" t="s">
        <v>278</v>
      </c>
      <c r="D374" s="76" t="s">
        <v>218</v>
      </c>
      <c r="E374" s="457">
        <v>1500</v>
      </c>
      <c r="F374" s="270"/>
      <c r="G374" s="68">
        <f t="shared" si="7"/>
        <v>1500</v>
      </c>
    </row>
    <row r="375" spans="1:7" ht="12.75">
      <c r="A375" s="24"/>
      <c r="B375" s="10"/>
      <c r="C375" s="40" t="s">
        <v>279</v>
      </c>
      <c r="D375" s="76" t="s">
        <v>219</v>
      </c>
      <c r="E375" s="457">
        <v>1200</v>
      </c>
      <c r="F375" s="270"/>
      <c r="G375" s="68">
        <f t="shared" si="7"/>
        <v>1200</v>
      </c>
    </row>
    <row r="376" spans="1:7" ht="12.75">
      <c r="A376" s="24"/>
      <c r="B376" s="10"/>
      <c r="C376" s="40" t="s">
        <v>208</v>
      </c>
      <c r="D376" s="76" t="s">
        <v>209</v>
      </c>
      <c r="E376" s="457">
        <v>1300</v>
      </c>
      <c r="F376" s="270"/>
      <c r="G376" s="68">
        <f t="shared" si="7"/>
        <v>1300</v>
      </c>
    </row>
    <row r="377" spans="1:7" ht="12.75">
      <c r="A377" s="24"/>
      <c r="B377" s="10"/>
      <c r="C377" s="39">
        <v>6060</v>
      </c>
      <c r="D377" s="76" t="s">
        <v>534</v>
      </c>
      <c r="E377" s="457">
        <v>0</v>
      </c>
      <c r="F377" s="270"/>
      <c r="G377" s="68">
        <f t="shared" si="7"/>
        <v>0</v>
      </c>
    </row>
    <row r="378" spans="1:7" ht="12.75">
      <c r="A378" s="24"/>
      <c r="B378" s="10"/>
      <c r="C378" s="40"/>
      <c r="D378" s="76"/>
      <c r="E378" s="457"/>
      <c r="F378" s="270"/>
      <c r="G378" s="68"/>
    </row>
    <row r="379" spans="1:7" ht="12.75">
      <c r="A379" s="24"/>
      <c r="B379" s="66">
        <v>85233</v>
      </c>
      <c r="C379" s="100"/>
      <c r="D379" s="80" t="s">
        <v>175</v>
      </c>
      <c r="E379" s="458">
        <f>E380</f>
        <v>2024</v>
      </c>
      <c r="F379" s="523">
        <f>F380</f>
        <v>0</v>
      </c>
      <c r="G379" s="67">
        <f>F379+E379</f>
        <v>2024</v>
      </c>
    </row>
    <row r="380" spans="1:7" ht="12.75">
      <c r="A380" s="24"/>
      <c r="B380" s="10"/>
      <c r="C380" s="40" t="s">
        <v>208</v>
      </c>
      <c r="D380" s="76" t="s">
        <v>209</v>
      </c>
      <c r="E380" s="457">
        <v>2024</v>
      </c>
      <c r="F380" s="270"/>
      <c r="G380" s="68">
        <f>F380+E380</f>
        <v>2024</v>
      </c>
    </row>
    <row r="381" spans="1:7" ht="12.75">
      <c r="A381" s="24"/>
      <c r="B381" s="10"/>
      <c r="C381" s="40"/>
      <c r="D381" s="9"/>
      <c r="E381" s="457"/>
      <c r="F381" s="270"/>
      <c r="G381" s="68"/>
    </row>
    <row r="382" spans="1:7" ht="13.5" thickBot="1">
      <c r="A382" s="46">
        <v>853</v>
      </c>
      <c r="B382" s="42"/>
      <c r="C382" s="42"/>
      <c r="D382" s="53" t="s">
        <v>273</v>
      </c>
      <c r="E382" s="456">
        <f>E383+E397+E418</f>
        <v>2275928</v>
      </c>
      <c r="F382" s="456">
        <f>F383+F397+F418</f>
        <v>313200</v>
      </c>
      <c r="G382" s="65">
        <f t="shared" si="7"/>
        <v>2589128</v>
      </c>
    </row>
    <row r="383" spans="1:7" ht="12.75">
      <c r="A383" s="43"/>
      <c r="B383" s="83">
        <v>85321</v>
      </c>
      <c r="C383" s="86"/>
      <c r="D383" s="78" t="s">
        <v>652</v>
      </c>
      <c r="E383" s="458">
        <f>SUM(E384:E395)</f>
        <v>218000</v>
      </c>
      <c r="F383" s="458">
        <f>SUM(F384:F395)</f>
        <v>0</v>
      </c>
      <c r="G383" s="67">
        <f t="shared" si="7"/>
        <v>218000</v>
      </c>
    </row>
    <row r="384" spans="1:9" ht="12.75">
      <c r="A384" s="43"/>
      <c r="B384" s="39"/>
      <c r="C384" s="39">
        <v>4010</v>
      </c>
      <c r="D384" s="9" t="s">
        <v>213</v>
      </c>
      <c r="E384" s="457">
        <v>50274</v>
      </c>
      <c r="F384" s="270">
        <v>3200</v>
      </c>
      <c r="G384" s="68">
        <f t="shared" si="7"/>
        <v>53474</v>
      </c>
      <c r="I384" s="295">
        <f>SUM(G384:G387)</f>
        <v>68758</v>
      </c>
    </row>
    <row r="385" spans="1:7" ht="12.75">
      <c r="A385" s="43"/>
      <c r="B385" s="39"/>
      <c r="C385" s="39">
        <v>4040</v>
      </c>
      <c r="D385" s="9" t="s">
        <v>214</v>
      </c>
      <c r="E385" s="457">
        <v>3076</v>
      </c>
      <c r="F385" s="270"/>
      <c r="G385" s="68">
        <f t="shared" si="7"/>
        <v>3076</v>
      </c>
    </row>
    <row r="386" spans="1:7" ht="12.75">
      <c r="A386" s="43"/>
      <c r="B386" s="39"/>
      <c r="C386" s="39">
        <v>4110</v>
      </c>
      <c r="D386" s="9" t="s">
        <v>215</v>
      </c>
      <c r="E386" s="457">
        <v>12711</v>
      </c>
      <c r="F386" s="270">
        <v>-2000</v>
      </c>
      <c r="G386" s="68">
        <f t="shared" si="7"/>
        <v>10711</v>
      </c>
    </row>
    <row r="387" spans="1:7" ht="12.75">
      <c r="A387" s="43"/>
      <c r="B387" s="39"/>
      <c r="C387" s="39">
        <v>4120</v>
      </c>
      <c r="D387" s="9" t="s">
        <v>216</v>
      </c>
      <c r="E387" s="457">
        <v>1797</v>
      </c>
      <c r="F387" s="270">
        <v>-300</v>
      </c>
      <c r="G387" s="68">
        <f t="shared" si="7"/>
        <v>1497</v>
      </c>
    </row>
    <row r="388" spans="1:7" ht="12.75">
      <c r="A388" s="43"/>
      <c r="B388" s="39"/>
      <c r="C388" s="39">
        <v>4210</v>
      </c>
      <c r="D388" s="9" t="s">
        <v>217</v>
      </c>
      <c r="E388" s="457">
        <v>16500</v>
      </c>
      <c r="F388" s="270">
        <v>-700</v>
      </c>
      <c r="G388" s="68">
        <f t="shared" si="7"/>
        <v>15800</v>
      </c>
    </row>
    <row r="389" spans="1:7" ht="12.75">
      <c r="A389" s="43"/>
      <c r="B389" s="39"/>
      <c r="C389" s="39">
        <v>4260</v>
      </c>
      <c r="D389" s="76" t="s">
        <v>218</v>
      </c>
      <c r="E389" s="457">
        <v>11520</v>
      </c>
      <c r="F389" s="270"/>
      <c r="G389" s="68">
        <f t="shared" si="7"/>
        <v>11520</v>
      </c>
    </row>
    <row r="390" spans="1:7" ht="12.75">
      <c r="A390" s="43"/>
      <c r="B390" s="39"/>
      <c r="C390" s="39">
        <v>4270</v>
      </c>
      <c r="D390" s="76" t="s">
        <v>219</v>
      </c>
      <c r="E390" s="457">
        <v>1200</v>
      </c>
      <c r="F390" s="270"/>
      <c r="G390" s="68">
        <f t="shared" si="7"/>
        <v>1200</v>
      </c>
    </row>
    <row r="391" spans="1:7" ht="12.75">
      <c r="A391" s="43"/>
      <c r="B391" s="39"/>
      <c r="C391" s="39">
        <v>4280</v>
      </c>
      <c r="D391" s="76" t="s">
        <v>220</v>
      </c>
      <c r="E391" s="457">
        <v>100</v>
      </c>
      <c r="F391" s="270"/>
      <c r="G391" s="68">
        <f t="shared" si="7"/>
        <v>100</v>
      </c>
    </row>
    <row r="392" spans="1:7" ht="12.75">
      <c r="A392" s="43"/>
      <c r="B392" s="39"/>
      <c r="C392" s="39">
        <v>4300</v>
      </c>
      <c r="D392" s="9" t="s">
        <v>209</v>
      </c>
      <c r="E392" s="457">
        <v>116513</v>
      </c>
      <c r="F392" s="270">
        <v>-998</v>
      </c>
      <c r="G392" s="68">
        <f t="shared" si="7"/>
        <v>115515</v>
      </c>
    </row>
    <row r="393" spans="1:7" ht="12.75">
      <c r="A393" s="43"/>
      <c r="B393" s="39"/>
      <c r="C393" s="39">
        <v>4410</v>
      </c>
      <c r="D393" s="9" t="s">
        <v>221</v>
      </c>
      <c r="E393" s="457">
        <v>2000</v>
      </c>
      <c r="F393" s="270">
        <v>700</v>
      </c>
      <c r="G393" s="68">
        <f t="shared" si="7"/>
        <v>2700</v>
      </c>
    </row>
    <row r="394" spans="1:7" ht="12.75">
      <c r="A394" s="43"/>
      <c r="B394" s="39"/>
      <c r="C394" s="39">
        <v>4430</v>
      </c>
      <c r="D394" s="76" t="s">
        <v>222</v>
      </c>
      <c r="E394" s="457">
        <v>500</v>
      </c>
      <c r="F394" s="270"/>
      <c r="G394" s="68">
        <f t="shared" si="7"/>
        <v>500</v>
      </c>
    </row>
    <row r="395" spans="1:7" ht="12.75">
      <c r="A395" s="43"/>
      <c r="B395" s="39"/>
      <c r="C395" s="39">
        <v>4440</v>
      </c>
      <c r="D395" s="9" t="s">
        <v>223</v>
      </c>
      <c r="E395" s="457">
        <v>1809</v>
      </c>
      <c r="F395" s="270">
        <v>98</v>
      </c>
      <c r="G395" s="68">
        <f t="shared" si="7"/>
        <v>1907</v>
      </c>
    </row>
    <row r="396" spans="1:7" ht="12.75">
      <c r="A396" s="43"/>
      <c r="B396" s="39"/>
      <c r="C396" s="39"/>
      <c r="D396" s="9"/>
      <c r="E396" s="457"/>
      <c r="F396" s="270"/>
      <c r="G396" s="68"/>
    </row>
    <row r="397" spans="1:7" ht="12.75">
      <c r="A397" s="23"/>
      <c r="B397" s="83">
        <v>85333</v>
      </c>
      <c r="C397" s="86"/>
      <c r="D397" s="78" t="s">
        <v>20</v>
      </c>
      <c r="E397" s="458">
        <f>SUM(E398:E416)</f>
        <v>2047928</v>
      </c>
      <c r="F397" s="458">
        <f>SUM(F398:F416)</f>
        <v>58200</v>
      </c>
      <c r="G397" s="67">
        <f t="shared" si="7"/>
        <v>2106128</v>
      </c>
    </row>
    <row r="398" spans="1:9" ht="12.75">
      <c r="A398" s="23"/>
      <c r="B398" s="39"/>
      <c r="C398" s="39">
        <v>4010</v>
      </c>
      <c r="D398" s="9" t="s">
        <v>213</v>
      </c>
      <c r="E398" s="457">
        <v>1404572</v>
      </c>
      <c r="F398" s="270"/>
      <c r="G398" s="68">
        <f t="shared" si="7"/>
        <v>1404572</v>
      </c>
      <c r="I398" s="295">
        <f>SUM(G398:G402)</f>
        <v>1804855</v>
      </c>
    </row>
    <row r="399" spans="1:7" ht="12.75">
      <c r="A399" s="23"/>
      <c r="B399" s="39"/>
      <c r="C399" s="39">
        <v>4040</v>
      </c>
      <c r="D399" s="9" t="s">
        <v>214</v>
      </c>
      <c r="E399" s="457">
        <v>113502</v>
      </c>
      <c r="F399" s="270"/>
      <c r="G399" s="68">
        <f t="shared" si="7"/>
        <v>113502</v>
      </c>
    </row>
    <row r="400" spans="1:7" ht="12.75">
      <c r="A400" s="23"/>
      <c r="B400" s="39"/>
      <c r="C400" s="39">
        <v>4110</v>
      </c>
      <c r="D400" s="9" t="s">
        <v>215</v>
      </c>
      <c r="E400" s="457">
        <v>177881</v>
      </c>
      <c r="F400" s="270">
        <v>56100</v>
      </c>
      <c r="G400" s="68">
        <f t="shared" si="7"/>
        <v>233981</v>
      </c>
    </row>
    <row r="401" spans="1:7" ht="12.75">
      <c r="A401" s="23"/>
      <c r="B401" s="39"/>
      <c r="C401" s="39">
        <v>4120</v>
      </c>
      <c r="D401" s="9" t="s">
        <v>216</v>
      </c>
      <c r="E401" s="457">
        <v>34900</v>
      </c>
      <c r="F401" s="270">
        <v>100</v>
      </c>
      <c r="G401" s="68">
        <f aca="true" t="shared" si="8" ref="G401:G475">E401+F401</f>
        <v>35000</v>
      </c>
    </row>
    <row r="402" spans="1:7" ht="12.75">
      <c r="A402" s="23"/>
      <c r="B402" s="39"/>
      <c r="C402" s="39">
        <v>4170</v>
      </c>
      <c r="D402" s="76" t="s">
        <v>637</v>
      </c>
      <c r="E402" s="457">
        <v>17800</v>
      </c>
      <c r="F402" s="270"/>
      <c r="G402" s="68">
        <f t="shared" si="8"/>
        <v>17800</v>
      </c>
    </row>
    <row r="403" spans="1:7" ht="12.75">
      <c r="A403" s="23"/>
      <c r="B403" s="39"/>
      <c r="C403" s="39">
        <v>4210</v>
      </c>
      <c r="D403" s="9" t="s">
        <v>217</v>
      </c>
      <c r="E403" s="457">
        <v>49633</v>
      </c>
      <c r="F403" s="270">
        <f>2000-1000-3100-300</f>
        <v>-2400</v>
      </c>
      <c r="G403" s="68">
        <f t="shared" si="8"/>
        <v>47233</v>
      </c>
    </row>
    <row r="404" spans="1:7" ht="12.75">
      <c r="A404" s="23"/>
      <c r="B404" s="39"/>
      <c r="C404" s="39">
        <v>4260</v>
      </c>
      <c r="D404" s="9" t="s">
        <v>218</v>
      </c>
      <c r="E404" s="457">
        <v>70845</v>
      </c>
      <c r="F404" s="270"/>
      <c r="G404" s="68">
        <f t="shared" si="8"/>
        <v>70845</v>
      </c>
    </row>
    <row r="405" spans="1:7" ht="12.75">
      <c r="A405" s="23"/>
      <c r="B405" s="39"/>
      <c r="C405" s="39">
        <v>4270</v>
      </c>
      <c r="D405" s="76" t="s">
        <v>219</v>
      </c>
      <c r="E405" s="457">
        <v>17000</v>
      </c>
      <c r="F405" s="270">
        <v>200</v>
      </c>
      <c r="G405" s="68">
        <f t="shared" si="8"/>
        <v>17200</v>
      </c>
    </row>
    <row r="406" spans="1:7" ht="12.75">
      <c r="A406" s="23"/>
      <c r="B406" s="39"/>
      <c r="C406" s="39">
        <v>4280</v>
      </c>
      <c r="D406" s="9" t="s">
        <v>220</v>
      </c>
      <c r="E406" s="457">
        <v>3950</v>
      </c>
      <c r="F406" s="270">
        <f>-200-560</f>
        <v>-760</v>
      </c>
      <c r="G406" s="68">
        <f t="shared" si="8"/>
        <v>3190</v>
      </c>
    </row>
    <row r="407" spans="1:7" ht="12.75">
      <c r="A407" s="23"/>
      <c r="B407" s="39"/>
      <c r="C407" s="39">
        <v>4300</v>
      </c>
      <c r="D407" s="9" t="s">
        <v>209</v>
      </c>
      <c r="E407" s="457">
        <v>87450</v>
      </c>
      <c r="F407" s="270">
        <v>-1000</v>
      </c>
      <c r="G407" s="68">
        <f t="shared" si="8"/>
        <v>86450</v>
      </c>
    </row>
    <row r="408" spans="1:7" ht="12.75">
      <c r="A408" s="23"/>
      <c r="B408" s="39"/>
      <c r="C408" s="39">
        <v>4350</v>
      </c>
      <c r="D408" s="76" t="s">
        <v>606</v>
      </c>
      <c r="E408" s="457">
        <v>0</v>
      </c>
      <c r="F408" s="270">
        <v>3100</v>
      </c>
      <c r="G408" s="68">
        <f>F408+E408</f>
        <v>3100</v>
      </c>
    </row>
    <row r="409" spans="1:7" ht="12.75">
      <c r="A409" s="23"/>
      <c r="B409" s="39"/>
      <c r="C409" s="39">
        <v>4410</v>
      </c>
      <c r="D409" s="9" t="s">
        <v>221</v>
      </c>
      <c r="E409" s="457">
        <v>500</v>
      </c>
      <c r="F409" s="270"/>
      <c r="G409" s="68">
        <f t="shared" si="8"/>
        <v>500</v>
      </c>
    </row>
    <row r="410" spans="1:7" ht="12.75">
      <c r="A410" s="23"/>
      <c r="B410" s="39"/>
      <c r="C410" s="39">
        <v>4420</v>
      </c>
      <c r="D410" s="76" t="s">
        <v>236</v>
      </c>
      <c r="E410" s="457">
        <v>0</v>
      </c>
      <c r="F410" s="270">
        <v>560</v>
      </c>
      <c r="G410" s="68">
        <f t="shared" si="8"/>
        <v>560</v>
      </c>
    </row>
    <row r="411" spans="1:7" ht="12.75">
      <c r="A411" s="23"/>
      <c r="B411" s="39"/>
      <c r="C411" s="39">
        <v>4430</v>
      </c>
      <c r="D411" s="76" t="s">
        <v>222</v>
      </c>
      <c r="E411" s="457">
        <v>4500</v>
      </c>
      <c r="F411" s="270"/>
      <c r="G411" s="68">
        <f>F411+E411</f>
        <v>4500</v>
      </c>
    </row>
    <row r="412" spans="1:7" ht="12.75">
      <c r="A412" s="23"/>
      <c r="B412" s="39"/>
      <c r="C412" s="39">
        <v>4440</v>
      </c>
      <c r="D412" s="9" t="s">
        <v>223</v>
      </c>
      <c r="E412" s="457">
        <v>54820</v>
      </c>
      <c r="F412" s="270"/>
      <c r="G412" s="68">
        <f t="shared" si="8"/>
        <v>54820</v>
      </c>
    </row>
    <row r="413" spans="1:7" ht="12.75" customHeight="1">
      <c r="A413" s="23"/>
      <c r="B413" s="39"/>
      <c r="C413" s="39">
        <v>4480</v>
      </c>
      <c r="D413" s="9" t="s">
        <v>224</v>
      </c>
      <c r="E413" s="457">
        <v>9500</v>
      </c>
      <c r="F413" s="270">
        <v>1000</v>
      </c>
      <c r="G413" s="68">
        <f t="shared" si="8"/>
        <v>10500</v>
      </c>
    </row>
    <row r="414" spans="1:7" ht="12.75" customHeight="1">
      <c r="A414" s="23"/>
      <c r="B414" s="39"/>
      <c r="C414" s="39">
        <v>4510</v>
      </c>
      <c r="D414" s="9" t="s">
        <v>225</v>
      </c>
      <c r="E414" s="457">
        <v>75</v>
      </c>
      <c r="F414" s="270"/>
      <c r="G414" s="68">
        <f t="shared" si="8"/>
        <v>75</v>
      </c>
    </row>
    <row r="415" spans="1:7" ht="12.75" customHeight="1">
      <c r="A415" s="23"/>
      <c r="B415" s="39"/>
      <c r="C415" s="39">
        <v>4580</v>
      </c>
      <c r="D415" s="76" t="s">
        <v>88</v>
      </c>
      <c r="E415" s="457">
        <v>1000</v>
      </c>
      <c r="F415" s="270">
        <v>300</v>
      </c>
      <c r="G415" s="68">
        <f t="shared" si="8"/>
        <v>1300</v>
      </c>
    </row>
    <row r="416" spans="1:7" ht="12.75" customHeight="1">
      <c r="A416" s="23"/>
      <c r="B416" s="39"/>
      <c r="C416" s="39">
        <v>4600</v>
      </c>
      <c r="D416" s="76" t="s">
        <v>760</v>
      </c>
      <c r="E416" s="457">
        <v>0</v>
      </c>
      <c r="F416" s="270">
        <v>1000</v>
      </c>
      <c r="G416" s="68">
        <f>F416+E416</f>
        <v>1000</v>
      </c>
    </row>
    <row r="417" spans="1:7" ht="12.75">
      <c r="A417" s="23"/>
      <c r="B417" s="39"/>
      <c r="C417" s="39"/>
      <c r="D417" s="76"/>
      <c r="E417" s="457"/>
      <c r="F417" s="270"/>
      <c r="G417" s="68"/>
    </row>
    <row r="418" spans="1:7" ht="12.75">
      <c r="A418" s="23"/>
      <c r="B418" s="83">
        <v>85395</v>
      </c>
      <c r="C418" s="86"/>
      <c r="D418" s="80" t="s">
        <v>25</v>
      </c>
      <c r="E418" s="458">
        <f>SUM(E419:E420)</f>
        <v>10000</v>
      </c>
      <c r="F418" s="458">
        <f>SUM(F419:F420)</f>
        <v>255000</v>
      </c>
      <c r="G418" s="67">
        <f t="shared" si="8"/>
        <v>265000</v>
      </c>
    </row>
    <row r="419" spans="1:7" ht="12.75">
      <c r="A419" s="23"/>
      <c r="B419" s="39"/>
      <c r="C419" s="39">
        <v>4210</v>
      </c>
      <c r="D419" s="9" t="s">
        <v>217</v>
      </c>
      <c r="E419" s="457">
        <v>0</v>
      </c>
      <c r="F419" s="478">
        <v>93581</v>
      </c>
      <c r="G419" s="68">
        <f>F419+E419</f>
        <v>93581</v>
      </c>
    </row>
    <row r="420" spans="1:7" ht="12.75">
      <c r="A420" s="23"/>
      <c r="B420" s="39"/>
      <c r="C420" s="39">
        <v>4270</v>
      </c>
      <c r="D420" s="9" t="s">
        <v>219</v>
      </c>
      <c r="E420" s="457">
        <v>10000</v>
      </c>
      <c r="F420" s="270">
        <v>161419</v>
      </c>
      <c r="G420" s="68">
        <f t="shared" si="8"/>
        <v>171419</v>
      </c>
    </row>
    <row r="421" spans="1:7" ht="12.75">
      <c r="A421" s="24"/>
      <c r="B421" s="39"/>
      <c r="C421" s="39"/>
      <c r="D421" s="9"/>
      <c r="E421" s="457"/>
      <c r="F421" s="270"/>
      <c r="G421" s="68"/>
    </row>
    <row r="422" spans="1:7" ht="13.5" thickBot="1">
      <c r="A422" s="46">
        <v>854</v>
      </c>
      <c r="B422" s="42"/>
      <c r="C422" s="42"/>
      <c r="D422" s="53" t="s">
        <v>29</v>
      </c>
      <c r="E422" s="456">
        <f>E423+E432+E453+E468+E499+E477+E495</f>
        <v>3140016</v>
      </c>
      <c r="F422" s="456">
        <f>F423+F432+F453+F468+F499+F477+F495</f>
        <v>202745</v>
      </c>
      <c r="G422" s="65">
        <f t="shared" si="8"/>
        <v>3342761</v>
      </c>
    </row>
    <row r="423" spans="1:7" ht="12.75">
      <c r="A423" s="23"/>
      <c r="B423" s="83">
        <v>85401</v>
      </c>
      <c r="C423" s="86"/>
      <c r="D423" s="78" t="s">
        <v>255</v>
      </c>
      <c r="E423" s="458">
        <f>SUM(E424:E430)</f>
        <v>40366</v>
      </c>
      <c r="F423" s="458">
        <f>SUM(F424:F430)</f>
        <v>0</v>
      </c>
      <c r="G423" s="67">
        <f t="shared" si="8"/>
        <v>40366</v>
      </c>
    </row>
    <row r="424" spans="1:7" ht="12.75">
      <c r="A424" s="23"/>
      <c r="B424" s="39"/>
      <c r="C424" s="39">
        <v>3020</v>
      </c>
      <c r="D424" s="9" t="s">
        <v>212</v>
      </c>
      <c r="E424" s="457">
        <v>51</v>
      </c>
      <c r="F424" s="270"/>
      <c r="G424" s="68">
        <f t="shared" si="8"/>
        <v>51</v>
      </c>
    </row>
    <row r="425" spans="1:9" ht="12.75">
      <c r="A425" s="23"/>
      <c r="B425" s="39"/>
      <c r="C425" s="39">
        <v>4010</v>
      </c>
      <c r="D425" s="9" t="s">
        <v>213</v>
      </c>
      <c r="E425" s="457">
        <v>28326</v>
      </c>
      <c r="F425" s="270"/>
      <c r="G425" s="68">
        <f t="shared" si="8"/>
        <v>28326</v>
      </c>
      <c r="I425" s="295">
        <f>SUM(G425:G428)</f>
        <v>36575</v>
      </c>
    </row>
    <row r="426" spans="1:7" ht="12.75">
      <c r="A426" s="23"/>
      <c r="B426" s="39"/>
      <c r="C426" s="39">
        <v>4040</v>
      </c>
      <c r="D426" s="9" t="s">
        <v>214</v>
      </c>
      <c r="E426" s="457">
        <v>2160</v>
      </c>
      <c r="F426" s="270"/>
      <c r="G426" s="68">
        <f t="shared" si="8"/>
        <v>2160</v>
      </c>
    </row>
    <row r="427" spans="1:7" ht="12.75">
      <c r="A427" s="23"/>
      <c r="B427" s="39"/>
      <c r="C427" s="39">
        <v>4110</v>
      </c>
      <c r="D427" s="9" t="s">
        <v>215</v>
      </c>
      <c r="E427" s="457">
        <v>5340</v>
      </c>
      <c r="F427" s="270"/>
      <c r="G427" s="68">
        <f t="shared" si="8"/>
        <v>5340</v>
      </c>
    </row>
    <row r="428" spans="1:7" ht="12.75">
      <c r="A428" s="23"/>
      <c r="B428" s="39"/>
      <c r="C428" s="39">
        <v>4120</v>
      </c>
      <c r="D428" s="9" t="s">
        <v>216</v>
      </c>
      <c r="E428" s="457">
        <v>749</v>
      </c>
      <c r="F428" s="270"/>
      <c r="G428" s="68">
        <f t="shared" si="8"/>
        <v>749</v>
      </c>
    </row>
    <row r="429" spans="1:7" ht="12.75">
      <c r="A429" s="23"/>
      <c r="B429" s="39"/>
      <c r="C429" s="39">
        <v>4210</v>
      </c>
      <c r="D429" s="9" t="s">
        <v>217</v>
      </c>
      <c r="E429" s="457">
        <v>608</v>
      </c>
      <c r="F429" s="270"/>
      <c r="G429" s="68">
        <f t="shared" si="8"/>
        <v>608</v>
      </c>
    </row>
    <row r="430" spans="1:7" ht="12.75">
      <c r="A430" s="23"/>
      <c r="B430" s="39"/>
      <c r="C430" s="39">
        <v>4440</v>
      </c>
      <c r="D430" s="9" t="s">
        <v>223</v>
      </c>
      <c r="E430" s="457">
        <v>3132</v>
      </c>
      <c r="F430" s="270"/>
      <c r="G430" s="68">
        <f t="shared" si="8"/>
        <v>3132</v>
      </c>
    </row>
    <row r="431" spans="1:7" ht="14.25" customHeight="1">
      <c r="A431" s="23"/>
      <c r="B431" s="39"/>
      <c r="C431" s="39"/>
      <c r="D431" s="9"/>
      <c r="E431" s="457"/>
      <c r="F431" s="270"/>
      <c r="G431" s="68"/>
    </row>
    <row r="432" spans="1:7" ht="12.75">
      <c r="A432" s="23"/>
      <c r="B432" s="83">
        <v>85406</v>
      </c>
      <c r="C432" s="86"/>
      <c r="D432" s="78" t="s">
        <v>256</v>
      </c>
      <c r="E432" s="458">
        <f>SUM(E433:E451)</f>
        <v>566582</v>
      </c>
      <c r="F432" s="458">
        <f>SUM(F433:F451)</f>
        <v>93</v>
      </c>
      <c r="G432" s="67">
        <f t="shared" si="8"/>
        <v>566675</v>
      </c>
    </row>
    <row r="433" spans="1:8" ht="12.75">
      <c r="A433" s="23"/>
      <c r="B433" s="39"/>
      <c r="C433" s="51">
        <v>2310</v>
      </c>
      <c r="D433" s="5" t="s">
        <v>211</v>
      </c>
      <c r="E433" s="457">
        <v>86730</v>
      </c>
      <c r="F433" s="270"/>
      <c r="G433" s="68">
        <f t="shared" si="8"/>
        <v>86730</v>
      </c>
      <c r="H433" s="295"/>
    </row>
    <row r="434" spans="1:7" ht="12.75">
      <c r="A434" s="23"/>
      <c r="B434" s="39"/>
      <c r="C434" s="39">
        <v>3020</v>
      </c>
      <c r="D434" s="9" t="s">
        <v>212</v>
      </c>
      <c r="E434" s="457">
        <v>819</v>
      </c>
      <c r="F434" s="270"/>
      <c r="G434" s="68">
        <f t="shared" si="8"/>
        <v>819</v>
      </c>
    </row>
    <row r="435" spans="1:9" ht="12.75">
      <c r="A435" s="23"/>
      <c r="B435" s="39"/>
      <c r="C435" s="39">
        <v>4010</v>
      </c>
      <c r="D435" s="9" t="s">
        <v>213</v>
      </c>
      <c r="E435" s="457">
        <v>292571</v>
      </c>
      <c r="F435" s="270"/>
      <c r="G435" s="68">
        <f t="shared" si="8"/>
        <v>292571</v>
      </c>
      <c r="I435" s="295">
        <f>SUM(G435:G439)</f>
        <v>380200</v>
      </c>
    </row>
    <row r="436" spans="1:7" ht="12.75">
      <c r="A436" s="23"/>
      <c r="B436" s="39"/>
      <c r="C436" s="39">
        <v>4040</v>
      </c>
      <c r="D436" s="9" t="s">
        <v>214</v>
      </c>
      <c r="E436" s="457">
        <v>22667</v>
      </c>
      <c r="F436" s="270"/>
      <c r="G436" s="68">
        <f t="shared" si="8"/>
        <v>22667</v>
      </c>
    </row>
    <row r="437" spans="1:7" ht="12.75">
      <c r="A437" s="23"/>
      <c r="B437" s="39"/>
      <c r="C437" s="39">
        <v>4110</v>
      </c>
      <c r="D437" s="9" t="s">
        <v>215</v>
      </c>
      <c r="E437" s="457">
        <v>55295</v>
      </c>
      <c r="F437" s="270"/>
      <c r="G437" s="68">
        <f t="shared" si="8"/>
        <v>55295</v>
      </c>
    </row>
    <row r="438" spans="1:7" ht="12.75">
      <c r="A438" s="23"/>
      <c r="B438" s="39"/>
      <c r="C438" s="39">
        <v>4120</v>
      </c>
      <c r="D438" s="9" t="s">
        <v>216</v>
      </c>
      <c r="E438" s="457">
        <v>7567</v>
      </c>
      <c r="F438" s="270"/>
      <c r="G438" s="68">
        <f t="shared" si="8"/>
        <v>7567</v>
      </c>
    </row>
    <row r="439" spans="1:7" ht="12.75">
      <c r="A439" s="23"/>
      <c r="B439" s="39"/>
      <c r="C439" s="39">
        <v>4170</v>
      </c>
      <c r="D439" s="76" t="s">
        <v>605</v>
      </c>
      <c r="E439" s="457">
        <v>2100</v>
      </c>
      <c r="F439" s="270"/>
      <c r="G439" s="68">
        <f t="shared" si="8"/>
        <v>2100</v>
      </c>
    </row>
    <row r="440" spans="1:7" ht="12.75">
      <c r="A440" s="23"/>
      <c r="B440" s="39"/>
      <c r="C440" s="39">
        <v>4210</v>
      </c>
      <c r="D440" s="9" t="s">
        <v>217</v>
      </c>
      <c r="E440" s="457">
        <v>22221</v>
      </c>
      <c r="F440" s="270">
        <f>-12000-363</f>
        <v>-12363</v>
      </c>
      <c r="G440" s="68">
        <f t="shared" si="8"/>
        <v>9858</v>
      </c>
    </row>
    <row r="441" spans="1:7" ht="12.75">
      <c r="A441" s="23"/>
      <c r="B441" s="39"/>
      <c r="C441" s="39">
        <v>4240</v>
      </c>
      <c r="D441" s="9" t="s">
        <v>245</v>
      </c>
      <c r="E441" s="457">
        <v>2001</v>
      </c>
      <c r="F441" s="270">
        <v>156</v>
      </c>
      <c r="G441" s="68">
        <f t="shared" si="8"/>
        <v>2157</v>
      </c>
    </row>
    <row r="442" spans="1:7" ht="12.75">
      <c r="A442" s="23"/>
      <c r="B442" s="39"/>
      <c r="C442" s="39">
        <v>4260</v>
      </c>
      <c r="D442" s="9" t="s">
        <v>218</v>
      </c>
      <c r="E442" s="457">
        <v>7343</v>
      </c>
      <c r="F442" s="270"/>
      <c r="G442" s="68">
        <f t="shared" si="8"/>
        <v>7343</v>
      </c>
    </row>
    <row r="443" spans="1:7" ht="12.75">
      <c r="A443" s="23"/>
      <c r="B443" s="39"/>
      <c r="C443" s="39">
        <v>4270</v>
      </c>
      <c r="D443" s="76" t="s">
        <v>219</v>
      </c>
      <c r="E443" s="457">
        <v>172</v>
      </c>
      <c r="F443" s="270">
        <v>500</v>
      </c>
      <c r="G443" s="68">
        <f t="shared" si="8"/>
        <v>672</v>
      </c>
    </row>
    <row r="444" spans="1:7" ht="12.75">
      <c r="A444" s="23"/>
      <c r="B444" s="10"/>
      <c r="C444" s="39">
        <v>4280</v>
      </c>
      <c r="D444" s="9" t="s">
        <v>220</v>
      </c>
      <c r="E444" s="457">
        <v>135</v>
      </c>
      <c r="F444" s="270"/>
      <c r="G444" s="68">
        <f t="shared" si="8"/>
        <v>135</v>
      </c>
    </row>
    <row r="445" spans="1:7" ht="12.75">
      <c r="A445" s="23"/>
      <c r="B445" s="10"/>
      <c r="C445" s="39">
        <v>4300</v>
      </c>
      <c r="D445" s="9" t="s">
        <v>209</v>
      </c>
      <c r="E445" s="457">
        <v>10330</v>
      </c>
      <c r="F445" s="270">
        <f>-293</f>
        <v>-293</v>
      </c>
      <c r="G445" s="68">
        <f t="shared" si="8"/>
        <v>10037</v>
      </c>
    </row>
    <row r="446" spans="1:7" ht="12.75">
      <c r="A446" s="23"/>
      <c r="B446" s="10"/>
      <c r="C446" s="39">
        <v>4350</v>
      </c>
      <c r="D446" s="76" t="s">
        <v>606</v>
      </c>
      <c r="E446" s="457">
        <v>70</v>
      </c>
      <c r="F446" s="270"/>
      <c r="G446" s="68">
        <f>F446+E446</f>
        <v>70</v>
      </c>
    </row>
    <row r="447" spans="1:7" ht="12.75">
      <c r="A447" s="23"/>
      <c r="B447" s="10"/>
      <c r="C447" s="39">
        <v>4410</v>
      </c>
      <c r="D447" s="9" t="s">
        <v>221</v>
      </c>
      <c r="E447" s="457">
        <v>2869</v>
      </c>
      <c r="F447" s="270">
        <v>93</v>
      </c>
      <c r="G447" s="68">
        <f t="shared" si="8"/>
        <v>2962</v>
      </c>
    </row>
    <row r="448" spans="1:7" ht="12.75">
      <c r="A448" s="23"/>
      <c r="B448" s="10"/>
      <c r="C448" s="39">
        <v>4430</v>
      </c>
      <c r="D448" s="9" t="s">
        <v>222</v>
      </c>
      <c r="E448" s="457">
        <v>221</v>
      </c>
      <c r="F448" s="270"/>
      <c r="G448" s="68">
        <f t="shared" si="8"/>
        <v>221</v>
      </c>
    </row>
    <row r="449" spans="1:7" ht="12.75">
      <c r="A449" s="23"/>
      <c r="B449" s="10"/>
      <c r="C449" s="39">
        <v>4440</v>
      </c>
      <c r="D449" s="9" t="s">
        <v>223</v>
      </c>
      <c r="E449" s="457">
        <v>19471</v>
      </c>
      <c r="F449" s="270"/>
      <c r="G449" s="68">
        <f t="shared" si="8"/>
        <v>19471</v>
      </c>
    </row>
    <row r="450" spans="1:7" ht="12.75">
      <c r="A450" s="23"/>
      <c r="B450" s="10"/>
      <c r="C450" s="8">
        <v>6050</v>
      </c>
      <c r="D450" s="76" t="s">
        <v>226</v>
      </c>
      <c r="E450" s="457">
        <v>34000</v>
      </c>
      <c r="F450" s="270"/>
      <c r="G450" s="68">
        <f t="shared" si="8"/>
        <v>34000</v>
      </c>
    </row>
    <row r="451" spans="1:7" ht="12.75">
      <c r="A451" s="23"/>
      <c r="B451" s="10"/>
      <c r="C451" s="8">
        <v>6060</v>
      </c>
      <c r="D451" s="76" t="s">
        <v>759</v>
      </c>
      <c r="E451" s="457">
        <v>0</v>
      </c>
      <c r="F451" s="270">
        <v>12000</v>
      </c>
      <c r="G451" s="68">
        <f t="shared" si="8"/>
        <v>12000</v>
      </c>
    </row>
    <row r="452" spans="1:7" ht="12.75">
      <c r="A452" s="23"/>
      <c r="B452" s="10"/>
      <c r="C452" s="51"/>
      <c r="D452" s="1"/>
      <c r="E452" s="457"/>
      <c r="F452" s="270"/>
      <c r="G452" s="68"/>
    </row>
    <row r="453" spans="1:7" ht="12.75">
      <c r="A453" s="24"/>
      <c r="B453" s="83">
        <v>85410</v>
      </c>
      <c r="C453" s="104"/>
      <c r="D453" s="77" t="s">
        <v>95</v>
      </c>
      <c r="E453" s="458">
        <f>SUM(E454:E466)</f>
        <v>216392</v>
      </c>
      <c r="F453" s="458">
        <f>SUM(F454:F466)</f>
        <v>0</v>
      </c>
      <c r="G453" s="67">
        <f t="shared" si="8"/>
        <v>216392</v>
      </c>
    </row>
    <row r="454" spans="1:7" ht="12.75">
      <c r="A454" s="24"/>
      <c r="B454" s="10"/>
      <c r="C454" s="39">
        <v>3020</v>
      </c>
      <c r="D454" s="9" t="s">
        <v>212</v>
      </c>
      <c r="E454" s="457">
        <v>118</v>
      </c>
      <c r="F454" s="270"/>
      <c r="G454" s="68">
        <f t="shared" si="8"/>
        <v>118</v>
      </c>
    </row>
    <row r="455" spans="1:9" ht="12.75">
      <c r="A455" s="24"/>
      <c r="B455" s="10"/>
      <c r="C455" s="39">
        <v>4010</v>
      </c>
      <c r="D455" s="9" t="s">
        <v>213</v>
      </c>
      <c r="E455" s="457">
        <v>71551</v>
      </c>
      <c r="F455" s="270"/>
      <c r="G455" s="68">
        <f t="shared" si="8"/>
        <v>71551</v>
      </c>
      <c r="I455" s="295">
        <f>SUM(G455:G458)</f>
        <v>91839</v>
      </c>
    </row>
    <row r="456" spans="1:7" ht="12.75">
      <c r="A456" s="24"/>
      <c r="B456" s="10"/>
      <c r="C456" s="39">
        <v>4040</v>
      </c>
      <c r="D456" s="9" t="s">
        <v>214</v>
      </c>
      <c r="E456" s="457">
        <v>5086</v>
      </c>
      <c r="F456" s="270"/>
      <c r="G456" s="68">
        <f t="shared" si="8"/>
        <v>5086</v>
      </c>
    </row>
    <row r="457" spans="1:7" ht="12.75">
      <c r="A457" s="24"/>
      <c r="B457" s="10"/>
      <c r="C457" s="39">
        <v>4110</v>
      </c>
      <c r="D457" s="9" t="s">
        <v>215</v>
      </c>
      <c r="E457" s="457">
        <v>13346</v>
      </c>
      <c r="F457" s="270"/>
      <c r="G457" s="68">
        <f t="shared" si="8"/>
        <v>13346</v>
      </c>
    </row>
    <row r="458" spans="1:7" ht="12.75">
      <c r="A458" s="24"/>
      <c r="B458" s="10"/>
      <c r="C458" s="39">
        <v>4120</v>
      </c>
      <c r="D458" s="9" t="s">
        <v>216</v>
      </c>
      <c r="E458" s="457">
        <v>1856</v>
      </c>
      <c r="F458" s="270"/>
      <c r="G458" s="68">
        <f t="shared" si="8"/>
        <v>1856</v>
      </c>
    </row>
    <row r="459" spans="1:7" ht="12.75">
      <c r="A459" s="24"/>
      <c r="B459" s="10"/>
      <c r="C459" s="39">
        <v>4210</v>
      </c>
      <c r="D459" s="9" t="s">
        <v>217</v>
      </c>
      <c r="E459" s="457">
        <v>60300</v>
      </c>
      <c r="F459" s="270"/>
      <c r="G459" s="68">
        <f t="shared" si="8"/>
        <v>60300</v>
      </c>
    </row>
    <row r="460" spans="1:7" ht="12.75">
      <c r="A460" s="24"/>
      <c r="B460" s="10"/>
      <c r="C460" s="39">
        <v>4220</v>
      </c>
      <c r="D460" s="9" t="s">
        <v>252</v>
      </c>
      <c r="E460" s="457">
        <v>38824</v>
      </c>
      <c r="F460" s="270"/>
      <c r="G460" s="68">
        <f t="shared" si="8"/>
        <v>38824</v>
      </c>
    </row>
    <row r="461" spans="1:7" ht="12.75">
      <c r="A461" s="24"/>
      <c r="B461" s="10"/>
      <c r="C461" s="39">
        <v>4260</v>
      </c>
      <c r="D461" s="9" t="s">
        <v>218</v>
      </c>
      <c r="E461" s="457">
        <v>10000</v>
      </c>
      <c r="F461" s="270"/>
      <c r="G461" s="68">
        <f t="shared" si="8"/>
        <v>10000</v>
      </c>
    </row>
    <row r="462" spans="1:7" ht="12.75">
      <c r="A462" s="24"/>
      <c r="B462" s="10"/>
      <c r="C462" s="39">
        <v>4270</v>
      </c>
      <c r="D462" s="76" t="s">
        <v>219</v>
      </c>
      <c r="E462" s="457">
        <v>2000</v>
      </c>
      <c r="F462" s="270"/>
      <c r="G462" s="68">
        <f t="shared" si="8"/>
        <v>2000</v>
      </c>
    </row>
    <row r="463" spans="1:7" ht="12.75">
      <c r="A463" s="24"/>
      <c r="B463" s="10"/>
      <c r="C463" s="39">
        <v>4280</v>
      </c>
      <c r="D463" s="9" t="s">
        <v>220</v>
      </c>
      <c r="E463" s="457">
        <v>100</v>
      </c>
      <c r="F463" s="270"/>
      <c r="G463" s="68">
        <f t="shared" si="8"/>
        <v>100</v>
      </c>
    </row>
    <row r="464" spans="1:7" ht="12.75">
      <c r="A464" s="24"/>
      <c r="B464" s="10"/>
      <c r="C464" s="39">
        <v>4300</v>
      </c>
      <c r="D464" s="9" t="s">
        <v>209</v>
      </c>
      <c r="E464" s="457">
        <v>3000</v>
      </c>
      <c r="F464" s="270"/>
      <c r="G464" s="68">
        <f t="shared" si="8"/>
        <v>3000</v>
      </c>
    </row>
    <row r="465" spans="1:7" ht="12.75">
      <c r="A465" s="24"/>
      <c r="B465" s="10"/>
      <c r="C465" s="39">
        <v>4440</v>
      </c>
      <c r="D465" s="9" t="s">
        <v>223</v>
      </c>
      <c r="E465" s="457">
        <v>4225</v>
      </c>
      <c r="F465" s="270"/>
      <c r="G465" s="68">
        <f t="shared" si="8"/>
        <v>4225</v>
      </c>
    </row>
    <row r="466" spans="1:7" ht="12.75">
      <c r="A466" s="24"/>
      <c r="B466" s="10"/>
      <c r="C466" s="39">
        <v>4530</v>
      </c>
      <c r="D466" s="76" t="s">
        <v>530</v>
      </c>
      <c r="E466" s="457">
        <v>5986</v>
      </c>
      <c r="F466" s="270"/>
      <c r="G466" s="68">
        <f t="shared" si="8"/>
        <v>5986</v>
      </c>
    </row>
    <row r="467" spans="1:7" ht="12.75">
      <c r="A467" s="24"/>
      <c r="B467" s="10"/>
      <c r="C467" s="39"/>
      <c r="D467" s="9"/>
      <c r="E467" s="457"/>
      <c r="F467" s="270"/>
      <c r="G467" s="68"/>
    </row>
    <row r="468" spans="1:7" ht="12.75">
      <c r="A468" s="24"/>
      <c r="B468" s="66">
        <v>85415</v>
      </c>
      <c r="C468" s="86"/>
      <c r="D468" s="78" t="s">
        <v>43</v>
      </c>
      <c r="E468" s="458">
        <f>SUM(E469:E475)</f>
        <v>647503</v>
      </c>
      <c r="F468" s="458">
        <f>SUM(F469:F475)</f>
        <v>194066</v>
      </c>
      <c r="G468" s="67">
        <f t="shared" si="8"/>
        <v>841569</v>
      </c>
    </row>
    <row r="469" spans="1:7" ht="12.75">
      <c r="A469" s="24"/>
      <c r="B469" s="10"/>
      <c r="C469" s="39">
        <v>3240</v>
      </c>
      <c r="D469" s="76" t="s">
        <v>257</v>
      </c>
      <c r="E469" s="457">
        <v>335890</v>
      </c>
      <c r="F469" s="270">
        <v>-3236</v>
      </c>
      <c r="G469" s="68">
        <f t="shared" si="8"/>
        <v>332654</v>
      </c>
    </row>
    <row r="470" spans="1:9" ht="12.75">
      <c r="A470" s="24"/>
      <c r="B470" s="10"/>
      <c r="C470" s="39">
        <v>3248</v>
      </c>
      <c r="D470" s="76" t="s">
        <v>676</v>
      </c>
      <c r="E470" s="457">
        <v>209286</v>
      </c>
      <c r="F470" s="270">
        <v>134165</v>
      </c>
      <c r="G470" s="68">
        <f>F470+E470</f>
        <v>343451</v>
      </c>
      <c r="I470" s="295">
        <f>SUM(F470:F471)</f>
        <v>197302</v>
      </c>
    </row>
    <row r="471" spans="1:7" ht="12.75">
      <c r="A471" s="24"/>
      <c r="B471" s="10"/>
      <c r="C471" s="39">
        <v>3249</v>
      </c>
      <c r="D471" s="76" t="s">
        <v>676</v>
      </c>
      <c r="E471" s="457">
        <v>98487</v>
      </c>
      <c r="F471" s="270">
        <v>63137</v>
      </c>
      <c r="G471" s="68">
        <f>F471+E471</f>
        <v>161624</v>
      </c>
    </row>
    <row r="472" spans="1:9" ht="12.75">
      <c r="A472" s="24"/>
      <c r="B472" s="10"/>
      <c r="C472" s="39">
        <v>4110</v>
      </c>
      <c r="D472" s="9" t="s">
        <v>215</v>
      </c>
      <c r="E472" s="457">
        <v>559</v>
      </c>
      <c r="F472" s="270"/>
      <c r="G472" s="68">
        <f t="shared" si="8"/>
        <v>559</v>
      </c>
      <c r="I472" s="295">
        <f>SUM(G472:G474)</f>
        <v>3637</v>
      </c>
    </row>
    <row r="473" spans="1:7" ht="12.75">
      <c r="A473" s="24"/>
      <c r="B473" s="10"/>
      <c r="C473" s="39">
        <v>4120</v>
      </c>
      <c r="D473" s="9" t="s">
        <v>216</v>
      </c>
      <c r="E473" s="457">
        <v>78</v>
      </c>
      <c r="F473" s="270"/>
      <c r="G473" s="68">
        <f t="shared" si="8"/>
        <v>78</v>
      </c>
    </row>
    <row r="474" spans="1:7" ht="12.75">
      <c r="A474" s="24"/>
      <c r="B474" s="10"/>
      <c r="C474" s="39">
        <v>4170</v>
      </c>
      <c r="D474" s="76" t="s">
        <v>605</v>
      </c>
      <c r="E474" s="457">
        <v>3000</v>
      </c>
      <c r="F474" s="270"/>
      <c r="G474" s="68">
        <f>E474+F474</f>
        <v>3000</v>
      </c>
    </row>
    <row r="475" spans="1:7" ht="12.75">
      <c r="A475" s="24"/>
      <c r="B475" s="10"/>
      <c r="C475" s="39">
        <v>4300</v>
      </c>
      <c r="D475" s="9" t="s">
        <v>209</v>
      </c>
      <c r="E475" s="457">
        <v>203</v>
      </c>
      <c r="F475" s="270"/>
      <c r="G475" s="68">
        <f t="shared" si="8"/>
        <v>203</v>
      </c>
    </row>
    <row r="476" spans="1:7" ht="12.75">
      <c r="A476" s="24"/>
      <c r="B476" s="10"/>
      <c r="C476" s="39"/>
      <c r="D476" s="9"/>
      <c r="E476" s="457"/>
      <c r="F476" s="270"/>
      <c r="G476" s="68"/>
    </row>
    <row r="477" spans="1:7" ht="12.75">
      <c r="A477" s="24"/>
      <c r="B477" s="66">
        <v>85420</v>
      </c>
      <c r="C477" s="86"/>
      <c r="D477" s="80" t="s">
        <v>477</v>
      </c>
      <c r="E477" s="458">
        <f>SUM(E478:E493)</f>
        <v>1661734</v>
      </c>
      <c r="F477" s="458">
        <f>SUM(F478:F493)</f>
        <v>8679</v>
      </c>
      <c r="G477" s="67">
        <f aca="true" t="shared" si="9" ref="G477:G519">E477+F477</f>
        <v>1670413</v>
      </c>
    </row>
    <row r="478" spans="1:7" ht="12.75">
      <c r="A478" s="24"/>
      <c r="B478" s="10"/>
      <c r="C478" s="39">
        <v>3020</v>
      </c>
      <c r="D478" s="9" t="s">
        <v>212</v>
      </c>
      <c r="E478" s="457">
        <v>49058</v>
      </c>
      <c r="F478" s="270"/>
      <c r="G478" s="68">
        <f t="shared" si="9"/>
        <v>49058</v>
      </c>
    </row>
    <row r="479" spans="1:7" ht="12.75">
      <c r="A479" s="24"/>
      <c r="B479" s="10"/>
      <c r="C479" s="39">
        <v>3110</v>
      </c>
      <c r="D479" s="9" t="s">
        <v>251</v>
      </c>
      <c r="E479" s="457">
        <v>3000</v>
      </c>
      <c r="F479" s="270"/>
      <c r="G479" s="68">
        <f t="shared" si="9"/>
        <v>3000</v>
      </c>
    </row>
    <row r="480" spans="1:9" ht="12.75">
      <c r="A480" s="24"/>
      <c r="B480" s="10"/>
      <c r="C480" s="39">
        <v>4010</v>
      </c>
      <c r="D480" s="9" t="s">
        <v>213</v>
      </c>
      <c r="E480" s="457">
        <v>767508</v>
      </c>
      <c r="F480" s="270">
        <v>6213</v>
      </c>
      <c r="G480" s="68">
        <f t="shared" si="9"/>
        <v>773721</v>
      </c>
      <c r="I480" s="295">
        <f>SUM(G480:G484)</f>
        <v>1035265</v>
      </c>
    </row>
    <row r="481" spans="1:7" ht="12.75">
      <c r="A481" s="24"/>
      <c r="B481" s="10"/>
      <c r="C481" s="39">
        <v>4040</v>
      </c>
      <c r="D481" s="9" t="s">
        <v>214</v>
      </c>
      <c r="E481" s="457">
        <v>75691</v>
      </c>
      <c r="F481" s="270">
        <v>-213</v>
      </c>
      <c r="G481" s="68">
        <f t="shared" si="9"/>
        <v>75478</v>
      </c>
    </row>
    <row r="482" spans="1:7" ht="12.75">
      <c r="A482" s="24"/>
      <c r="B482" s="10"/>
      <c r="C482" s="39">
        <v>4110</v>
      </c>
      <c r="D482" s="9" t="s">
        <v>215</v>
      </c>
      <c r="E482" s="457">
        <v>160538</v>
      </c>
      <c r="F482" s="270">
        <v>-6000</v>
      </c>
      <c r="G482" s="68">
        <f t="shared" si="9"/>
        <v>154538</v>
      </c>
    </row>
    <row r="483" spans="1:7" ht="12.75">
      <c r="A483" s="24"/>
      <c r="B483" s="10"/>
      <c r="C483" s="39">
        <v>4120</v>
      </c>
      <c r="D483" s="9" t="s">
        <v>216</v>
      </c>
      <c r="E483" s="457">
        <v>20386</v>
      </c>
      <c r="F483" s="270"/>
      <c r="G483" s="68">
        <f t="shared" si="9"/>
        <v>20386</v>
      </c>
    </row>
    <row r="484" spans="1:7" ht="12.75">
      <c r="A484" s="24"/>
      <c r="B484" s="10"/>
      <c r="C484" s="39">
        <v>4170</v>
      </c>
      <c r="D484" s="76" t="s">
        <v>605</v>
      </c>
      <c r="E484" s="457">
        <v>6000</v>
      </c>
      <c r="F484" s="270">
        <v>5142</v>
      </c>
      <c r="G484" s="68">
        <f t="shared" si="9"/>
        <v>11142</v>
      </c>
    </row>
    <row r="485" spans="1:7" ht="12.75">
      <c r="A485" s="24"/>
      <c r="B485" s="10"/>
      <c r="C485" s="39">
        <v>4210</v>
      </c>
      <c r="D485" s="9" t="s">
        <v>217</v>
      </c>
      <c r="E485" s="457">
        <v>143212</v>
      </c>
      <c r="F485" s="270">
        <v>7000</v>
      </c>
      <c r="G485" s="68">
        <f t="shared" si="9"/>
        <v>150212</v>
      </c>
    </row>
    <row r="486" spans="1:7" ht="12.75">
      <c r="A486" s="24"/>
      <c r="B486" s="10"/>
      <c r="C486" s="39">
        <v>4220</v>
      </c>
      <c r="D486" s="9" t="s">
        <v>252</v>
      </c>
      <c r="E486" s="457">
        <v>3000</v>
      </c>
      <c r="F486" s="270"/>
      <c r="G486" s="68">
        <f t="shared" si="9"/>
        <v>3000</v>
      </c>
    </row>
    <row r="487" spans="1:7" ht="12.75">
      <c r="A487" s="24"/>
      <c r="B487" s="10"/>
      <c r="C487" s="39">
        <v>4260</v>
      </c>
      <c r="D487" s="9" t="s">
        <v>218</v>
      </c>
      <c r="E487" s="457">
        <v>35000</v>
      </c>
      <c r="F487" s="270"/>
      <c r="G487" s="68">
        <f t="shared" si="9"/>
        <v>35000</v>
      </c>
    </row>
    <row r="488" spans="1:7" ht="12.75">
      <c r="A488" s="24"/>
      <c r="B488" s="10"/>
      <c r="C488" s="39">
        <v>4270</v>
      </c>
      <c r="D488" s="76" t="s">
        <v>219</v>
      </c>
      <c r="E488" s="457">
        <v>30380</v>
      </c>
      <c r="F488" s="270">
        <v>9436</v>
      </c>
      <c r="G488" s="68">
        <f t="shared" si="9"/>
        <v>39816</v>
      </c>
    </row>
    <row r="489" spans="1:7" ht="12.75">
      <c r="A489" s="24"/>
      <c r="B489" s="10"/>
      <c r="C489" s="39">
        <v>4300</v>
      </c>
      <c r="D489" s="9" t="s">
        <v>209</v>
      </c>
      <c r="E489" s="457">
        <v>199000</v>
      </c>
      <c r="F489" s="270">
        <v>-5142</v>
      </c>
      <c r="G489" s="68">
        <f t="shared" si="9"/>
        <v>193858</v>
      </c>
    </row>
    <row r="490" spans="1:7" ht="12.75">
      <c r="A490" s="24"/>
      <c r="B490" s="10"/>
      <c r="C490" s="39">
        <v>4410</v>
      </c>
      <c r="D490" s="9" t="s">
        <v>221</v>
      </c>
      <c r="E490" s="457">
        <v>3000</v>
      </c>
      <c r="F490" s="270"/>
      <c r="G490" s="68">
        <f t="shared" si="9"/>
        <v>3000</v>
      </c>
    </row>
    <row r="491" spans="1:7" ht="12.75">
      <c r="A491" s="24"/>
      <c r="B491" s="10"/>
      <c r="C491" s="39">
        <v>4430</v>
      </c>
      <c r="D491" s="9" t="s">
        <v>222</v>
      </c>
      <c r="E491" s="457">
        <v>8600</v>
      </c>
      <c r="F491" s="270"/>
      <c r="G491" s="68">
        <f t="shared" si="9"/>
        <v>8600</v>
      </c>
    </row>
    <row r="492" spans="1:7" ht="12.75">
      <c r="A492" s="24"/>
      <c r="B492" s="10"/>
      <c r="C492" s="39">
        <v>4440</v>
      </c>
      <c r="D492" s="9" t="s">
        <v>223</v>
      </c>
      <c r="E492" s="457">
        <v>47454</v>
      </c>
      <c r="F492" s="270"/>
      <c r="G492" s="68">
        <f t="shared" si="9"/>
        <v>47454</v>
      </c>
    </row>
    <row r="493" spans="1:7" ht="12.75">
      <c r="A493" s="24"/>
      <c r="B493" s="10"/>
      <c r="C493" s="39">
        <v>6060</v>
      </c>
      <c r="D493" s="76" t="s">
        <v>276</v>
      </c>
      <c r="E493" s="457">
        <v>109907</v>
      </c>
      <c r="F493" s="270">
        <v>-7757</v>
      </c>
      <c r="G493" s="68">
        <f t="shared" si="9"/>
        <v>102150</v>
      </c>
    </row>
    <row r="494" spans="1:7" ht="12.75">
      <c r="A494" s="24"/>
      <c r="B494" s="10"/>
      <c r="C494" s="39"/>
      <c r="D494" s="9"/>
      <c r="E494" s="457"/>
      <c r="F494" s="270"/>
      <c r="G494" s="68"/>
    </row>
    <row r="495" spans="1:7" ht="12.75">
      <c r="A495" s="24"/>
      <c r="B495" s="66">
        <v>85446</v>
      </c>
      <c r="C495" s="86"/>
      <c r="D495" s="78" t="s">
        <v>175</v>
      </c>
      <c r="E495" s="458">
        <f>SUM(E496:E497)</f>
        <v>781</v>
      </c>
      <c r="F495" s="458">
        <f>SUM(F496:F497)</f>
        <v>-93</v>
      </c>
      <c r="G495" s="67">
        <f t="shared" si="9"/>
        <v>688</v>
      </c>
    </row>
    <row r="496" spans="1:7" ht="12.75">
      <c r="A496" s="24"/>
      <c r="B496" s="10"/>
      <c r="C496" s="39">
        <v>4300</v>
      </c>
      <c r="D496" s="9" t="s">
        <v>209</v>
      </c>
      <c r="E496" s="457">
        <v>230</v>
      </c>
      <c r="F496" s="270"/>
      <c r="G496" s="68">
        <f t="shared" si="9"/>
        <v>230</v>
      </c>
    </row>
    <row r="497" spans="1:7" ht="12.75">
      <c r="A497" s="24"/>
      <c r="B497" s="10"/>
      <c r="C497" s="39">
        <v>4410</v>
      </c>
      <c r="D497" s="9" t="s">
        <v>221</v>
      </c>
      <c r="E497" s="457">
        <v>551</v>
      </c>
      <c r="F497" s="270">
        <v>-93</v>
      </c>
      <c r="G497" s="68">
        <f t="shared" si="9"/>
        <v>458</v>
      </c>
    </row>
    <row r="498" spans="1:7" ht="12.75">
      <c r="A498" s="24"/>
      <c r="B498" s="10"/>
      <c r="C498" s="39"/>
      <c r="D498" s="76"/>
      <c r="E498" s="457"/>
      <c r="F498" s="270"/>
      <c r="G498" s="68"/>
    </row>
    <row r="499" spans="1:7" ht="12.75">
      <c r="A499" s="24"/>
      <c r="B499" s="66">
        <v>85495</v>
      </c>
      <c r="C499" s="86"/>
      <c r="D499" s="80" t="s">
        <v>25</v>
      </c>
      <c r="E499" s="458">
        <f>SUM(E500)</f>
        <v>6658</v>
      </c>
      <c r="F499" s="458">
        <f>SUM(F500)</f>
        <v>0</v>
      </c>
      <c r="G499" s="67">
        <f t="shared" si="9"/>
        <v>6658</v>
      </c>
    </row>
    <row r="500" spans="1:7" ht="12.75">
      <c r="A500" s="24"/>
      <c r="B500" s="10"/>
      <c r="C500" s="39">
        <v>4440</v>
      </c>
      <c r="D500" s="9" t="s">
        <v>223</v>
      </c>
      <c r="E500" s="457">
        <v>6658</v>
      </c>
      <c r="F500" s="270"/>
      <c r="G500" s="68">
        <f t="shared" si="9"/>
        <v>6658</v>
      </c>
    </row>
    <row r="501" spans="1:7" ht="12.75">
      <c r="A501" s="23"/>
      <c r="B501" s="39"/>
      <c r="C501" s="39"/>
      <c r="D501" s="9"/>
      <c r="E501" s="457"/>
      <c r="F501" s="270"/>
      <c r="G501" s="68"/>
    </row>
    <row r="502" spans="1:7" ht="13.5" thickBot="1">
      <c r="A502" s="46">
        <v>921</v>
      </c>
      <c r="B502" s="42"/>
      <c r="C502" s="42"/>
      <c r="D502" s="53" t="s">
        <v>46</v>
      </c>
      <c r="E502" s="456">
        <f>E503+E510</f>
        <v>55000</v>
      </c>
      <c r="F502" s="456">
        <f>F503+F510</f>
        <v>0</v>
      </c>
      <c r="G502" s="65">
        <f t="shared" si="9"/>
        <v>55000</v>
      </c>
    </row>
    <row r="503" spans="1:7" ht="12.75">
      <c r="A503" s="23"/>
      <c r="B503" s="83">
        <v>92105</v>
      </c>
      <c r="C503" s="86"/>
      <c r="D503" s="78" t="s">
        <v>258</v>
      </c>
      <c r="E503" s="458">
        <f>SUM(E504:E508)</f>
        <v>20000</v>
      </c>
      <c r="F503" s="458">
        <f>SUM(F504:F508)</f>
        <v>0</v>
      </c>
      <c r="G503" s="67">
        <f t="shared" si="9"/>
        <v>20000</v>
      </c>
    </row>
    <row r="504" spans="1:8" ht="12.75">
      <c r="A504" s="23"/>
      <c r="B504" s="39"/>
      <c r="C504" s="40" t="s">
        <v>522</v>
      </c>
      <c r="D504" s="9" t="s">
        <v>523</v>
      </c>
      <c r="E504" s="457">
        <v>4000</v>
      </c>
      <c r="F504" s="270"/>
      <c r="G504" s="68">
        <f t="shared" si="9"/>
        <v>4000</v>
      </c>
      <c r="H504" s="295"/>
    </row>
    <row r="505" spans="1:8" ht="12.75">
      <c r="A505" s="23"/>
      <c r="B505" s="39"/>
      <c r="C505" s="40"/>
      <c r="D505" s="76" t="s">
        <v>524</v>
      </c>
      <c r="E505" s="457"/>
      <c r="F505" s="270"/>
      <c r="G505" s="68"/>
      <c r="H505" s="295"/>
    </row>
    <row r="506" spans="1:7" ht="12.75">
      <c r="A506" s="23"/>
      <c r="B506" s="39"/>
      <c r="C506" s="39">
        <v>3020</v>
      </c>
      <c r="D506" s="9" t="s">
        <v>212</v>
      </c>
      <c r="E506" s="457">
        <v>5000</v>
      </c>
      <c r="F506" s="270"/>
      <c r="G506" s="68">
        <f t="shared" si="9"/>
        <v>5000</v>
      </c>
    </row>
    <row r="507" spans="1:7" ht="12.75">
      <c r="A507" s="23"/>
      <c r="B507" s="39"/>
      <c r="C507" s="39">
        <v>4210</v>
      </c>
      <c r="D507" s="76" t="s">
        <v>217</v>
      </c>
      <c r="E507" s="457">
        <v>3000</v>
      </c>
      <c r="F507" s="270"/>
      <c r="G507" s="68">
        <f t="shared" si="9"/>
        <v>3000</v>
      </c>
    </row>
    <row r="508" spans="1:7" ht="12.75">
      <c r="A508" s="23"/>
      <c r="B508" s="39"/>
      <c r="C508" s="39">
        <v>4300</v>
      </c>
      <c r="D508" s="9" t="s">
        <v>209</v>
      </c>
      <c r="E508" s="457">
        <v>8000</v>
      </c>
      <c r="F508" s="270"/>
      <c r="G508" s="68">
        <f t="shared" si="9"/>
        <v>8000</v>
      </c>
    </row>
    <row r="509" spans="1:7" ht="12.75">
      <c r="A509" s="23"/>
      <c r="B509" s="39"/>
      <c r="C509" s="39"/>
      <c r="D509" s="9"/>
      <c r="E509" s="457"/>
      <c r="F509" s="270"/>
      <c r="G509" s="68"/>
    </row>
    <row r="510" spans="1:7" ht="12.75">
      <c r="A510" s="23"/>
      <c r="B510" s="83">
        <v>92116</v>
      </c>
      <c r="C510" s="86"/>
      <c r="D510" s="77" t="s">
        <v>259</v>
      </c>
      <c r="E510" s="458">
        <f>E511</f>
        <v>35000</v>
      </c>
      <c r="F510" s="458">
        <f>F511</f>
        <v>0</v>
      </c>
      <c r="G510" s="67">
        <f t="shared" si="9"/>
        <v>35000</v>
      </c>
    </row>
    <row r="511" spans="1:8" ht="12.75">
      <c r="A511" s="23"/>
      <c r="B511" s="39"/>
      <c r="C511" s="51">
        <v>2310</v>
      </c>
      <c r="D511" s="5" t="s">
        <v>211</v>
      </c>
      <c r="E511" s="457">
        <v>35000</v>
      </c>
      <c r="F511" s="270"/>
      <c r="G511" s="68">
        <f t="shared" si="9"/>
        <v>35000</v>
      </c>
      <c r="H511" s="295"/>
    </row>
    <row r="512" spans="1:7" ht="12.75">
      <c r="A512" s="23"/>
      <c r="B512" s="39"/>
      <c r="C512" s="51"/>
      <c r="D512" s="1"/>
      <c r="E512" s="457"/>
      <c r="F512" s="270"/>
      <c r="G512" s="68"/>
    </row>
    <row r="513" spans="1:7" ht="13.5" thickBot="1">
      <c r="A513" s="46">
        <v>926</v>
      </c>
      <c r="B513" s="42"/>
      <c r="C513" s="42"/>
      <c r="D513" s="53" t="s">
        <v>260</v>
      </c>
      <c r="E513" s="456">
        <f>E514</f>
        <v>103000</v>
      </c>
      <c r="F513" s="456">
        <f>F514</f>
        <v>0</v>
      </c>
      <c r="G513" s="65">
        <f t="shared" si="9"/>
        <v>103000</v>
      </c>
    </row>
    <row r="514" spans="1:7" ht="12.75">
      <c r="A514" s="23"/>
      <c r="B514" s="83">
        <v>92605</v>
      </c>
      <c r="C514" s="86"/>
      <c r="D514" s="78" t="s">
        <v>261</v>
      </c>
      <c r="E514" s="458">
        <f>SUM(E515:E519)</f>
        <v>103000</v>
      </c>
      <c r="F514" s="458">
        <f>SUM(F515:F519)</f>
        <v>0</v>
      </c>
      <c r="G514" s="67">
        <f t="shared" si="9"/>
        <v>103000</v>
      </c>
    </row>
    <row r="515" spans="1:8" ht="12.75">
      <c r="A515" s="23"/>
      <c r="B515" s="39"/>
      <c r="C515" s="40" t="s">
        <v>522</v>
      </c>
      <c r="D515" s="9" t="s">
        <v>523</v>
      </c>
      <c r="E515" s="457">
        <v>70000</v>
      </c>
      <c r="F515" s="270"/>
      <c r="G515" s="68">
        <f t="shared" si="9"/>
        <v>70000</v>
      </c>
      <c r="H515" s="295"/>
    </row>
    <row r="516" spans="1:8" ht="12.75">
      <c r="A516" s="23"/>
      <c r="B516" s="39"/>
      <c r="C516" s="40"/>
      <c r="D516" s="76" t="s">
        <v>524</v>
      </c>
      <c r="E516" s="457"/>
      <c r="F516" s="270"/>
      <c r="G516" s="68"/>
      <c r="H516" s="295"/>
    </row>
    <row r="517" spans="1:7" ht="12.75">
      <c r="A517" s="23"/>
      <c r="B517" s="39"/>
      <c r="C517" s="39">
        <v>3020</v>
      </c>
      <c r="D517" s="9" t="s">
        <v>262</v>
      </c>
      <c r="E517" s="457">
        <v>10000</v>
      </c>
      <c r="F517" s="270"/>
      <c r="G517" s="68">
        <f t="shared" si="9"/>
        <v>10000</v>
      </c>
    </row>
    <row r="518" spans="1:7" ht="12.75">
      <c r="A518" s="23"/>
      <c r="B518" s="39"/>
      <c r="C518" s="39">
        <v>4210</v>
      </c>
      <c r="D518" s="9" t="s">
        <v>217</v>
      </c>
      <c r="E518" s="457">
        <v>5345</v>
      </c>
      <c r="F518" s="270"/>
      <c r="G518" s="68">
        <f t="shared" si="9"/>
        <v>5345</v>
      </c>
    </row>
    <row r="519" spans="1:7" ht="12.75">
      <c r="A519" s="23"/>
      <c r="B519" s="39"/>
      <c r="C519" s="39">
        <v>4300</v>
      </c>
      <c r="D519" s="9" t="s">
        <v>209</v>
      </c>
      <c r="E519" s="457">
        <v>17655</v>
      </c>
      <c r="F519" s="270"/>
      <c r="G519" s="68">
        <f t="shared" si="9"/>
        <v>17655</v>
      </c>
    </row>
    <row r="520" spans="1:7" ht="13.5" thickBot="1">
      <c r="A520" s="23"/>
      <c r="B520" s="39"/>
      <c r="C520" s="39"/>
      <c r="D520" s="9"/>
      <c r="E520" s="457"/>
      <c r="F520" s="270"/>
      <c r="G520" s="68"/>
    </row>
    <row r="521" spans="1:9" ht="17.25" customHeight="1" thickBot="1">
      <c r="A521" s="703" t="s">
        <v>751</v>
      </c>
      <c r="B521" s="704"/>
      <c r="C521" s="704"/>
      <c r="D521" s="705"/>
      <c r="E521" s="641">
        <f>E513+E502+E422+E382+E288+E271+E259+E169+E165+E156+E149+E89+E69+E61+E54+E31+E24+E15</f>
        <v>33271135</v>
      </c>
      <c r="F521" s="641">
        <f>F513+F502+F422+F382+F288+F271+F259+F169+F165+F156+F149+F89+F69+F61+F54+F31+F24+F15</f>
        <v>1106002</v>
      </c>
      <c r="G521" s="266">
        <f>F521+E521</f>
        <v>34377137</v>
      </c>
      <c r="I521" s="55">
        <v>210912</v>
      </c>
    </row>
    <row r="522" ht="12.75">
      <c r="E522" s="323"/>
    </row>
    <row r="523" spans="5:11" ht="12.75">
      <c r="E523" s="323" t="s">
        <v>473</v>
      </c>
      <c r="H523" s="294"/>
      <c r="I523" s="294"/>
      <c r="J523" s="294"/>
      <c r="K523" s="294"/>
    </row>
    <row r="524" spans="5:11" ht="12.75">
      <c r="E524" s="323" t="s">
        <v>322</v>
      </c>
      <c r="G524" s="297"/>
      <c r="H524" s="295"/>
      <c r="J524" s="294"/>
      <c r="K524" s="294"/>
    </row>
    <row r="525" spans="5:11" ht="12.75">
      <c r="E525" s="323" t="s">
        <v>474</v>
      </c>
      <c r="G525" s="297"/>
      <c r="H525" s="297"/>
      <c r="I525" s="298"/>
      <c r="J525" s="294"/>
      <c r="K525" s="294"/>
    </row>
    <row r="526" spans="5:10" ht="12.75">
      <c r="E526" s="323" t="s">
        <v>475</v>
      </c>
      <c r="G526" s="297"/>
      <c r="H526" s="297"/>
      <c r="I526" s="298"/>
      <c r="J526" s="55"/>
    </row>
    <row r="527" spans="5:10" ht="12.75">
      <c r="E527" s="323" t="s">
        <v>476</v>
      </c>
      <c r="G527" s="297"/>
      <c r="H527" s="297"/>
      <c r="I527" s="298"/>
      <c r="J527" s="55"/>
    </row>
    <row r="528" spans="5:10" ht="12.75">
      <c r="E528" s="323"/>
      <c r="J528" s="55"/>
    </row>
    <row r="529" ht="12.75">
      <c r="E529" s="323"/>
    </row>
    <row r="530" ht="12.75">
      <c r="E530" s="323"/>
    </row>
    <row r="531" ht="12.75">
      <c r="E531" s="323"/>
    </row>
    <row r="532" ht="12.75">
      <c r="E532" s="323"/>
    </row>
    <row r="533" ht="12.75">
      <c r="E533" s="323"/>
    </row>
    <row r="534" ht="12.75">
      <c r="E534" s="323"/>
    </row>
    <row r="535" ht="12.75">
      <c r="E535" s="323"/>
    </row>
    <row r="536" ht="12.75">
      <c r="E536" s="323"/>
    </row>
    <row r="537" ht="12.75">
      <c r="E537" s="323"/>
    </row>
    <row r="538" ht="12.75">
      <c r="E538" s="323"/>
    </row>
    <row r="539" ht="12.75">
      <c r="E539" s="323"/>
    </row>
    <row r="540" ht="12.75">
      <c r="E540" s="323"/>
    </row>
    <row r="541" ht="12.75">
      <c r="E541" s="323"/>
    </row>
    <row r="542" ht="12.75">
      <c r="E542" s="323"/>
    </row>
    <row r="543" ht="12.75">
      <c r="E543" s="323"/>
    </row>
    <row r="544" ht="12.75">
      <c r="E544" s="323"/>
    </row>
    <row r="545" ht="12.75">
      <c r="E545" s="323"/>
    </row>
    <row r="546" ht="12.75">
      <c r="E546" s="323"/>
    </row>
    <row r="547" ht="12.75">
      <c r="E547" s="323"/>
    </row>
    <row r="548" ht="12.75">
      <c r="E548" s="323"/>
    </row>
    <row r="549" ht="12.75">
      <c r="E549" s="323"/>
    </row>
    <row r="550" ht="12.75">
      <c r="E550" s="323"/>
    </row>
    <row r="551" ht="12.75">
      <c r="E551" s="323"/>
    </row>
    <row r="552" ht="12.75">
      <c r="E552" s="323"/>
    </row>
    <row r="553" ht="12.75">
      <c r="E553" s="323"/>
    </row>
    <row r="554" ht="12.75">
      <c r="E554" s="323"/>
    </row>
    <row r="555" ht="12.75">
      <c r="E555" s="323"/>
    </row>
    <row r="556" ht="12.75">
      <c r="E556" s="323"/>
    </row>
    <row r="557" ht="12.75">
      <c r="E557" s="323"/>
    </row>
    <row r="558" ht="12.75">
      <c r="E558" s="323"/>
    </row>
    <row r="559" ht="12.75">
      <c r="E559" s="323"/>
    </row>
    <row r="560" ht="12.75">
      <c r="E560" s="323"/>
    </row>
    <row r="561" ht="12.75">
      <c r="E561" s="323"/>
    </row>
    <row r="562" ht="12.75">
      <c r="E562" s="323"/>
    </row>
    <row r="563" ht="12.75">
      <c r="E563" s="323"/>
    </row>
    <row r="564" ht="12.75">
      <c r="E564" s="323"/>
    </row>
    <row r="565" ht="12.75">
      <c r="E565" s="323"/>
    </row>
    <row r="566" ht="12.75">
      <c r="E566" s="323"/>
    </row>
    <row r="567" ht="12.75">
      <c r="E567" s="323"/>
    </row>
    <row r="568" ht="12.75">
      <c r="E568" s="323"/>
    </row>
    <row r="569" ht="12.75">
      <c r="E569" s="323"/>
    </row>
    <row r="570" ht="12.75">
      <c r="E570" s="323"/>
    </row>
    <row r="571" ht="12.75">
      <c r="E571" s="323"/>
    </row>
    <row r="572" ht="12.75">
      <c r="E572" s="323"/>
    </row>
    <row r="573" ht="12.75">
      <c r="E573" s="323"/>
    </row>
    <row r="574" ht="12.75">
      <c r="E574" s="323"/>
    </row>
    <row r="575" ht="12.75">
      <c r="E575" s="323"/>
    </row>
    <row r="576" ht="12.75">
      <c r="E576" s="323"/>
    </row>
    <row r="577" ht="12.75">
      <c r="E577" s="323"/>
    </row>
    <row r="578" ht="12.75">
      <c r="E578" s="323"/>
    </row>
    <row r="579" ht="12.75">
      <c r="E579" s="323"/>
    </row>
    <row r="580" ht="12.75">
      <c r="E580" s="323"/>
    </row>
    <row r="581" ht="12.75">
      <c r="E581" s="323"/>
    </row>
    <row r="582" ht="12.75">
      <c r="E582" s="323"/>
    </row>
    <row r="583" ht="12.75">
      <c r="E583" s="323"/>
    </row>
    <row r="584" ht="12.75">
      <c r="E584" s="323"/>
    </row>
    <row r="585" ht="12.75">
      <c r="E585" s="323"/>
    </row>
    <row r="586" ht="12.75">
      <c r="E586" s="323"/>
    </row>
    <row r="587" ht="12.75">
      <c r="E587" s="323"/>
    </row>
    <row r="588" ht="12.75">
      <c r="E588" s="323"/>
    </row>
    <row r="589" ht="12.75">
      <c r="E589" s="323"/>
    </row>
    <row r="590" ht="12.75">
      <c r="E590" s="323"/>
    </row>
    <row r="591" ht="12.75">
      <c r="E591" s="323"/>
    </row>
    <row r="592" ht="12.75">
      <c r="E592" s="323"/>
    </row>
    <row r="593" ht="12.75">
      <c r="E593" s="323"/>
    </row>
    <row r="594" ht="12.75">
      <c r="E594" s="323"/>
    </row>
    <row r="595" ht="12.75">
      <c r="E595" s="323"/>
    </row>
    <row r="596" ht="12.75">
      <c r="E596" s="323"/>
    </row>
    <row r="597" ht="12.75">
      <c r="E597" s="323"/>
    </row>
    <row r="598" ht="12.75">
      <c r="E598" s="323"/>
    </row>
    <row r="599" ht="12.75">
      <c r="E599" s="323"/>
    </row>
    <row r="600" ht="12.75">
      <c r="E600" s="323"/>
    </row>
    <row r="601" ht="12.75">
      <c r="E601" s="323"/>
    </row>
    <row r="602" ht="12.75">
      <c r="E602" s="323"/>
    </row>
    <row r="603" ht="12.75">
      <c r="E603" s="323"/>
    </row>
    <row r="604" ht="12.75">
      <c r="E604" s="323"/>
    </row>
    <row r="605" ht="12.75">
      <c r="E605" s="323"/>
    </row>
    <row r="606" ht="12.75">
      <c r="E606" s="323"/>
    </row>
    <row r="607" ht="12.75">
      <c r="E607" s="323"/>
    </row>
    <row r="608" ht="12.75">
      <c r="E608" s="323"/>
    </row>
    <row r="609" ht="12.75">
      <c r="E609" s="323"/>
    </row>
    <row r="610" ht="12.75">
      <c r="E610" s="323"/>
    </row>
    <row r="611" ht="12.75">
      <c r="E611" s="323"/>
    </row>
    <row r="612" ht="12.75">
      <c r="E612" s="323"/>
    </row>
    <row r="613" ht="12.75">
      <c r="E613" s="323"/>
    </row>
    <row r="614" ht="12.75">
      <c r="E614" s="323"/>
    </row>
    <row r="615" ht="12.75">
      <c r="E615" s="323"/>
    </row>
    <row r="616" ht="12.75">
      <c r="E616" s="323"/>
    </row>
    <row r="617" ht="12.75">
      <c r="E617" s="323"/>
    </row>
    <row r="618" ht="12.75">
      <c r="E618" s="323"/>
    </row>
    <row r="619" ht="12.75">
      <c r="E619" s="323"/>
    </row>
    <row r="620" ht="12.75">
      <c r="E620" s="323"/>
    </row>
    <row r="621" ht="12.75">
      <c r="E621" s="323"/>
    </row>
    <row r="622" ht="12.75">
      <c r="E622" s="323"/>
    </row>
    <row r="623" ht="12.75">
      <c r="E623" s="323"/>
    </row>
    <row r="624" ht="12.75">
      <c r="E624" s="323"/>
    </row>
    <row r="625" ht="12.75">
      <c r="E625" s="323"/>
    </row>
    <row r="626" ht="12.75">
      <c r="E626" s="323"/>
    </row>
    <row r="627" ht="12.75">
      <c r="E627" s="323"/>
    </row>
    <row r="628" ht="12.75">
      <c r="E628" s="323"/>
    </row>
    <row r="629" ht="12.75">
      <c r="E629" s="323"/>
    </row>
    <row r="630" ht="12.75">
      <c r="E630" s="323"/>
    </row>
    <row r="631" ht="12.75">
      <c r="E631" s="323"/>
    </row>
    <row r="632" ht="12.75">
      <c r="E632" s="323"/>
    </row>
    <row r="633" ht="12.75">
      <c r="E633" s="323"/>
    </row>
    <row r="634" ht="12.75">
      <c r="E634" s="323"/>
    </row>
    <row r="635" ht="12.75">
      <c r="E635" s="323"/>
    </row>
    <row r="636" ht="12.75">
      <c r="E636" s="323"/>
    </row>
    <row r="637" ht="12.75">
      <c r="E637" s="323"/>
    </row>
    <row r="638" ht="12.75">
      <c r="E638" s="323"/>
    </row>
    <row r="639" ht="12.75">
      <c r="E639" s="323"/>
    </row>
    <row r="640" ht="12.75">
      <c r="E640" s="323"/>
    </row>
    <row r="641" ht="12.75">
      <c r="E641" s="323"/>
    </row>
    <row r="642" ht="12.75">
      <c r="E642" s="323"/>
    </row>
    <row r="643" ht="12.75">
      <c r="E643" s="323"/>
    </row>
    <row r="644" ht="12.75">
      <c r="E644" s="323"/>
    </row>
    <row r="645" ht="12.75">
      <c r="E645" s="323"/>
    </row>
    <row r="646" ht="12.75">
      <c r="E646" s="323"/>
    </row>
    <row r="647" ht="12.75">
      <c r="E647" s="323"/>
    </row>
    <row r="648" ht="12.75">
      <c r="E648" s="323"/>
    </row>
    <row r="649" ht="12.75">
      <c r="E649" s="323"/>
    </row>
    <row r="650" ht="12.75">
      <c r="E650" s="323"/>
    </row>
    <row r="651" ht="12.75">
      <c r="E651" s="323"/>
    </row>
    <row r="652" ht="12.75">
      <c r="E652" s="323"/>
    </row>
    <row r="653" ht="12.75">
      <c r="E653" s="323"/>
    </row>
    <row r="654" ht="12.75">
      <c r="E654" s="323"/>
    </row>
    <row r="655" ht="12.75">
      <c r="E655" s="323"/>
    </row>
    <row r="656" ht="12.75">
      <c r="E656" s="323"/>
    </row>
    <row r="657" ht="12.75">
      <c r="E657" s="323"/>
    </row>
    <row r="658" ht="12.75">
      <c r="E658" s="323"/>
    </row>
    <row r="659" ht="12.75">
      <c r="E659" s="323"/>
    </row>
    <row r="660" ht="12.75">
      <c r="E660" s="323"/>
    </row>
    <row r="661" ht="12.75">
      <c r="E661" s="323"/>
    </row>
    <row r="662" ht="12.75">
      <c r="E662" s="323"/>
    </row>
    <row r="663" ht="12.75">
      <c r="E663" s="323"/>
    </row>
    <row r="664" ht="12.75">
      <c r="E664" s="323"/>
    </row>
    <row r="665" ht="12.75">
      <c r="E665" s="323"/>
    </row>
    <row r="666" ht="12.75">
      <c r="E666" s="323"/>
    </row>
    <row r="667" ht="12.75">
      <c r="E667" s="323"/>
    </row>
    <row r="668" ht="12.75">
      <c r="E668" s="323"/>
    </row>
    <row r="669" ht="12.75">
      <c r="E669" s="323"/>
    </row>
    <row r="670" ht="12.75">
      <c r="E670" s="323"/>
    </row>
    <row r="671" ht="12.75">
      <c r="E671" s="323"/>
    </row>
    <row r="672" ht="12.75">
      <c r="E672" s="323"/>
    </row>
    <row r="673" ht="12.75">
      <c r="E673" s="323"/>
    </row>
    <row r="674" ht="12.75">
      <c r="E674" s="323"/>
    </row>
    <row r="675" ht="12.75">
      <c r="E675" s="323"/>
    </row>
    <row r="676" ht="12.75">
      <c r="E676" s="323"/>
    </row>
    <row r="677" ht="12.75">
      <c r="E677" s="323"/>
    </row>
    <row r="678" ht="12.75">
      <c r="E678" s="323"/>
    </row>
    <row r="679" ht="12.75">
      <c r="E679" s="323"/>
    </row>
    <row r="680" ht="12.75">
      <c r="E680" s="323"/>
    </row>
    <row r="681" ht="12.75">
      <c r="E681" s="323"/>
    </row>
    <row r="682" ht="12.75">
      <c r="E682" s="323"/>
    </row>
    <row r="683" ht="12.75">
      <c r="E683" s="323"/>
    </row>
    <row r="684" ht="12.75">
      <c r="E684" s="323"/>
    </row>
    <row r="685" ht="12.75">
      <c r="E685" s="323"/>
    </row>
    <row r="686" ht="12.75">
      <c r="E686" s="323"/>
    </row>
    <row r="687" ht="12.75">
      <c r="E687" s="323"/>
    </row>
    <row r="688" ht="12.75">
      <c r="E688" s="323"/>
    </row>
    <row r="689" ht="12.75">
      <c r="E689" s="323"/>
    </row>
    <row r="690" ht="12.75">
      <c r="E690" s="323"/>
    </row>
    <row r="691" ht="12.75">
      <c r="E691" s="323"/>
    </row>
    <row r="692" ht="12.75">
      <c r="E692" s="323"/>
    </row>
    <row r="693" ht="12.75">
      <c r="E693" s="323"/>
    </row>
    <row r="694" ht="12.75">
      <c r="E694" s="323"/>
    </row>
    <row r="695" ht="12.75">
      <c r="E695" s="323"/>
    </row>
    <row r="696" ht="12.75">
      <c r="E696" s="323"/>
    </row>
    <row r="697" ht="12.75">
      <c r="E697" s="323"/>
    </row>
    <row r="698" ht="12.75">
      <c r="E698" s="323"/>
    </row>
    <row r="699" ht="12.75">
      <c r="E699" s="323"/>
    </row>
    <row r="700" ht="12.75">
      <c r="E700" s="323"/>
    </row>
    <row r="701" ht="12.75">
      <c r="E701" s="323"/>
    </row>
    <row r="702" ht="12.75">
      <c r="E702" s="323"/>
    </row>
    <row r="703" ht="12.75">
      <c r="E703" s="323"/>
    </row>
    <row r="704" ht="12.75">
      <c r="E704" s="323"/>
    </row>
    <row r="705" ht="12.75">
      <c r="E705" s="323"/>
    </row>
    <row r="706" ht="12.75">
      <c r="E706" s="323"/>
    </row>
    <row r="707" ht="12.75">
      <c r="E707" s="323"/>
    </row>
    <row r="708" ht="12.75">
      <c r="E708" s="323"/>
    </row>
    <row r="709" ht="12.75">
      <c r="E709" s="323"/>
    </row>
    <row r="710" ht="12.75">
      <c r="E710" s="323"/>
    </row>
    <row r="711" ht="12.75">
      <c r="E711" s="323"/>
    </row>
    <row r="712" ht="12.75">
      <c r="E712" s="323"/>
    </row>
    <row r="713" ht="12.75">
      <c r="E713" s="323"/>
    </row>
    <row r="714" ht="12.75">
      <c r="E714" s="323"/>
    </row>
    <row r="715" ht="12.75">
      <c r="E715" s="323"/>
    </row>
    <row r="716" ht="12.75">
      <c r="E716" s="323"/>
    </row>
    <row r="717" ht="12.75">
      <c r="E717" s="323"/>
    </row>
    <row r="718" ht="12.75">
      <c r="E718" s="323"/>
    </row>
    <row r="719" ht="12.75">
      <c r="E719" s="323"/>
    </row>
    <row r="720" ht="12.75">
      <c r="E720" s="323"/>
    </row>
    <row r="721" ht="12.75">
      <c r="E721" s="323"/>
    </row>
    <row r="722" ht="12.75">
      <c r="E722" s="323"/>
    </row>
    <row r="723" ht="12.75">
      <c r="E723" s="323"/>
    </row>
    <row r="724" ht="12.75">
      <c r="E724" s="323"/>
    </row>
    <row r="725" ht="12.75">
      <c r="E725" s="323"/>
    </row>
    <row r="726" ht="12.75">
      <c r="E726" s="323"/>
    </row>
    <row r="727" ht="12.75">
      <c r="E727" s="323"/>
    </row>
    <row r="728" ht="12.75">
      <c r="E728" s="323"/>
    </row>
    <row r="729" ht="12.75">
      <c r="E729" s="323"/>
    </row>
    <row r="730" ht="12.75">
      <c r="E730" s="323"/>
    </row>
    <row r="731" ht="12.75">
      <c r="E731" s="323"/>
    </row>
    <row r="732" ht="12.75">
      <c r="E732" s="323"/>
    </row>
    <row r="733" ht="12.75">
      <c r="E733" s="323"/>
    </row>
    <row r="734" ht="12.75">
      <c r="E734" s="323"/>
    </row>
    <row r="735" ht="12.75">
      <c r="E735" s="323"/>
    </row>
    <row r="736" ht="12.75">
      <c r="E736" s="323"/>
    </row>
    <row r="737" ht="12.75">
      <c r="E737" s="323"/>
    </row>
    <row r="738" ht="12.75">
      <c r="E738" s="323"/>
    </row>
    <row r="739" ht="12.75">
      <c r="E739" s="323"/>
    </row>
    <row r="740" ht="12.75">
      <c r="E740" s="323"/>
    </row>
    <row r="741" ht="12.75">
      <c r="E741" s="323"/>
    </row>
    <row r="742" ht="12.75">
      <c r="E742" s="323"/>
    </row>
    <row r="743" ht="12.75">
      <c r="E743" s="323"/>
    </row>
    <row r="744" ht="12.75">
      <c r="E744" s="323"/>
    </row>
    <row r="745" ht="12.75">
      <c r="E745" s="323"/>
    </row>
    <row r="746" ht="12.75">
      <c r="E746" s="323"/>
    </row>
    <row r="747" ht="12.75">
      <c r="E747" s="323"/>
    </row>
    <row r="748" ht="12.75">
      <c r="E748" s="323"/>
    </row>
    <row r="749" ht="12.75">
      <c r="E749" s="323"/>
    </row>
    <row r="750" ht="12.75">
      <c r="E750" s="323"/>
    </row>
    <row r="751" ht="12.75">
      <c r="E751" s="323"/>
    </row>
    <row r="752" ht="12.75">
      <c r="E752" s="323"/>
    </row>
    <row r="753" ht="12.75">
      <c r="E753" s="323"/>
    </row>
    <row r="754" ht="12.75">
      <c r="E754" s="323"/>
    </row>
    <row r="755" ht="12.75">
      <c r="E755" s="323"/>
    </row>
    <row r="756" ht="12.75">
      <c r="E756" s="323"/>
    </row>
    <row r="757" ht="12.75">
      <c r="E757" s="323"/>
    </row>
    <row r="758" ht="12.75">
      <c r="E758" s="323"/>
    </row>
    <row r="759" ht="12.75">
      <c r="E759" s="323"/>
    </row>
    <row r="760" ht="12.75">
      <c r="E760" s="323"/>
    </row>
    <row r="761" ht="12.75">
      <c r="E761" s="323"/>
    </row>
    <row r="762" ht="12.75">
      <c r="E762" s="323"/>
    </row>
    <row r="763" ht="12.75">
      <c r="E763" s="323"/>
    </row>
    <row r="764" ht="12.75">
      <c r="E764" s="323"/>
    </row>
    <row r="765" ht="12.75">
      <c r="E765" s="323"/>
    </row>
    <row r="766" ht="12.75">
      <c r="E766" s="323"/>
    </row>
    <row r="767" ht="12.75">
      <c r="E767" s="323"/>
    </row>
    <row r="768" ht="12.75">
      <c r="E768" s="323"/>
    </row>
    <row r="769" ht="12.75">
      <c r="E769" s="323"/>
    </row>
    <row r="770" ht="12.75">
      <c r="E770" s="323"/>
    </row>
    <row r="771" ht="12.75">
      <c r="E771" s="323"/>
    </row>
    <row r="772" ht="12.75">
      <c r="E772" s="323"/>
    </row>
    <row r="773" ht="12.75">
      <c r="E773" s="323"/>
    </row>
    <row r="774" ht="12.75">
      <c r="E774" s="323"/>
    </row>
    <row r="775" ht="12.75">
      <c r="E775" s="323"/>
    </row>
    <row r="776" ht="12.75">
      <c r="E776" s="323"/>
    </row>
    <row r="777" ht="12.75">
      <c r="E777" s="323"/>
    </row>
    <row r="778" ht="12.75">
      <c r="E778" s="323"/>
    </row>
    <row r="779" ht="12.75">
      <c r="E779" s="323"/>
    </row>
    <row r="780" ht="12.75">
      <c r="E780" s="323"/>
    </row>
    <row r="781" ht="12.75">
      <c r="E781" s="323"/>
    </row>
    <row r="782" ht="12.75">
      <c r="E782" s="323"/>
    </row>
    <row r="783" ht="12.75">
      <c r="E783" s="323"/>
    </row>
    <row r="784" ht="12.75">
      <c r="E784" s="323"/>
    </row>
    <row r="785" ht="12.75">
      <c r="E785" s="323"/>
    </row>
    <row r="786" ht="12.75">
      <c r="E786" s="323"/>
    </row>
    <row r="787" ht="12.75">
      <c r="E787" s="323"/>
    </row>
    <row r="788" ht="12.75">
      <c r="E788" s="323"/>
    </row>
    <row r="789" ht="12.75">
      <c r="E789" s="323"/>
    </row>
    <row r="790" ht="12.75">
      <c r="E790" s="323"/>
    </row>
    <row r="791" ht="12.75">
      <c r="E791" s="323"/>
    </row>
    <row r="792" ht="12.75">
      <c r="E792" s="323"/>
    </row>
    <row r="793" ht="12.75">
      <c r="E793" s="323"/>
    </row>
    <row r="794" ht="12.75">
      <c r="E794" s="323"/>
    </row>
    <row r="795" ht="12.75">
      <c r="E795" s="323"/>
    </row>
    <row r="796" ht="12.75">
      <c r="E796" s="323"/>
    </row>
    <row r="797" ht="12.75">
      <c r="E797" s="323"/>
    </row>
    <row r="798" ht="12.75">
      <c r="E798" s="323"/>
    </row>
    <row r="799" ht="12.75">
      <c r="E799" s="323"/>
    </row>
    <row r="800" ht="12.75">
      <c r="E800" s="323"/>
    </row>
    <row r="801" ht="12.75">
      <c r="E801" s="323"/>
    </row>
    <row r="802" ht="12.75">
      <c r="E802" s="323"/>
    </row>
    <row r="803" ht="12.75">
      <c r="E803" s="323"/>
    </row>
    <row r="804" ht="12.75">
      <c r="E804" s="323"/>
    </row>
    <row r="805" ht="12.75">
      <c r="E805" s="323"/>
    </row>
    <row r="806" ht="12.75">
      <c r="E806" s="323"/>
    </row>
    <row r="807" ht="12.75">
      <c r="E807" s="323"/>
    </row>
    <row r="808" ht="12.75">
      <c r="E808" s="323"/>
    </row>
    <row r="809" ht="12.75">
      <c r="E809" s="323"/>
    </row>
    <row r="810" ht="12.75">
      <c r="E810" s="323"/>
    </row>
    <row r="811" ht="12.75">
      <c r="E811" s="323"/>
    </row>
    <row r="812" ht="12.75">
      <c r="E812" s="323"/>
    </row>
    <row r="813" ht="12.75">
      <c r="E813" s="323"/>
    </row>
    <row r="814" ht="12.75">
      <c r="E814" s="323"/>
    </row>
    <row r="815" ht="12.75">
      <c r="E815" s="323"/>
    </row>
    <row r="816" ht="12.75">
      <c r="E816" s="323"/>
    </row>
    <row r="817" ht="12.75">
      <c r="E817" s="323"/>
    </row>
    <row r="818" ht="12.75">
      <c r="E818" s="323"/>
    </row>
    <row r="819" ht="12.75">
      <c r="E819" s="323"/>
    </row>
    <row r="820" ht="12.75">
      <c r="E820" s="323"/>
    </row>
    <row r="821" ht="12.75">
      <c r="E821" s="323"/>
    </row>
    <row r="822" ht="12.75">
      <c r="E822" s="323"/>
    </row>
    <row r="823" ht="12.75">
      <c r="E823" s="323"/>
    </row>
    <row r="824" ht="12.75">
      <c r="E824" s="323"/>
    </row>
    <row r="825" ht="12.75">
      <c r="E825" s="323"/>
    </row>
    <row r="826" ht="12.75">
      <c r="E826" s="323"/>
    </row>
    <row r="827" ht="12.75">
      <c r="E827" s="323"/>
    </row>
    <row r="828" ht="12.75">
      <c r="E828" s="323"/>
    </row>
    <row r="829" ht="12.75">
      <c r="E829" s="323"/>
    </row>
    <row r="830" ht="12.75">
      <c r="E830" s="323"/>
    </row>
    <row r="831" ht="12.75">
      <c r="E831" s="323"/>
    </row>
    <row r="832" ht="12.75">
      <c r="E832" s="323"/>
    </row>
    <row r="833" ht="12.75">
      <c r="E833" s="323"/>
    </row>
    <row r="834" ht="12.75">
      <c r="E834" s="323"/>
    </row>
    <row r="835" ht="12.75">
      <c r="E835" s="323"/>
    </row>
    <row r="836" ht="12.75">
      <c r="E836" s="323"/>
    </row>
    <row r="837" ht="12.75">
      <c r="E837" s="323"/>
    </row>
    <row r="838" ht="12.75">
      <c r="E838" s="323"/>
    </row>
    <row r="839" ht="12.75">
      <c r="E839" s="323"/>
    </row>
    <row r="840" ht="12.75">
      <c r="E840" s="323"/>
    </row>
    <row r="841" ht="12.75">
      <c r="E841" s="323"/>
    </row>
    <row r="842" ht="12.75">
      <c r="E842" s="323"/>
    </row>
    <row r="843" ht="12.75">
      <c r="E843" s="323"/>
    </row>
    <row r="844" ht="12.75">
      <c r="E844" s="323"/>
    </row>
    <row r="845" ht="12.75">
      <c r="E845" s="323"/>
    </row>
    <row r="846" ht="12.75">
      <c r="E846" s="323"/>
    </row>
    <row r="847" ht="12.75">
      <c r="E847" s="323"/>
    </row>
    <row r="848" ht="12.75">
      <c r="E848" s="323"/>
    </row>
    <row r="849" ht="12.75">
      <c r="E849" s="323"/>
    </row>
    <row r="850" ht="12.75">
      <c r="E850" s="323"/>
    </row>
    <row r="851" ht="12.75">
      <c r="E851" s="323"/>
    </row>
    <row r="852" ht="12.75">
      <c r="E852" s="323"/>
    </row>
    <row r="853" ht="12.75">
      <c r="E853" s="323"/>
    </row>
    <row r="854" ht="12.75">
      <c r="E854" s="323"/>
    </row>
    <row r="855" ht="12.75">
      <c r="E855" s="323"/>
    </row>
    <row r="856" ht="12.75">
      <c r="E856" s="323"/>
    </row>
  </sheetData>
  <mergeCells count="10">
    <mergeCell ref="A521:D521"/>
    <mergeCell ref="G10:G12"/>
    <mergeCell ref="A9:G9"/>
    <mergeCell ref="A7:G7"/>
    <mergeCell ref="E10:E12"/>
    <mergeCell ref="F10:F12"/>
    <mergeCell ref="A10:A12"/>
    <mergeCell ref="B10:B12"/>
    <mergeCell ref="C10:C12"/>
    <mergeCell ref="D10:D12"/>
  </mergeCells>
  <printOptions horizontalCentered="1"/>
  <pageMargins left="0.31496062992125984" right="0.2362204724409449" top="0.27" bottom="0.25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19">
      <selection activeCell="F48" sqref="F48"/>
    </sheetView>
  </sheetViews>
  <sheetFormatPr defaultColWidth="9.00390625" defaultRowHeight="12.75"/>
  <cols>
    <col min="1" max="1" width="4.625" style="14" customWidth="1"/>
    <col min="2" max="2" width="6.125" style="14" customWidth="1"/>
    <col min="3" max="3" width="5.00390625" style="14" customWidth="1"/>
    <col min="4" max="4" width="45.00390625" style="14" customWidth="1"/>
    <col min="5" max="5" width="13.00390625" style="14" customWidth="1"/>
    <col min="6" max="6" width="11.00390625" style="14" customWidth="1"/>
    <col min="7" max="7" width="9.75390625" style="14" customWidth="1"/>
    <col min="8" max="16384" width="9.125" style="14" customWidth="1"/>
  </cols>
  <sheetData>
    <row r="1" spans="5:7" ht="12">
      <c r="E1" s="16"/>
      <c r="F1" s="15" t="s">
        <v>283</v>
      </c>
      <c r="G1" s="113"/>
    </row>
    <row r="2" spans="5:7" ht="12">
      <c r="E2" s="16"/>
      <c r="F2" s="15" t="s">
        <v>49</v>
      </c>
      <c r="G2" s="113"/>
    </row>
    <row r="3" spans="5:7" ht="12">
      <c r="E3" s="16"/>
      <c r="F3" s="15" t="s">
        <v>50</v>
      </c>
      <c r="G3" s="113"/>
    </row>
    <row r="4" spans="5:7" ht="12">
      <c r="E4" s="16"/>
      <c r="F4" s="15" t="s">
        <v>644</v>
      </c>
      <c r="G4" s="113"/>
    </row>
    <row r="9" spans="1:7" ht="12">
      <c r="A9" s="722" t="s">
        <v>284</v>
      </c>
      <c r="B9" s="722"/>
      <c r="C9" s="722"/>
      <c r="D9" s="722"/>
      <c r="E9" s="722"/>
      <c r="F9" s="722"/>
      <c r="G9" s="722"/>
    </row>
    <row r="10" spans="1:7" ht="12">
      <c r="A10" s="723" t="s">
        <v>285</v>
      </c>
      <c r="B10" s="723"/>
      <c r="C10" s="723"/>
      <c r="D10" s="723"/>
      <c r="E10" s="723"/>
      <c r="F10" s="723"/>
      <c r="G10" s="723"/>
    </row>
    <row r="11" spans="1:7" ht="12">
      <c r="A11" s="723" t="s">
        <v>493</v>
      </c>
      <c r="B11" s="723"/>
      <c r="C11" s="723"/>
      <c r="D11" s="723"/>
      <c r="E11" s="723"/>
      <c r="F11" s="723"/>
      <c r="G11" s="723"/>
    </row>
    <row r="12" spans="2:6" ht="9.75">
      <c r="B12" s="18"/>
      <c r="C12" s="18"/>
      <c r="D12" s="18"/>
      <c r="E12" s="18"/>
      <c r="F12" s="18"/>
    </row>
    <row r="13" spans="5:7" ht="10.5" thickBot="1">
      <c r="E13" s="19"/>
      <c r="F13" s="19"/>
      <c r="G13" s="19" t="s">
        <v>114</v>
      </c>
    </row>
    <row r="14" spans="1:7" ht="11.25">
      <c r="A14" s="114"/>
      <c r="B14" s="115"/>
      <c r="C14" s="115"/>
      <c r="D14" s="116"/>
      <c r="E14" s="117" t="s">
        <v>286</v>
      </c>
      <c r="F14" s="117"/>
      <c r="G14" s="118" t="s">
        <v>286</v>
      </c>
    </row>
    <row r="15" spans="1:7" ht="11.25">
      <c r="A15" s="119" t="s">
        <v>63</v>
      </c>
      <c r="B15" s="120" t="s">
        <v>47</v>
      </c>
      <c r="C15" s="120" t="s">
        <v>0</v>
      </c>
      <c r="D15" s="120" t="s">
        <v>287</v>
      </c>
      <c r="E15" s="121" t="s">
        <v>288</v>
      </c>
      <c r="F15" s="121" t="s">
        <v>289</v>
      </c>
      <c r="G15" s="122" t="s">
        <v>290</v>
      </c>
    </row>
    <row r="16" spans="1:7" ht="11.25">
      <c r="A16" s="119"/>
      <c r="B16" s="120"/>
      <c r="C16" s="120"/>
      <c r="D16" s="123"/>
      <c r="E16" s="121" t="s">
        <v>291</v>
      </c>
      <c r="F16" s="123"/>
      <c r="G16" s="124" t="s">
        <v>292</v>
      </c>
    </row>
    <row r="17" spans="1:7" ht="12" thickBot="1">
      <c r="A17" s="125"/>
      <c r="B17" s="126"/>
      <c r="C17" s="127"/>
      <c r="D17" s="128"/>
      <c r="E17" s="128" t="s">
        <v>293</v>
      </c>
      <c r="F17" s="128"/>
      <c r="G17" s="129" t="s">
        <v>294</v>
      </c>
    </row>
    <row r="18" spans="1:7" s="93" customFormat="1" ht="10.5" customHeight="1" thickBot="1">
      <c r="A18" s="130">
        <v>1</v>
      </c>
      <c r="B18" s="131">
        <v>2</v>
      </c>
      <c r="C18" s="131">
        <v>3</v>
      </c>
      <c r="D18" s="131">
        <v>4</v>
      </c>
      <c r="E18" s="132">
        <v>5</v>
      </c>
      <c r="F18" s="133">
        <v>6</v>
      </c>
      <c r="G18" s="134">
        <v>7</v>
      </c>
    </row>
    <row r="19" spans="1:7" ht="12.75">
      <c r="A19" s="23"/>
      <c r="B19" s="39"/>
      <c r="C19" s="39"/>
      <c r="D19" s="39"/>
      <c r="E19" s="39"/>
      <c r="F19" s="51"/>
      <c r="G19" s="69"/>
    </row>
    <row r="20" spans="1:7" ht="13.5" thickBot="1">
      <c r="A20" s="23"/>
      <c r="B20" s="39"/>
      <c r="C20" s="39"/>
      <c r="D20" s="49" t="s">
        <v>295</v>
      </c>
      <c r="E20" s="135">
        <f>E23+E28+E37+E59+E90+E111+E85+E95</f>
        <v>3217081</v>
      </c>
      <c r="F20" s="135">
        <f>F23+F28+F37+F59+F90+F111+F85+F95</f>
        <v>3217081</v>
      </c>
      <c r="G20" s="73">
        <f>G31</f>
        <v>238000</v>
      </c>
    </row>
    <row r="21" spans="1:7" ht="12.75">
      <c r="A21" s="23"/>
      <c r="B21" s="39"/>
      <c r="C21" s="39"/>
      <c r="D21" s="136" t="s">
        <v>68</v>
      </c>
      <c r="E21" s="137"/>
      <c r="F21" s="138"/>
      <c r="G21" s="68"/>
    </row>
    <row r="22" spans="1:7" ht="12.75">
      <c r="A22" s="23"/>
      <c r="B22" s="39"/>
      <c r="C22" s="39"/>
      <c r="D22" s="136"/>
      <c r="E22" s="137"/>
      <c r="F22" s="138"/>
      <c r="G22" s="68"/>
    </row>
    <row r="23" spans="1:7" ht="13.5" thickBot="1">
      <c r="A23" s="41" t="s">
        <v>1</v>
      </c>
      <c r="B23" s="42"/>
      <c r="C23" s="42"/>
      <c r="D23" s="139" t="s">
        <v>2</v>
      </c>
      <c r="E23" s="135">
        <f>E24</f>
        <v>50000</v>
      </c>
      <c r="F23" s="135">
        <f>F24</f>
        <v>50000</v>
      </c>
      <c r="G23" s="68"/>
    </row>
    <row r="24" spans="1:7" ht="12.75">
      <c r="A24" s="43"/>
      <c r="B24" s="70" t="s">
        <v>3</v>
      </c>
      <c r="C24" s="86"/>
      <c r="D24" s="140" t="s">
        <v>296</v>
      </c>
      <c r="E24" s="141">
        <f>E25</f>
        <v>50000</v>
      </c>
      <c r="F24" s="141">
        <f>SUM(F25:F26)</f>
        <v>50000</v>
      </c>
      <c r="G24" s="68"/>
    </row>
    <row r="25" spans="1:7" ht="12.75">
      <c r="A25" s="43"/>
      <c r="B25" s="39"/>
      <c r="C25" s="40" t="s">
        <v>100</v>
      </c>
      <c r="D25" s="10" t="s">
        <v>297</v>
      </c>
      <c r="E25" s="137">
        <f>'Dochody-ukł.wykon.'!G14</f>
        <v>50000</v>
      </c>
      <c r="F25" s="138"/>
      <c r="G25" s="68"/>
    </row>
    <row r="26" spans="1:7" ht="12.75">
      <c r="A26" s="43"/>
      <c r="B26" s="39"/>
      <c r="C26" s="40" t="s">
        <v>208</v>
      </c>
      <c r="D26" s="10" t="s">
        <v>209</v>
      </c>
      <c r="E26" s="137"/>
      <c r="F26" s="138">
        <f>'WYDATKI ukł.wyk.'!G17</f>
        <v>50000</v>
      </c>
      <c r="G26" s="68"/>
    </row>
    <row r="27" spans="1:7" ht="12.75">
      <c r="A27" s="23"/>
      <c r="B27" s="39"/>
      <c r="C27" s="39"/>
      <c r="D27" s="10"/>
      <c r="E27" s="137"/>
      <c r="F27" s="138"/>
      <c r="G27" s="68"/>
    </row>
    <row r="28" spans="1:7" ht="13.5" thickBot="1">
      <c r="A28" s="46">
        <v>700</v>
      </c>
      <c r="B28" s="42"/>
      <c r="C28" s="42"/>
      <c r="D28" s="111" t="s">
        <v>5</v>
      </c>
      <c r="E28" s="135">
        <f>E29</f>
        <v>86000</v>
      </c>
      <c r="F28" s="135">
        <f>F29</f>
        <v>86000</v>
      </c>
      <c r="G28" s="73">
        <f>G29</f>
        <v>238000</v>
      </c>
    </row>
    <row r="29" spans="1:7" ht="12.75">
      <c r="A29" s="23"/>
      <c r="B29" s="83">
        <v>70005</v>
      </c>
      <c r="C29" s="86"/>
      <c r="D29" s="87" t="s">
        <v>7</v>
      </c>
      <c r="E29" s="141">
        <f>E30</f>
        <v>86000</v>
      </c>
      <c r="F29" s="141">
        <f>SUM(F31:F35)</f>
        <v>86000</v>
      </c>
      <c r="G29" s="72">
        <f>G31</f>
        <v>238000</v>
      </c>
    </row>
    <row r="30" spans="1:7" ht="12.75">
      <c r="A30" s="23"/>
      <c r="B30" s="39"/>
      <c r="C30" s="40" t="s">
        <v>100</v>
      </c>
      <c r="D30" s="10" t="s">
        <v>297</v>
      </c>
      <c r="E30" s="137">
        <f>'Dochody-ukł.wykon.'!G42</f>
        <v>86000</v>
      </c>
      <c r="F30" s="138"/>
      <c r="G30" s="68"/>
    </row>
    <row r="31" spans="1:7" ht="12.75">
      <c r="A31" s="23"/>
      <c r="B31" s="39"/>
      <c r="C31" s="40" t="s">
        <v>454</v>
      </c>
      <c r="D31" s="10" t="s">
        <v>298</v>
      </c>
      <c r="E31" s="137"/>
      <c r="F31" s="138"/>
      <c r="G31" s="74">
        <v>238000</v>
      </c>
    </row>
    <row r="32" spans="1:7" ht="12.75">
      <c r="A32" s="23"/>
      <c r="B32" s="39"/>
      <c r="C32" s="40" t="s">
        <v>279</v>
      </c>
      <c r="D32" s="10" t="s">
        <v>219</v>
      </c>
      <c r="E32" s="137"/>
      <c r="F32" s="138">
        <v>25000</v>
      </c>
      <c r="G32" s="74"/>
    </row>
    <row r="33" spans="1:7" ht="12.75">
      <c r="A33" s="23"/>
      <c r="B33" s="39"/>
      <c r="C33" s="40" t="s">
        <v>208</v>
      </c>
      <c r="D33" s="10" t="s">
        <v>209</v>
      </c>
      <c r="E33" s="137"/>
      <c r="F33" s="138">
        <v>56216</v>
      </c>
      <c r="G33" s="74"/>
    </row>
    <row r="34" spans="1:7" ht="12.75">
      <c r="A34" s="23"/>
      <c r="B34" s="39"/>
      <c r="C34" s="40" t="s">
        <v>230</v>
      </c>
      <c r="D34" s="10" t="s">
        <v>224</v>
      </c>
      <c r="E34" s="137"/>
      <c r="F34" s="138">
        <v>3784</v>
      </c>
      <c r="G34" s="74"/>
    </row>
    <row r="35" spans="1:7" ht="12.75">
      <c r="A35" s="23"/>
      <c r="B35" s="39"/>
      <c r="C35" s="40" t="s">
        <v>231</v>
      </c>
      <c r="D35" s="10" t="s">
        <v>299</v>
      </c>
      <c r="E35" s="137"/>
      <c r="F35" s="138">
        <v>1000</v>
      </c>
      <c r="G35" s="74"/>
    </row>
    <row r="36" spans="1:7" ht="12.75">
      <c r="A36" s="23"/>
      <c r="B36" s="39"/>
      <c r="C36" s="40"/>
      <c r="D36" s="10"/>
      <c r="E36" s="137"/>
      <c r="F36" s="138"/>
      <c r="G36" s="68"/>
    </row>
    <row r="37" spans="1:7" ht="13.5" thickBot="1">
      <c r="A37" s="46">
        <v>710</v>
      </c>
      <c r="B37" s="42"/>
      <c r="C37" s="47"/>
      <c r="D37" s="111" t="s">
        <v>9</v>
      </c>
      <c r="E37" s="135">
        <f>E38+E41+E44</f>
        <v>203256</v>
      </c>
      <c r="F37" s="135">
        <f>F38+F41+F44</f>
        <v>203256</v>
      </c>
      <c r="G37" s="69"/>
    </row>
    <row r="38" spans="1:7" ht="12.75">
      <c r="A38" s="23"/>
      <c r="B38" s="83">
        <v>71013</v>
      </c>
      <c r="C38" s="100"/>
      <c r="D38" s="87" t="s">
        <v>78</v>
      </c>
      <c r="E38" s="141">
        <f>E39</f>
        <v>40000</v>
      </c>
      <c r="F38" s="141">
        <f>SUM(F40)</f>
        <v>40000</v>
      </c>
      <c r="G38" s="69"/>
    </row>
    <row r="39" spans="1:7" ht="12.75">
      <c r="A39" s="23"/>
      <c r="B39" s="39"/>
      <c r="C39" s="40" t="s">
        <v>100</v>
      </c>
      <c r="D39" s="10" t="s">
        <v>297</v>
      </c>
      <c r="E39" s="137">
        <f>'Dochody-ukł.wykon.'!G50</f>
        <v>40000</v>
      </c>
      <c r="F39" s="138"/>
      <c r="G39" s="69"/>
    </row>
    <row r="40" spans="1:7" ht="12.75">
      <c r="A40" s="23"/>
      <c r="B40" s="39"/>
      <c r="C40" s="40" t="s">
        <v>208</v>
      </c>
      <c r="D40" s="10" t="s">
        <v>209</v>
      </c>
      <c r="E40" s="137"/>
      <c r="F40" s="138">
        <f>'WYDATKI ukł.wyk.'!G71</f>
        <v>40000</v>
      </c>
      <c r="G40" s="69"/>
    </row>
    <row r="41" spans="1:7" ht="12.75">
      <c r="A41" s="23"/>
      <c r="B41" s="83">
        <v>71014</v>
      </c>
      <c r="C41" s="100"/>
      <c r="D41" s="87" t="s">
        <v>12</v>
      </c>
      <c r="E41" s="141">
        <f>E42</f>
        <v>6000</v>
      </c>
      <c r="F41" s="141">
        <f>SUM(F43)</f>
        <v>6000</v>
      </c>
      <c r="G41" s="69"/>
    </row>
    <row r="42" spans="1:7" ht="12.75">
      <c r="A42" s="23"/>
      <c r="B42" s="39"/>
      <c r="C42" s="40" t="s">
        <v>100</v>
      </c>
      <c r="D42" s="10" t="s">
        <v>297</v>
      </c>
      <c r="E42" s="137">
        <f>'Dochody-ukł.wykon.'!G54</f>
        <v>6000</v>
      </c>
      <c r="F42" s="138"/>
      <c r="G42" s="69"/>
    </row>
    <row r="43" spans="1:7" ht="12.75">
      <c r="A43" s="23"/>
      <c r="B43" s="39"/>
      <c r="C43" s="40" t="s">
        <v>208</v>
      </c>
      <c r="D43" s="10" t="s">
        <v>209</v>
      </c>
      <c r="E43" s="137"/>
      <c r="F43" s="138">
        <f>'WYDATKI ukł.wyk.'!G74</f>
        <v>6000</v>
      </c>
      <c r="G43" s="69"/>
    </row>
    <row r="44" spans="1:7" ht="12.75">
      <c r="A44" s="23"/>
      <c r="B44" s="83">
        <v>71015</v>
      </c>
      <c r="C44" s="86"/>
      <c r="D44" s="87" t="s">
        <v>14</v>
      </c>
      <c r="E44" s="141">
        <f>SUM(E45:E46)</f>
        <v>157256</v>
      </c>
      <c r="F44" s="141">
        <f>SUM(F47:F57)</f>
        <v>157256</v>
      </c>
      <c r="G44" s="69"/>
    </row>
    <row r="45" spans="1:7" ht="12.75">
      <c r="A45" s="23"/>
      <c r="B45" s="39"/>
      <c r="C45" s="185">
        <v>2110</v>
      </c>
      <c r="D45" s="10" t="s">
        <v>297</v>
      </c>
      <c r="E45" s="137">
        <f>'Dochody-ukł.wykon.'!G58</f>
        <v>152756</v>
      </c>
      <c r="F45" s="138"/>
      <c r="G45" s="69"/>
    </row>
    <row r="46" spans="1:7" ht="12.75">
      <c r="A46" s="23"/>
      <c r="B46" s="39"/>
      <c r="C46" s="8">
        <v>6410</v>
      </c>
      <c r="D46" s="10" t="s">
        <v>455</v>
      </c>
      <c r="E46" s="137">
        <f>'Dochody-ukł.wykon.'!G60</f>
        <v>4500</v>
      </c>
      <c r="F46" s="138"/>
      <c r="G46" s="69"/>
    </row>
    <row r="47" spans="1:7" ht="12.75">
      <c r="A47" s="23"/>
      <c r="B47" s="39"/>
      <c r="C47" s="51">
        <v>4010</v>
      </c>
      <c r="D47" s="1" t="s">
        <v>213</v>
      </c>
      <c r="E47" s="137"/>
      <c r="F47" s="138">
        <f>'WYDATKI ukł.wyk.'!G77</f>
        <v>102204</v>
      </c>
      <c r="G47" s="69"/>
    </row>
    <row r="48" spans="1:7" ht="12.75">
      <c r="A48" s="23"/>
      <c r="B48" s="39"/>
      <c r="C48" s="51">
        <v>4040</v>
      </c>
      <c r="D48" s="1" t="s">
        <v>214</v>
      </c>
      <c r="E48" s="137"/>
      <c r="F48" s="138">
        <f>'WYDATKI ukł.wyk.'!G78</f>
        <v>7882</v>
      </c>
      <c r="G48" s="69"/>
    </row>
    <row r="49" spans="1:7" ht="12.75">
      <c r="A49" s="23"/>
      <c r="B49" s="39"/>
      <c r="C49" s="51">
        <v>4110</v>
      </c>
      <c r="D49" s="1" t="s">
        <v>215</v>
      </c>
      <c r="E49" s="137"/>
      <c r="F49" s="138">
        <f>'WYDATKI ukł.wyk.'!G79</f>
        <v>19022</v>
      </c>
      <c r="G49" s="69"/>
    </row>
    <row r="50" spans="1:7" ht="12.75">
      <c r="A50" s="23"/>
      <c r="B50" s="39"/>
      <c r="C50" s="51">
        <v>4120</v>
      </c>
      <c r="D50" s="1" t="s">
        <v>300</v>
      </c>
      <c r="E50" s="137"/>
      <c r="F50" s="138">
        <f>'WYDATKI ukł.wyk.'!G80</f>
        <v>2562</v>
      </c>
      <c r="G50" s="69"/>
    </row>
    <row r="51" spans="1:7" ht="12.75">
      <c r="A51" s="23"/>
      <c r="B51" s="39"/>
      <c r="C51" s="51">
        <v>4170</v>
      </c>
      <c r="D51" s="1" t="s">
        <v>605</v>
      </c>
      <c r="E51" s="137"/>
      <c r="F51" s="138">
        <f>'WYDATKI ukł.wyk.'!G81</f>
        <v>700</v>
      </c>
      <c r="G51" s="69"/>
    </row>
    <row r="52" spans="1:7" ht="12.75">
      <c r="A52" s="23"/>
      <c r="B52" s="39"/>
      <c r="C52" s="51">
        <v>4210</v>
      </c>
      <c r="D52" s="1" t="s">
        <v>217</v>
      </c>
      <c r="E52" s="137"/>
      <c r="F52" s="138">
        <f>'WYDATKI ukł.wyk.'!G82</f>
        <v>5219</v>
      </c>
      <c r="G52" s="69"/>
    </row>
    <row r="53" spans="1:7" ht="12.75">
      <c r="A53" s="23"/>
      <c r="B53" s="39"/>
      <c r="C53" s="51">
        <v>4280</v>
      </c>
      <c r="D53" s="1" t="s">
        <v>220</v>
      </c>
      <c r="E53" s="137"/>
      <c r="F53" s="138">
        <f>'WYDATKI ukł.wyk.'!G83</f>
        <v>250</v>
      </c>
      <c r="G53" s="69"/>
    </row>
    <row r="54" spans="1:7" ht="12.75">
      <c r="A54" s="23"/>
      <c r="B54" s="39"/>
      <c r="C54" s="90" t="s">
        <v>208</v>
      </c>
      <c r="D54" s="1" t="s">
        <v>209</v>
      </c>
      <c r="E54" s="137"/>
      <c r="F54" s="138">
        <f>'WYDATKI ukł.wyk.'!G84</f>
        <v>10117</v>
      </c>
      <c r="G54" s="69"/>
    </row>
    <row r="55" spans="1:7" ht="12.75">
      <c r="A55" s="23"/>
      <c r="B55" s="39"/>
      <c r="C55" s="90" t="s">
        <v>651</v>
      </c>
      <c r="D55" s="1" t="s">
        <v>222</v>
      </c>
      <c r="E55" s="137"/>
      <c r="F55" s="138">
        <f>'WYDATKI ukł.wyk.'!G85</f>
        <v>1500</v>
      </c>
      <c r="G55" s="69"/>
    </row>
    <row r="56" spans="1:7" ht="12.75">
      <c r="A56" s="23"/>
      <c r="B56" s="39"/>
      <c r="C56" s="90" t="s">
        <v>302</v>
      </c>
      <c r="D56" s="1" t="s">
        <v>303</v>
      </c>
      <c r="E56" s="137"/>
      <c r="F56" s="138">
        <f>'WYDATKI ukł.wyk.'!G86</f>
        <v>3300</v>
      </c>
      <c r="G56" s="69"/>
    </row>
    <row r="57" spans="1:7" ht="12.75">
      <c r="A57" s="23"/>
      <c r="B57" s="39"/>
      <c r="C57" s="50" t="s">
        <v>453</v>
      </c>
      <c r="D57" s="10" t="s">
        <v>276</v>
      </c>
      <c r="E57" s="137"/>
      <c r="F57" s="138">
        <f>'WYDATKI ukł.wyk.'!G87</f>
        <v>4500</v>
      </c>
      <c r="G57" s="69"/>
    </row>
    <row r="58" spans="1:7" ht="12.75">
      <c r="A58" s="43"/>
      <c r="B58" s="44"/>
      <c r="C58" s="39"/>
      <c r="D58" s="10"/>
      <c r="E58" s="137"/>
      <c r="F58" s="138"/>
      <c r="G58" s="69"/>
    </row>
    <row r="59" spans="1:7" ht="13.5" thickBot="1">
      <c r="A59" s="46">
        <v>750</v>
      </c>
      <c r="B59" s="42"/>
      <c r="C59" s="42"/>
      <c r="D59" s="111" t="s">
        <v>15</v>
      </c>
      <c r="E59" s="135">
        <f>E60+E75</f>
        <v>165975</v>
      </c>
      <c r="F59" s="135">
        <f>F60+F75</f>
        <v>165975</v>
      </c>
      <c r="G59" s="69"/>
    </row>
    <row r="60" spans="1:7" ht="12.75">
      <c r="A60" s="23"/>
      <c r="B60" s="83">
        <v>75011</v>
      </c>
      <c r="C60" s="86"/>
      <c r="D60" s="87" t="s">
        <v>16</v>
      </c>
      <c r="E60" s="141">
        <f>E61</f>
        <v>149975</v>
      </c>
      <c r="F60" s="141">
        <f>SUM(F62:F74)</f>
        <v>149975</v>
      </c>
      <c r="G60" s="69"/>
    </row>
    <row r="61" spans="1:7" ht="12.75">
      <c r="A61" s="23"/>
      <c r="B61" s="39"/>
      <c r="C61" s="39">
        <v>2110</v>
      </c>
      <c r="D61" s="10" t="s">
        <v>297</v>
      </c>
      <c r="E61" s="137">
        <v>149975</v>
      </c>
      <c r="F61" s="138"/>
      <c r="G61" s="69"/>
    </row>
    <row r="62" spans="1:7" ht="12.75">
      <c r="A62" s="23"/>
      <c r="B62" s="39"/>
      <c r="C62" s="51">
        <v>3020</v>
      </c>
      <c r="D62" s="5" t="s">
        <v>262</v>
      </c>
      <c r="E62" s="142"/>
      <c r="F62" s="138">
        <f>'WYDATKI ukł.wyk.'!G91</f>
        <v>107</v>
      </c>
      <c r="G62" s="69"/>
    </row>
    <row r="63" spans="1:7" ht="12.75">
      <c r="A63" s="23"/>
      <c r="B63" s="39"/>
      <c r="C63" s="51">
        <v>4010</v>
      </c>
      <c r="D63" s="1" t="s">
        <v>213</v>
      </c>
      <c r="E63" s="137"/>
      <c r="F63" s="138">
        <v>82394</v>
      </c>
      <c r="G63" s="69"/>
    </row>
    <row r="64" spans="1:7" ht="12.75">
      <c r="A64" s="23"/>
      <c r="B64" s="39"/>
      <c r="C64" s="51">
        <v>4040</v>
      </c>
      <c r="D64" s="1" t="s">
        <v>214</v>
      </c>
      <c r="E64" s="137"/>
      <c r="F64" s="138">
        <f>'WYDATKI ukł.wyk.'!G93</f>
        <v>9243</v>
      </c>
      <c r="G64" s="69"/>
    </row>
    <row r="65" spans="1:7" ht="12.75">
      <c r="A65" s="23"/>
      <c r="B65" s="39"/>
      <c r="C65" s="51">
        <v>4110</v>
      </c>
      <c r="D65" s="1" t="s">
        <v>215</v>
      </c>
      <c r="E65" s="137"/>
      <c r="F65" s="138">
        <v>16512</v>
      </c>
      <c r="G65" s="69"/>
    </row>
    <row r="66" spans="1:7" ht="12.75">
      <c r="A66" s="23"/>
      <c r="B66" s="39"/>
      <c r="C66" s="51">
        <v>4120</v>
      </c>
      <c r="D66" s="1" t="s">
        <v>300</v>
      </c>
      <c r="E66" s="137"/>
      <c r="F66" s="138">
        <v>2348</v>
      </c>
      <c r="G66" s="69"/>
    </row>
    <row r="67" spans="1:7" ht="12.75">
      <c r="A67" s="23"/>
      <c r="B67" s="39"/>
      <c r="C67" s="51">
        <v>4170</v>
      </c>
      <c r="D67" s="1" t="s">
        <v>605</v>
      </c>
      <c r="E67" s="137"/>
      <c r="F67" s="138">
        <f>'WYDATKI ukł.wyk.'!G96</f>
        <v>5652</v>
      </c>
      <c r="G67" s="69"/>
    </row>
    <row r="68" spans="1:7" ht="12.75">
      <c r="A68" s="23"/>
      <c r="B68" s="39"/>
      <c r="C68" s="51">
        <v>4210</v>
      </c>
      <c r="D68" s="1" t="s">
        <v>217</v>
      </c>
      <c r="E68" s="137"/>
      <c r="F68" s="138">
        <f>'WYDATKI ukł.wyk.'!G97</f>
        <v>7519</v>
      </c>
      <c r="G68" s="69"/>
    </row>
    <row r="69" spans="1:7" ht="12.75">
      <c r="A69" s="23"/>
      <c r="B69" s="39"/>
      <c r="C69" s="51">
        <v>4260</v>
      </c>
      <c r="D69" s="1" t="s">
        <v>218</v>
      </c>
      <c r="E69" s="137"/>
      <c r="F69" s="138">
        <f>'WYDATKI ukł.wyk.'!G98</f>
        <v>7425</v>
      </c>
      <c r="G69" s="69"/>
    </row>
    <row r="70" spans="1:7" ht="12.75">
      <c r="A70" s="23"/>
      <c r="B70" s="39"/>
      <c r="C70" s="51">
        <v>4270</v>
      </c>
      <c r="D70" s="1" t="s">
        <v>219</v>
      </c>
      <c r="E70" s="137"/>
      <c r="F70" s="138">
        <f>'WYDATKI ukł.wyk.'!G99</f>
        <v>1000</v>
      </c>
      <c r="G70" s="69"/>
    </row>
    <row r="71" spans="1:7" ht="12.75">
      <c r="A71" s="23"/>
      <c r="B71" s="39"/>
      <c r="C71" s="51">
        <v>4280</v>
      </c>
      <c r="D71" s="1" t="s">
        <v>220</v>
      </c>
      <c r="E71" s="137"/>
      <c r="F71" s="138">
        <f>'WYDATKI ukł.wyk.'!G100</f>
        <v>170</v>
      </c>
      <c r="G71" s="69"/>
    </row>
    <row r="72" spans="1:7" ht="12.75">
      <c r="A72" s="23"/>
      <c r="B72" s="39"/>
      <c r="C72" s="90" t="s">
        <v>208</v>
      </c>
      <c r="D72" s="1" t="s">
        <v>209</v>
      </c>
      <c r="E72" s="137"/>
      <c r="F72" s="138">
        <v>12389</v>
      </c>
      <c r="G72" s="69"/>
    </row>
    <row r="73" spans="1:7" ht="12.75">
      <c r="A73" s="23"/>
      <c r="B73" s="39"/>
      <c r="C73" s="90" t="s">
        <v>301</v>
      </c>
      <c r="D73" s="1" t="s">
        <v>221</v>
      </c>
      <c r="E73" s="137"/>
      <c r="F73" s="138">
        <f>'WYDATKI ukł.wyk.'!G102</f>
        <v>1000</v>
      </c>
      <c r="G73" s="69"/>
    </row>
    <row r="74" spans="1:7" ht="12.75">
      <c r="A74" s="23"/>
      <c r="B74" s="39"/>
      <c r="C74" s="90" t="s">
        <v>302</v>
      </c>
      <c r="D74" s="1" t="s">
        <v>303</v>
      </c>
      <c r="E74" s="137"/>
      <c r="F74" s="138">
        <f>'WYDATKI ukł.wyk.'!G103</f>
        <v>4216</v>
      </c>
      <c r="G74" s="69"/>
    </row>
    <row r="75" spans="1:7" ht="12.75">
      <c r="A75" s="23"/>
      <c r="B75" s="83">
        <v>75045</v>
      </c>
      <c r="C75" s="86"/>
      <c r="D75" s="87" t="s">
        <v>17</v>
      </c>
      <c r="E75" s="141">
        <f>E76</f>
        <v>16000</v>
      </c>
      <c r="F75" s="141">
        <f>SUM(F77:F83)</f>
        <v>16000</v>
      </c>
      <c r="G75" s="69"/>
    </row>
    <row r="76" spans="1:7" ht="12.75">
      <c r="A76" s="23"/>
      <c r="B76" s="39"/>
      <c r="C76" s="39">
        <v>2110</v>
      </c>
      <c r="D76" s="10" t="s">
        <v>297</v>
      </c>
      <c r="E76" s="137">
        <f>'Dochody-ukł.wykon.'!G77</f>
        <v>16000</v>
      </c>
      <c r="F76" s="138"/>
      <c r="G76" s="69"/>
    </row>
    <row r="77" spans="1:7" ht="12.75">
      <c r="A77" s="23"/>
      <c r="B77" s="39"/>
      <c r="C77" s="90" t="s">
        <v>304</v>
      </c>
      <c r="D77" s="1" t="s">
        <v>235</v>
      </c>
      <c r="E77" s="137"/>
      <c r="F77" s="138">
        <f>'WYDATKI ukł.wyk.'!G134</f>
        <v>1890</v>
      </c>
      <c r="G77" s="69"/>
    </row>
    <row r="78" spans="1:7" ht="12.75">
      <c r="A78" s="23"/>
      <c r="B78" s="39"/>
      <c r="C78" s="51">
        <v>4110</v>
      </c>
      <c r="D78" s="1" t="s">
        <v>215</v>
      </c>
      <c r="E78" s="137"/>
      <c r="F78" s="138">
        <f>'WYDATKI ukł.wyk.'!G135</f>
        <v>1137</v>
      </c>
      <c r="G78" s="69"/>
    </row>
    <row r="79" spans="1:7" ht="12.75">
      <c r="A79" s="23"/>
      <c r="B79" s="39"/>
      <c r="C79" s="51">
        <v>4120</v>
      </c>
      <c r="D79" s="1" t="s">
        <v>300</v>
      </c>
      <c r="E79" s="137"/>
      <c r="F79" s="138">
        <f>'WYDATKI ukł.wyk.'!G136</f>
        <v>162</v>
      </c>
      <c r="G79" s="69"/>
    </row>
    <row r="80" spans="1:7" ht="12.75">
      <c r="A80" s="23"/>
      <c r="B80" s="39"/>
      <c r="C80" s="51">
        <v>4170</v>
      </c>
      <c r="D80" s="1" t="s">
        <v>605</v>
      </c>
      <c r="E80" s="137"/>
      <c r="F80" s="138">
        <f>'WYDATKI ukł.wyk.'!G137</f>
        <v>8350</v>
      </c>
      <c r="G80" s="69"/>
    </row>
    <row r="81" spans="1:7" ht="12.75">
      <c r="A81" s="23"/>
      <c r="B81" s="39"/>
      <c r="C81" s="51">
        <v>4210</v>
      </c>
      <c r="D81" s="1" t="s">
        <v>217</v>
      </c>
      <c r="E81" s="137"/>
      <c r="F81" s="138">
        <f>'WYDATKI ukł.wyk.'!G138</f>
        <v>1380</v>
      </c>
      <c r="G81" s="69"/>
    </row>
    <row r="82" spans="1:7" ht="12.75">
      <c r="A82" s="23"/>
      <c r="B82" s="39"/>
      <c r="C82" s="50" t="s">
        <v>208</v>
      </c>
      <c r="D82" s="10" t="s">
        <v>209</v>
      </c>
      <c r="E82" s="137"/>
      <c r="F82" s="138">
        <f>'WYDATKI ukł.wyk.'!G139</f>
        <v>3081</v>
      </c>
      <c r="G82" s="69"/>
    </row>
    <row r="83" spans="1:7" ht="12.75">
      <c r="A83" s="23"/>
      <c r="B83" s="39"/>
      <c r="C83" s="50" t="s">
        <v>301</v>
      </c>
      <c r="D83" s="10" t="s">
        <v>221</v>
      </c>
      <c r="E83" s="137"/>
      <c r="F83" s="138">
        <f>'WYDATKI ukł.wyk.'!G140</f>
        <v>0</v>
      </c>
      <c r="G83" s="69"/>
    </row>
    <row r="84" spans="1:7" ht="12.75">
      <c r="A84" s="23"/>
      <c r="B84" s="39"/>
      <c r="C84" s="50"/>
      <c r="D84" s="10"/>
      <c r="E84" s="137"/>
      <c r="F84" s="138"/>
      <c r="G84" s="69"/>
    </row>
    <row r="85" spans="1:7" ht="13.5" thickBot="1">
      <c r="A85" s="46">
        <v>754</v>
      </c>
      <c r="B85" s="42"/>
      <c r="C85" s="64"/>
      <c r="D85" s="111" t="s">
        <v>237</v>
      </c>
      <c r="E85" s="333">
        <f>E86</f>
        <v>23000</v>
      </c>
      <c r="F85" s="333">
        <f>F86</f>
        <v>23000</v>
      </c>
      <c r="G85" s="69"/>
    </row>
    <row r="86" spans="1:7" ht="12.75">
      <c r="A86" s="23"/>
      <c r="B86" s="292">
        <v>75414</v>
      </c>
      <c r="C86" s="334"/>
      <c r="D86" s="335" t="s">
        <v>545</v>
      </c>
      <c r="E86" s="336">
        <f>E87</f>
        <v>23000</v>
      </c>
      <c r="F86" s="336">
        <f>F88</f>
        <v>23000</v>
      </c>
      <c r="G86" s="69"/>
    </row>
    <row r="87" spans="1:7" ht="12.75">
      <c r="A87" s="23"/>
      <c r="B87" s="39"/>
      <c r="C87" s="8">
        <v>6410</v>
      </c>
      <c r="D87" s="10" t="s">
        <v>455</v>
      </c>
      <c r="E87" s="137">
        <f>'Dochody-ukł.wykon.'!G82</f>
        <v>23000</v>
      </c>
      <c r="F87" s="138"/>
      <c r="G87" s="69"/>
    </row>
    <row r="88" spans="1:7" ht="12.75">
      <c r="A88" s="23"/>
      <c r="B88" s="39"/>
      <c r="C88" s="50" t="s">
        <v>453</v>
      </c>
      <c r="D88" s="10" t="s">
        <v>276</v>
      </c>
      <c r="E88" s="137"/>
      <c r="F88" s="138">
        <f>'WYDATKI ukł.wyk.'!G151</f>
        <v>23000</v>
      </c>
      <c r="G88" s="69"/>
    </row>
    <row r="89" spans="1:7" ht="12.75">
      <c r="A89" s="23"/>
      <c r="B89" s="39"/>
      <c r="C89" s="50"/>
      <c r="D89" s="10"/>
      <c r="E89" s="137"/>
      <c r="F89" s="138"/>
      <c r="G89" s="69"/>
    </row>
    <row r="90" spans="1:7" ht="13.5" thickBot="1">
      <c r="A90" s="46">
        <v>851</v>
      </c>
      <c r="B90" s="49"/>
      <c r="C90" s="42"/>
      <c r="D90" s="7" t="s">
        <v>18</v>
      </c>
      <c r="E90" s="135">
        <f>E91</f>
        <v>2290850</v>
      </c>
      <c r="F90" s="135">
        <f>F91</f>
        <v>2290850</v>
      </c>
      <c r="G90" s="69"/>
    </row>
    <row r="91" spans="1:7" ht="12.75">
      <c r="A91" s="23"/>
      <c r="B91" s="83">
        <v>85156</v>
      </c>
      <c r="C91" s="86"/>
      <c r="D91" s="66" t="s">
        <v>305</v>
      </c>
      <c r="E91" s="141">
        <f>E92</f>
        <v>2290850</v>
      </c>
      <c r="F91" s="141">
        <f>SUM(F93)</f>
        <v>2290850</v>
      </c>
      <c r="G91" s="69"/>
    </row>
    <row r="92" spans="1:7" ht="12.75">
      <c r="A92" s="23"/>
      <c r="B92" s="8"/>
      <c r="C92" s="39">
        <v>2110</v>
      </c>
      <c r="D92" s="10" t="s">
        <v>297</v>
      </c>
      <c r="E92" s="137">
        <f>'Dochody-ukł.wykon.'!G157</f>
        <v>2290850</v>
      </c>
      <c r="F92" s="138"/>
      <c r="G92" s="69"/>
    </row>
    <row r="93" spans="1:7" ht="12.75">
      <c r="A93" s="23"/>
      <c r="B93" s="39"/>
      <c r="C93" s="39">
        <v>4130</v>
      </c>
      <c r="D93" s="10" t="s">
        <v>250</v>
      </c>
      <c r="E93" s="137"/>
      <c r="F93" s="138">
        <f>'WYDATKI ukł.wyk.'!G286</f>
        <v>2290850</v>
      </c>
      <c r="G93" s="69"/>
    </row>
    <row r="94" spans="1:7" ht="12.75">
      <c r="A94" s="23"/>
      <c r="B94" s="39"/>
      <c r="C94" s="39"/>
      <c r="D94" s="10"/>
      <c r="E94" s="137"/>
      <c r="F94" s="138"/>
      <c r="G94" s="69"/>
    </row>
    <row r="95" spans="1:7" ht="13.5" thickBot="1">
      <c r="A95" s="46">
        <v>852</v>
      </c>
      <c r="B95" s="42"/>
      <c r="C95" s="42"/>
      <c r="D95" s="111" t="s">
        <v>277</v>
      </c>
      <c r="E95" s="333">
        <f>E96</f>
        <v>180000</v>
      </c>
      <c r="F95" s="333">
        <f>F96</f>
        <v>180000</v>
      </c>
      <c r="G95" s="69"/>
    </row>
    <row r="96" spans="1:7" ht="12.75">
      <c r="A96" s="23"/>
      <c r="B96" s="292">
        <v>85203</v>
      </c>
      <c r="C96" s="332"/>
      <c r="D96" s="293" t="s">
        <v>506</v>
      </c>
      <c r="E96" s="336">
        <f>E97</f>
        <v>180000</v>
      </c>
      <c r="F96" s="336">
        <f>SUM(F98:F109)</f>
        <v>180000</v>
      </c>
      <c r="G96" s="69"/>
    </row>
    <row r="97" spans="1:7" ht="12.75">
      <c r="A97" s="23"/>
      <c r="B97" s="39"/>
      <c r="C97" s="39">
        <v>2110</v>
      </c>
      <c r="D97" s="1" t="s">
        <v>297</v>
      </c>
      <c r="E97" s="137">
        <f>'Dochody-ukł.wykon.'!G180</f>
        <v>180000</v>
      </c>
      <c r="F97" s="138"/>
      <c r="G97" s="69"/>
    </row>
    <row r="98" spans="1:7" ht="12.75">
      <c r="A98" s="23"/>
      <c r="B98" s="39"/>
      <c r="C98" s="39">
        <v>4010</v>
      </c>
      <c r="D98" s="1" t="s">
        <v>213</v>
      </c>
      <c r="E98" s="137"/>
      <c r="F98" s="138">
        <f>'WYDATKI ukł.wyk.'!G335</f>
        <v>79272</v>
      </c>
      <c r="G98" s="69"/>
    </row>
    <row r="99" spans="1:7" ht="12.75">
      <c r="A99" s="23"/>
      <c r="B99" s="39"/>
      <c r="C99" s="39">
        <v>4110</v>
      </c>
      <c r="D99" s="1" t="s">
        <v>215</v>
      </c>
      <c r="E99" s="137"/>
      <c r="F99" s="138">
        <f>'WYDATKI ukł.wyk.'!G336</f>
        <v>13835</v>
      </c>
      <c r="G99" s="69"/>
    </row>
    <row r="100" spans="1:7" ht="12.75">
      <c r="A100" s="23"/>
      <c r="B100" s="39"/>
      <c r="C100" s="39">
        <v>4120</v>
      </c>
      <c r="D100" s="1" t="s">
        <v>216</v>
      </c>
      <c r="E100" s="137"/>
      <c r="F100" s="138">
        <f>'WYDATKI ukł.wyk.'!G337</f>
        <v>1912</v>
      </c>
      <c r="G100" s="69"/>
    </row>
    <row r="101" spans="1:7" ht="12.75">
      <c r="A101" s="23"/>
      <c r="B101" s="39"/>
      <c r="C101" s="39">
        <v>4210</v>
      </c>
      <c r="D101" s="1" t="s">
        <v>217</v>
      </c>
      <c r="E101" s="137"/>
      <c r="F101" s="138">
        <v>63346</v>
      </c>
      <c r="G101" s="69"/>
    </row>
    <row r="102" spans="1:7" ht="12.75">
      <c r="A102" s="23"/>
      <c r="B102" s="39"/>
      <c r="C102" s="39">
        <v>4220</v>
      </c>
      <c r="D102" s="1" t="s">
        <v>252</v>
      </c>
      <c r="E102" s="137"/>
      <c r="F102" s="138">
        <f>'WYDATKI ukł.wyk.'!G339</f>
        <v>9000</v>
      </c>
      <c r="G102" s="69"/>
    </row>
    <row r="103" spans="1:7" ht="12.75">
      <c r="A103" s="23"/>
      <c r="B103" s="39"/>
      <c r="C103" s="39">
        <v>4260</v>
      </c>
      <c r="D103" s="1" t="s">
        <v>218</v>
      </c>
      <c r="E103" s="137"/>
      <c r="F103" s="138">
        <f>'WYDATKI ukł.wyk.'!G340</f>
        <v>1550</v>
      </c>
      <c r="G103" s="69"/>
    </row>
    <row r="104" spans="1:7" ht="12.75">
      <c r="A104" s="23"/>
      <c r="B104" s="39"/>
      <c r="C104" s="39">
        <v>4270</v>
      </c>
      <c r="D104" s="1" t="s">
        <v>219</v>
      </c>
      <c r="E104" s="137"/>
      <c r="F104" s="138">
        <f>'WYDATKI ukł.wyk.'!G341</f>
        <v>1550</v>
      </c>
      <c r="G104" s="69"/>
    </row>
    <row r="105" spans="1:7" ht="12.75">
      <c r="A105" s="23"/>
      <c r="B105" s="39"/>
      <c r="C105" s="39">
        <v>4280</v>
      </c>
      <c r="D105" s="317" t="s">
        <v>220</v>
      </c>
      <c r="E105" s="137"/>
      <c r="F105" s="138">
        <f>'WYDATKI ukł.wyk.'!G342</f>
        <v>400</v>
      </c>
      <c r="G105" s="69"/>
    </row>
    <row r="106" spans="1:7" ht="12.75">
      <c r="A106" s="23"/>
      <c r="B106" s="39"/>
      <c r="C106" s="39">
        <v>4300</v>
      </c>
      <c r="D106" s="317" t="s">
        <v>209</v>
      </c>
      <c r="E106" s="137"/>
      <c r="F106" s="138">
        <f>'WYDATKI ukł.wyk.'!G343</f>
        <v>2536</v>
      </c>
      <c r="G106" s="69"/>
    </row>
    <row r="107" spans="1:7" ht="12.75">
      <c r="A107" s="23"/>
      <c r="B107" s="39"/>
      <c r="C107" s="39">
        <v>4410</v>
      </c>
      <c r="D107" s="317" t="s">
        <v>221</v>
      </c>
      <c r="E107" s="137"/>
      <c r="F107" s="138">
        <f>'WYDATKI ukł.wyk.'!G344</f>
        <v>200</v>
      </c>
      <c r="G107" s="69"/>
    </row>
    <row r="108" spans="1:7" ht="12.75">
      <c r="A108" s="23"/>
      <c r="B108" s="39"/>
      <c r="C108" s="39">
        <v>4430</v>
      </c>
      <c r="D108" s="317" t="s">
        <v>222</v>
      </c>
      <c r="E108" s="137"/>
      <c r="F108" s="138">
        <f>'WYDATKI ukł.wyk.'!G345-1650</f>
        <v>1529</v>
      </c>
      <c r="G108" s="69"/>
    </row>
    <row r="109" spans="1:7" ht="12.75">
      <c r="A109" s="23"/>
      <c r="B109" s="39"/>
      <c r="C109" s="39">
        <v>4440</v>
      </c>
      <c r="D109" s="1" t="s">
        <v>223</v>
      </c>
      <c r="E109" s="137"/>
      <c r="F109" s="138">
        <f>'WYDATKI ukł.wyk.'!G346</f>
        <v>4870</v>
      </c>
      <c r="G109" s="69"/>
    </row>
    <row r="110" spans="1:7" ht="12.75">
      <c r="A110" s="23"/>
      <c r="B110" s="39"/>
      <c r="C110" s="40"/>
      <c r="D110" s="1"/>
      <c r="E110" s="137"/>
      <c r="F110" s="138"/>
      <c r="G110" s="69"/>
    </row>
    <row r="111" spans="1:7" ht="13.5" thickBot="1">
      <c r="A111" s="46">
        <v>853</v>
      </c>
      <c r="B111" s="42"/>
      <c r="C111" s="42"/>
      <c r="D111" s="111" t="s">
        <v>273</v>
      </c>
      <c r="E111" s="135">
        <f>E112</f>
        <v>218000</v>
      </c>
      <c r="F111" s="135">
        <f>F112</f>
        <v>218000</v>
      </c>
      <c r="G111" s="69"/>
    </row>
    <row r="112" spans="1:7" ht="12.75">
      <c r="A112" s="23"/>
      <c r="B112" s="83">
        <v>85321</v>
      </c>
      <c r="C112" s="86"/>
      <c r="D112" s="87" t="s">
        <v>754</v>
      </c>
      <c r="E112" s="141">
        <f>E113</f>
        <v>218000</v>
      </c>
      <c r="F112" s="141">
        <f>SUM(F114:F125)</f>
        <v>218000</v>
      </c>
      <c r="G112" s="69"/>
    </row>
    <row r="113" spans="1:7" ht="12.75">
      <c r="A113" s="23"/>
      <c r="B113" s="39"/>
      <c r="C113" s="39">
        <v>2110</v>
      </c>
      <c r="D113" s="10" t="s">
        <v>297</v>
      </c>
      <c r="E113" s="137">
        <f>'Dochody-ukł.wykon.'!G198</f>
        <v>218000</v>
      </c>
      <c r="F113" s="138"/>
      <c r="G113" s="69"/>
    </row>
    <row r="114" spans="1:7" ht="12.75">
      <c r="A114" s="23"/>
      <c r="B114" s="39"/>
      <c r="C114" s="51">
        <v>4010</v>
      </c>
      <c r="D114" s="1" t="s">
        <v>213</v>
      </c>
      <c r="E114" s="137"/>
      <c r="F114" s="138">
        <f>'WYDATKI ukł.wyk.'!G384</f>
        <v>53474</v>
      </c>
      <c r="G114" s="69"/>
    </row>
    <row r="115" spans="1:7" ht="12.75">
      <c r="A115" s="23"/>
      <c r="B115" s="39"/>
      <c r="C115" s="51">
        <v>4040</v>
      </c>
      <c r="D115" s="1" t="s">
        <v>214</v>
      </c>
      <c r="E115" s="137"/>
      <c r="F115" s="138">
        <f>'WYDATKI ukł.wyk.'!G385</f>
        <v>3076</v>
      </c>
      <c r="G115" s="69"/>
    </row>
    <row r="116" spans="1:7" ht="12.75">
      <c r="A116" s="23"/>
      <c r="B116" s="39"/>
      <c r="C116" s="51">
        <v>4110</v>
      </c>
      <c r="D116" s="1" t="s">
        <v>215</v>
      </c>
      <c r="E116" s="137"/>
      <c r="F116" s="138">
        <f>'WYDATKI ukł.wyk.'!G386</f>
        <v>10711</v>
      </c>
      <c r="G116" s="69"/>
    </row>
    <row r="117" spans="1:7" ht="12.75">
      <c r="A117" s="23"/>
      <c r="B117" s="39"/>
      <c r="C117" s="51">
        <v>4120</v>
      </c>
      <c r="D117" s="1" t="s">
        <v>300</v>
      </c>
      <c r="E117" s="137"/>
      <c r="F117" s="138">
        <f>'WYDATKI ukł.wyk.'!G387</f>
        <v>1497</v>
      </c>
      <c r="G117" s="69"/>
    </row>
    <row r="118" spans="1:7" ht="12.75">
      <c r="A118" s="23"/>
      <c r="B118" s="39"/>
      <c r="C118" s="51">
        <v>4210</v>
      </c>
      <c r="D118" s="1" t="s">
        <v>217</v>
      </c>
      <c r="E118" s="137"/>
      <c r="F118" s="138">
        <f>'WYDATKI ukł.wyk.'!G388</f>
        <v>15800</v>
      </c>
      <c r="G118" s="69"/>
    </row>
    <row r="119" spans="1:7" ht="12.75">
      <c r="A119" s="23"/>
      <c r="B119" s="39"/>
      <c r="C119" s="51">
        <v>4260</v>
      </c>
      <c r="D119" s="1" t="s">
        <v>218</v>
      </c>
      <c r="E119" s="137"/>
      <c r="F119" s="138">
        <f>'WYDATKI ukł.wyk.'!G389</f>
        <v>11520</v>
      </c>
      <c r="G119" s="69"/>
    </row>
    <row r="120" spans="1:7" ht="12.75">
      <c r="A120" s="23"/>
      <c r="B120" s="39"/>
      <c r="C120" s="51">
        <v>4270</v>
      </c>
      <c r="D120" s="1" t="s">
        <v>219</v>
      </c>
      <c r="E120" s="137"/>
      <c r="F120" s="138">
        <f>'WYDATKI ukł.wyk.'!G390</f>
        <v>1200</v>
      </c>
      <c r="G120" s="69"/>
    </row>
    <row r="121" spans="1:7" ht="12.75">
      <c r="A121" s="23"/>
      <c r="B121" s="39"/>
      <c r="C121" s="51">
        <v>4280</v>
      </c>
      <c r="D121" s="1" t="s">
        <v>220</v>
      </c>
      <c r="E121" s="137"/>
      <c r="F121" s="138">
        <f>'WYDATKI ukł.wyk.'!G391</f>
        <v>100</v>
      </c>
      <c r="G121" s="69"/>
    </row>
    <row r="122" spans="1:7" ht="12.75">
      <c r="A122" s="23"/>
      <c r="B122" s="39"/>
      <c r="C122" s="90" t="s">
        <v>208</v>
      </c>
      <c r="D122" s="1" t="s">
        <v>209</v>
      </c>
      <c r="E122" s="137"/>
      <c r="F122" s="138">
        <f>'WYDATKI ukł.wyk.'!G392</f>
        <v>115515</v>
      </c>
      <c r="G122" s="69"/>
    </row>
    <row r="123" spans="1:7" ht="12.75">
      <c r="A123" s="23"/>
      <c r="B123" s="39"/>
      <c r="C123" s="51">
        <v>4410</v>
      </c>
      <c r="D123" s="1" t="s">
        <v>221</v>
      </c>
      <c r="E123" s="137"/>
      <c r="F123" s="138">
        <f>'WYDATKI ukł.wyk.'!G393</f>
        <v>2700</v>
      </c>
      <c r="G123" s="69"/>
    </row>
    <row r="124" spans="1:7" ht="12.75">
      <c r="A124" s="23"/>
      <c r="B124" s="39"/>
      <c r="C124" s="39">
        <v>4430</v>
      </c>
      <c r="D124" s="317" t="s">
        <v>222</v>
      </c>
      <c r="E124" s="137"/>
      <c r="F124" s="138">
        <f>'WYDATKI ukł.wyk.'!G394</f>
        <v>500</v>
      </c>
      <c r="G124" s="69"/>
    </row>
    <row r="125" spans="1:7" ht="12.75">
      <c r="A125" s="23"/>
      <c r="B125" s="39"/>
      <c r="C125" s="90" t="s">
        <v>302</v>
      </c>
      <c r="D125" s="1" t="s">
        <v>303</v>
      </c>
      <c r="E125" s="137"/>
      <c r="F125" s="138">
        <f>'WYDATKI ukł.wyk.'!G395</f>
        <v>1907</v>
      </c>
      <c r="G125" s="69"/>
    </row>
    <row r="126" spans="1:7" ht="13.5" thickBot="1">
      <c r="A126" s="106"/>
      <c r="B126" s="48"/>
      <c r="C126" s="54"/>
      <c r="D126" s="143"/>
      <c r="E126" s="144"/>
      <c r="F126" s="145"/>
      <c r="G126" s="146"/>
    </row>
  </sheetData>
  <mergeCells count="3">
    <mergeCell ref="A9:G9"/>
    <mergeCell ref="A10:G10"/>
    <mergeCell ref="A11:G11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3">
      <selection activeCell="F38" sqref="F38"/>
    </sheetView>
  </sheetViews>
  <sheetFormatPr defaultColWidth="9.00390625" defaultRowHeight="12.75"/>
  <cols>
    <col min="1" max="1" width="6.25390625" style="14" customWidth="1"/>
    <col min="2" max="2" width="7.125" style="14" customWidth="1"/>
    <col min="3" max="3" width="6.00390625" style="14" customWidth="1"/>
    <col min="4" max="4" width="50.625" style="14" customWidth="1"/>
    <col min="5" max="5" width="13.625" style="14" customWidth="1"/>
    <col min="6" max="6" width="14.00390625" style="14" customWidth="1"/>
    <col min="7" max="16384" width="9.125" style="14" customWidth="1"/>
  </cols>
  <sheetData>
    <row r="1" spans="5:6" ht="12">
      <c r="E1" s="15" t="s">
        <v>306</v>
      </c>
      <c r="F1" s="113"/>
    </row>
    <row r="2" spans="5:6" ht="12">
      <c r="E2" s="15" t="s">
        <v>307</v>
      </c>
      <c r="F2" s="113"/>
    </row>
    <row r="3" spans="4:6" ht="12">
      <c r="D3" s="16"/>
      <c r="E3" s="15" t="s">
        <v>50</v>
      </c>
      <c r="F3" s="113"/>
    </row>
    <row r="4" spans="4:6" ht="12">
      <c r="D4" s="16"/>
      <c r="E4" s="15" t="s">
        <v>645</v>
      </c>
      <c r="F4" s="113"/>
    </row>
    <row r="5" spans="4:6" ht="12">
      <c r="D5" s="16"/>
      <c r="E5" s="15"/>
      <c r="F5" s="15"/>
    </row>
    <row r="6" spans="4:6" ht="9.75">
      <c r="D6" s="16"/>
      <c r="E6" s="16"/>
      <c r="F6" s="16"/>
    </row>
    <row r="8" spans="1:6" ht="12">
      <c r="A8" s="726" t="s">
        <v>456</v>
      </c>
      <c r="B8" s="726"/>
      <c r="C8" s="726"/>
      <c r="D8" s="726"/>
      <c r="E8" s="726"/>
      <c r="F8" s="726"/>
    </row>
    <row r="9" spans="1:6" ht="12">
      <c r="A9" s="726" t="s">
        <v>561</v>
      </c>
      <c r="B9" s="726"/>
      <c r="C9" s="726"/>
      <c r="D9" s="726"/>
      <c r="E9" s="726"/>
      <c r="F9" s="726"/>
    </row>
    <row r="10" spans="1:6" ht="12">
      <c r="A10" s="726" t="s">
        <v>562</v>
      </c>
      <c r="B10" s="726"/>
      <c r="C10" s="726"/>
      <c r="D10" s="726"/>
      <c r="E10" s="726"/>
      <c r="F10" s="726"/>
    </row>
    <row r="11" ht="9.75">
      <c r="B11" s="18"/>
    </row>
    <row r="12" ht="9.75">
      <c r="B12" s="18"/>
    </row>
    <row r="13" spans="1:6" ht="10.5" thickBot="1">
      <c r="A13" s="16"/>
      <c r="B13" s="16"/>
      <c r="C13" s="16"/>
      <c r="D13" s="16"/>
      <c r="E13" s="16"/>
      <c r="F13" s="59" t="s">
        <v>308</v>
      </c>
    </row>
    <row r="14" spans="1:6" ht="12.75" customHeight="1">
      <c r="A14" s="727" t="s">
        <v>344</v>
      </c>
      <c r="B14" s="728"/>
      <c r="C14" s="729"/>
      <c r="D14" s="147"/>
      <c r="E14" s="147"/>
      <c r="F14" s="148"/>
    </row>
    <row r="15" spans="1:6" ht="12">
      <c r="A15" s="724" t="s">
        <v>63</v>
      </c>
      <c r="B15" s="725" t="s">
        <v>47</v>
      </c>
      <c r="C15" s="725" t="s">
        <v>0</v>
      </c>
      <c r="D15" s="149" t="s">
        <v>115</v>
      </c>
      <c r="E15" s="149" t="s">
        <v>286</v>
      </c>
      <c r="F15" s="32" t="s">
        <v>289</v>
      </c>
    </row>
    <row r="16" spans="1:6" ht="13.5" customHeight="1" thickBot="1">
      <c r="A16" s="679"/>
      <c r="B16" s="669"/>
      <c r="C16" s="669"/>
      <c r="D16" s="150"/>
      <c r="E16" s="150"/>
      <c r="F16" s="151"/>
    </row>
    <row r="17" spans="1:6" ht="10.5" thickBot="1">
      <c r="A17" s="60">
        <v>1</v>
      </c>
      <c r="B17" s="61">
        <v>2</v>
      </c>
      <c r="C17" s="287">
        <v>3</v>
      </c>
      <c r="D17" s="287">
        <v>4</v>
      </c>
      <c r="E17" s="287">
        <v>5</v>
      </c>
      <c r="F17" s="288">
        <v>6</v>
      </c>
    </row>
    <row r="18" spans="1:6" ht="12.75" customHeight="1">
      <c r="A18" s="339"/>
      <c r="B18" s="340"/>
      <c r="C18" s="341"/>
      <c r="D18" s="341"/>
      <c r="E18" s="341"/>
      <c r="F18" s="342"/>
    </row>
    <row r="19" spans="1:6" ht="12.75" customHeight="1" thickBot="1">
      <c r="A19" s="41" t="s">
        <v>1</v>
      </c>
      <c r="B19" s="42"/>
      <c r="C19" s="42"/>
      <c r="D19" s="95" t="s">
        <v>2</v>
      </c>
      <c r="E19" s="316">
        <f>E20</f>
        <v>5000</v>
      </c>
      <c r="F19" s="329">
        <f>F20</f>
        <v>5000</v>
      </c>
    </row>
    <row r="20" spans="1:6" ht="12.75" customHeight="1">
      <c r="A20" s="43"/>
      <c r="B20" s="70" t="s">
        <v>501</v>
      </c>
      <c r="C20" s="100"/>
      <c r="D20" s="78" t="s">
        <v>502</v>
      </c>
      <c r="E20" s="241">
        <f>E21</f>
        <v>5000</v>
      </c>
      <c r="F20" s="331">
        <f>F23</f>
        <v>5000</v>
      </c>
    </row>
    <row r="21" spans="1:6" ht="12.75" customHeight="1">
      <c r="A21" s="43"/>
      <c r="B21" s="40"/>
      <c r="C21" s="40" t="s">
        <v>490</v>
      </c>
      <c r="D21" s="10" t="s">
        <v>503</v>
      </c>
      <c r="E21" s="183">
        <f>'Dochody-ukł.wykon.'!G18</f>
        <v>5000</v>
      </c>
      <c r="F21" s="330"/>
    </row>
    <row r="22" spans="1:6" ht="12.75" customHeight="1">
      <c r="A22" s="43"/>
      <c r="B22" s="40"/>
      <c r="C22" s="40"/>
      <c r="D22" s="9" t="s">
        <v>504</v>
      </c>
      <c r="E22" s="182"/>
      <c r="F22" s="645"/>
    </row>
    <row r="23" spans="1:6" ht="12.75">
      <c r="A23" s="43"/>
      <c r="B23" s="39"/>
      <c r="C23" s="318" t="s">
        <v>208</v>
      </c>
      <c r="D23" s="76" t="s">
        <v>209</v>
      </c>
      <c r="E23" s="457"/>
      <c r="F23" s="645">
        <f>'WYDATKI ukł.wyk.'!G22</f>
        <v>5000</v>
      </c>
    </row>
    <row r="24" spans="1:6" ht="12.75">
      <c r="A24" s="43"/>
      <c r="B24" s="39"/>
      <c r="C24" s="318"/>
      <c r="D24" s="76"/>
      <c r="E24" s="457"/>
      <c r="F24" s="645"/>
    </row>
    <row r="25" spans="1:6" ht="13.5" thickBot="1">
      <c r="A25" s="46">
        <v>852</v>
      </c>
      <c r="B25" s="48"/>
      <c r="C25" s="653"/>
      <c r="D25" s="321" t="s">
        <v>277</v>
      </c>
      <c r="E25" s="456">
        <f>E26</f>
        <v>150000</v>
      </c>
      <c r="F25" s="649">
        <f>F26</f>
        <v>150000</v>
      </c>
    </row>
    <row r="26" spans="1:6" ht="12.75">
      <c r="A26" s="43"/>
      <c r="B26" s="292">
        <v>85201</v>
      </c>
      <c r="C26" s="654"/>
      <c r="D26" s="647" t="s">
        <v>26</v>
      </c>
      <c r="E26" s="459">
        <f>E27</f>
        <v>150000</v>
      </c>
      <c r="F26" s="648">
        <f>SUM(F29:F30)</f>
        <v>150000</v>
      </c>
    </row>
    <row r="27" spans="1:6" ht="12.75">
      <c r="A27" s="43"/>
      <c r="B27" s="39"/>
      <c r="C27" s="40" t="s">
        <v>490</v>
      </c>
      <c r="D27" s="10" t="s">
        <v>503</v>
      </c>
      <c r="E27" s="457">
        <f>'Dochody-ukł.wykon.'!G167</f>
        <v>150000</v>
      </c>
      <c r="F27" s="645"/>
    </row>
    <row r="28" spans="1:6" ht="12.75">
      <c r="A28" s="43"/>
      <c r="B28" s="39"/>
      <c r="C28" s="40"/>
      <c r="D28" s="9" t="s">
        <v>504</v>
      </c>
      <c r="E28" s="457"/>
      <c r="F28" s="645"/>
    </row>
    <row r="29" spans="1:6" ht="12.75">
      <c r="A29" s="43"/>
      <c r="B29" s="39"/>
      <c r="C29" s="39">
        <v>4210</v>
      </c>
      <c r="D29" s="9" t="s">
        <v>217</v>
      </c>
      <c r="E29" s="457"/>
      <c r="F29" s="645">
        <v>40062</v>
      </c>
    </row>
    <row r="30" spans="1:6" ht="12.75">
      <c r="A30" s="43"/>
      <c r="B30" s="39"/>
      <c r="C30" s="39">
        <v>4270</v>
      </c>
      <c r="D30" s="9" t="s">
        <v>219</v>
      </c>
      <c r="E30" s="457"/>
      <c r="F30" s="645">
        <v>109938</v>
      </c>
    </row>
    <row r="31" spans="1:6" ht="12.75">
      <c r="A31" s="43"/>
      <c r="B31" s="39"/>
      <c r="C31" s="318"/>
      <c r="D31" s="76"/>
      <c r="E31" s="457"/>
      <c r="F31" s="645"/>
    </row>
    <row r="32" spans="1:6" ht="12.75">
      <c r="A32" s="43"/>
      <c r="B32" s="39"/>
      <c r="C32" s="40"/>
      <c r="D32" s="9"/>
      <c r="E32" s="182"/>
      <c r="F32" s="645"/>
    </row>
    <row r="33" spans="1:6" ht="13.5" thickBot="1">
      <c r="A33" s="46">
        <v>853</v>
      </c>
      <c r="B33" s="48"/>
      <c r="C33" s="401"/>
      <c r="D33" s="53" t="s">
        <v>273</v>
      </c>
      <c r="E33" s="271">
        <f>E34</f>
        <v>190000</v>
      </c>
      <c r="F33" s="649">
        <f>F34</f>
        <v>190000</v>
      </c>
    </row>
    <row r="34" spans="1:6" ht="12.75">
      <c r="A34" s="43"/>
      <c r="B34" s="292">
        <v>85395</v>
      </c>
      <c r="C34" s="646"/>
      <c r="D34" s="647" t="s">
        <v>25</v>
      </c>
      <c r="E34" s="492">
        <f>E35</f>
        <v>190000</v>
      </c>
      <c r="F34" s="648">
        <f>SUM(F37:F38)</f>
        <v>190000</v>
      </c>
    </row>
    <row r="35" spans="1:6" ht="12.75">
      <c r="A35" s="43"/>
      <c r="B35" s="39"/>
      <c r="C35" s="40" t="s">
        <v>490</v>
      </c>
      <c r="D35" s="10" t="s">
        <v>503</v>
      </c>
      <c r="E35" s="182">
        <f>'Dochody-ukł.wykon.'!G210</f>
        <v>190000</v>
      </c>
      <c r="F35" s="645"/>
    </row>
    <row r="36" spans="1:6" ht="12.75">
      <c r="A36" s="43"/>
      <c r="B36" s="39"/>
      <c r="C36" s="40"/>
      <c r="D36" s="9" t="s">
        <v>504</v>
      </c>
      <c r="E36" s="182"/>
      <c r="F36" s="645"/>
    </row>
    <row r="37" spans="1:6" ht="12.75">
      <c r="A37" s="43"/>
      <c r="B37" s="39"/>
      <c r="C37" s="39">
        <v>4210</v>
      </c>
      <c r="D37" s="9" t="s">
        <v>217</v>
      </c>
      <c r="E37" s="182"/>
      <c r="F37" s="645">
        <v>93581</v>
      </c>
    </row>
    <row r="38" spans="1:6" ht="12.75">
      <c r="A38" s="43"/>
      <c r="B38" s="39"/>
      <c r="C38" s="39">
        <v>4270</v>
      </c>
      <c r="D38" s="9" t="s">
        <v>219</v>
      </c>
      <c r="E38" s="182"/>
      <c r="F38" s="645">
        <v>96419</v>
      </c>
    </row>
    <row r="39" spans="1:6" ht="12.75" thickBot="1">
      <c r="A39" s="170"/>
      <c r="B39" s="171"/>
      <c r="C39" s="150"/>
      <c r="D39" s="565"/>
      <c r="E39" s="651"/>
      <c r="F39" s="38"/>
    </row>
    <row r="40" spans="1:6" ht="12">
      <c r="A40" s="221"/>
      <c r="B40" s="289"/>
      <c r="C40" s="147"/>
      <c r="D40" s="650"/>
      <c r="E40" s="652"/>
      <c r="F40" s="37"/>
    </row>
    <row r="41" spans="1:7" ht="12">
      <c r="A41" s="173"/>
      <c r="B41" s="166"/>
      <c r="C41" s="164"/>
      <c r="D41" s="174" t="s">
        <v>312</v>
      </c>
      <c r="E41" s="175">
        <f>E19+E33+E25</f>
        <v>345000</v>
      </c>
      <c r="F41" s="290">
        <f>F19+F33+F25</f>
        <v>345000</v>
      </c>
      <c r="G41" s="30"/>
    </row>
    <row r="42" spans="1:6" ht="12.75" thickBot="1">
      <c r="A42" s="176"/>
      <c r="B42" s="171"/>
      <c r="C42" s="172"/>
      <c r="D42" s="172"/>
      <c r="E42" s="172"/>
      <c r="F42" s="177"/>
    </row>
  </sheetData>
  <mergeCells count="7">
    <mergeCell ref="A15:A16"/>
    <mergeCell ref="B15:B16"/>
    <mergeCell ref="C15:C16"/>
    <mergeCell ref="A8:F8"/>
    <mergeCell ref="A9:F9"/>
    <mergeCell ref="A10:F10"/>
    <mergeCell ref="A14:C14"/>
  </mergeCells>
  <printOptions horizontalCentered="1"/>
  <pageMargins left="0.2755905511811024" right="0.2755905511811024" top="0.6692913385826772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6"/>
  <sheetViews>
    <sheetView tabSelected="1" workbookViewId="0" topLeftCell="A31">
      <selection activeCell="F57" sqref="F57"/>
    </sheetView>
  </sheetViews>
  <sheetFormatPr defaultColWidth="9.00390625" defaultRowHeight="12.75"/>
  <cols>
    <col min="1" max="1" width="6.25390625" style="14" customWidth="1"/>
    <col min="2" max="2" width="7.125" style="14" customWidth="1"/>
    <col min="3" max="3" width="6.00390625" style="14" customWidth="1"/>
    <col min="4" max="4" width="49.00390625" style="14" customWidth="1"/>
    <col min="5" max="5" width="13.625" style="14" customWidth="1"/>
    <col min="6" max="6" width="14.00390625" style="14" customWidth="1"/>
    <col min="7" max="16384" width="9.125" style="14" customWidth="1"/>
  </cols>
  <sheetData>
    <row r="1" spans="5:6" ht="12">
      <c r="E1" s="15" t="s">
        <v>313</v>
      </c>
      <c r="F1" s="113"/>
    </row>
    <row r="2" spans="5:6" ht="12">
      <c r="E2" s="15" t="s">
        <v>307</v>
      </c>
      <c r="F2" s="113"/>
    </row>
    <row r="3" spans="4:6" ht="12">
      <c r="D3" s="16"/>
      <c r="E3" s="15" t="s">
        <v>50</v>
      </c>
      <c r="F3" s="113"/>
    </row>
    <row r="4" spans="4:6" ht="12">
      <c r="D4" s="16"/>
      <c r="E4" s="15" t="s">
        <v>639</v>
      </c>
      <c r="F4" s="113"/>
    </row>
    <row r="5" spans="4:6" ht="17.25" customHeight="1">
      <c r="D5" s="16"/>
      <c r="E5" s="15"/>
      <c r="F5" s="15"/>
    </row>
    <row r="6" spans="1:6" ht="12">
      <c r="A6" s="726" t="s">
        <v>456</v>
      </c>
      <c r="B6" s="726"/>
      <c r="C6" s="726"/>
      <c r="D6" s="726"/>
      <c r="E6" s="726"/>
      <c r="F6" s="726"/>
    </row>
    <row r="7" spans="1:6" ht="12">
      <c r="A7" s="726" t="s">
        <v>457</v>
      </c>
      <c r="B7" s="726"/>
      <c r="C7" s="726"/>
      <c r="D7" s="726"/>
      <c r="E7" s="726"/>
      <c r="F7" s="726"/>
    </row>
    <row r="8" spans="1:6" ht="11.25" customHeight="1">
      <c r="A8" s="726" t="s">
        <v>494</v>
      </c>
      <c r="B8" s="726"/>
      <c r="C8" s="726"/>
      <c r="D8" s="726"/>
      <c r="E8" s="726"/>
      <c r="F8" s="726"/>
    </row>
    <row r="9" spans="1:6" ht="27.75" customHeight="1" thickBot="1">
      <c r="A9" s="16"/>
      <c r="B9" s="16"/>
      <c r="C9" s="16"/>
      <c r="D9" s="16"/>
      <c r="E9" s="16"/>
      <c r="F9" s="59" t="s">
        <v>308</v>
      </c>
    </row>
    <row r="10" spans="1:6" ht="12.75" customHeight="1">
      <c r="A10" s="727" t="s">
        <v>344</v>
      </c>
      <c r="B10" s="728"/>
      <c r="C10" s="729"/>
      <c r="D10" s="700" t="s">
        <v>115</v>
      </c>
      <c r="E10" s="700" t="s">
        <v>286</v>
      </c>
      <c r="F10" s="736" t="s">
        <v>289</v>
      </c>
    </row>
    <row r="11" spans="1:6" ht="11.25" customHeight="1" thickBot="1">
      <c r="A11" s="724" t="s">
        <v>63</v>
      </c>
      <c r="B11" s="725" t="s">
        <v>47</v>
      </c>
      <c r="C11" s="725" t="s">
        <v>0</v>
      </c>
      <c r="D11" s="668"/>
      <c r="E11" s="668"/>
      <c r="F11" s="737"/>
    </row>
    <row r="12" spans="1:6" ht="0.75" customHeight="1" hidden="1" thickBot="1">
      <c r="A12" s="679"/>
      <c r="B12" s="669"/>
      <c r="C12" s="669"/>
      <c r="D12" s="669"/>
      <c r="E12" s="669"/>
      <c r="F12" s="738"/>
    </row>
    <row r="13" spans="1:6" ht="10.5" thickBot="1">
      <c r="A13" s="60">
        <v>1</v>
      </c>
      <c r="B13" s="61">
        <v>2</v>
      </c>
      <c r="C13" s="287">
        <v>3</v>
      </c>
      <c r="D13" s="287">
        <v>4</v>
      </c>
      <c r="E13" s="287">
        <v>5</v>
      </c>
      <c r="F13" s="288">
        <v>6</v>
      </c>
    </row>
    <row r="14" spans="1:6" ht="15" customHeight="1" thickBot="1">
      <c r="A14" s="733" t="s">
        <v>576</v>
      </c>
      <c r="B14" s="734"/>
      <c r="C14" s="734"/>
      <c r="D14" s="734"/>
      <c r="E14" s="734"/>
      <c r="F14" s="735"/>
    </row>
    <row r="15" spans="1:6" ht="12.75" customHeight="1" thickBot="1">
      <c r="A15" s="576">
        <v>803</v>
      </c>
      <c r="B15" s="577"/>
      <c r="C15" s="558"/>
      <c r="D15" s="580" t="s">
        <v>671</v>
      </c>
      <c r="E15" s="584">
        <f>E16</f>
        <v>144959</v>
      </c>
      <c r="F15" s="655">
        <f>F16</f>
        <v>144959</v>
      </c>
    </row>
    <row r="16" spans="1:6" ht="13.5" customHeight="1">
      <c r="A16" s="551"/>
      <c r="B16" s="578">
        <v>80309</v>
      </c>
      <c r="C16" s="579"/>
      <c r="D16" s="581" t="s">
        <v>672</v>
      </c>
      <c r="E16" s="583">
        <f>SUM(E18:E21)</f>
        <v>144959</v>
      </c>
      <c r="F16" s="656">
        <f>SUM(F19:F26)</f>
        <v>144959</v>
      </c>
    </row>
    <row r="17" spans="1:6" ht="13.5" customHeight="1">
      <c r="A17" s="551"/>
      <c r="B17" s="575"/>
      <c r="C17" s="155">
        <v>2328</v>
      </c>
      <c r="D17" s="15" t="s">
        <v>699</v>
      </c>
      <c r="E17" s="582"/>
      <c r="F17" s="657"/>
    </row>
    <row r="18" spans="1:6" ht="13.5" customHeight="1">
      <c r="A18" s="551"/>
      <c r="B18" s="575"/>
      <c r="C18" s="155"/>
      <c r="D18" s="15" t="s">
        <v>700</v>
      </c>
      <c r="E18" s="582">
        <f>'Dochody-ukł.wykon.'!G141</f>
        <v>108719</v>
      </c>
      <c r="F18" s="657"/>
    </row>
    <row r="19" spans="1:6" ht="13.5" customHeight="1">
      <c r="A19" s="551"/>
      <c r="B19" s="575"/>
      <c r="C19" s="553">
        <v>3218</v>
      </c>
      <c r="D19" s="571" t="s">
        <v>673</v>
      </c>
      <c r="E19" s="582"/>
      <c r="F19" s="657">
        <f>'WYDATKI ukł.wyk.'!G262</f>
        <v>105389</v>
      </c>
    </row>
    <row r="20" spans="1:6" ht="13.5" customHeight="1">
      <c r="A20" s="551"/>
      <c r="B20" s="575"/>
      <c r="C20" s="155">
        <v>2329</v>
      </c>
      <c r="D20" s="15" t="s">
        <v>699</v>
      </c>
      <c r="E20" s="582"/>
      <c r="F20" s="657"/>
    </row>
    <row r="21" spans="1:6" ht="13.5" customHeight="1">
      <c r="A21" s="551"/>
      <c r="B21" s="575"/>
      <c r="C21" s="155"/>
      <c r="D21" s="15" t="s">
        <v>700</v>
      </c>
      <c r="E21" s="582">
        <f>'Dochody-ukł.wykon.'!G143</f>
        <v>36240</v>
      </c>
      <c r="F21" s="657"/>
    </row>
    <row r="22" spans="1:6" ht="13.5" customHeight="1">
      <c r="A22" s="551"/>
      <c r="B22" s="575"/>
      <c r="C22" s="553">
        <v>3219</v>
      </c>
      <c r="D22" s="571" t="s">
        <v>673</v>
      </c>
      <c r="E22" s="582"/>
      <c r="F22" s="657">
        <f>'WYDATKI ukł.wyk.'!G263</f>
        <v>35130</v>
      </c>
    </row>
    <row r="23" spans="1:6" ht="13.5" customHeight="1">
      <c r="A23" s="551"/>
      <c r="B23" s="575"/>
      <c r="C23" s="155">
        <v>4218</v>
      </c>
      <c r="D23" s="15" t="s">
        <v>217</v>
      </c>
      <c r="E23" s="582"/>
      <c r="F23" s="657">
        <f>'WYDATKI ukł.wyk.'!G266</f>
        <v>225</v>
      </c>
    </row>
    <row r="24" spans="1:6" ht="13.5" customHeight="1">
      <c r="A24" s="551"/>
      <c r="B24" s="575"/>
      <c r="C24" s="155">
        <v>4219</v>
      </c>
      <c r="D24" s="15" t="s">
        <v>217</v>
      </c>
      <c r="E24" s="582"/>
      <c r="F24" s="657">
        <f>'WYDATKI ukł.wyk.'!G267</f>
        <v>75</v>
      </c>
    </row>
    <row r="25" spans="1:6" ht="13.5" customHeight="1">
      <c r="A25" s="551"/>
      <c r="B25" s="575"/>
      <c r="C25" s="155">
        <v>4308</v>
      </c>
      <c r="D25" s="571" t="s">
        <v>209</v>
      </c>
      <c r="E25" s="582"/>
      <c r="F25" s="657">
        <f>'WYDATKI ukł.wyk.'!G268</f>
        <v>3105</v>
      </c>
    </row>
    <row r="26" spans="1:6" ht="13.5" customHeight="1">
      <c r="A26" s="551"/>
      <c r="B26" s="575"/>
      <c r="C26" s="155">
        <v>4309</v>
      </c>
      <c r="D26" s="571" t="s">
        <v>209</v>
      </c>
      <c r="E26" s="582"/>
      <c r="F26" s="657">
        <f>'WYDATKI ukł.wyk.'!G269</f>
        <v>1035</v>
      </c>
    </row>
    <row r="27" spans="1:6" ht="12.75" customHeight="1">
      <c r="A27" s="551"/>
      <c r="B27" s="575"/>
      <c r="C27" s="553"/>
      <c r="D27" s="575"/>
      <c r="E27" s="553"/>
      <c r="F27" s="658"/>
    </row>
    <row r="28" spans="1:6" ht="12.75" thickBot="1">
      <c r="A28" s="156">
        <v>851</v>
      </c>
      <c r="B28" s="157"/>
      <c r="C28" s="158"/>
      <c r="D28" s="159" t="s">
        <v>18</v>
      </c>
      <c r="E28" s="574">
        <f>SUM(E29)</f>
        <v>13700</v>
      </c>
      <c r="F28" s="160">
        <f>SUM(F29)</f>
        <v>13700</v>
      </c>
    </row>
    <row r="29" spans="1:6" ht="12">
      <c r="A29" s="152"/>
      <c r="B29" s="153">
        <v>85154</v>
      </c>
      <c r="C29" s="161"/>
      <c r="D29" s="162" t="s">
        <v>39</v>
      </c>
      <c r="E29" s="364">
        <f>E32</f>
        <v>13700</v>
      </c>
      <c r="F29" s="154">
        <f>SUM(F33:F33)</f>
        <v>13700</v>
      </c>
    </row>
    <row r="30" spans="1:6" ht="12">
      <c r="A30" s="152"/>
      <c r="B30" s="155"/>
      <c r="C30" s="149">
        <v>2330</v>
      </c>
      <c r="D30" s="163" t="s">
        <v>309</v>
      </c>
      <c r="E30" s="155"/>
      <c r="F30" s="32"/>
    </row>
    <row r="31" spans="1:6" ht="12">
      <c r="A31" s="152"/>
      <c r="B31" s="155"/>
      <c r="C31" s="149"/>
      <c r="D31" s="163" t="s">
        <v>310</v>
      </c>
      <c r="E31" s="155"/>
      <c r="F31" s="32"/>
    </row>
    <row r="32" spans="1:6" ht="12">
      <c r="A32" s="152"/>
      <c r="B32" s="155"/>
      <c r="C32" s="149"/>
      <c r="D32" s="163" t="s">
        <v>311</v>
      </c>
      <c r="E32" s="302">
        <f>'Dochody-ukł.wykon.'!G152</f>
        <v>13700</v>
      </c>
      <c r="F32" s="32"/>
    </row>
    <row r="33" spans="1:6" ht="12">
      <c r="A33" s="152"/>
      <c r="B33" s="149"/>
      <c r="C33" s="149">
        <v>4300</v>
      </c>
      <c r="D33" s="164" t="s">
        <v>209</v>
      </c>
      <c r="E33" s="155"/>
      <c r="F33" s="393">
        <f>'WYDATKI ukł.wyk.'!G281</f>
        <v>13700</v>
      </c>
    </row>
    <row r="34" spans="1:6" ht="12">
      <c r="A34" s="152"/>
      <c r="B34" s="566"/>
      <c r="C34" s="155"/>
      <c r="D34" s="15"/>
      <c r="E34" s="155"/>
      <c r="F34" s="393"/>
    </row>
    <row r="35" spans="1:6" ht="12.75" thickBot="1">
      <c r="A35" s="156">
        <v>854</v>
      </c>
      <c r="B35" s="540"/>
      <c r="C35" s="157"/>
      <c r="D35" s="567" t="s">
        <v>29</v>
      </c>
      <c r="E35" s="574">
        <f>E36</f>
        <v>505075</v>
      </c>
      <c r="F35" s="160">
        <f>F36</f>
        <v>505075</v>
      </c>
    </row>
    <row r="36" spans="1:6" ht="12">
      <c r="A36" s="152"/>
      <c r="B36" s="568">
        <v>85415</v>
      </c>
      <c r="C36" s="462"/>
      <c r="D36" s="569" t="s">
        <v>43</v>
      </c>
      <c r="E36" s="573">
        <f>SUM(E38:E41)</f>
        <v>505075</v>
      </c>
      <c r="F36" s="570">
        <f>SUM(F39:F42)</f>
        <v>505075</v>
      </c>
    </row>
    <row r="37" spans="1:6" ht="12">
      <c r="A37" s="152"/>
      <c r="B37" s="566"/>
      <c r="C37" s="155">
        <v>2328</v>
      </c>
      <c r="D37" s="164" t="s">
        <v>699</v>
      </c>
      <c r="E37" s="155"/>
      <c r="F37" s="393"/>
    </row>
    <row r="38" spans="1:6" ht="12">
      <c r="A38" s="152"/>
      <c r="B38" s="155"/>
      <c r="C38" s="149"/>
      <c r="D38" s="164" t="s">
        <v>700</v>
      </c>
      <c r="E38" s="302">
        <f>'Dochody-ukł.wykon.'!G223</f>
        <v>343451</v>
      </c>
      <c r="F38" s="393"/>
    </row>
    <row r="39" spans="1:6" ht="12">
      <c r="A39" s="152"/>
      <c r="B39" s="155"/>
      <c r="C39" s="149">
        <v>3248</v>
      </c>
      <c r="D39" s="571" t="s">
        <v>676</v>
      </c>
      <c r="E39" s="572"/>
      <c r="F39" s="393">
        <f>'WYDATKI ukł.wyk.'!G470</f>
        <v>343451</v>
      </c>
    </row>
    <row r="40" spans="1:6" ht="12">
      <c r="A40" s="152"/>
      <c r="B40" s="155"/>
      <c r="C40" s="149">
        <v>2329</v>
      </c>
      <c r="D40" s="164" t="s">
        <v>699</v>
      </c>
      <c r="E40" s="572"/>
      <c r="F40" s="393"/>
    </row>
    <row r="41" spans="1:6" ht="12">
      <c r="A41" s="152"/>
      <c r="B41" s="155"/>
      <c r="C41" s="149"/>
      <c r="D41" s="164" t="s">
        <v>700</v>
      </c>
      <c r="E41" s="302">
        <f>'Dochody-ukł.wykon.'!G225</f>
        <v>161624</v>
      </c>
      <c r="F41" s="393"/>
    </row>
    <row r="42" spans="1:6" ht="12">
      <c r="A42" s="152"/>
      <c r="B42" s="155"/>
      <c r="C42" s="149">
        <v>3249</v>
      </c>
      <c r="D42" s="571" t="s">
        <v>676</v>
      </c>
      <c r="E42" s="155"/>
      <c r="F42" s="393">
        <f>'WYDATKI ukł.wyk.'!G471</f>
        <v>161624</v>
      </c>
    </row>
    <row r="43" spans="1:6" ht="12.75" thickBot="1">
      <c r="A43" s="369"/>
      <c r="B43" s="564"/>
      <c r="C43" s="301"/>
      <c r="D43" s="565"/>
      <c r="E43" s="301"/>
      <c r="F43" s="370"/>
    </row>
    <row r="44" spans="1:6" ht="15" customHeight="1" thickBot="1">
      <c r="A44" s="730" t="s">
        <v>577</v>
      </c>
      <c r="B44" s="731"/>
      <c r="C44" s="731"/>
      <c r="D44" s="731"/>
      <c r="E44" s="731"/>
      <c r="F44" s="732"/>
    </row>
    <row r="45" spans="1:6" ht="12" customHeight="1" thickBot="1">
      <c r="A45" s="576">
        <v>801</v>
      </c>
      <c r="B45" s="558"/>
      <c r="C45" s="558"/>
      <c r="D45" s="606" t="s">
        <v>24</v>
      </c>
      <c r="E45" s="584">
        <f>E54+E46</f>
        <v>23000</v>
      </c>
      <c r="F45" s="609">
        <f>F54+F46</f>
        <v>23000</v>
      </c>
    </row>
    <row r="46" spans="1:6" ht="12" customHeight="1">
      <c r="A46" s="620"/>
      <c r="B46" s="579">
        <v>80120</v>
      </c>
      <c r="C46" s="579"/>
      <c r="D46" s="639" t="s">
        <v>36</v>
      </c>
      <c r="E46" s="583">
        <f>E51+E48</f>
        <v>18000</v>
      </c>
      <c r="F46" s="586">
        <f>F52+F49</f>
        <v>18000</v>
      </c>
    </row>
    <row r="47" spans="1:6" ht="12" customHeight="1">
      <c r="A47" s="625"/>
      <c r="B47" s="553"/>
      <c r="C47" s="149">
        <v>2310</v>
      </c>
      <c r="D47" s="164" t="s">
        <v>563</v>
      </c>
      <c r="E47" s="582"/>
      <c r="F47" s="552"/>
    </row>
    <row r="48" spans="1:6" ht="12" customHeight="1">
      <c r="A48" s="625"/>
      <c r="B48" s="553"/>
      <c r="C48" s="149"/>
      <c r="D48" s="166" t="s">
        <v>700</v>
      </c>
      <c r="E48" s="582">
        <f>'Dochody-ukł.wykon.'!G113</f>
        <v>3000</v>
      </c>
      <c r="F48" s="552"/>
    </row>
    <row r="49" spans="1:6" ht="12" customHeight="1">
      <c r="A49" s="625"/>
      <c r="B49" s="553"/>
      <c r="C49" s="553">
        <v>4010</v>
      </c>
      <c r="D49" s="164" t="s">
        <v>213</v>
      </c>
      <c r="E49" s="582"/>
      <c r="F49" s="552">
        <v>3000</v>
      </c>
    </row>
    <row r="50" spans="1:6" ht="12" customHeight="1">
      <c r="A50" s="625"/>
      <c r="B50" s="553"/>
      <c r="C50" s="628" t="s">
        <v>738</v>
      </c>
      <c r="D50" s="166" t="s">
        <v>739</v>
      </c>
      <c r="E50" s="582"/>
      <c r="F50" s="552"/>
    </row>
    <row r="51" spans="1:6" ht="12" customHeight="1">
      <c r="A51" s="625"/>
      <c r="B51" s="553"/>
      <c r="C51" s="628"/>
      <c r="D51" s="166" t="s">
        <v>740</v>
      </c>
      <c r="E51" s="582">
        <f>'Dochody-ukł.wykon.'!G115</f>
        <v>15000</v>
      </c>
      <c r="F51" s="552"/>
    </row>
    <row r="52" spans="1:6" ht="12" customHeight="1">
      <c r="A52" s="625"/>
      <c r="B52" s="553"/>
      <c r="C52" s="149">
        <v>6050</v>
      </c>
      <c r="D52" s="571" t="s">
        <v>226</v>
      </c>
      <c r="E52" s="582"/>
      <c r="F52" s="552">
        <v>15000</v>
      </c>
    </row>
    <row r="53" spans="1:6" ht="12" customHeight="1">
      <c r="A53" s="625"/>
      <c r="B53" s="553"/>
      <c r="C53" s="553"/>
      <c r="D53" s="627"/>
      <c r="E53" s="582"/>
      <c r="F53" s="552"/>
    </row>
    <row r="54" spans="1:6" ht="12" customHeight="1">
      <c r="A54" s="551"/>
      <c r="B54" s="621">
        <v>80130</v>
      </c>
      <c r="C54" s="621"/>
      <c r="D54" s="622" t="s">
        <v>37</v>
      </c>
      <c r="E54" s="623">
        <f>E56</f>
        <v>5000</v>
      </c>
      <c r="F54" s="624">
        <f>F57</f>
        <v>5000</v>
      </c>
    </row>
    <row r="55" spans="1:6" ht="12" customHeight="1">
      <c r="A55" s="551"/>
      <c r="B55" s="553"/>
      <c r="C55" s="553">
        <v>2310</v>
      </c>
      <c r="D55" s="164" t="s">
        <v>563</v>
      </c>
      <c r="E55" s="607"/>
      <c r="F55" s="608"/>
    </row>
    <row r="56" spans="1:6" ht="12" customHeight="1">
      <c r="A56" s="551"/>
      <c r="B56" s="553"/>
      <c r="C56" s="553"/>
      <c r="D56" s="166" t="s">
        <v>700</v>
      </c>
      <c r="E56" s="582">
        <f>'Dochody-ukł.wykon.'!G125</f>
        <v>5000</v>
      </c>
      <c r="F56" s="608"/>
    </row>
    <row r="57" spans="1:6" ht="12" customHeight="1">
      <c r="A57" s="551"/>
      <c r="B57" s="553"/>
      <c r="C57" s="553">
        <v>4240</v>
      </c>
      <c r="D57" s="9" t="s">
        <v>245</v>
      </c>
      <c r="E57" s="607"/>
      <c r="F57" s="552">
        <v>5000</v>
      </c>
    </row>
    <row r="58" spans="1:6" ht="12" customHeight="1">
      <c r="A58" s="551"/>
      <c r="B58" s="553"/>
      <c r="C58" s="553"/>
      <c r="D58" s="553"/>
      <c r="E58" s="553"/>
      <c r="F58" s="626"/>
    </row>
    <row r="59" spans="1:7" ht="12.75" thickBot="1">
      <c r="A59" s="156">
        <v>852</v>
      </c>
      <c r="B59" s="158"/>
      <c r="C59" s="167"/>
      <c r="D59" s="521" t="s">
        <v>277</v>
      </c>
      <c r="E59" s="605">
        <f>E69+E60</f>
        <v>498252</v>
      </c>
      <c r="F59" s="36">
        <f>F69+F60</f>
        <v>498252</v>
      </c>
      <c r="G59" s="30"/>
    </row>
    <row r="60" spans="1:7" ht="12">
      <c r="A60" s="461"/>
      <c r="B60" s="462">
        <v>85201</v>
      </c>
      <c r="C60" s="463"/>
      <c r="D60" s="463" t="s">
        <v>26</v>
      </c>
      <c r="E60" s="522">
        <f>E62</f>
        <v>478800</v>
      </c>
      <c r="F60" s="464">
        <f>SUM(F63:F67)</f>
        <v>478800</v>
      </c>
      <c r="G60" s="30"/>
    </row>
    <row r="61" spans="1:7" ht="12">
      <c r="A61" s="461"/>
      <c r="B61" s="524"/>
      <c r="C61" s="149">
        <v>2310</v>
      </c>
      <c r="D61" s="164" t="s">
        <v>563</v>
      </c>
      <c r="E61" s="175"/>
      <c r="F61" s="366"/>
      <c r="G61" s="30"/>
    </row>
    <row r="62" spans="1:7" ht="12">
      <c r="A62" s="461"/>
      <c r="B62" s="524"/>
      <c r="C62" s="149"/>
      <c r="D62" s="166" t="s">
        <v>700</v>
      </c>
      <c r="E62" s="304">
        <f>'Dochody-ukł.wykon.'!G169</f>
        <v>478800</v>
      </c>
      <c r="F62" s="35"/>
      <c r="G62" s="30"/>
    </row>
    <row r="63" spans="1:7" ht="12">
      <c r="A63" s="461"/>
      <c r="B63" s="524"/>
      <c r="C63" s="149">
        <v>4010</v>
      </c>
      <c r="D63" s="164" t="s">
        <v>213</v>
      </c>
      <c r="E63" s="304"/>
      <c r="F63" s="35">
        <v>371963</v>
      </c>
      <c r="G63" s="30"/>
    </row>
    <row r="64" spans="1:7" ht="12">
      <c r="A64" s="461"/>
      <c r="B64" s="524"/>
      <c r="C64" s="149">
        <v>4110</v>
      </c>
      <c r="D64" s="164" t="s">
        <v>680</v>
      </c>
      <c r="E64" s="304"/>
      <c r="F64" s="35">
        <v>82620</v>
      </c>
      <c r="G64" s="30"/>
    </row>
    <row r="65" spans="1:7" ht="12">
      <c r="A65" s="461"/>
      <c r="B65" s="524"/>
      <c r="C65" s="149">
        <v>4120</v>
      </c>
      <c r="D65" s="166" t="s">
        <v>216</v>
      </c>
      <c r="E65" s="304"/>
      <c r="F65" s="35">
        <v>11417</v>
      </c>
      <c r="G65" s="30"/>
    </row>
    <row r="66" spans="1:7" ht="12">
      <c r="A66" s="461"/>
      <c r="B66" s="524"/>
      <c r="C66" s="149">
        <v>4210</v>
      </c>
      <c r="D66" s="164" t="s">
        <v>217</v>
      </c>
      <c r="E66" s="304"/>
      <c r="F66" s="35">
        <v>7000</v>
      </c>
      <c r="G66" s="30"/>
    </row>
    <row r="67" spans="1:7" ht="12">
      <c r="A67" s="461"/>
      <c r="B67" s="524"/>
      <c r="C67" s="149">
        <v>4300</v>
      </c>
      <c r="D67" s="164" t="s">
        <v>209</v>
      </c>
      <c r="E67" s="304"/>
      <c r="F67" s="35">
        <v>5800</v>
      </c>
      <c r="G67" s="30"/>
    </row>
    <row r="68" spans="1:7" ht="12">
      <c r="A68" s="461"/>
      <c r="B68" s="524"/>
      <c r="C68" s="525"/>
      <c r="D68" s="525"/>
      <c r="E68" s="175"/>
      <c r="F68" s="366"/>
      <c r="G68" s="30"/>
    </row>
    <row r="69" spans="1:6" ht="12">
      <c r="A69" s="152"/>
      <c r="B69" s="153">
        <v>85204</v>
      </c>
      <c r="C69" s="168"/>
      <c r="D69" s="168" t="s">
        <v>28</v>
      </c>
      <c r="E69" s="306">
        <f>E71</f>
        <v>19452</v>
      </c>
      <c r="F69" s="169">
        <f>F72</f>
        <v>19452</v>
      </c>
    </row>
    <row r="70" spans="1:6" ht="12">
      <c r="A70" s="165"/>
      <c r="B70" s="166"/>
      <c r="C70" s="149">
        <v>2310</v>
      </c>
      <c r="D70" s="164" t="s">
        <v>563</v>
      </c>
      <c r="E70" s="304"/>
      <c r="F70" s="35"/>
    </row>
    <row r="71" spans="1:6" ht="12">
      <c r="A71" s="165"/>
      <c r="B71" s="166"/>
      <c r="C71" s="149"/>
      <c r="D71" s="166" t="s">
        <v>700</v>
      </c>
      <c r="E71" s="304">
        <f>'Dochody-ukł.wykon.'!E185</f>
        <v>19452</v>
      </c>
      <c r="F71" s="35"/>
    </row>
    <row r="72" spans="1:6" ht="12">
      <c r="A72" s="165"/>
      <c r="B72" s="166"/>
      <c r="C72" s="149">
        <v>3110</v>
      </c>
      <c r="D72" s="166" t="s">
        <v>251</v>
      </c>
      <c r="E72" s="304"/>
      <c r="F72" s="35">
        <v>19452</v>
      </c>
    </row>
    <row r="73" spans="1:6" ht="12">
      <c r="A73" s="165"/>
      <c r="B73" s="166"/>
      <c r="C73" s="149"/>
      <c r="D73" s="164"/>
      <c r="E73" s="304"/>
      <c r="F73" s="35"/>
    </row>
    <row r="74" spans="1:6" ht="12" customHeight="1" thickBot="1">
      <c r="A74" s="156">
        <v>853</v>
      </c>
      <c r="B74" s="521"/>
      <c r="C74" s="158"/>
      <c r="D74" s="167" t="s">
        <v>273</v>
      </c>
      <c r="E74" s="313">
        <f>E75</f>
        <v>75000</v>
      </c>
      <c r="F74" s="36">
        <f>F75</f>
        <v>75000</v>
      </c>
    </row>
    <row r="75" spans="1:6" ht="12">
      <c r="A75" s="165"/>
      <c r="B75" s="462">
        <v>85395</v>
      </c>
      <c r="C75" s="520"/>
      <c r="D75" s="463" t="s">
        <v>25</v>
      </c>
      <c r="E75" s="522">
        <f>E77</f>
        <v>75000</v>
      </c>
      <c r="F75" s="464">
        <f>F78</f>
        <v>75000</v>
      </c>
    </row>
    <row r="76" spans="1:6" ht="12">
      <c r="A76" s="165"/>
      <c r="B76" s="166"/>
      <c r="C76" s="149">
        <v>2310</v>
      </c>
      <c r="D76" s="164" t="s">
        <v>563</v>
      </c>
      <c r="E76" s="304"/>
      <c r="F76" s="35"/>
    </row>
    <row r="77" spans="1:6" ht="12">
      <c r="A77" s="165"/>
      <c r="B77" s="166"/>
      <c r="C77" s="149"/>
      <c r="D77" s="166" t="s">
        <v>700</v>
      </c>
      <c r="E77" s="304">
        <f>'Dochody-ukł.wykon.'!G212</f>
        <v>75000</v>
      </c>
      <c r="F77" s="35"/>
    </row>
    <row r="78" spans="1:6" ht="12">
      <c r="A78" s="165"/>
      <c r="B78" s="166"/>
      <c r="C78" s="149">
        <v>4270</v>
      </c>
      <c r="D78" s="164" t="s">
        <v>219</v>
      </c>
      <c r="E78" s="304"/>
      <c r="F78" s="35">
        <v>75000</v>
      </c>
    </row>
    <row r="79" spans="1:6" ht="12" customHeight="1" thickBot="1">
      <c r="A79" s="165"/>
      <c r="B79" s="166"/>
      <c r="C79" s="39"/>
      <c r="D79" s="10"/>
      <c r="E79" s="304"/>
      <c r="F79" s="35"/>
    </row>
    <row r="80" spans="1:7" ht="13.5" customHeight="1" thickBot="1">
      <c r="A80" s="587"/>
      <c r="B80" s="588"/>
      <c r="C80" s="588"/>
      <c r="D80" s="589" t="s">
        <v>312</v>
      </c>
      <c r="E80" s="584">
        <f>E59+E28+E74+E35+E15+E45</f>
        <v>1259986</v>
      </c>
      <c r="F80" s="585">
        <f>F59+F28+F74+F35+F15+F45</f>
        <v>1259986</v>
      </c>
      <c r="G80" s="113"/>
    </row>
    <row r="81" spans="1:7" ht="12">
      <c r="A81" s="113"/>
      <c r="B81" s="113"/>
      <c r="C81" s="113"/>
      <c r="D81" s="113"/>
      <c r="E81" s="113"/>
      <c r="F81" s="113"/>
      <c r="G81" s="113"/>
    </row>
    <row r="82" spans="1:7" ht="12">
      <c r="A82" s="113"/>
      <c r="B82" s="113"/>
      <c r="C82" s="113"/>
      <c r="D82" s="113"/>
      <c r="E82" s="113"/>
      <c r="F82" s="113"/>
      <c r="G82" s="113"/>
    </row>
    <row r="83" spans="1:7" ht="12">
      <c r="A83" s="113"/>
      <c r="B83" s="113"/>
      <c r="C83" s="113"/>
      <c r="D83" s="113"/>
      <c r="E83" s="113"/>
      <c r="F83" s="113"/>
      <c r="G83" s="113"/>
    </row>
    <row r="84" spans="1:7" ht="12">
      <c r="A84" s="113"/>
      <c r="B84" s="113"/>
      <c r="C84" s="113"/>
      <c r="D84" s="113"/>
      <c r="E84" s="113"/>
      <c r="F84" s="113"/>
      <c r="G84" s="113"/>
    </row>
    <row r="85" spans="1:7" ht="12">
      <c r="A85" s="113"/>
      <c r="B85" s="113"/>
      <c r="C85" s="113"/>
      <c r="D85" s="113"/>
      <c r="E85" s="113"/>
      <c r="F85" s="113"/>
      <c r="G85" s="113"/>
    </row>
    <row r="86" spans="1:7" ht="12">
      <c r="A86" s="113"/>
      <c r="B86" s="113"/>
      <c r="C86" s="113"/>
      <c r="D86" s="113"/>
      <c r="E86" s="113"/>
      <c r="F86" s="113"/>
      <c r="G86" s="113"/>
    </row>
    <row r="87" spans="1:7" ht="12">
      <c r="A87" s="113"/>
      <c r="B87" s="113"/>
      <c r="C87" s="113"/>
      <c r="D87" s="113"/>
      <c r="E87" s="113"/>
      <c r="F87" s="113"/>
      <c r="G87" s="113"/>
    </row>
    <row r="88" spans="1:7" ht="12">
      <c r="A88" s="113"/>
      <c r="B88" s="113"/>
      <c r="C88" s="113"/>
      <c r="D88" s="113"/>
      <c r="E88" s="113"/>
      <c r="F88" s="113"/>
      <c r="G88" s="113"/>
    </row>
    <row r="89" spans="1:7" ht="12">
      <c r="A89" s="113"/>
      <c r="B89" s="113"/>
      <c r="C89" s="113"/>
      <c r="D89" s="113"/>
      <c r="E89" s="113"/>
      <c r="F89" s="113"/>
      <c r="G89" s="113"/>
    </row>
    <row r="90" spans="1:7" ht="12">
      <c r="A90" s="113"/>
      <c r="B90" s="113"/>
      <c r="C90" s="113"/>
      <c r="D90" s="113"/>
      <c r="E90" s="113"/>
      <c r="F90" s="113"/>
      <c r="G90" s="113"/>
    </row>
    <row r="91" spans="1:7" ht="12">
      <c r="A91" s="113"/>
      <c r="B91" s="113"/>
      <c r="C91" s="113"/>
      <c r="D91" s="113"/>
      <c r="E91" s="113"/>
      <c r="F91" s="113"/>
      <c r="G91" s="113"/>
    </row>
    <row r="92" spans="1:7" ht="12">
      <c r="A92" s="113"/>
      <c r="B92" s="113"/>
      <c r="C92" s="113"/>
      <c r="D92" s="113"/>
      <c r="E92" s="113"/>
      <c r="F92" s="113"/>
      <c r="G92" s="113"/>
    </row>
    <row r="93" spans="1:7" ht="12">
      <c r="A93" s="113"/>
      <c r="B93" s="113"/>
      <c r="C93" s="113"/>
      <c r="D93" s="113"/>
      <c r="E93" s="113"/>
      <c r="F93" s="113"/>
      <c r="G93" s="113"/>
    </row>
    <row r="94" spans="1:7" ht="12">
      <c r="A94" s="113"/>
      <c r="B94" s="113"/>
      <c r="C94" s="113"/>
      <c r="D94" s="113"/>
      <c r="E94" s="113"/>
      <c r="F94" s="113"/>
      <c r="G94" s="113"/>
    </row>
    <row r="95" spans="1:7" ht="12">
      <c r="A95" s="113"/>
      <c r="B95" s="113"/>
      <c r="C95" s="113"/>
      <c r="D95" s="113"/>
      <c r="E95" s="113"/>
      <c r="F95" s="113"/>
      <c r="G95" s="113"/>
    </row>
    <row r="96" spans="1:7" ht="12">
      <c r="A96" s="113"/>
      <c r="B96" s="113"/>
      <c r="C96" s="113"/>
      <c r="D96" s="113"/>
      <c r="E96" s="113"/>
      <c r="F96" s="113"/>
      <c r="G96" s="113"/>
    </row>
    <row r="97" spans="1:7" ht="12">
      <c r="A97" s="113"/>
      <c r="B97" s="113"/>
      <c r="C97" s="113"/>
      <c r="D97" s="113"/>
      <c r="E97" s="113"/>
      <c r="F97" s="113"/>
      <c r="G97" s="113"/>
    </row>
    <row r="98" spans="1:7" ht="12">
      <c r="A98" s="113"/>
      <c r="B98" s="113"/>
      <c r="C98" s="113"/>
      <c r="D98" s="113"/>
      <c r="E98" s="113"/>
      <c r="F98" s="113"/>
      <c r="G98" s="113"/>
    </row>
    <row r="99" spans="1:7" ht="12">
      <c r="A99" s="113"/>
      <c r="B99" s="113"/>
      <c r="C99" s="113"/>
      <c r="D99" s="113"/>
      <c r="E99" s="113"/>
      <c r="F99" s="113"/>
      <c r="G99" s="113"/>
    </row>
    <row r="100" spans="1:7" ht="12">
      <c r="A100" s="113"/>
      <c r="B100" s="113"/>
      <c r="C100" s="113"/>
      <c r="D100" s="113"/>
      <c r="E100" s="113"/>
      <c r="F100" s="113"/>
      <c r="G100" s="113"/>
    </row>
    <row r="101" spans="1:7" ht="12">
      <c r="A101" s="113"/>
      <c r="B101" s="113"/>
      <c r="C101" s="113"/>
      <c r="D101" s="113"/>
      <c r="E101" s="113"/>
      <c r="F101" s="113"/>
      <c r="G101" s="113"/>
    </row>
    <row r="102" spans="1:7" ht="12">
      <c r="A102" s="113"/>
      <c r="B102" s="113"/>
      <c r="C102" s="113"/>
      <c r="D102" s="113"/>
      <c r="E102" s="113"/>
      <c r="F102" s="113"/>
      <c r="G102" s="113"/>
    </row>
    <row r="103" spans="1:7" ht="12">
      <c r="A103" s="113"/>
      <c r="B103" s="113"/>
      <c r="C103" s="113"/>
      <c r="D103" s="113"/>
      <c r="E103" s="113"/>
      <c r="F103" s="113"/>
      <c r="G103" s="113"/>
    </row>
    <row r="104" spans="1:7" ht="12">
      <c r="A104" s="113"/>
      <c r="B104" s="113"/>
      <c r="C104" s="113"/>
      <c r="D104" s="113"/>
      <c r="E104" s="113"/>
      <c r="F104" s="113"/>
      <c r="G104" s="113"/>
    </row>
    <row r="105" spans="1:7" ht="12">
      <c r="A105" s="113"/>
      <c r="B105" s="113"/>
      <c r="C105" s="113"/>
      <c r="D105" s="113"/>
      <c r="E105" s="113"/>
      <c r="F105" s="113"/>
      <c r="G105" s="113"/>
    </row>
    <row r="106" spans="1:7" ht="12">
      <c r="A106" s="113"/>
      <c r="B106" s="113"/>
      <c r="C106" s="113"/>
      <c r="D106" s="113"/>
      <c r="E106" s="113"/>
      <c r="F106" s="113"/>
      <c r="G106" s="113"/>
    </row>
    <row r="107" spans="1:7" ht="12">
      <c r="A107" s="113"/>
      <c r="B107" s="113"/>
      <c r="C107" s="113"/>
      <c r="D107" s="113"/>
      <c r="E107" s="113"/>
      <c r="F107" s="113"/>
      <c r="G107" s="113"/>
    </row>
    <row r="108" spans="1:7" ht="12">
      <c r="A108" s="113"/>
      <c r="B108" s="113"/>
      <c r="C108" s="113"/>
      <c r="D108" s="113"/>
      <c r="E108" s="113"/>
      <c r="F108" s="113"/>
      <c r="G108" s="113"/>
    </row>
    <row r="109" spans="1:7" ht="12">
      <c r="A109" s="113"/>
      <c r="B109" s="113"/>
      <c r="C109" s="113"/>
      <c r="D109" s="113"/>
      <c r="E109" s="113"/>
      <c r="F109" s="113"/>
      <c r="G109" s="113"/>
    </row>
    <row r="110" spans="1:7" ht="12">
      <c r="A110" s="113"/>
      <c r="B110" s="113"/>
      <c r="C110" s="113"/>
      <c r="D110" s="113"/>
      <c r="E110" s="113"/>
      <c r="F110" s="113"/>
      <c r="G110" s="113"/>
    </row>
    <row r="111" spans="1:7" ht="12">
      <c r="A111" s="113"/>
      <c r="B111" s="113"/>
      <c r="C111" s="113"/>
      <c r="D111" s="113"/>
      <c r="E111" s="113"/>
      <c r="F111" s="113"/>
      <c r="G111" s="113"/>
    </row>
    <row r="112" spans="1:7" ht="12">
      <c r="A112" s="113"/>
      <c r="B112" s="113"/>
      <c r="C112" s="113"/>
      <c r="D112" s="113"/>
      <c r="E112" s="113"/>
      <c r="F112" s="113"/>
      <c r="G112" s="113"/>
    </row>
    <row r="113" spans="1:7" ht="12">
      <c r="A113" s="113"/>
      <c r="B113" s="113"/>
      <c r="C113" s="113"/>
      <c r="D113" s="113"/>
      <c r="E113" s="113"/>
      <c r="F113" s="113"/>
      <c r="G113" s="113"/>
    </row>
    <row r="114" spans="1:7" ht="12">
      <c r="A114" s="113"/>
      <c r="B114" s="113"/>
      <c r="C114" s="113"/>
      <c r="D114" s="113"/>
      <c r="E114" s="113"/>
      <c r="F114" s="113"/>
      <c r="G114" s="113"/>
    </row>
    <row r="115" spans="1:7" ht="12">
      <c r="A115" s="113"/>
      <c r="B115" s="113"/>
      <c r="C115" s="113"/>
      <c r="D115" s="113"/>
      <c r="E115" s="113"/>
      <c r="F115" s="113"/>
      <c r="G115" s="113"/>
    </row>
    <row r="116" spans="1:7" ht="12">
      <c r="A116" s="113"/>
      <c r="B116" s="113"/>
      <c r="C116" s="113"/>
      <c r="D116" s="113"/>
      <c r="E116" s="113"/>
      <c r="F116" s="113"/>
      <c r="G116" s="113"/>
    </row>
    <row r="117" spans="1:7" ht="12">
      <c r="A117" s="113"/>
      <c r="B117" s="113"/>
      <c r="C117" s="113"/>
      <c r="D117" s="113"/>
      <c r="E117" s="113"/>
      <c r="F117" s="113"/>
      <c r="G117" s="113"/>
    </row>
    <row r="118" spans="1:7" ht="12">
      <c r="A118" s="113"/>
      <c r="B118" s="113"/>
      <c r="C118" s="113"/>
      <c r="D118" s="113"/>
      <c r="E118" s="113"/>
      <c r="F118" s="113"/>
      <c r="G118" s="113"/>
    </row>
    <row r="119" spans="1:7" ht="12">
      <c r="A119" s="113"/>
      <c r="B119" s="113"/>
      <c r="C119" s="113"/>
      <c r="D119" s="113"/>
      <c r="E119" s="113"/>
      <c r="F119" s="113"/>
      <c r="G119" s="113"/>
    </row>
    <row r="120" spans="1:7" ht="12">
      <c r="A120" s="113"/>
      <c r="B120" s="113"/>
      <c r="C120" s="113"/>
      <c r="D120" s="113"/>
      <c r="E120" s="113"/>
      <c r="F120" s="113"/>
      <c r="G120" s="113"/>
    </row>
    <row r="121" spans="1:7" ht="12">
      <c r="A121" s="113"/>
      <c r="B121" s="113"/>
      <c r="C121" s="113"/>
      <c r="D121" s="113"/>
      <c r="E121" s="113"/>
      <c r="F121" s="113"/>
      <c r="G121" s="113"/>
    </row>
    <row r="122" spans="1:7" ht="12">
      <c r="A122" s="113"/>
      <c r="B122" s="113"/>
      <c r="C122" s="113"/>
      <c r="D122" s="113"/>
      <c r="E122" s="113"/>
      <c r="F122" s="113"/>
      <c r="G122" s="113"/>
    </row>
    <row r="123" spans="1:7" ht="12">
      <c r="A123" s="113"/>
      <c r="B123" s="113"/>
      <c r="C123" s="113"/>
      <c r="D123" s="113"/>
      <c r="E123" s="113"/>
      <c r="F123" s="113"/>
      <c r="G123" s="113"/>
    </row>
    <row r="124" spans="1:7" ht="12">
      <c r="A124" s="113"/>
      <c r="B124" s="113"/>
      <c r="C124" s="113"/>
      <c r="D124" s="113"/>
      <c r="E124" s="113"/>
      <c r="F124" s="113"/>
      <c r="G124" s="113"/>
    </row>
    <row r="125" spans="1:7" ht="12">
      <c r="A125" s="113"/>
      <c r="B125" s="113"/>
      <c r="C125" s="113"/>
      <c r="D125" s="113"/>
      <c r="E125" s="113"/>
      <c r="F125" s="113"/>
      <c r="G125" s="113"/>
    </row>
    <row r="126" spans="1:7" ht="12">
      <c r="A126" s="113"/>
      <c r="B126" s="113"/>
      <c r="C126" s="113"/>
      <c r="D126" s="113"/>
      <c r="E126" s="113"/>
      <c r="F126" s="113"/>
      <c r="G126" s="113"/>
    </row>
    <row r="127" spans="1:7" ht="12">
      <c r="A127" s="113"/>
      <c r="B127" s="113"/>
      <c r="C127" s="113"/>
      <c r="D127" s="113"/>
      <c r="E127" s="113"/>
      <c r="F127" s="113"/>
      <c r="G127" s="113"/>
    </row>
    <row r="128" spans="1:7" ht="12">
      <c r="A128" s="113"/>
      <c r="B128" s="113"/>
      <c r="C128" s="113"/>
      <c r="D128" s="113"/>
      <c r="E128" s="113"/>
      <c r="F128" s="113"/>
      <c r="G128" s="113"/>
    </row>
    <row r="129" spans="1:7" ht="12">
      <c r="A129" s="113"/>
      <c r="B129" s="113"/>
      <c r="C129" s="113"/>
      <c r="D129" s="113"/>
      <c r="E129" s="113"/>
      <c r="F129" s="113"/>
      <c r="G129" s="113"/>
    </row>
    <row r="130" spans="1:7" ht="12">
      <c r="A130" s="113"/>
      <c r="B130" s="113"/>
      <c r="C130" s="113"/>
      <c r="D130" s="113"/>
      <c r="E130" s="113"/>
      <c r="F130" s="113"/>
      <c r="G130" s="113"/>
    </row>
    <row r="131" spans="1:7" ht="12">
      <c r="A131" s="113"/>
      <c r="B131" s="113"/>
      <c r="C131" s="113"/>
      <c r="D131" s="113"/>
      <c r="E131" s="113"/>
      <c r="F131" s="113"/>
      <c r="G131" s="113"/>
    </row>
    <row r="132" spans="1:7" ht="12">
      <c r="A132" s="113"/>
      <c r="B132" s="113"/>
      <c r="C132" s="113"/>
      <c r="D132" s="113"/>
      <c r="E132" s="113"/>
      <c r="F132" s="113"/>
      <c r="G132" s="113"/>
    </row>
    <row r="133" spans="1:7" ht="12">
      <c r="A133" s="113"/>
      <c r="B133" s="113"/>
      <c r="C133" s="113"/>
      <c r="D133" s="113"/>
      <c r="E133" s="113"/>
      <c r="F133" s="113"/>
      <c r="G133" s="113"/>
    </row>
    <row r="134" spans="1:7" ht="12">
      <c r="A134" s="113"/>
      <c r="B134" s="113"/>
      <c r="C134" s="113"/>
      <c r="D134" s="113"/>
      <c r="E134" s="113"/>
      <c r="F134" s="113"/>
      <c r="G134" s="113"/>
    </row>
    <row r="135" spans="1:7" ht="12">
      <c r="A135" s="113"/>
      <c r="B135" s="113"/>
      <c r="C135" s="113"/>
      <c r="D135" s="113"/>
      <c r="E135" s="113"/>
      <c r="F135" s="113"/>
      <c r="G135" s="113"/>
    </row>
    <row r="136" spans="1:7" ht="12">
      <c r="A136" s="113"/>
      <c r="B136" s="113"/>
      <c r="C136" s="113"/>
      <c r="D136" s="113"/>
      <c r="E136" s="113"/>
      <c r="F136" s="113"/>
      <c r="G136" s="113"/>
    </row>
    <row r="137" spans="1:7" ht="12">
      <c r="A137" s="113"/>
      <c r="B137" s="113"/>
      <c r="C137" s="113"/>
      <c r="D137" s="113"/>
      <c r="E137" s="113"/>
      <c r="F137" s="113"/>
      <c r="G137" s="113"/>
    </row>
    <row r="138" spans="1:7" ht="12">
      <c r="A138" s="113"/>
      <c r="B138" s="113"/>
      <c r="C138" s="113"/>
      <c r="D138" s="113"/>
      <c r="E138" s="113"/>
      <c r="F138" s="113"/>
      <c r="G138" s="113"/>
    </row>
    <row r="139" spans="1:7" ht="12">
      <c r="A139" s="113"/>
      <c r="B139" s="113"/>
      <c r="C139" s="113"/>
      <c r="D139" s="113"/>
      <c r="E139" s="113"/>
      <c r="F139" s="113"/>
      <c r="G139" s="113"/>
    </row>
    <row r="140" spans="1:7" ht="12">
      <c r="A140" s="113"/>
      <c r="B140" s="113"/>
      <c r="C140" s="113"/>
      <c r="D140" s="113"/>
      <c r="E140" s="113"/>
      <c r="F140" s="113"/>
      <c r="G140" s="113"/>
    </row>
    <row r="141" spans="1:7" ht="12">
      <c r="A141" s="113"/>
      <c r="B141" s="113"/>
      <c r="C141" s="113"/>
      <c r="D141" s="113"/>
      <c r="E141" s="113"/>
      <c r="F141" s="113"/>
      <c r="G141" s="113"/>
    </row>
    <row r="142" spans="1:7" ht="12">
      <c r="A142" s="113"/>
      <c r="B142" s="113"/>
      <c r="C142" s="113"/>
      <c r="D142" s="113"/>
      <c r="E142" s="113"/>
      <c r="F142" s="113"/>
      <c r="G142" s="113"/>
    </row>
    <row r="143" spans="1:7" ht="12">
      <c r="A143" s="113"/>
      <c r="B143" s="113"/>
      <c r="C143" s="113"/>
      <c r="D143" s="113"/>
      <c r="E143" s="113"/>
      <c r="F143" s="113"/>
      <c r="G143" s="113"/>
    </row>
    <row r="144" spans="1:7" ht="12">
      <c r="A144" s="113"/>
      <c r="B144" s="113"/>
      <c r="C144" s="113"/>
      <c r="D144" s="113"/>
      <c r="E144" s="113"/>
      <c r="F144" s="113"/>
      <c r="G144" s="113"/>
    </row>
    <row r="145" spans="1:7" ht="12">
      <c r="A145" s="113"/>
      <c r="B145" s="113"/>
      <c r="C145" s="113"/>
      <c r="D145" s="113"/>
      <c r="E145" s="113"/>
      <c r="F145" s="113"/>
      <c r="G145" s="113"/>
    </row>
    <row r="146" spans="1:7" ht="12">
      <c r="A146" s="113"/>
      <c r="B146" s="113"/>
      <c r="C146" s="113"/>
      <c r="D146" s="113"/>
      <c r="E146" s="113"/>
      <c r="F146" s="113"/>
      <c r="G146" s="113"/>
    </row>
    <row r="147" spans="1:7" ht="12">
      <c r="A147" s="113"/>
      <c r="B147" s="113"/>
      <c r="C147" s="113"/>
      <c r="D147" s="113"/>
      <c r="E147" s="113"/>
      <c r="F147" s="113"/>
      <c r="G147" s="113"/>
    </row>
    <row r="148" spans="1:7" ht="12">
      <c r="A148" s="113"/>
      <c r="B148" s="113"/>
      <c r="C148" s="113"/>
      <c r="D148" s="113"/>
      <c r="E148" s="113"/>
      <c r="F148" s="113"/>
      <c r="G148" s="113"/>
    </row>
    <row r="149" spans="1:7" ht="12">
      <c r="A149" s="113"/>
      <c r="B149" s="113"/>
      <c r="C149" s="113"/>
      <c r="D149" s="113"/>
      <c r="E149" s="113"/>
      <c r="F149" s="113"/>
      <c r="G149" s="113"/>
    </row>
    <row r="150" spans="1:7" ht="12">
      <c r="A150" s="113"/>
      <c r="B150" s="113"/>
      <c r="C150" s="113"/>
      <c r="D150" s="113"/>
      <c r="E150" s="113"/>
      <c r="F150" s="113"/>
      <c r="G150" s="113"/>
    </row>
    <row r="151" spans="1:7" ht="12">
      <c r="A151" s="113"/>
      <c r="B151" s="113"/>
      <c r="C151" s="113"/>
      <c r="D151" s="113"/>
      <c r="E151" s="113"/>
      <c r="F151" s="113"/>
      <c r="G151" s="113"/>
    </row>
    <row r="152" spans="1:7" ht="12">
      <c r="A152" s="113"/>
      <c r="B152" s="113"/>
      <c r="C152" s="113"/>
      <c r="D152" s="113"/>
      <c r="E152" s="113"/>
      <c r="F152" s="113"/>
      <c r="G152" s="113"/>
    </row>
    <row r="153" spans="1:7" ht="12">
      <c r="A153" s="113"/>
      <c r="B153" s="113"/>
      <c r="C153" s="113"/>
      <c r="D153" s="113"/>
      <c r="E153" s="113"/>
      <c r="F153" s="113"/>
      <c r="G153" s="113"/>
    </row>
    <row r="154" spans="1:7" ht="12">
      <c r="A154" s="113"/>
      <c r="B154" s="113"/>
      <c r="C154" s="113"/>
      <c r="D154" s="113"/>
      <c r="E154" s="113"/>
      <c r="F154" s="113"/>
      <c r="G154" s="113"/>
    </row>
    <row r="155" spans="1:7" ht="12">
      <c r="A155" s="113"/>
      <c r="B155" s="113"/>
      <c r="C155" s="113"/>
      <c r="D155" s="113"/>
      <c r="E155" s="113"/>
      <c r="F155" s="113"/>
      <c r="G155" s="113"/>
    </row>
    <row r="156" spans="1:7" ht="12">
      <c r="A156" s="113"/>
      <c r="B156" s="113"/>
      <c r="C156" s="113"/>
      <c r="D156" s="113"/>
      <c r="E156" s="113"/>
      <c r="F156" s="113"/>
      <c r="G156" s="113"/>
    </row>
    <row r="157" spans="1:7" ht="12">
      <c r="A157" s="113"/>
      <c r="B157" s="113"/>
      <c r="C157" s="113"/>
      <c r="D157" s="113"/>
      <c r="E157" s="113"/>
      <c r="F157" s="113"/>
      <c r="G157" s="113"/>
    </row>
    <row r="158" spans="1:7" ht="12">
      <c r="A158" s="113"/>
      <c r="B158" s="113"/>
      <c r="C158" s="113"/>
      <c r="D158" s="113"/>
      <c r="E158" s="113"/>
      <c r="F158" s="113"/>
      <c r="G158" s="113"/>
    </row>
    <row r="159" spans="1:7" ht="12">
      <c r="A159" s="113"/>
      <c r="B159" s="113"/>
      <c r="C159" s="113"/>
      <c r="D159" s="113"/>
      <c r="E159" s="113"/>
      <c r="F159" s="113"/>
      <c r="G159" s="113"/>
    </row>
    <row r="160" spans="1:7" ht="12">
      <c r="A160" s="113"/>
      <c r="B160" s="113"/>
      <c r="C160" s="113"/>
      <c r="D160" s="113"/>
      <c r="E160" s="113"/>
      <c r="F160" s="113"/>
      <c r="G160" s="113"/>
    </row>
    <row r="161" spans="1:7" ht="12">
      <c r="A161" s="113"/>
      <c r="B161" s="113"/>
      <c r="C161" s="113"/>
      <c r="D161" s="113"/>
      <c r="E161" s="113"/>
      <c r="F161" s="113"/>
      <c r="G161" s="113"/>
    </row>
    <row r="162" spans="1:7" ht="12">
      <c r="A162" s="113"/>
      <c r="B162" s="113"/>
      <c r="C162" s="113"/>
      <c r="D162" s="113"/>
      <c r="E162" s="113"/>
      <c r="F162" s="113"/>
      <c r="G162" s="113"/>
    </row>
    <row r="163" spans="1:7" ht="12">
      <c r="A163" s="113"/>
      <c r="B163" s="113"/>
      <c r="C163" s="113"/>
      <c r="D163" s="113"/>
      <c r="E163" s="113"/>
      <c r="F163" s="113"/>
      <c r="G163" s="113"/>
    </row>
    <row r="164" spans="1:7" ht="12">
      <c r="A164" s="113"/>
      <c r="B164" s="113"/>
      <c r="C164" s="113"/>
      <c r="D164" s="113"/>
      <c r="E164" s="113"/>
      <c r="F164" s="113"/>
      <c r="G164" s="113"/>
    </row>
    <row r="165" spans="1:7" ht="12">
      <c r="A165" s="113"/>
      <c r="B165" s="113"/>
      <c r="C165" s="113"/>
      <c r="D165" s="113"/>
      <c r="E165" s="113"/>
      <c r="F165" s="113"/>
      <c r="G165" s="113"/>
    </row>
    <row r="166" spans="1:7" ht="12">
      <c r="A166" s="113"/>
      <c r="B166" s="113"/>
      <c r="C166" s="113"/>
      <c r="D166" s="113"/>
      <c r="E166" s="113"/>
      <c r="F166" s="113"/>
      <c r="G166" s="113"/>
    </row>
    <row r="167" spans="1:7" ht="12">
      <c r="A167" s="113"/>
      <c r="B167" s="113"/>
      <c r="C167" s="113"/>
      <c r="D167" s="113"/>
      <c r="E167" s="113"/>
      <c r="F167" s="113"/>
      <c r="G167" s="113"/>
    </row>
    <row r="168" spans="1:7" ht="12">
      <c r="A168" s="113"/>
      <c r="B168" s="113"/>
      <c r="C168" s="113"/>
      <c r="D168" s="113"/>
      <c r="E168" s="113"/>
      <c r="F168" s="113"/>
      <c r="G168" s="113"/>
    </row>
    <row r="169" spans="1:7" ht="12">
      <c r="A169" s="113"/>
      <c r="B169" s="113"/>
      <c r="C169" s="113"/>
      <c r="D169" s="113"/>
      <c r="E169" s="113"/>
      <c r="F169" s="113"/>
      <c r="G169" s="113"/>
    </row>
    <row r="170" spans="1:7" ht="12">
      <c r="A170" s="113"/>
      <c r="B170" s="113"/>
      <c r="C170" s="113"/>
      <c r="D170" s="113"/>
      <c r="E170" s="113"/>
      <c r="F170" s="113"/>
      <c r="G170" s="113"/>
    </row>
    <row r="171" spans="1:7" ht="12">
      <c r="A171" s="113"/>
      <c r="B171" s="113"/>
      <c r="C171" s="113"/>
      <c r="D171" s="113"/>
      <c r="E171" s="113"/>
      <c r="F171" s="113"/>
      <c r="G171" s="113"/>
    </row>
    <row r="172" spans="1:7" ht="12">
      <c r="A172" s="113"/>
      <c r="B172" s="113"/>
      <c r="C172" s="113"/>
      <c r="D172" s="113"/>
      <c r="E172" s="113"/>
      <c r="F172" s="113"/>
      <c r="G172" s="113"/>
    </row>
    <row r="173" spans="1:7" ht="12">
      <c r="A173" s="113"/>
      <c r="B173" s="113"/>
      <c r="C173" s="113"/>
      <c r="D173" s="113"/>
      <c r="E173" s="113"/>
      <c r="F173" s="113"/>
      <c r="G173" s="113"/>
    </row>
    <row r="174" spans="1:7" ht="12">
      <c r="A174" s="113"/>
      <c r="B174" s="113"/>
      <c r="C174" s="113"/>
      <c r="D174" s="113"/>
      <c r="E174" s="113"/>
      <c r="F174" s="113"/>
      <c r="G174" s="113"/>
    </row>
    <row r="175" spans="1:7" ht="12">
      <c r="A175" s="113"/>
      <c r="B175" s="113"/>
      <c r="C175" s="113"/>
      <c r="D175" s="113"/>
      <c r="E175" s="113"/>
      <c r="F175" s="113"/>
      <c r="G175" s="113"/>
    </row>
    <row r="176" spans="1:7" ht="12">
      <c r="A176" s="113"/>
      <c r="B176" s="113"/>
      <c r="C176" s="113"/>
      <c r="D176" s="113"/>
      <c r="E176" s="113"/>
      <c r="F176" s="113"/>
      <c r="G176" s="113"/>
    </row>
    <row r="177" spans="1:7" ht="12">
      <c r="A177" s="113"/>
      <c r="B177" s="113"/>
      <c r="C177" s="113"/>
      <c r="D177" s="113"/>
      <c r="E177" s="113"/>
      <c r="F177" s="113"/>
      <c r="G177" s="113"/>
    </row>
    <row r="178" spans="1:7" ht="12">
      <c r="A178" s="113"/>
      <c r="B178" s="113"/>
      <c r="C178" s="113"/>
      <c r="D178" s="113"/>
      <c r="E178" s="113"/>
      <c r="F178" s="113"/>
      <c r="G178" s="113"/>
    </row>
    <row r="179" spans="1:7" ht="12">
      <c r="A179" s="113"/>
      <c r="B179" s="113"/>
      <c r="C179" s="113"/>
      <c r="D179" s="113"/>
      <c r="E179" s="113"/>
      <c r="F179" s="113"/>
      <c r="G179" s="113"/>
    </row>
    <row r="180" spans="1:7" ht="12">
      <c r="A180" s="113"/>
      <c r="B180" s="113"/>
      <c r="C180" s="113"/>
      <c r="D180" s="113"/>
      <c r="E180" s="113"/>
      <c r="F180" s="113"/>
      <c r="G180" s="113"/>
    </row>
    <row r="181" spans="1:7" ht="12">
      <c r="A181" s="113"/>
      <c r="B181" s="113"/>
      <c r="C181" s="113"/>
      <c r="D181" s="113"/>
      <c r="E181" s="113"/>
      <c r="F181" s="113"/>
      <c r="G181" s="113"/>
    </row>
    <row r="182" spans="1:7" ht="12">
      <c r="A182" s="113"/>
      <c r="B182" s="113"/>
      <c r="C182" s="113"/>
      <c r="D182" s="113"/>
      <c r="E182" s="113"/>
      <c r="F182" s="113"/>
      <c r="G182" s="113"/>
    </row>
    <row r="183" spans="1:7" ht="12">
      <c r="A183" s="113"/>
      <c r="B183" s="113"/>
      <c r="C183" s="113"/>
      <c r="D183" s="113"/>
      <c r="E183" s="113"/>
      <c r="F183" s="113"/>
      <c r="G183" s="113"/>
    </row>
    <row r="184" spans="1:7" ht="12">
      <c r="A184" s="113"/>
      <c r="B184" s="113"/>
      <c r="C184" s="113"/>
      <c r="D184" s="113"/>
      <c r="E184" s="113"/>
      <c r="F184" s="113"/>
      <c r="G184" s="113"/>
    </row>
    <row r="185" spans="1:7" ht="12">
      <c r="A185" s="113"/>
      <c r="B185" s="113"/>
      <c r="C185" s="113"/>
      <c r="D185" s="113"/>
      <c r="E185" s="113"/>
      <c r="F185" s="113"/>
      <c r="G185" s="113"/>
    </row>
    <row r="186" spans="1:7" ht="12">
      <c r="A186" s="113"/>
      <c r="B186" s="113"/>
      <c r="C186" s="113"/>
      <c r="D186" s="113"/>
      <c r="E186" s="113"/>
      <c r="F186" s="113"/>
      <c r="G186" s="113"/>
    </row>
    <row r="187" spans="1:7" ht="12">
      <c r="A187" s="113"/>
      <c r="B187" s="113"/>
      <c r="C187" s="113"/>
      <c r="D187" s="113"/>
      <c r="E187" s="113"/>
      <c r="F187" s="113"/>
      <c r="G187" s="113"/>
    </row>
    <row r="188" spans="1:7" ht="12">
      <c r="A188" s="113"/>
      <c r="B188" s="113"/>
      <c r="C188" s="113"/>
      <c r="D188" s="113"/>
      <c r="E188" s="113"/>
      <c r="F188" s="113"/>
      <c r="G188" s="113"/>
    </row>
    <row r="189" spans="1:7" ht="12">
      <c r="A189" s="113"/>
      <c r="B189" s="113"/>
      <c r="C189" s="113"/>
      <c r="D189" s="113"/>
      <c r="E189" s="113"/>
      <c r="F189" s="113"/>
      <c r="G189" s="113"/>
    </row>
    <row r="190" spans="1:7" ht="12">
      <c r="A190" s="113"/>
      <c r="B190" s="113"/>
      <c r="C190" s="113"/>
      <c r="D190" s="113"/>
      <c r="E190" s="113"/>
      <c r="F190" s="113"/>
      <c r="G190" s="113"/>
    </row>
    <row r="191" spans="1:7" ht="12">
      <c r="A191" s="113"/>
      <c r="B191" s="113"/>
      <c r="C191" s="113"/>
      <c r="D191" s="113"/>
      <c r="E191" s="113"/>
      <c r="F191" s="113"/>
      <c r="G191" s="113"/>
    </row>
    <row r="192" spans="1:7" ht="12">
      <c r="A192" s="113"/>
      <c r="B192" s="113"/>
      <c r="C192" s="113"/>
      <c r="D192" s="113"/>
      <c r="E192" s="113"/>
      <c r="F192" s="113"/>
      <c r="G192" s="113"/>
    </row>
    <row r="193" spans="1:7" ht="12">
      <c r="A193" s="113"/>
      <c r="B193" s="113"/>
      <c r="C193" s="113"/>
      <c r="D193" s="113"/>
      <c r="E193" s="113"/>
      <c r="F193" s="113"/>
      <c r="G193" s="113"/>
    </row>
    <row r="194" spans="1:7" ht="12">
      <c r="A194" s="113"/>
      <c r="B194" s="113"/>
      <c r="C194" s="113"/>
      <c r="D194" s="113"/>
      <c r="E194" s="113"/>
      <c r="F194" s="113"/>
      <c r="G194" s="113"/>
    </row>
    <row r="195" spans="1:7" ht="12">
      <c r="A195" s="113"/>
      <c r="B195" s="113"/>
      <c r="C195" s="113"/>
      <c r="D195" s="113"/>
      <c r="E195" s="113"/>
      <c r="F195" s="113"/>
      <c r="G195" s="113"/>
    </row>
    <row r="196" spans="1:7" ht="12">
      <c r="A196" s="113"/>
      <c r="B196" s="113"/>
      <c r="C196" s="113"/>
      <c r="D196" s="113"/>
      <c r="E196" s="113"/>
      <c r="F196" s="113"/>
      <c r="G196" s="113"/>
    </row>
    <row r="197" spans="1:7" ht="12">
      <c r="A197" s="113"/>
      <c r="B197" s="113"/>
      <c r="C197" s="113"/>
      <c r="D197" s="113"/>
      <c r="E197" s="113"/>
      <c r="F197" s="113"/>
      <c r="G197" s="113"/>
    </row>
    <row r="198" spans="1:7" ht="12">
      <c r="A198" s="113"/>
      <c r="B198" s="113"/>
      <c r="C198" s="113"/>
      <c r="D198" s="113"/>
      <c r="E198" s="113"/>
      <c r="F198" s="113"/>
      <c r="G198" s="113"/>
    </row>
    <row r="199" spans="1:7" ht="12">
      <c r="A199" s="113"/>
      <c r="B199" s="113"/>
      <c r="C199" s="113"/>
      <c r="D199" s="113"/>
      <c r="E199" s="113"/>
      <c r="F199" s="113"/>
      <c r="G199" s="113"/>
    </row>
    <row r="200" spans="1:7" ht="12">
      <c r="A200" s="113"/>
      <c r="B200" s="113"/>
      <c r="C200" s="113"/>
      <c r="D200" s="113"/>
      <c r="E200" s="113"/>
      <c r="F200" s="113"/>
      <c r="G200" s="113"/>
    </row>
    <row r="201" spans="1:7" ht="12">
      <c r="A201" s="113"/>
      <c r="B201" s="113"/>
      <c r="C201" s="113"/>
      <c r="D201" s="113"/>
      <c r="E201" s="113"/>
      <c r="F201" s="113"/>
      <c r="G201" s="113"/>
    </row>
    <row r="202" spans="1:7" ht="12">
      <c r="A202" s="113"/>
      <c r="B202" s="113"/>
      <c r="C202" s="113"/>
      <c r="D202" s="113"/>
      <c r="E202" s="113"/>
      <c r="F202" s="113"/>
      <c r="G202" s="113"/>
    </row>
    <row r="203" spans="1:7" ht="12">
      <c r="A203" s="113"/>
      <c r="B203" s="113"/>
      <c r="C203" s="113"/>
      <c r="D203" s="113"/>
      <c r="E203" s="113"/>
      <c r="F203" s="113"/>
      <c r="G203" s="113"/>
    </row>
    <row r="204" spans="1:7" ht="12">
      <c r="A204" s="113"/>
      <c r="B204" s="113"/>
      <c r="C204" s="113"/>
      <c r="D204" s="113"/>
      <c r="E204" s="113"/>
      <c r="F204" s="113"/>
      <c r="G204" s="113"/>
    </row>
    <row r="205" spans="1:7" ht="12">
      <c r="A205" s="113"/>
      <c r="B205" s="113"/>
      <c r="C205" s="113"/>
      <c r="D205" s="113"/>
      <c r="E205" s="113"/>
      <c r="F205" s="113"/>
      <c r="G205" s="113"/>
    </row>
    <row r="206" spans="1:7" ht="12">
      <c r="A206" s="113"/>
      <c r="B206" s="113"/>
      <c r="C206" s="113"/>
      <c r="D206" s="113"/>
      <c r="E206" s="113"/>
      <c r="F206" s="113"/>
      <c r="G206" s="113"/>
    </row>
    <row r="207" spans="1:7" ht="12">
      <c r="A207" s="113"/>
      <c r="B207" s="113"/>
      <c r="C207" s="113"/>
      <c r="D207" s="113"/>
      <c r="E207" s="113"/>
      <c r="F207" s="113"/>
      <c r="G207" s="113"/>
    </row>
    <row r="208" spans="1:7" ht="12">
      <c r="A208" s="113"/>
      <c r="B208" s="113"/>
      <c r="C208" s="113"/>
      <c r="D208" s="113"/>
      <c r="E208" s="113"/>
      <c r="F208" s="113"/>
      <c r="G208" s="113"/>
    </row>
    <row r="209" spans="1:7" ht="12">
      <c r="A209" s="113"/>
      <c r="B209" s="113"/>
      <c r="C209" s="113"/>
      <c r="D209" s="113"/>
      <c r="E209" s="113"/>
      <c r="F209" s="113"/>
      <c r="G209" s="113"/>
    </row>
    <row r="210" spans="1:7" ht="12">
      <c r="A210" s="113"/>
      <c r="B210" s="113"/>
      <c r="C210" s="113"/>
      <c r="D210" s="113"/>
      <c r="E210" s="113"/>
      <c r="F210" s="113"/>
      <c r="G210" s="113"/>
    </row>
    <row r="211" spans="1:7" ht="12">
      <c r="A211" s="113"/>
      <c r="B211" s="113"/>
      <c r="C211" s="113"/>
      <c r="D211" s="113"/>
      <c r="E211" s="113"/>
      <c r="F211" s="113"/>
      <c r="G211" s="113"/>
    </row>
    <row r="212" spans="1:7" ht="12">
      <c r="A212" s="113"/>
      <c r="B212" s="113"/>
      <c r="C212" s="113"/>
      <c r="D212" s="113"/>
      <c r="E212" s="113"/>
      <c r="F212" s="113"/>
      <c r="G212" s="113"/>
    </row>
    <row r="213" spans="1:7" ht="12">
      <c r="A213" s="113"/>
      <c r="B213" s="113"/>
      <c r="C213" s="113"/>
      <c r="D213" s="113"/>
      <c r="E213" s="113"/>
      <c r="F213" s="113"/>
      <c r="G213" s="113"/>
    </row>
    <row r="214" spans="1:7" ht="12">
      <c r="A214" s="113"/>
      <c r="B214" s="113"/>
      <c r="C214" s="113"/>
      <c r="D214" s="113"/>
      <c r="E214" s="113"/>
      <c r="F214" s="113"/>
      <c r="G214" s="113"/>
    </row>
    <row r="215" spans="1:7" ht="12">
      <c r="A215" s="113"/>
      <c r="B215" s="113"/>
      <c r="C215" s="113"/>
      <c r="D215" s="113"/>
      <c r="E215" s="113"/>
      <c r="F215" s="113"/>
      <c r="G215" s="113"/>
    </row>
    <row r="216" spans="1:7" ht="12">
      <c r="A216" s="113"/>
      <c r="B216" s="113"/>
      <c r="C216" s="113"/>
      <c r="D216" s="113"/>
      <c r="E216" s="113"/>
      <c r="F216" s="113"/>
      <c r="G216" s="113"/>
    </row>
    <row r="217" spans="1:7" ht="12">
      <c r="A217" s="113"/>
      <c r="B217" s="113"/>
      <c r="C217" s="113"/>
      <c r="D217" s="113"/>
      <c r="E217" s="113"/>
      <c r="F217" s="113"/>
      <c r="G217" s="113"/>
    </row>
    <row r="218" spans="1:7" ht="12">
      <c r="A218" s="113"/>
      <c r="B218" s="113"/>
      <c r="C218" s="113"/>
      <c r="D218" s="113"/>
      <c r="E218" s="113"/>
      <c r="F218" s="113"/>
      <c r="G218" s="113"/>
    </row>
    <row r="219" spans="1:7" ht="12">
      <c r="A219" s="113"/>
      <c r="B219" s="113"/>
      <c r="C219" s="113"/>
      <c r="D219" s="113"/>
      <c r="E219" s="113"/>
      <c r="F219" s="113"/>
      <c r="G219" s="113"/>
    </row>
    <row r="220" spans="1:7" ht="12">
      <c r="A220" s="113"/>
      <c r="B220" s="113"/>
      <c r="C220" s="113"/>
      <c r="D220" s="113"/>
      <c r="E220" s="113"/>
      <c r="F220" s="113"/>
      <c r="G220" s="113"/>
    </row>
    <row r="221" spans="1:7" ht="12">
      <c r="A221" s="113"/>
      <c r="B221" s="113"/>
      <c r="C221" s="113"/>
      <c r="D221" s="113"/>
      <c r="E221" s="113"/>
      <c r="F221" s="113"/>
      <c r="G221" s="113"/>
    </row>
    <row r="222" spans="1:7" ht="12">
      <c r="A222" s="113"/>
      <c r="B222" s="113"/>
      <c r="C222" s="113"/>
      <c r="D222" s="113"/>
      <c r="E222" s="113"/>
      <c r="F222" s="113"/>
      <c r="G222" s="113"/>
    </row>
    <row r="223" spans="1:7" ht="12">
      <c r="A223" s="113"/>
      <c r="B223" s="113"/>
      <c r="C223" s="113"/>
      <c r="D223" s="113"/>
      <c r="E223" s="113"/>
      <c r="F223" s="113"/>
      <c r="G223" s="113"/>
    </row>
    <row r="224" spans="1:7" ht="12">
      <c r="A224" s="113"/>
      <c r="B224" s="113"/>
      <c r="C224" s="113"/>
      <c r="D224" s="113"/>
      <c r="E224" s="113"/>
      <c r="F224" s="113"/>
      <c r="G224" s="113"/>
    </row>
    <row r="225" spans="1:7" ht="12">
      <c r="A225" s="113"/>
      <c r="B225" s="113"/>
      <c r="C225" s="113"/>
      <c r="D225" s="113"/>
      <c r="E225" s="113"/>
      <c r="F225" s="113"/>
      <c r="G225" s="113"/>
    </row>
    <row r="226" spans="1:7" ht="12">
      <c r="A226" s="113"/>
      <c r="B226" s="113"/>
      <c r="C226" s="113"/>
      <c r="D226" s="113"/>
      <c r="E226" s="113"/>
      <c r="F226" s="113"/>
      <c r="G226" s="113"/>
    </row>
    <row r="227" spans="1:7" ht="12">
      <c r="A227" s="113"/>
      <c r="B227" s="113"/>
      <c r="C227" s="113"/>
      <c r="D227" s="113"/>
      <c r="E227" s="113"/>
      <c r="F227" s="113"/>
      <c r="G227" s="113"/>
    </row>
    <row r="228" spans="1:7" ht="12">
      <c r="A228" s="113"/>
      <c r="B228" s="113"/>
      <c r="C228" s="113"/>
      <c r="D228" s="113"/>
      <c r="E228" s="113"/>
      <c r="F228" s="113"/>
      <c r="G228" s="113"/>
    </row>
    <row r="229" spans="1:7" ht="12">
      <c r="A229" s="113"/>
      <c r="B229" s="113"/>
      <c r="C229" s="113"/>
      <c r="D229" s="113"/>
      <c r="E229" s="113"/>
      <c r="F229" s="113"/>
      <c r="G229" s="113"/>
    </row>
    <row r="230" spans="1:7" ht="12">
      <c r="A230" s="113"/>
      <c r="B230" s="113"/>
      <c r="C230" s="113"/>
      <c r="D230" s="113"/>
      <c r="E230" s="113"/>
      <c r="F230" s="113"/>
      <c r="G230" s="113"/>
    </row>
    <row r="231" spans="1:7" ht="12">
      <c r="A231" s="113"/>
      <c r="B231" s="113"/>
      <c r="C231" s="113"/>
      <c r="D231" s="113"/>
      <c r="E231" s="113"/>
      <c r="F231" s="113"/>
      <c r="G231" s="113"/>
    </row>
    <row r="232" spans="1:7" ht="12">
      <c r="A232" s="113"/>
      <c r="B232" s="113"/>
      <c r="C232" s="113"/>
      <c r="D232" s="113"/>
      <c r="E232" s="113"/>
      <c r="F232" s="113"/>
      <c r="G232" s="113"/>
    </row>
    <row r="233" spans="1:7" ht="12">
      <c r="A233" s="113"/>
      <c r="B233" s="113"/>
      <c r="C233" s="113"/>
      <c r="D233" s="113"/>
      <c r="E233" s="113"/>
      <c r="F233" s="113"/>
      <c r="G233" s="113"/>
    </row>
    <row r="234" spans="1:7" ht="12">
      <c r="A234" s="113"/>
      <c r="B234" s="113"/>
      <c r="C234" s="113"/>
      <c r="D234" s="113"/>
      <c r="E234" s="113"/>
      <c r="F234" s="113"/>
      <c r="G234" s="113"/>
    </row>
    <row r="235" spans="1:7" ht="12">
      <c r="A235" s="113"/>
      <c r="B235" s="113"/>
      <c r="C235" s="113"/>
      <c r="D235" s="113"/>
      <c r="E235" s="113"/>
      <c r="F235" s="113"/>
      <c r="G235" s="113"/>
    </row>
    <row r="236" spans="1:7" ht="12">
      <c r="A236" s="113"/>
      <c r="B236" s="113"/>
      <c r="C236" s="113"/>
      <c r="D236" s="113"/>
      <c r="E236" s="113"/>
      <c r="F236" s="113"/>
      <c r="G236" s="113"/>
    </row>
    <row r="237" spans="1:7" ht="12">
      <c r="A237" s="113"/>
      <c r="B237" s="113"/>
      <c r="C237" s="113"/>
      <c r="D237" s="113"/>
      <c r="E237" s="113"/>
      <c r="F237" s="113"/>
      <c r="G237" s="113"/>
    </row>
    <row r="238" spans="1:7" ht="12">
      <c r="A238" s="113"/>
      <c r="B238" s="113"/>
      <c r="C238" s="113"/>
      <c r="D238" s="113"/>
      <c r="E238" s="113"/>
      <c r="F238" s="113"/>
      <c r="G238" s="113"/>
    </row>
    <row r="239" spans="1:7" ht="12">
      <c r="A239" s="113"/>
      <c r="B239" s="113"/>
      <c r="C239" s="113"/>
      <c r="D239" s="113"/>
      <c r="E239" s="113"/>
      <c r="F239" s="113"/>
      <c r="G239" s="113"/>
    </row>
    <row r="240" spans="1:7" ht="12">
      <c r="A240" s="113"/>
      <c r="B240" s="113"/>
      <c r="C240" s="113"/>
      <c r="D240" s="113"/>
      <c r="E240" s="113"/>
      <c r="F240" s="113"/>
      <c r="G240" s="113"/>
    </row>
    <row r="241" spans="1:7" ht="12">
      <c r="A241" s="113"/>
      <c r="B241" s="113"/>
      <c r="C241" s="113"/>
      <c r="D241" s="113"/>
      <c r="E241" s="113"/>
      <c r="F241" s="113"/>
      <c r="G241" s="113"/>
    </row>
    <row r="242" spans="1:7" ht="12">
      <c r="A242" s="113"/>
      <c r="B242" s="113"/>
      <c r="C242" s="113"/>
      <c r="D242" s="113"/>
      <c r="E242" s="113"/>
      <c r="F242" s="113"/>
      <c r="G242" s="113"/>
    </row>
    <row r="243" spans="1:7" ht="12">
      <c r="A243" s="113"/>
      <c r="B243" s="113"/>
      <c r="C243" s="113"/>
      <c r="D243" s="113"/>
      <c r="E243" s="113"/>
      <c r="F243" s="113"/>
      <c r="G243" s="113"/>
    </row>
    <row r="244" spans="1:7" ht="12">
      <c r="A244" s="113"/>
      <c r="B244" s="113"/>
      <c r="C244" s="113"/>
      <c r="D244" s="113"/>
      <c r="E244" s="113"/>
      <c r="F244" s="113"/>
      <c r="G244" s="113"/>
    </row>
    <row r="245" spans="1:7" ht="12">
      <c r="A245" s="113"/>
      <c r="B245" s="113"/>
      <c r="C245" s="113"/>
      <c r="D245" s="113"/>
      <c r="E245" s="113"/>
      <c r="F245" s="113"/>
      <c r="G245" s="113"/>
    </row>
    <row r="246" spans="1:7" ht="12">
      <c r="A246" s="113"/>
      <c r="B246" s="113"/>
      <c r="C246" s="113"/>
      <c r="D246" s="113"/>
      <c r="E246" s="113"/>
      <c r="F246" s="113"/>
      <c r="G246" s="113"/>
    </row>
    <row r="247" spans="1:7" ht="12">
      <c r="A247" s="113"/>
      <c r="B247" s="113"/>
      <c r="C247" s="113"/>
      <c r="D247" s="113"/>
      <c r="E247" s="113"/>
      <c r="F247" s="113"/>
      <c r="G247" s="113"/>
    </row>
    <row r="248" spans="1:7" ht="12">
      <c r="A248" s="113"/>
      <c r="B248" s="113"/>
      <c r="C248" s="113"/>
      <c r="D248" s="113"/>
      <c r="E248" s="113"/>
      <c r="F248" s="113"/>
      <c r="G248" s="113"/>
    </row>
    <row r="249" spans="1:7" ht="12">
      <c r="A249" s="113"/>
      <c r="B249" s="113"/>
      <c r="C249" s="113"/>
      <c r="D249" s="113"/>
      <c r="E249" s="113"/>
      <c r="F249" s="113"/>
      <c r="G249" s="113"/>
    </row>
    <row r="250" spans="1:7" ht="12">
      <c r="A250" s="113"/>
      <c r="B250" s="113"/>
      <c r="C250" s="113"/>
      <c r="D250" s="113"/>
      <c r="E250" s="113"/>
      <c r="F250" s="113"/>
      <c r="G250" s="113"/>
    </row>
    <row r="251" spans="1:7" ht="12">
      <c r="A251" s="113"/>
      <c r="B251" s="113"/>
      <c r="C251" s="113"/>
      <c r="D251" s="113"/>
      <c r="E251" s="113"/>
      <c r="F251" s="113"/>
      <c r="G251" s="113"/>
    </row>
    <row r="252" spans="1:7" ht="12">
      <c r="A252" s="113"/>
      <c r="B252" s="113"/>
      <c r="C252" s="113"/>
      <c r="D252" s="113"/>
      <c r="E252" s="113"/>
      <c r="F252" s="113"/>
      <c r="G252" s="113"/>
    </row>
    <row r="253" spans="1:7" ht="12">
      <c r="A253" s="113"/>
      <c r="B253" s="113"/>
      <c r="C253" s="113"/>
      <c r="D253" s="113"/>
      <c r="E253" s="113"/>
      <c r="F253" s="113"/>
      <c r="G253" s="113"/>
    </row>
    <row r="254" spans="1:7" ht="12">
      <c r="A254" s="113"/>
      <c r="B254" s="113"/>
      <c r="C254" s="113"/>
      <c r="D254" s="113"/>
      <c r="E254" s="113"/>
      <c r="F254" s="113"/>
      <c r="G254" s="113"/>
    </row>
    <row r="255" spans="1:7" ht="12">
      <c r="A255" s="113"/>
      <c r="B255" s="113"/>
      <c r="C255" s="113"/>
      <c r="D255" s="113"/>
      <c r="E255" s="113"/>
      <c r="F255" s="113"/>
      <c r="G255" s="113"/>
    </row>
    <row r="256" spans="1:7" ht="12">
      <c r="A256" s="113"/>
      <c r="B256" s="113"/>
      <c r="C256" s="113"/>
      <c r="D256" s="113"/>
      <c r="E256" s="113"/>
      <c r="F256" s="113"/>
      <c r="G256" s="113"/>
    </row>
    <row r="257" spans="1:7" ht="12">
      <c r="A257" s="113"/>
      <c r="B257" s="113"/>
      <c r="C257" s="113"/>
      <c r="D257" s="113"/>
      <c r="E257" s="113"/>
      <c r="F257" s="113"/>
      <c r="G257" s="113"/>
    </row>
    <row r="258" spans="1:7" ht="12">
      <c r="A258" s="113"/>
      <c r="B258" s="113"/>
      <c r="C258" s="113"/>
      <c r="D258" s="113"/>
      <c r="E258" s="113"/>
      <c r="F258" s="113"/>
      <c r="G258" s="113"/>
    </row>
    <row r="259" spans="1:7" ht="12">
      <c r="A259" s="113"/>
      <c r="B259" s="113"/>
      <c r="C259" s="113"/>
      <c r="D259" s="113"/>
      <c r="E259" s="113"/>
      <c r="F259" s="113"/>
      <c r="G259" s="113"/>
    </row>
    <row r="260" spans="1:7" ht="12">
      <c r="A260" s="113"/>
      <c r="B260" s="113"/>
      <c r="C260" s="113"/>
      <c r="D260" s="113"/>
      <c r="E260" s="113"/>
      <c r="F260" s="113"/>
      <c r="G260" s="113"/>
    </row>
    <row r="261" spans="1:7" ht="12">
      <c r="A261" s="113"/>
      <c r="B261" s="113"/>
      <c r="C261" s="113"/>
      <c r="D261" s="113"/>
      <c r="E261" s="113"/>
      <c r="F261" s="113"/>
      <c r="G261" s="113"/>
    </row>
    <row r="262" spans="1:7" ht="12">
      <c r="A262" s="113"/>
      <c r="B262" s="113"/>
      <c r="C262" s="113"/>
      <c r="D262" s="113"/>
      <c r="E262" s="113"/>
      <c r="F262" s="113"/>
      <c r="G262" s="113"/>
    </row>
    <row r="263" spans="1:7" ht="12">
      <c r="A263" s="113"/>
      <c r="B263" s="113"/>
      <c r="C263" s="113"/>
      <c r="D263" s="113"/>
      <c r="E263" s="113"/>
      <c r="F263" s="113"/>
      <c r="G263" s="113"/>
    </row>
    <row r="264" spans="1:7" ht="12">
      <c r="A264" s="113"/>
      <c r="B264" s="113"/>
      <c r="C264" s="113"/>
      <c r="D264" s="113"/>
      <c r="E264" s="113"/>
      <c r="F264" s="113"/>
      <c r="G264" s="113"/>
    </row>
    <row r="265" spans="1:7" ht="12">
      <c r="A265" s="113"/>
      <c r="B265" s="113"/>
      <c r="C265" s="113"/>
      <c r="D265" s="113"/>
      <c r="E265" s="113"/>
      <c r="F265" s="113"/>
      <c r="G265" s="113"/>
    </row>
    <row r="266" spans="1:7" ht="12">
      <c r="A266" s="113"/>
      <c r="B266" s="113"/>
      <c r="C266" s="113"/>
      <c r="D266" s="113"/>
      <c r="E266" s="113"/>
      <c r="F266" s="113"/>
      <c r="G266" s="113"/>
    </row>
    <row r="267" spans="1:7" ht="12">
      <c r="A267" s="113"/>
      <c r="B267" s="113"/>
      <c r="C267" s="113"/>
      <c r="D267" s="113"/>
      <c r="E267" s="113"/>
      <c r="F267" s="113"/>
      <c r="G267" s="113"/>
    </row>
    <row r="268" spans="1:7" ht="12">
      <c r="A268" s="113"/>
      <c r="B268" s="113"/>
      <c r="C268" s="113"/>
      <c r="D268" s="113"/>
      <c r="E268" s="113"/>
      <c r="F268" s="113"/>
      <c r="G268" s="113"/>
    </row>
    <row r="269" spans="1:7" ht="12">
      <c r="A269" s="113"/>
      <c r="B269" s="113"/>
      <c r="C269" s="113"/>
      <c r="D269" s="113"/>
      <c r="E269" s="113"/>
      <c r="F269" s="113"/>
      <c r="G269" s="113"/>
    </row>
    <row r="270" spans="1:7" ht="12">
      <c r="A270" s="113"/>
      <c r="B270" s="113"/>
      <c r="C270" s="113"/>
      <c r="D270" s="113"/>
      <c r="E270" s="113"/>
      <c r="F270" s="113"/>
      <c r="G270" s="113"/>
    </row>
    <row r="271" spans="1:7" ht="12">
      <c r="A271" s="113"/>
      <c r="B271" s="113"/>
      <c r="C271" s="113"/>
      <c r="D271" s="113"/>
      <c r="E271" s="113"/>
      <c r="F271" s="113"/>
      <c r="G271" s="113"/>
    </row>
    <row r="272" spans="1:7" ht="12">
      <c r="A272" s="113"/>
      <c r="B272" s="113"/>
      <c r="C272" s="113"/>
      <c r="D272" s="113"/>
      <c r="E272" s="113"/>
      <c r="F272" s="113"/>
      <c r="G272" s="113"/>
    </row>
    <row r="273" spans="1:7" ht="12">
      <c r="A273" s="113"/>
      <c r="B273" s="113"/>
      <c r="C273" s="113"/>
      <c r="D273" s="113"/>
      <c r="E273" s="113"/>
      <c r="F273" s="113"/>
      <c r="G273" s="113"/>
    </row>
    <row r="274" spans="1:7" ht="12">
      <c r="A274" s="113"/>
      <c r="B274" s="113"/>
      <c r="C274" s="113"/>
      <c r="D274" s="113"/>
      <c r="E274" s="113"/>
      <c r="F274" s="113"/>
      <c r="G274" s="113"/>
    </row>
    <row r="275" spans="1:7" ht="12">
      <c r="A275" s="113"/>
      <c r="B275" s="113"/>
      <c r="C275" s="113"/>
      <c r="D275" s="113"/>
      <c r="E275" s="113"/>
      <c r="F275" s="113"/>
      <c r="G275" s="113"/>
    </row>
    <row r="276" spans="1:7" ht="12">
      <c r="A276" s="113"/>
      <c r="B276" s="113"/>
      <c r="C276" s="113"/>
      <c r="D276" s="113"/>
      <c r="E276" s="113"/>
      <c r="F276" s="113"/>
      <c r="G276" s="113"/>
    </row>
    <row r="277" spans="1:7" ht="12">
      <c r="A277" s="113"/>
      <c r="B277" s="113"/>
      <c r="C277" s="113"/>
      <c r="D277" s="113"/>
      <c r="E277" s="113"/>
      <c r="F277" s="113"/>
      <c r="G277" s="113"/>
    </row>
    <row r="278" spans="1:7" ht="12">
      <c r="A278" s="113"/>
      <c r="B278" s="113"/>
      <c r="C278" s="113"/>
      <c r="D278" s="113"/>
      <c r="E278" s="113"/>
      <c r="F278" s="113"/>
      <c r="G278" s="113"/>
    </row>
    <row r="279" spans="1:7" ht="12">
      <c r="A279" s="113"/>
      <c r="B279" s="113"/>
      <c r="C279" s="113"/>
      <c r="D279" s="113"/>
      <c r="E279" s="113"/>
      <c r="F279" s="113"/>
      <c r="G279" s="113"/>
    </row>
    <row r="280" spans="1:7" ht="12">
      <c r="A280" s="113"/>
      <c r="B280" s="113"/>
      <c r="C280" s="113"/>
      <c r="D280" s="113"/>
      <c r="E280" s="113"/>
      <c r="F280" s="113"/>
      <c r="G280" s="113"/>
    </row>
    <row r="281" spans="1:7" ht="12">
      <c r="A281" s="113"/>
      <c r="B281" s="113"/>
      <c r="C281" s="113"/>
      <c r="D281" s="113"/>
      <c r="E281" s="113"/>
      <c r="F281" s="113"/>
      <c r="G281" s="113"/>
    </row>
    <row r="282" spans="1:7" ht="12">
      <c r="A282" s="113"/>
      <c r="B282" s="113"/>
      <c r="C282" s="113"/>
      <c r="D282" s="113"/>
      <c r="E282" s="113"/>
      <c r="F282" s="113"/>
      <c r="G282" s="113"/>
    </row>
    <row r="283" spans="1:7" ht="12">
      <c r="A283" s="113"/>
      <c r="B283" s="113"/>
      <c r="C283" s="113"/>
      <c r="D283" s="113"/>
      <c r="E283" s="113"/>
      <c r="F283" s="113"/>
      <c r="G283" s="113"/>
    </row>
    <row r="284" spans="1:7" ht="12">
      <c r="A284" s="113"/>
      <c r="B284" s="113"/>
      <c r="C284" s="113"/>
      <c r="D284" s="113"/>
      <c r="E284" s="113"/>
      <c r="F284" s="113"/>
      <c r="G284" s="113"/>
    </row>
    <row r="285" spans="1:7" ht="12">
      <c r="A285" s="113"/>
      <c r="B285" s="113"/>
      <c r="C285" s="113"/>
      <c r="D285" s="113"/>
      <c r="E285" s="113"/>
      <c r="F285" s="113"/>
      <c r="G285" s="113"/>
    </row>
    <row r="286" spans="1:7" ht="12">
      <c r="A286" s="113"/>
      <c r="B286" s="113"/>
      <c r="C286" s="113"/>
      <c r="D286" s="113"/>
      <c r="E286" s="113"/>
      <c r="F286" s="113"/>
      <c r="G286" s="113"/>
    </row>
    <row r="287" spans="1:7" ht="12">
      <c r="A287" s="113"/>
      <c r="B287" s="113"/>
      <c r="C287" s="113"/>
      <c r="D287" s="113"/>
      <c r="E287" s="113"/>
      <c r="F287" s="113"/>
      <c r="G287" s="113"/>
    </row>
    <row r="288" spans="1:7" ht="12">
      <c r="A288" s="113"/>
      <c r="B288" s="113"/>
      <c r="C288" s="113"/>
      <c r="D288" s="113"/>
      <c r="E288" s="113"/>
      <c r="F288" s="113"/>
      <c r="G288" s="113"/>
    </row>
    <row r="289" spans="1:7" ht="12">
      <c r="A289" s="113"/>
      <c r="B289" s="113"/>
      <c r="C289" s="113"/>
      <c r="D289" s="113"/>
      <c r="E289" s="113"/>
      <c r="F289" s="113"/>
      <c r="G289" s="113"/>
    </row>
    <row r="290" spans="1:7" ht="12">
      <c r="A290" s="113"/>
      <c r="B290" s="113"/>
      <c r="C290" s="113"/>
      <c r="D290" s="113"/>
      <c r="E290" s="113"/>
      <c r="F290" s="113"/>
      <c r="G290" s="113"/>
    </row>
    <row r="291" spans="1:7" ht="12">
      <c r="A291" s="113"/>
      <c r="B291" s="113"/>
      <c r="C291" s="113"/>
      <c r="D291" s="113"/>
      <c r="E291" s="113"/>
      <c r="F291" s="113"/>
      <c r="G291" s="113"/>
    </row>
    <row r="292" spans="1:7" ht="12">
      <c r="A292" s="113"/>
      <c r="B292" s="113"/>
      <c r="C292" s="113"/>
      <c r="D292" s="113"/>
      <c r="E292" s="113"/>
      <c r="F292" s="113"/>
      <c r="G292" s="113"/>
    </row>
    <row r="293" spans="1:7" ht="12">
      <c r="A293" s="113"/>
      <c r="B293" s="113"/>
      <c r="C293" s="113"/>
      <c r="D293" s="113"/>
      <c r="E293" s="113"/>
      <c r="F293" s="113"/>
      <c r="G293" s="113"/>
    </row>
    <row r="294" spans="1:7" ht="12">
      <c r="A294" s="113"/>
      <c r="B294" s="113"/>
      <c r="C294" s="113"/>
      <c r="D294" s="113"/>
      <c r="E294" s="113"/>
      <c r="F294" s="113"/>
      <c r="G294" s="113"/>
    </row>
    <row r="295" spans="1:7" ht="12">
      <c r="A295" s="113"/>
      <c r="B295" s="113"/>
      <c r="C295" s="113"/>
      <c r="D295" s="113"/>
      <c r="E295" s="113"/>
      <c r="F295" s="113"/>
      <c r="G295" s="113"/>
    </row>
    <row r="296" spans="1:7" ht="12">
      <c r="A296" s="113"/>
      <c r="B296" s="113"/>
      <c r="C296" s="113"/>
      <c r="D296" s="113"/>
      <c r="E296" s="113"/>
      <c r="F296" s="113"/>
      <c r="G296" s="113"/>
    </row>
    <row r="297" spans="1:7" ht="12">
      <c r="A297" s="113"/>
      <c r="B297" s="113"/>
      <c r="C297" s="113"/>
      <c r="D297" s="113"/>
      <c r="E297" s="113"/>
      <c r="F297" s="113"/>
      <c r="G297" s="113"/>
    </row>
    <row r="298" spans="1:7" ht="12">
      <c r="A298" s="113"/>
      <c r="B298" s="113"/>
      <c r="C298" s="113"/>
      <c r="D298" s="113"/>
      <c r="E298" s="113"/>
      <c r="F298" s="113"/>
      <c r="G298" s="113"/>
    </row>
    <row r="299" spans="1:7" ht="12">
      <c r="A299" s="113"/>
      <c r="B299" s="113"/>
      <c r="C299" s="113"/>
      <c r="D299" s="113"/>
      <c r="E299" s="113"/>
      <c r="F299" s="113"/>
      <c r="G299" s="113"/>
    </row>
    <row r="300" spans="1:7" ht="12">
      <c r="A300" s="113"/>
      <c r="B300" s="113"/>
      <c r="C300" s="113"/>
      <c r="D300" s="113"/>
      <c r="E300" s="113"/>
      <c r="F300" s="113"/>
      <c r="G300" s="113"/>
    </row>
    <row r="301" spans="1:7" ht="12">
      <c r="A301" s="113"/>
      <c r="B301" s="113"/>
      <c r="C301" s="113"/>
      <c r="D301" s="113"/>
      <c r="E301" s="113"/>
      <c r="F301" s="113"/>
      <c r="G301" s="113"/>
    </row>
    <row r="302" spans="1:7" ht="12">
      <c r="A302" s="113"/>
      <c r="B302" s="113"/>
      <c r="C302" s="113"/>
      <c r="D302" s="113"/>
      <c r="E302" s="113"/>
      <c r="F302" s="113"/>
      <c r="G302" s="113"/>
    </row>
    <row r="303" spans="1:7" ht="12">
      <c r="A303" s="113"/>
      <c r="B303" s="113"/>
      <c r="C303" s="113"/>
      <c r="D303" s="113"/>
      <c r="E303" s="113"/>
      <c r="F303" s="113"/>
      <c r="G303" s="113"/>
    </row>
    <row r="304" spans="1:7" ht="12">
      <c r="A304" s="113"/>
      <c r="B304" s="113"/>
      <c r="C304" s="113"/>
      <c r="D304" s="113"/>
      <c r="E304" s="113"/>
      <c r="F304" s="113"/>
      <c r="G304" s="113"/>
    </row>
    <row r="305" spans="1:7" ht="12">
      <c r="A305" s="113"/>
      <c r="B305" s="113"/>
      <c r="C305" s="113"/>
      <c r="D305" s="113"/>
      <c r="E305" s="113"/>
      <c r="F305" s="113"/>
      <c r="G305" s="113"/>
    </row>
    <row r="306" spans="1:7" ht="12">
      <c r="A306" s="113"/>
      <c r="B306" s="113"/>
      <c r="C306" s="113"/>
      <c r="D306" s="113"/>
      <c r="E306" s="113"/>
      <c r="F306" s="113"/>
      <c r="G306" s="113"/>
    </row>
    <row r="307" spans="1:7" ht="12">
      <c r="A307" s="113"/>
      <c r="B307" s="113"/>
      <c r="C307" s="113"/>
      <c r="D307" s="113"/>
      <c r="E307" s="113"/>
      <c r="F307" s="113"/>
      <c r="G307" s="113"/>
    </row>
    <row r="308" spans="1:7" ht="12">
      <c r="A308" s="113"/>
      <c r="B308" s="113"/>
      <c r="C308" s="113"/>
      <c r="D308" s="113"/>
      <c r="E308" s="113"/>
      <c r="F308" s="113"/>
      <c r="G308" s="113"/>
    </row>
    <row r="309" spans="1:7" ht="12">
      <c r="A309" s="113"/>
      <c r="B309" s="113"/>
      <c r="C309" s="113"/>
      <c r="D309" s="113"/>
      <c r="E309" s="113"/>
      <c r="F309" s="113"/>
      <c r="G309" s="113"/>
    </row>
    <row r="310" spans="1:7" ht="12">
      <c r="A310" s="113"/>
      <c r="B310" s="113"/>
      <c r="C310" s="113"/>
      <c r="D310" s="113"/>
      <c r="E310" s="113"/>
      <c r="F310" s="113"/>
      <c r="G310" s="113"/>
    </row>
    <row r="311" spans="1:7" ht="12">
      <c r="A311" s="113"/>
      <c r="B311" s="113"/>
      <c r="C311" s="113"/>
      <c r="D311" s="113"/>
      <c r="E311" s="113"/>
      <c r="F311" s="113"/>
      <c r="G311" s="113"/>
    </row>
    <row r="312" spans="1:7" ht="12">
      <c r="A312" s="113"/>
      <c r="B312" s="113"/>
      <c r="C312" s="113"/>
      <c r="D312" s="113"/>
      <c r="E312" s="113"/>
      <c r="F312" s="113"/>
      <c r="G312" s="113"/>
    </row>
    <row r="313" spans="1:7" ht="12">
      <c r="A313" s="113"/>
      <c r="B313" s="113"/>
      <c r="C313" s="113"/>
      <c r="D313" s="113"/>
      <c r="E313" s="113"/>
      <c r="F313" s="113"/>
      <c r="G313" s="113"/>
    </row>
    <row r="314" spans="1:7" ht="12">
      <c r="A314" s="113"/>
      <c r="B314" s="113"/>
      <c r="C314" s="113"/>
      <c r="D314" s="113"/>
      <c r="E314" s="113"/>
      <c r="F314" s="113"/>
      <c r="G314" s="113"/>
    </row>
    <row r="315" spans="1:7" ht="12">
      <c r="A315" s="113"/>
      <c r="B315" s="113"/>
      <c r="C315" s="113"/>
      <c r="D315" s="113"/>
      <c r="E315" s="113"/>
      <c r="F315" s="113"/>
      <c r="G315" s="113"/>
    </row>
    <row r="316" spans="1:7" ht="12">
      <c r="A316" s="113"/>
      <c r="B316" s="113"/>
      <c r="C316" s="113"/>
      <c r="D316" s="113"/>
      <c r="E316" s="113"/>
      <c r="F316" s="113"/>
      <c r="G316" s="113"/>
    </row>
    <row r="317" spans="1:7" ht="12">
      <c r="A317" s="113"/>
      <c r="B317" s="113"/>
      <c r="C317" s="113"/>
      <c r="D317" s="113"/>
      <c r="E317" s="113"/>
      <c r="F317" s="113"/>
      <c r="G317" s="113"/>
    </row>
    <row r="318" spans="1:7" ht="12">
      <c r="A318" s="113"/>
      <c r="B318" s="113"/>
      <c r="C318" s="113"/>
      <c r="D318" s="113"/>
      <c r="E318" s="113"/>
      <c r="F318" s="113"/>
      <c r="G318" s="113"/>
    </row>
    <row r="319" spans="1:7" ht="12">
      <c r="A319" s="113"/>
      <c r="B319" s="113"/>
      <c r="C319" s="113"/>
      <c r="D319" s="113"/>
      <c r="E319" s="113"/>
      <c r="F319" s="113"/>
      <c r="G319" s="113"/>
    </row>
    <row r="320" spans="1:7" ht="12">
      <c r="A320" s="113"/>
      <c r="B320" s="113"/>
      <c r="C320" s="113"/>
      <c r="D320" s="113"/>
      <c r="E320" s="113"/>
      <c r="F320" s="113"/>
      <c r="G320" s="113"/>
    </row>
    <row r="321" spans="1:7" ht="12">
      <c r="A321" s="113"/>
      <c r="B321" s="113"/>
      <c r="C321" s="113"/>
      <c r="D321" s="113"/>
      <c r="E321" s="113"/>
      <c r="F321" s="113"/>
      <c r="G321" s="113"/>
    </row>
    <row r="322" spans="1:7" ht="12">
      <c r="A322" s="113"/>
      <c r="B322" s="113"/>
      <c r="C322" s="113"/>
      <c r="D322" s="113"/>
      <c r="E322" s="113"/>
      <c r="F322" s="113"/>
      <c r="G322" s="113"/>
    </row>
    <row r="323" spans="1:7" ht="12">
      <c r="A323" s="113"/>
      <c r="B323" s="113"/>
      <c r="C323" s="113"/>
      <c r="D323" s="113"/>
      <c r="E323" s="113"/>
      <c r="F323" s="113"/>
      <c r="G323" s="113"/>
    </row>
    <row r="324" spans="1:7" ht="12">
      <c r="A324" s="113"/>
      <c r="B324" s="113"/>
      <c r="C324" s="113"/>
      <c r="D324" s="113"/>
      <c r="E324" s="113"/>
      <c r="F324" s="113"/>
      <c r="G324" s="113"/>
    </row>
    <row r="325" spans="1:7" ht="12">
      <c r="A325" s="113"/>
      <c r="B325" s="113"/>
      <c r="C325" s="113"/>
      <c r="D325" s="113"/>
      <c r="E325" s="113"/>
      <c r="F325" s="113"/>
      <c r="G325" s="113"/>
    </row>
    <row r="326" spans="1:7" ht="12">
      <c r="A326" s="113"/>
      <c r="B326" s="113"/>
      <c r="C326" s="113"/>
      <c r="D326" s="113"/>
      <c r="E326" s="113"/>
      <c r="F326" s="113"/>
      <c r="G326" s="113"/>
    </row>
    <row r="327" spans="1:7" ht="12">
      <c r="A327" s="113"/>
      <c r="B327" s="113"/>
      <c r="C327" s="113"/>
      <c r="D327" s="113"/>
      <c r="E327" s="113"/>
      <c r="F327" s="113"/>
      <c r="G327" s="113"/>
    </row>
    <row r="328" spans="1:7" ht="12">
      <c r="A328" s="113"/>
      <c r="B328" s="113"/>
      <c r="C328" s="113"/>
      <c r="D328" s="113"/>
      <c r="E328" s="113"/>
      <c r="F328" s="113"/>
      <c r="G328" s="113"/>
    </row>
    <row r="329" spans="1:7" ht="12">
      <c r="A329" s="113"/>
      <c r="B329" s="113"/>
      <c r="C329" s="113"/>
      <c r="D329" s="113"/>
      <c r="E329" s="113"/>
      <c r="F329" s="113"/>
      <c r="G329" s="113"/>
    </row>
    <row r="330" spans="1:7" ht="12">
      <c r="A330" s="113"/>
      <c r="B330" s="113"/>
      <c r="C330" s="113"/>
      <c r="D330" s="113"/>
      <c r="E330" s="113"/>
      <c r="F330" s="113"/>
      <c r="G330" s="113"/>
    </row>
    <row r="331" spans="1:7" ht="12">
      <c r="A331" s="113"/>
      <c r="B331" s="113"/>
      <c r="C331" s="113"/>
      <c r="D331" s="113"/>
      <c r="E331" s="113"/>
      <c r="F331" s="113"/>
      <c r="G331" s="113"/>
    </row>
    <row r="332" spans="1:7" ht="12">
      <c r="A332" s="113"/>
      <c r="B332" s="113"/>
      <c r="C332" s="113"/>
      <c r="D332" s="113"/>
      <c r="E332" s="113"/>
      <c r="F332" s="113"/>
      <c r="G332" s="113"/>
    </row>
    <row r="333" spans="1:7" ht="12">
      <c r="A333" s="113"/>
      <c r="B333" s="113"/>
      <c r="C333" s="113"/>
      <c r="D333" s="113"/>
      <c r="E333" s="113"/>
      <c r="F333" s="113"/>
      <c r="G333" s="113"/>
    </row>
    <row r="334" spans="1:7" ht="12">
      <c r="A334" s="113"/>
      <c r="B334" s="113"/>
      <c r="C334" s="113"/>
      <c r="D334" s="113"/>
      <c r="E334" s="113"/>
      <c r="F334" s="113"/>
      <c r="G334" s="113"/>
    </row>
    <row r="335" spans="1:7" ht="12">
      <c r="A335" s="113"/>
      <c r="B335" s="113"/>
      <c r="C335" s="113"/>
      <c r="D335" s="113"/>
      <c r="E335" s="113"/>
      <c r="F335" s="113"/>
      <c r="G335" s="113"/>
    </row>
    <row r="336" spans="1:7" ht="12">
      <c r="A336" s="113"/>
      <c r="B336" s="113"/>
      <c r="C336" s="113"/>
      <c r="D336" s="113"/>
      <c r="E336" s="113"/>
      <c r="F336" s="113"/>
      <c r="G336" s="113"/>
    </row>
    <row r="337" spans="1:7" ht="12">
      <c r="A337" s="113"/>
      <c r="B337" s="113"/>
      <c r="C337" s="113"/>
      <c r="D337" s="113"/>
      <c r="E337" s="113"/>
      <c r="F337" s="113"/>
      <c r="G337" s="113"/>
    </row>
    <row r="338" spans="1:7" ht="12">
      <c r="A338" s="113"/>
      <c r="B338" s="113"/>
      <c r="C338" s="113"/>
      <c r="D338" s="113"/>
      <c r="E338" s="113"/>
      <c r="F338" s="113"/>
      <c r="G338" s="113"/>
    </row>
    <row r="339" spans="1:7" ht="12">
      <c r="A339" s="113"/>
      <c r="B339" s="113"/>
      <c r="C339" s="113"/>
      <c r="D339" s="113"/>
      <c r="E339" s="113"/>
      <c r="F339" s="113"/>
      <c r="G339" s="113"/>
    </row>
    <row r="340" spans="1:7" ht="12">
      <c r="A340" s="113"/>
      <c r="B340" s="113"/>
      <c r="C340" s="113"/>
      <c r="D340" s="113"/>
      <c r="E340" s="113"/>
      <c r="F340" s="113"/>
      <c r="G340" s="113"/>
    </row>
    <row r="341" spans="1:7" ht="12">
      <c r="A341" s="113"/>
      <c r="B341" s="113"/>
      <c r="C341" s="113"/>
      <c r="D341" s="113"/>
      <c r="E341" s="113"/>
      <c r="F341" s="113"/>
      <c r="G341" s="113"/>
    </row>
    <row r="342" spans="1:7" ht="12">
      <c r="A342" s="113"/>
      <c r="B342" s="113"/>
      <c r="C342" s="113"/>
      <c r="D342" s="113"/>
      <c r="E342" s="113"/>
      <c r="F342" s="113"/>
      <c r="G342" s="113"/>
    </row>
    <row r="343" spans="1:7" ht="12">
      <c r="A343" s="113"/>
      <c r="B343" s="113"/>
      <c r="C343" s="113"/>
      <c r="D343" s="113"/>
      <c r="E343" s="113"/>
      <c r="F343" s="113"/>
      <c r="G343" s="113"/>
    </row>
    <row r="344" spans="1:7" ht="12">
      <c r="A344" s="113"/>
      <c r="B344" s="113"/>
      <c r="C344" s="113"/>
      <c r="D344" s="113"/>
      <c r="E344" s="113"/>
      <c r="F344" s="113"/>
      <c r="G344" s="113"/>
    </row>
    <row r="345" spans="1:7" ht="12">
      <c r="A345" s="113"/>
      <c r="B345" s="113"/>
      <c r="C345" s="113"/>
      <c r="D345" s="113"/>
      <c r="E345" s="113"/>
      <c r="F345" s="113"/>
      <c r="G345" s="113"/>
    </row>
    <row r="346" spans="1:7" ht="12">
      <c r="A346" s="113"/>
      <c r="B346" s="113"/>
      <c r="C346" s="113"/>
      <c r="D346" s="113"/>
      <c r="E346" s="113"/>
      <c r="F346" s="113"/>
      <c r="G346" s="113"/>
    </row>
    <row r="347" spans="1:7" ht="12">
      <c r="A347" s="113"/>
      <c r="B347" s="113"/>
      <c r="C347" s="113"/>
      <c r="D347" s="113"/>
      <c r="E347" s="113"/>
      <c r="F347" s="113"/>
      <c r="G347" s="113"/>
    </row>
    <row r="348" spans="1:7" ht="12">
      <c r="A348" s="113"/>
      <c r="B348" s="113"/>
      <c r="C348" s="113"/>
      <c r="D348" s="113"/>
      <c r="E348" s="113"/>
      <c r="F348" s="113"/>
      <c r="G348" s="113"/>
    </row>
    <row r="349" spans="1:7" ht="12">
      <c r="A349" s="113"/>
      <c r="B349" s="113"/>
      <c r="C349" s="113"/>
      <c r="D349" s="113"/>
      <c r="E349" s="113"/>
      <c r="F349" s="113"/>
      <c r="G349" s="113"/>
    </row>
    <row r="350" spans="1:7" ht="12">
      <c r="A350" s="113"/>
      <c r="B350" s="113"/>
      <c r="C350" s="113"/>
      <c r="D350" s="113"/>
      <c r="E350" s="113"/>
      <c r="F350" s="113"/>
      <c r="G350" s="113"/>
    </row>
    <row r="351" spans="1:7" ht="12">
      <c r="A351" s="113"/>
      <c r="B351" s="113"/>
      <c r="C351" s="113"/>
      <c r="D351" s="113"/>
      <c r="E351" s="113"/>
      <c r="F351" s="113"/>
      <c r="G351" s="113"/>
    </row>
    <row r="352" spans="1:7" ht="12">
      <c r="A352" s="113"/>
      <c r="B352" s="113"/>
      <c r="C352" s="113"/>
      <c r="D352" s="113"/>
      <c r="E352" s="113"/>
      <c r="F352" s="113"/>
      <c r="G352" s="113"/>
    </row>
    <row r="353" spans="1:7" ht="12">
      <c r="A353" s="113"/>
      <c r="B353" s="113"/>
      <c r="C353" s="113"/>
      <c r="D353" s="113"/>
      <c r="E353" s="113"/>
      <c r="F353" s="113"/>
      <c r="G353" s="113"/>
    </row>
    <row r="354" spans="1:7" ht="12">
      <c r="A354" s="113"/>
      <c r="B354" s="113"/>
      <c r="C354" s="113"/>
      <c r="D354" s="113"/>
      <c r="E354" s="113"/>
      <c r="F354" s="113"/>
      <c r="G354" s="113"/>
    </row>
    <row r="355" spans="1:7" ht="12">
      <c r="A355" s="113"/>
      <c r="B355" s="113"/>
      <c r="C355" s="113"/>
      <c r="D355" s="113"/>
      <c r="E355" s="113"/>
      <c r="F355" s="113"/>
      <c r="G355" s="113"/>
    </row>
    <row r="356" spans="1:7" ht="12">
      <c r="A356" s="113"/>
      <c r="B356" s="113"/>
      <c r="C356" s="113"/>
      <c r="D356" s="113"/>
      <c r="E356" s="113"/>
      <c r="F356" s="113"/>
      <c r="G356" s="113"/>
    </row>
    <row r="357" spans="1:7" ht="12">
      <c r="A357" s="113"/>
      <c r="B357" s="113"/>
      <c r="C357" s="113"/>
      <c r="D357" s="113"/>
      <c r="E357" s="113"/>
      <c r="F357" s="113"/>
      <c r="G357" s="113"/>
    </row>
    <row r="358" spans="1:7" ht="12">
      <c r="A358" s="113"/>
      <c r="B358" s="113"/>
      <c r="C358" s="113"/>
      <c r="D358" s="113"/>
      <c r="E358" s="113"/>
      <c r="F358" s="113"/>
      <c r="G358" s="113"/>
    </row>
    <row r="359" spans="1:7" ht="12">
      <c r="A359" s="113"/>
      <c r="B359" s="113"/>
      <c r="C359" s="113"/>
      <c r="D359" s="113"/>
      <c r="E359" s="113"/>
      <c r="F359" s="113"/>
      <c r="G359" s="113"/>
    </row>
    <row r="360" spans="1:7" ht="12">
      <c r="A360" s="113"/>
      <c r="B360" s="113"/>
      <c r="C360" s="113"/>
      <c r="D360" s="113"/>
      <c r="E360" s="113"/>
      <c r="F360" s="113"/>
      <c r="G360" s="113"/>
    </row>
    <row r="361" spans="1:7" ht="12">
      <c r="A361" s="113"/>
      <c r="B361" s="113"/>
      <c r="C361" s="113"/>
      <c r="D361" s="113"/>
      <c r="E361" s="113"/>
      <c r="F361" s="113"/>
      <c r="G361" s="113"/>
    </row>
    <row r="362" spans="1:7" ht="12">
      <c r="A362" s="113"/>
      <c r="B362" s="113"/>
      <c r="C362" s="113"/>
      <c r="D362" s="113"/>
      <c r="E362" s="113"/>
      <c r="F362" s="113"/>
      <c r="G362" s="113"/>
    </row>
    <row r="363" spans="1:7" ht="12">
      <c r="A363" s="113"/>
      <c r="B363" s="113"/>
      <c r="C363" s="113"/>
      <c r="D363" s="113"/>
      <c r="E363" s="113"/>
      <c r="F363" s="113"/>
      <c r="G363" s="113"/>
    </row>
    <row r="364" spans="1:7" ht="12">
      <c r="A364" s="113"/>
      <c r="B364" s="113"/>
      <c r="C364" s="113"/>
      <c r="D364" s="113"/>
      <c r="E364" s="113"/>
      <c r="F364" s="113"/>
      <c r="G364" s="113"/>
    </row>
    <row r="365" spans="1:7" ht="12">
      <c r="A365" s="113"/>
      <c r="B365" s="113"/>
      <c r="C365" s="113"/>
      <c r="D365" s="113"/>
      <c r="E365" s="113"/>
      <c r="F365" s="113"/>
      <c r="G365" s="113"/>
    </row>
    <row r="366" spans="1:7" ht="12">
      <c r="A366" s="113"/>
      <c r="B366" s="113"/>
      <c r="C366" s="113"/>
      <c r="D366" s="113"/>
      <c r="E366" s="113"/>
      <c r="F366" s="113"/>
      <c r="G366" s="113"/>
    </row>
    <row r="367" spans="1:7" ht="12">
      <c r="A367" s="113"/>
      <c r="B367" s="113"/>
      <c r="C367" s="113"/>
      <c r="D367" s="113"/>
      <c r="E367" s="113"/>
      <c r="F367" s="113"/>
      <c r="G367" s="113"/>
    </row>
    <row r="368" spans="1:7" ht="12">
      <c r="A368" s="113"/>
      <c r="B368" s="113"/>
      <c r="C368" s="113"/>
      <c r="D368" s="113"/>
      <c r="E368" s="113"/>
      <c r="F368" s="113"/>
      <c r="G368" s="113"/>
    </row>
    <row r="369" spans="1:7" ht="12">
      <c r="A369" s="113"/>
      <c r="B369" s="113"/>
      <c r="C369" s="113"/>
      <c r="D369" s="113"/>
      <c r="E369" s="113"/>
      <c r="F369" s="113"/>
      <c r="G369" s="113"/>
    </row>
    <row r="370" spans="1:7" ht="12">
      <c r="A370" s="113"/>
      <c r="B370" s="113"/>
      <c r="C370" s="113"/>
      <c r="D370" s="113"/>
      <c r="E370" s="113"/>
      <c r="F370" s="113"/>
      <c r="G370" s="113"/>
    </row>
    <row r="371" spans="1:7" ht="12">
      <c r="A371" s="113"/>
      <c r="B371" s="113"/>
      <c r="C371" s="113"/>
      <c r="D371" s="113"/>
      <c r="E371" s="113"/>
      <c r="F371" s="113"/>
      <c r="G371" s="113"/>
    </row>
    <row r="372" spans="1:7" ht="12">
      <c r="A372" s="113"/>
      <c r="B372" s="113"/>
      <c r="C372" s="113"/>
      <c r="D372" s="113"/>
      <c r="E372" s="113"/>
      <c r="F372" s="113"/>
      <c r="G372" s="113"/>
    </row>
    <row r="373" spans="1:7" ht="12">
      <c r="A373" s="113"/>
      <c r="B373" s="113"/>
      <c r="C373" s="113"/>
      <c r="D373" s="113"/>
      <c r="E373" s="113"/>
      <c r="F373" s="113"/>
      <c r="G373" s="113"/>
    </row>
    <row r="374" spans="1:7" ht="12">
      <c r="A374" s="113"/>
      <c r="B374" s="113"/>
      <c r="C374" s="113"/>
      <c r="D374" s="113"/>
      <c r="E374" s="113"/>
      <c r="F374" s="113"/>
      <c r="G374" s="113"/>
    </row>
    <row r="375" spans="1:7" ht="12">
      <c r="A375" s="113"/>
      <c r="B375" s="113"/>
      <c r="C375" s="113"/>
      <c r="D375" s="113"/>
      <c r="E375" s="113"/>
      <c r="F375" s="113"/>
      <c r="G375" s="113"/>
    </row>
    <row r="376" spans="1:7" ht="12">
      <c r="A376" s="113"/>
      <c r="B376" s="113"/>
      <c r="C376" s="113"/>
      <c r="D376" s="113"/>
      <c r="E376" s="113"/>
      <c r="F376" s="113"/>
      <c r="G376" s="113"/>
    </row>
    <row r="377" spans="1:7" ht="12">
      <c r="A377" s="113"/>
      <c r="B377" s="113"/>
      <c r="C377" s="113"/>
      <c r="D377" s="113"/>
      <c r="E377" s="113"/>
      <c r="F377" s="113"/>
      <c r="G377" s="113"/>
    </row>
    <row r="378" spans="1:7" ht="12">
      <c r="A378" s="113"/>
      <c r="B378" s="113"/>
      <c r="C378" s="113"/>
      <c r="D378" s="113"/>
      <c r="E378" s="113"/>
      <c r="F378" s="113"/>
      <c r="G378" s="113"/>
    </row>
    <row r="379" spans="1:7" ht="12">
      <c r="A379" s="113"/>
      <c r="B379" s="113"/>
      <c r="C379" s="113"/>
      <c r="D379" s="113"/>
      <c r="E379" s="113"/>
      <c r="F379" s="113"/>
      <c r="G379" s="113"/>
    </row>
    <row r="380" spans="1:7" ht="12">
      <c r="A380" s="113"/>
      <c r="B380" s="113"/>
      <c r="C380" s="113"/>
      <c r="D380" s="113"/>
      <c r="E380" s="113"/>
      <c r="F380" s="113"/>
      <c r="G380" s="113"/>
    </row>
    <row r="381" spans="1:7" ht="12">
      <c r="A381" s="113"/>
      <c r="B381" s="113"/>
      <c r="C381" s="113"/>
      <c r="D381" s="113"/>
      <c r="E381" s="113"/>
      <c r="F381" s="113"/>
      <c r="G381" s="113"/>
    </row>
    <row r="382" spans="1:7" ht="12">
      <c r="A382" s="113"/>
      <c r="B382" s="113"/>
      <c r="C382" s="113"/>
      <c r="D382" s="113"/>
      <c r="E382" s="113"/>
      <c r="F382" s="113"/>
      <c r="G382" s="113"/>
    </row>
    <row r="383" spans="1:7" ht="12">
      <c r="A383" s="113"/>
      <c r="B383" s="113"/>
      <c r="C383" s="113"/>
      <c r="D383" s="113"/>
      <c r="E383" s="113"/>
      <c r="F383" s="113"/>
      <c r="G383" s="113"/>
    </row>
    <row r="384" spans="1:7" ht="12">
      <c r="A384" s="113"/>
      <c r="B384" s="113"/>
      <c r="C384" s="113"/>
      <c r="D384" s="113"/>
      <c r="E384" s="113"/>
      <c r="F384" s="113"/>
      <c r="G384" s="113"/>
    </row>
    <row r="385" spans="1:7" ht="12">
      <c r="A385" s="113"/>
      <c r="B385" s="113"/>
      <c r="C385" s="113"/>
      <c r="D385" s="113"/>
      <c r="E385" s="113"/>
      <c r="F385" s="113"/>
      <c r="G385" s="113"/>
    </row>
    <row r="386" spans="1:7" ht="12">
      <c r="A386" s="113"/>
      <c r="B386" s="113"/>
      <c r="C386" s="113"/>
      <c r="D386" s="113"/>
      <c r="E386" s="113"/>
      <c r="F386" s="113"/>
      <c r="G386" s="113"/>
    </row>
  </sheetData>
  <mergeCells count="12">
    <mergeCell ref="A6:F6"/>
    <mergeCell ref="A7:F7"/>
    <mergeCell ref="A8:F8"/>
    <mergeCell ref="A10:C10"/>
    <mergeCell ref="A44:F44"/>
    <mergeCell ref="A14:F14"/>
    <mergeCell ref="A11:A12"/>
    <mergeCell ref="B11:B12"/>
    <mergeCell ref="C11:C12"/>
    <mergeCell ref="D10:D12"/>
    <mergeCell ref="E10:E12"/>
    <mergeCell ref="F10:F12"/>
  </mergeCells>
  <printOptions/>
  <pageMargins left="0.3937007874015748" right="0.3937007874015748" top="0.27" bottom="0.41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13">
      <selection activeCell="E33" sqref="E33"/>
    </sheetView>
  </sheetViews>
  <sheetFormatPr defaultColWidth="9.00390625" defaultRowHeight="12.75"/>
  <cols>
    <col min="1" max="1" width="4.00390625" style="0" bestFit="1" customWidth="1"/>
    <col min="2" max="2" width="6.125" style="0" bestFit="1" customWidth="1"/>
    <col min="3" max="3" width="5.00390625" style="0" bestFit="1" customWidth="1"/>
    <col min="4" max="4" width="49.00390625" style="0" bestFit="1" customWidth="1"/>
    <col min="5" max="5" width="20.00390625" style="0" customWidth="1"/>
  </cols>
  <sheetData>
    <row r="1" spans="1:5" ht="12.75">
      <c r="A1" s="14"/>
      <c r="B1" s="14"/>
      <c r="C1" s="14"/>
      <c r="D1" s="14"/>
      <c r="E1" s="15" t="s">
        <v>336</v>
      </c>
    </row>
    <row r="2" spans="1:5" ht="12.75">
      <c r="A2" s="14"/>
      <c r="B2" s="14"/>
      <c r="C2" s="14"/>
      <c r="D2" s="14"/>
      <c r="E2" s="15" t="s">
        <v>307</v>
      </c>
    </row>
    <row r="3" spans="1:5" ht="12.75">
      <c r="A3" s="14"/>
      <c r="B3" s="14"/>
      <c r="C3" s="14"/>
      <c r="D3" s="16"/>
      <c r="E3" s="15" t="s">
        <v>50</v>
      </c>
    </row>
    <row r="4" spans="1:5" ht="12.75">
      <c r="A4" s="14"/>
      <c r="B4" s="14"/>
      <c r="C4" s="14"/>
      <c r="D4" s="16"/>
      <c r="E4" s="15" t="s">
        <v>645</v>
      </c>
    </row>
    <row r="5" spans="1:5" ht="12.75">
      <c r="A5" s="14"/>
      <c r="B5" s="14"/>
      <c r="C5" s="14"/>
      <c r="D5" s="16"/>
      <c r="E5" s="15"/>
    </row>
    <row r="6" spans="1:5" ht="12.75">
      <c r="A6" s="14"/>
      <c r="B6" s="14"/>
      <c r="C6" s="14"/>
      <c r="D6" s="16"/>
      <c r="E6" s="16"/>
    </row>
    <row r="7" spans="1:5" ht="12.75">
      <c r="A7" s="14"/>
      <c r="B7" s="14"/>
      <c r="C7" s="14"/>
      <c r="D7" s="14"/>
      <c r="E7" s="14"/>
    </row>
    <row r="8" spans="1:5" ht="12.75">
      <c r="A8" s="726" t="s">
        <v>337</v>
      </c>
      <c r="B8" s="726"/>
      <c r="C8" s="726"/>
      <c r="D8" s="726"/>
      <c r="E8" s="726"/>
    </row>
    <row r="9" spans="1:5" ht="12.75">
      <c r="A9" s="726" t="s">
        <v>457</v>
      </c>
      <c r="B9" s="726"/>
      <c r="C9" s="726"/>
      <c r="D9" s="726"/>
      <c r="E9" s="726"/>
    </row>
    <row r="10" spans="1:5" ht="12.75">
      <c r="A10" s="726" t="s">
        <v>494</v>
      </c>
      <c r="B10" s="726"/>
      <c r="C10" s="726"/>
      <c r="D10" s="726"/>
      <c r="E10" s="726"/>
    </row>
    <row r="11" spans="1:5" ht="12.75">
      <c r="A11" s="14"/>
      <c r="B11" s="18"/>
      <c r="C11" s="14"/>
      <c r="D11" s="14"/>
      <c r="E11" s="14"/>
    </row>
    <row r="12" spans="1:5" ht="12.75">
      <c r="A12" s="14"/>
      <c r="B12" s="18"/>
      <c r="C12" s="14"/>
      <c r="D12" s="14"/>
      <c r="E12" s="14"/>
    </row>
    <row r="13" spans="1:5" ht="13.5" thickBot="1">
      <c r="A13" s="16"/>
      <c r="B13" s="16"/>
      <c r="C13" s="16"/>
      <c r="D13" s="16"/>
      <c r="E13" s="59" t="s">
        <v>308</v>
      </c>
    </row>
    <row r="14" spans="1:5" ht="12.75">
      <c r="A14" s="727" t="s">
        <v>344</v>
      </c>
      <c r="B14" s="728"/>
      <c r="C14" s="729"/>
      <c r="D14" s="147"/>
      <c r="E14" s="148"/>
    </row>
    <row r="15" spans="1:5" ht="12.75">
      <c r="A15" s="724" t="s">
        <v>63</v>
      </c>
      <c r="B15" s="725" t="s">
        <v>47</v>
      </c>
      <c r="C15" s="725" t="s">
        <v>0</v>
      </c>
      <c r="D15" s="149" t="s">
        <v>115</v>
      </c>
      <c r="E15" s="32" t="s">
        <v>289</v>
      </c>
    </row>
    <row r="16" spans="1:5" ht="13.5" thickBot="1">
      <c r="A16" s="679"/>
      <c r="B16" s="669"/>
      <c r="C16" s="669"/>
      <c r="D16" s="150"/>
      <c r="E16" s="151"/>
    </row>
    <row r="17" spans="1:5" ht="13.5" thickBot="1">
      <c r="A17" s="60">
        <v>1</v>
      </c>
      <c r="B17" s="61">
        <v>2</v>
      </c>
      <c r="C17" s="287">
        <v>3</v>
      </c>
      <c r="D17" s="287">
        <v>4</v>
      </c>
      <c r="E17" s="288">
        <v>5</v>
      </c>
    </row>
    <row r="18" spans="1:5" ht="13.5" thickBot="1">
      <c r="A18" s="156">
        <v>600</v>
      </c>
      <c r="B18" s="157"/>
      <c r="C18" s="158"/>
      <c r="D18" s="167" t="s">
        <v>32</v>
      </c>
      <c r="E18" s="36">
        <f>E19</f>
        <v>28423</v>
      </c>
    </row>
    <row r="19" spans="1:5" ht="12.75">
      <c r="A19" s="152"/>
      <c r="B19" s="153">
        <v>60014</v>
      </c>
      <c r="C19" s="161"/>
      <c r="D19" s="168" t="s">
        <v>33</v>
      </c>
      <c r="E19" s="169">
        <f>E22</f>
        <v>28423</v>
      </c>
    </row>
    <row r="20" spans="1:5" ht="12.75">
      <c r="A20" s="152"/>
      <c r="B20" s="155"/>
      <c r="C20" s="149">
        <v>2310</v>
      </c>
      <c r="D20" s="164" t="s">
        <v>338</v>
      </c>
      <c r="E20" s="35"/>
    </row>
    <row r="21" spans="1:5" ht="12.75">
      <c r="A21" s="152"/>
      <c r="B21" s="155"/>
      <c r="C21" s="149"/>
      <c r="D21" s="164" t="s">
        <v>339</v>
      </c>
      <c r="E21" s="35"/>
    </row>
    <row r="22" spans="1:5" ht="12.75">
      <c r="A22" s="152"/>
      <c r="B22" s="155"/>
      <c r="C22" s="149"/>
      <c r="D22" s="164" t="s">
        <v>340</v>
      </c>
      <c r="E22" s="35">
        <f>'WYDATKI ukł.wyk.'!G33</f>
        <v>28423</v>
      </c>
    </row>
    <row r="23" spans="1:5" ht="12.75">
      <c r="A23" s="152"/>
      <c r="B23" s="155"/>
      <c r="C23" s="149"/>
      <c r="D23" s="164"/>
      <c r="E23" s="35"/>
    </row>
    <row r="24" spans="1:5" ht="13.5" thickBot="1">
      <c r="A24" s="156">
        <v>750</v>
      </c>
      <c r="B24" s="157"/>
      <c r="C24" s="158"/>
      <c r="D24" s="167" t="s">
        <v>15</v>
      </c>
      <c r="E24" s="36">
        <f>E25</f>
        <v>5059</v>
      </c>
    </row>
    <row r="25" spans="1:5" ht="12.75">
      <c r="A25" s="152"/>
      <c r="B25" s="153">
        <v>75095</v>
      </c>
      <c r="C25" s="161"/>
      <c r="D25" s="526" t="s">
        <v>25</v>
      </c>
      <c r="E25" s="169">
        <f>E27</f>
        <v>5059</v>
      </c>
    </row>
    <row r="26" spans="1:5" ht="12.75">
      <c r="A26" s="152"/>
      <c r="B26" s="155"/>
      <c r="C26" s="149">
        <v>2330</v>
      </c>
      <c r="D26" s="317" t="s">
        <v>668</v>
      </c>
      <c r="E26" s="35"/>
    </row>
    <row r="27" spans="1:5" ht="12.75">
      <c r="A27" s="152"/>
      <c r="B27" s="155"/>
      <c r="C27" s="149"/>
      <c r="D27" s="317" t="s">
        <v>669</v>
      </c>
      <c r="E27" s="35">
        <f>'WYDATKI ukł.wyk.'!G144</f>
        <v>5059</v>
      </c>
    </row>
    <row r="28" spans="1:5" ht="12.75">
      <c r="A28" s="152"/>
      <c r="B28" s="155"/>
      <c r="C28" s="149"/>
      <c r="D28" s="164"/>
      <c r="E28" s="35"/>
    </row>
    <row r="29" spans="1:5" ht="13.5" thickBot="1">
      <c r="A29" s="156">
        <v>852</v>
      </c>
      <c r="B29" s="157"/>
      <c r="C29" s="167"/>
      <c r="D29" s="167" t="s">
        <v>277</v>
      </c>
      <c r="E29" s="36">
        <f>E35+E30</f>
        <v>637293</v>
      </c>
    </row>
    <row r="30" spans="1:5" ht="12.75">
      <c r="A30" s="461"/>
      <c r="B30" s="462">
        <v>85201</v>
      </c>
      <c r="C30" s="463"/>
      <c r="D30" s="612" t="s">
        <v>26</v>
      </c>
      <c r="E30" s="464">
        <f>E33</f>
        <v>522270</v>
      </c>
    </row>
    <row r="31" spans="1:5" ht="12.75">
      <c r="A31" s="461"/>
      <c r="B31" s="155"/>
      <c r="C31" s="164">
        <v>2310</v>
      </c>
      <c r="D31" s="164" t="s">
        <v>338</v>
      </c>
      <c r="E31" s="35"/>
    </row>
    <row r="32" spans="1:5" ht="12.75">
      <c r="A32" s="461"/>
      <c r="B32" s="155"/>
      <c r="C32" s="164"/>
      <c r="D32" s="164" t="s">
        <v>339</v>
      </c>
      <c r="E32" s="35"/>
    </row>
    <row r="33" spans="1:5" ht="12.75">
      <c r="A33" s="461"/>
      <c r="B33" s="155"/>
      <c r="C33" s="164"/>
      <c r="D33" s="164" t="s">
        <v>340</v>
      </c>
      <c r="E33" s="35">
        <f>'WYDATKI ukł.wyk.'!G290</f>
        <v>522270</v>
      </c>
    </row>
    <row r="34" spans="1:5" ht="12.75">
      <c r="A34" s="461"/>
      <c r="B34" s="155"/>
      <c r="C34" s="164"/>
      <c r="D34" s="164"/>
      <c r="E34" s="35"/>
    </row>
    <row r="35" spans="1:5" ht="12.75">
      <c r="A35" s="152"/>
      <c r="B35" s="153">
        <v>85204</v>
      </c>
      <c r="C35" s="168"/>
      <c r="D35" s="168" t="s">
        <v>28</v>
      </c>
      <c r="E35" s="169">
        <f>E38</f>
        <v>115023</v>
      </c>
    </row>
    <row r="36" spans="1:5" ht="12.75">
      <c r="A36" s="165"/>
      <c r="B36" s="166"/>
      <c r="C36" s="149">
        <v>2310</v>
      </c>
      <c r="D36" s="164" t="s">
        <v>338</v>
      </c>
      <c r="E36" s="35"/>
    </row>
    <row r="37" spans="1:5" ht="12.75">
      <c r="A37" s="165"/>
      <c r="B37" s="166"/>
      <c r="C37" s="149"/>
      <c r="D37" s="164" t="s">
        <v>339</v>
      </c>
      <c r="E37" s="35"/>
    </row>
    <row r="38" spans="1:5" ht="12.75">
      <c r="A38" s="165"/>
      <c r="B38" s="166"/>
      <c r="C38" s="149"/>
      <c r="D38" s="164" t="s">
        <v>340</v>
      </c>
      <c r="E38" s="35">
        <f>'WYDATKI ukł.wyk.'!G350</f>
        <v>115023</v>
      </c>
    </row>
    <row r="39" spans="1:5" ht="12.75">
      <c r="A39" s="152"/>
      <c r="B39" s="155"/>
      <c r="C39" s="149"/>
      <c r="D39" s="164"/>
      <c r="E39" s="34"/>
    </row>
    <row r="40" spans="1:5" ht="13.5" thickBot="1">
      <c r="A40" s="156">
        <v>854</v>
      </c>
      <c r="B40" s="157"/>
      <c r="C40" s="158"/>
      <c r="D40" s="167" t="s">
        <v>29</v>
      </c>
      <c r="E40" s="36">
        <f>E42</f>
        <v>86730</v>
      </c>
    </row>
    <row r="41" spans="1:5" ht="12.75">
      <c r="A41" s="152"/>
      <c r="B41" s="155">
        <v>85406</v>
      </c>
      <c r="C41" s="149"/>
      <c r="D41" s="164" t="s">
        <v>190</v>
      </c>
      <c r="E41" s="35"/>
    </row>
    <row r="42" spans="1:5" ht="12.75">
      <c r="A42" s="152"/>
      <c r="B42" s="153"/>
      <c r="C42" s="161"/>
      <c r="D42" s="168" t="s">
        <v>341</v>
      </c>
      <c r="E42" s="169">
        <f>E45</f>
        <v>86730</v>
      </c>
    </row>
    <row r="43" spans="1:5" ht="12.75">
      <c r="A43" s="152"/>
      <c r="B43" s="155"/>
      <c r="C43" s="149">
        <v>2310</v>
      </c>
      <c r="D43" s="164" t="s">
        <v>338</v>
      </c>
      <c r="E43" s="35"/>
    </row>
    <row r="44" spans="1:5" ht="12.75">
      <c r="A44" s="152"/>
      <c r="B44" s="155"/>
      <c r="C44" s="149"/>
      <c r="D44" s="164" t="s">
        <v>339</v>
      </c>
      <c r="E44" s="35"/>
    </row>
    <row r="45" spans="1:5" ht="12.75">
      <c r="A45" s="152"/>
      <c r="B45" s="155"/>
      <c r="C45" s="149"/>
      <c r="D45" s="164" t="s">
        <v>340</v>
      </c>
      <c r="E45" s="35">
        <f>'WYDATKI ukł.wyk.'!G433</f>
        <v>86730</v>
      </c>
    </row>
    <row r="46" spans="1:5" ht="12.75">
      <c r="A46" s="152"/>
      <c r="B46" s="155"/>
      <c r="C46" s="149"/>
      <c r="D46" s="164"/>
      <c r="E46" s="35"/>
    </row>
    <row r="47" spans="1:5" ht="13.5" thickBot="1">
      <c r="A47" s="156">
        <v>921</v>
      </c>
      <c r="B47" s="157"/>
      <c r="C47" s="158"/>
      <c r="D47" s="167" t="s">
        <v>46</v>
      </c>
      <c r="E47" s="36">
        <f>E48</f>
        <v>35000</v>
      </c>
    </row>
    <row r="48" spans="1:5" ht="12.75">
      <c r="A48" s="152"/>
      <c r="B48" s="153">
        <v>92116</v>
      </c>
      <c r="C48" s="161"/>
      <c r="D48" s="168" t="s">
        <v>259</v>
      </c>
      <c r="E48" s="169">
        <f>E51</f>
        <v>35000</v>
      </c>
    </row>
    <row r="49" spans="1:5" ht="12.75">
      <c r="A49" s="152"/>
      <c r="B49" s="155"/>
      <c r="C49" s="149">
        <v>2310</v>
      </c>
      <c r="D49" s="164" t="s">
        <v>338</v>
      </c>
      <c r="E49" s="35"/>
    </row>
    <row r="50" spans="1:5" ht="12.75">
      <c r="A50" s="152"/>
      <c r="B50" s="155"/>
      <c r="C50" s="149"/>
      <c r="D50" s="164" t="s">
        <v>339</v>
      </c>
      <c r="E50" s="35"/>
    </row>
    <row r="51" spans="1:5" ht="13.5" thickBot="1">
      <c r="A51" s="152"/>
      <c r="B51" s="155"/>
      <c r="C51" s="149"/>
      <c r="D51" s="164" t="s">
        <v>340</v>
      </c>
      <c r="E51" s="35">
        <f>'WYDATKI ukł.wyk.'!G511</f>
        <v>35000</v>
      </c>
    </row>
    <row r="52" spans="1:5" ht="12.75">
      <c r="A52" s="191"/>
      <c r="B52" s="192"/>
      <c r="C52" s="94"/>
      <c r="D52" s="193"/>
      <c r="E52" s="365"/>
    </row>
    <row r="53" spans="1:5" ht="12.75">
      <c r="A53" s="194"/>
      <c r="B53" s="9"/>
      <c r="C53" s="9"/>
      <c r="D53" s="44" t="s">
        <v>312</v>
      </c>
      <c r="E53" s="366">
        <f>E47+E40+E18+E29+E24</f>
        <v>792505</v>
      </c>
    </row>
    <row r="54" spans="1:5" ht="13.5" thickBot="1">
      <c r="A54" s="196"/>
      <c r="B54" s="54"/>
      <c r="C54" s="54"/>
      <c r="D54" s="197"/>
      <c r="E54" s="177"/>
    </row>
  </sheetData>
  <mergeCells count="7">
    <mergeCell ref="A15:A16"/>
    <mergeCell ref="B15:B16"/>
    <mergeCell ref="C15:C16"/>
    <mergeCell ref="A8:E8"/>
    <mergeCell ref="A9:E9"/>
    <mergeCell ref="A10:E10"/>
    <mergeCell ref="A14:C14"/>
  </mergeCells>
  <printOptions/>
  <pageMargins left="0.75" right="0.75" top="0.56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8"/>
  <sheetViews>
    <sheetView zoomScale="95" zoomScaleNormal="95" workbookViewId="0" topLeftCell="A16">
      <selection activeCell="E25" sqref="E25"/>
    </sheetView>
  </sheetViews>
  <sheetFormatPr defaultColWidth="9.00390625" defaultRowHeight="12.75"/>
  <cols>
    <col min="1" max="1" width="5.625" style="14" customWidth="1"/>
    <col min="2" max="2" width="6.125" style="14" customWidth="1"/>
    <col min="3" max="3" width="51.375" style="14" customWidth="1"/>
    <col min="4" max="4" width="11.75390625" style="14" customWidth="1"/>
    <col min="5" max="5" width="10.75390625" style="14" customWidth="1"/>
    <col min="6" max="6" width="10.375" style="14" customWidth="1"/>
    <col min="7" max="7" width="8.375" style="14" customWidth="1"/>
    <col min="8" max="8" width="10.375" style="14" customWidth="1"/>
    <col min="9" max="9" width="14.00390625" style="14" customWidth="1"/>
    <col min="10" max="10" width="17.375" style="14" customWidth="1"/>
    <col min="11" max="16384" width="9.125" style="14" customWidth="1"/>
  </cols>
  <sheetData>
    <row r="1" ht="12">
      <c r="I1" s="15" t="s">
        <v>342</v>
      </c>
    </row>
    <row r="2" spans="7:10" ht="12">
      <c r="G2" s="30"/>
      <c r="I2" s="15" t="s">
        <v>314</v>
      </c>
      <c r="J2" s="16"/>
    </row>
    <row r="3" spans="9:10" ht="12">
      <c r="I3" s="15" t="s">
        <v>50</v>
      </c>
      <c r="J3" s="16"/>
    </row>
    <row r="4" spans="9:10" ht="12">
      <c r="I4" s="15" t="s">
        <v>642</v>
      </c>
      <c r="J4" s="16"/>
    </row>
    <row r="5" spans="1:10" ht="14.25" customHeight="1">
      <c r="A5" s="739" t="s">
        <v>495</v>
      </c>
      <c r="B5" s="739"/>
      <c r="C5" s="739"/>
      <c r="D5" s="739"/>
      <c r="E5" s="739"/>
      <c r="F5" s="739"/>
      <c r="G5" s="739"/>
      <c r="H5" s="739"/>
      <c r="I5" s="739"/>
      <c r="J5" s="739"/>
    </row>
    <row r="6" spans="1:10" ht="12.75" thickBot="1">
      <c r="A6" s="15"/>
      <c r="B6" s="15"/>
      <c r="C6" s="15"/>
      <c r="D6" s="15"/>
      <c r="E6" s="15"/>
      <c r="F6" s="15"/>
      <c r="G6" s="15"/>
      <c r="H6" s="15"/>
      <c r="I6" s="15"/>
      <c r="J6" s="338" t="s">
        <v>308</v>
      </c>
    </row>
    <row r="7" spans="1:10" ht="12">
      <c r="A7" s="531"/>
      <c r="B7" s="532"/>
      <c r="C7" s="532"/>
      <c r="D7" s="533"/>
      <c r="E7" s="532"/>
      <c r="F7" s="743" t="s">
        <v>486</v>
      </c>
      <c r="G7" s="744"/>
      <c r="H7" s="744"/>
      <c r="I7" s="745"/>
      <c r="J7" s="534"/>
    </row>
    <row r="8" spans="1:10" ht="12">
      <c r="A8" s="535"/>
      <c r="B8" s="525"/>
      <c r="C8" s="525"/>
      <c r="D8" s="174" t="s">
        <v>315</v>
      </c>
      <c r="E8" s="174" t="s">
        <v>316</v>
      </c>
      <c r="F8" s="740" t="s">
        <v>485</v>
      </c>
      <c r="G8" s="741"/>
      <c r="H8" s="741"/>
      <c r="I8" s="742"/>
      <c r="J8" s="536" t="s">
        <v>317</v>
      </c>
    </row>
    <row r="9" spans="1:10" ht="12">
      <c r="A9" s="461" t="s">
        <v>63</v>
      </c>
      <c r="B9" s="537" t="s">
        <v>47</v>
      </c>
      <c r="C9" s="524" t="s">
        <v>318</v>
      </c>
      <c r="D9" s="524" t="s">
        <v>319</v>
      </c>
      <c r="E9" s="538" t="s">
        <v>320</v>
      </c>
      <c r="F9" s="538" t="s">
        <v>321</v>
      </c>
      <c r="G9" s="524" t="s">
        <v>322</v>
      </c>
      <c r="H9" s="537" t="s">
        <v>323</v>
      </c>
      <c r="I9" s="539" t="s">
        <v>321</v>
      </c>
      <c r="J9" s="536" t="s">
        <v>487</v>
      </c>
    </row>
    <row r="10" spans="1:10" ht="12">
      <c r="A10" s="461"/>
      <c r="B10" s="537"/>
      <c r="C10" s="524" t="s">
        <v>324</v>
      </c>
      <c r="D10" s="524" t="s">
        <v>325</v>
      </c>
      <c r="E10" s="538">
        <v>2005</v>
      </c>
      <c r="F10" s="538" t="s">
        <v>326</v>
      </c>
      <c r="G10" s="524" t="s">
        <v>327</v>
      </c>
      <c r="H10" s="537" t="s">
        <v>328</v>
      </c>
      <c r="I10" s="524" t="s">
        <v>329</v>
      </c>
      <c r="J10" s="536" t="s">
        <v>330</v>
      </c>
    </row>
    <row r="11" spans="1:10" ht="12.75" thickBot="1">
      <c r="A11" s="156"/>
      <c r="B11" s="540"/>
      <c r="C11" s="157"/>
      <c r="D11" s="157"/>
      <c r="E11" s="157" t="s">
        <v>636</v>
      </c>
      <c r="F11" s="157"/>
      <c r="G11" s="157"/>
      <c r="H11" s="540" t="s">
        <v>331</v>
      </c>
      <c r="I11" s="157" t="s">
        <v>694</v>
      </c>
      <c r="J11" s="541" t="s">
        <v>333</v>
      </c>
    </row>
    <row r="12" spans="1:10" ht="13.5" thickBot="1">
      <c r="A12" s="21">
        <v>1</v>
      </c>
      <c r="B12" s="180">
        <v>2</v>
      </c>
      <c r="C12" s="180">
        <v>3</v>
      </c>
      <c r="D12" s="180">
        <v>4</v>
      </c>
      <c r="E12" s="180">
        <v>5</v>
      </c>
      <c r="F12" s="180">
        <v>6</v>
      </c>
      <c r="G12" s="180">
        <v>7</v>
      </c>
      <c r="H12" s="180">
        <v>8</v>
      </c>
      <c r="I12" s="180">
        <v>9</v>
      </c>
      <c r="J12" s="181">
        <v>10</v>
      </c>
    </row>
    <row r="13" spans="1:10" ht="12" customHeight="1">
      <c r="A13" s="23"/>
      <c r="B13" s="51"/>
      <c r="C13" s="381" t="s">
        <v>538</v>
      </c>
      <c r="D13" s="8"/>
      <c r="E13" s="39"/>
      <c r="F13" s="39"/>
      <c r="G13" s="39"/>
      <c r="H13" s="39"/>
      <c r="I13" s="39"/>
      <c r="J13" s="32" t="s">
        <v>536</v>
      </c>
    </row>
    <row r="14" spans="1:10" ht="12.75">
      <c r="A14" s="85">
        <v>600</v>
      </c>
      <c r="B14" s="104">
        <v>60014</v>
      </c>
      <c r="C14" s="382" t="s">
        <v>574</v>
      </c>
      <c r="D14" s="343">
        <f>E14</f>
        <v>20000</v>
      </c>
      <c r="E14" s="343">
        <f>SUM(F14+G14+H14+I14)</f>
        <v>20000</v>
      </c>
      <c r="F14" s="344">
        <v>20000</v>
      </c>
      <c r="G14" s="344">
        <v>0</v>
      </c>
      <c r="H14" s="344">
        <v>0</v>
      </c>
      <c r="I14" s="344">
        <v>0</v>
      </c>
      <c r="J14" s="368" t="s">
        <v>537</v>
      </c>
    </row>
    <row r="15" spans="1:10" ht="12.75">
      <c r="A15" s="374"/>
      <c r="B15" s="375"/>
      <c r="C15" s="383" t="s">
        <v>596</v>
      </c>
      <c r="D15" s="185"/>
      <c r="E15" s="376"/>
      <c r="F15" s="376"/>
      <c r="G15" s="376"/>
      <c r="H15" s="376"/>
      <c r="I15" s="376"/>
      <c r="J15" s="388" t="s">
        <v>536</v>
      </c>
    </row>
    <row r="16" spans="1:10" ht="12.75">
      <c r="A16" s="85">
        <v>600</v>
      </c>
      <c r="B16" s="104">
        <v>60014</v>
      </c>
      <c r="C16" s="382" t="s">
        <v>597</v>
      </c>
      <c r="D16" s="343">
        <f>E16</f>
        <v>39000</v>
      </c>
      <c r="E16" s="343">
        <f>SUM(F16+G16+H16+I16)</f>
        <v>39000</v>
      </c>
      <c r="F16" s="344">
        <v>39000</v>
      </c>
      <c r="G16" s="344">
        <v>0</v>
      </c>
      <c r="H16" s="344">
        <v>0</v>
      </c>
      <c r="I16" s="344">
        <v>0</v>
      </c>
      <c r="J16" s="368" t="s">
        <v>537</v>
      </c>
    </row>
    <row r="17" spans="1:10" ht="12.75">
      <c r="A17" s="23"/>
      <c r="B17" s="51"/>
      <c r="C17" s="384" t="s">
        <v>594</v>
      </c>
      <c r="D17" s="8"/>
      <c r="E17" s="39"/>
      <c r="F17" s="39"/>
      <c r="G17" s="39"/>
      <c r="H17" s="39"/>
      <c r="I17" s="39"/>
      <c r="J17" s="32" t="s">
        <v>536</v>
      </c>
    </row>
    <row r="18" spans="1:10" ht="12.75">
      <c r="A18" s="85">
        <v>600</v>
      </c>
      <c r="B18" s="104">
        <v>60014</v>
      </c>
      <c r="C18" s="382" t="s">
        <v>595</v>
      </c>
      <c r="D18" s="343">
        <f>E18</f>
        <v>31000</v>
      </c>
      <c r="E18" s="343">
        <f>SUM(F18+G18+H18+I18)</f>
        <v>31000</v>
      </c>
      <c r="F18" s="344">
        <v>31000</v>
      </c>
      <c r="G18" s="344">
        <v>0</v>
      </c>
      <c r="H18" s="344">
        <v>0</v>
      </c>
      <c r="I18" s="344">
        <v>0</v>
      </c>
      <c r="J18" s="368" t="s">
        <v>537</v>
      </c>
    </row>
    <row r="19" spans="1:10" ht="12.75">
      <c r="A19" s="23"/>
      <c r="B19" s="51"/>
      <c r="C19" s="384"/>
      <c r="D19" s="8"/>
      <c r="E19" s="39"/>
      <c r="F19" s="39"/>
      <c r="G19" s="39"/>
      <c r="H19" s="39"/>
      <c r="I19" s="39"/>
      <c r="J19" s="32" t="s">
        <v>536</v>
      </c>
    </row>
    <row r="20" spans="1:10" ht="12.75">
      <c r="A20" s="85">
        <v>600</v>
      </c>
      <c r="B20" s="104">
        <v>60014</v>
      </c>
      <c r="C20" s="380" t="s">
        <v>682</v>
      </c>
      <c r="D20" s="343">
        <f>E20</f>
        <v>110000</v>
      </c>
      <c r="E20" s="343">
        <f>SUM(F20+G20+H20+I20)</f>
        <v>110000</v>
      </c>
      <c r="F20" s="344">
        <v>110000</v>
      </c>
      <c r="G20" s="344">
        <v>0</v>
      </c>
      <c r="H20" s="344">
        <v>0</v>
      </c>
      <c r="I20" s="344">
        <v>0</v>
      </c>
      <c r="J20" s="368" t="s">
        <v>537</v>
      </c>
    </row>
    <row r="21" spans="1:10" ht="12.75" customHeight="1">
      <c r="A21" s="23"/>
      <c r="B21" s="51"/>
      <c r="C21" s="384"/>
      <c r="D21" s="182"/>
      <c r="E21" s="345"/>
      <c r="F21" s="345"/>
      <c r="G21" s="345"/>
      <c r="H21" s="345"/>
      <c r="I21" s="345"/>
      <c r="J21" s="32" t="s">
        <v>546</v>
      </c>
    </row>
    <row r="22" spans="1:10" ht="12.75">
      <c r="A22" s="85">
        <v>710</v>
      </c>
      <c r="B22" s="104">
        <v>71015</v>
      </c>
      <c r="C22" s="380" t="s">
        <v>554</v>
      </c>
      <c r="D22" s="343">
        <f>E22</f>
        <v>4500</v>
      </c>
      <c r="E22" s="343">
        <f>SUM(F22+G22+H22+I22)</f>
        <v>4500</v>
      </c>
      <c r="F22" s="344">
        <v>0</v>
      </c>
      <c r="G22" s="344">
        <v>4500</v>
      </c>
      <c r="H22" s="344">
        <v>0</v>
      </c>
      <c r="I22" s="344">
        <v>0</v>
      </c>
      <c r="J22" s="368" t="s">
        <v>547</v>
      </c>
    </row>
    <row r="23" spans="1:10" ht="12.75">
      <c r="A23" s="23"/>
      <c r="B23" s="51"/>
      <c r="C23" s="384" t="s">
        <v>555</v>
      </c>
      <c r="D23" s="182"/>
      <c r="E23" s="345"/>
      <c r="F23" s="345"/>
      <c r="G23" s="345"/>
      <c r="H23" s="345"/>
      <c r="I23" s="345"/>
      <c r="J23" s="32" t="s">
        <v>539</v>
      </c>
    </row>
    <row r="24" spans="1:10" ht="12.75">
      <c r="A24" s="85">
        <v>750</v>
      </c>
      <c r="B24" s="104">
        <v>75020</v>
      </c>
      <c r="C24" s="380" t="s">
        <v>556</v>
      </c>
      <c r="D24" s="343">
        <f>E24</f>
        <v>30000</v>
      </c>
      <c r="E24" s="343">
        <f>SUM(F24+G24+H24+I24)</f>
        <v>30000</v>
      </c>
      <c r="F24" s="344">
        <v>30000</v>
      </c>
      <c r="G24" s="344">
        <v>0</v>
      </c>
      <c r="H24" s="344">
        <v>0</v>
      </c>
      <c r="I24" s="344">
        <v>0</v>
      </c>
      <c r="J24" s="368" t="s">
        <v>540</v>
      </c>
    </row>
    <row r="25" spans="1:10" ht="12.75">
      <c r="A25" s="374"/>
      <c r="B25" s="375"/>
      <c r="C25" s="383"/>
      <c r="D25" s="182"/>
      <c r="E25" s="345"/>
      <c r="F25" s="345"/>
      <c r="G25" s="345"/>
      <c r="H25" s="345"/>
      <c r="I25" s="345"/>
      <c r="J25" s="32" t="s">
        <v>539</v>
      </c>
    </row>
    <row r="26" spans="1:10" ht="12.75">
      <c r="A26" s="85">
        <v>750</v>
      </c>
      <c r="B26" s="104">
        <v>75020</v>
      </c>
      <c r="C26" s="380" t="s">
        <v>705</v>
      </c>
      <c r="D26" s="343">
        <f>E26</f>
        <v>61272</v>
      </c>
      <c r="E26" s="343">
        <f>SUM(F26+G26+H26+I26)</f>
        <v>61272</v>
      </c>
      <c r="F26" s="344">
        <v>61272</v>
      </c>
      <c r="G26" s="344">
        <v>0</v>
      </c>
      <c r="H26" s="344">
        <v>0</v>
      </c>
      <c r="I26" s="344">
        <v>0</v>
      </c>
      <c r="J26" s="368" t="s">
        <v>540</v>
      </c>
    </row>
    <row r="27" spans="1:10" ht="12.75">
      <c r="A27" s="23"/>
      <c r="B27" s="51"/>
      <c r="C27" s="384" t="s">
        <v>701</v>
      </c>
      <c r="D27" s="182"/>
      <c r="E27" s="345"/>
      <c r="F27" s="345"/>
      <c r="G27" s="345"/>
      <c r="H27" s="345"/>
      <c r="I27" s="345"/>
      <c r="J27" s="32" t="s">
        <v>539</v>
      </c>
    </row>
    <row r="28" spans="1:10" ht="12.75">
      <c r="A28" s="85">
        <v>750</v>
      </c>
      <c r="B28" s="104">
        <v>75020</v>
      </c>
      <c r="C28" s="380" t="s">
        <v>702</v>
      </c>
      <c r="D28" s="343">
        <f>E28</f>
        <v>464522</v>
      </c>
      <c r="E28" s="343">
        <f>SUM(F28+G28+H28+I28)</f>
        <v>464522</v>
      </c>
      <c r="F28" s="344">
        <v>78222</v>
      </c>
      <c r="G28" s="344">
        <v>0</v>
      </c>
      <c r="H28" s="344">
        <v>386300</v>
      </c>
      <c r="I28" s="344">
        <v>0</v>
      </c>
      <c r="J28" s="368" t="s">
        <v>540</v>
      </c>
    </row>
    <row r="29" spans="1:10" ht="13.5" customHeight="1">
      <c r="A29" s="23"/>
      <c r="B29" s="51"/>
      <c r="C29" s="384"/>
      <c r="D29" s="182"/>
      <c r="E29" s="345"/>
      <c r="F29" s="345"/>
      <c r="G29" s="345"/>
      <c r="H29" s="345"/>
      <c r="I29" s="345"/>
      <c r="J29" s="32" t="s">
        <v>691</v>
      </c>
    </row>
    <row r="30" spans="1:10" ht="12.75">
      <c r="A30" s="85">
        <v>754</v>
      </c>
      <c r="B30" s="104">
        <v>75414</v>
      </c>
      <c r="C30" s="380" t="s">
        <v>550</v>
      </c>
      <c r="D30" s="343">
        <f>E30</f>
        <v>23000</v>
      </c>
      <c r="E30" s="343">
        <f>SUM(F30+G30+H30+I30)</f>
        <v>23000</v>
      </c>
      <c r="F30" s="344">
        <v>0</v>
      </c>
      <c r="G30" s="344">
        <v>23000</v>
      </c>
      <c r="H30" s="344">
        <v>0</v>
      </c>
      <c r="I30" s="344">
        <v>0</v>
      </c>
      <c r="J30" s="368" t="s">
        <v>540</v>
      </c>
    </row>
    <row r="31" spans="1:10" ht="12.75">
      <c r="A31" s="23"/>
      <c r="B31" s="51"/>
      <c r="C31" s="384" t="s">
        <v>549</v>
      </c>
      <c r="D31" s="182"/>
      <c r="E31" s="345"/>
      <c r="F31" s="345"/>
      <c r="G31" s="345"/>
      <c r="H31" s="345"/>
      <c r="I31" s="345"/>
      <c r="J31" s="32" t="s">
        <v>551</v>
      </c>
    </row>
    <row r="32" spans="1:10" ht="12.75">
      <c r="A32" s="85">
        <v>801</v>
      </c>
      <c r="B32" s="104">
        <v>80130</v>
      </c>
      <c r="C32" s="380" t="s">
        <v>573</v>
      </c>
      <c r="D32" s="343">
        <f>E32</f>
        <v>121510</v>
      </c>
      <c r="E32" s="343">
        <f>SUM(F32+G32+H32+I32)</f>
        <v>121510</v>
      </c>
      <c r="F32" s="344">
        <v>121510</v>
      </c>
      <c r="G32" s="344">
        <v>0</v>
      </c>
      <c r="H32" s="344">
        <v>0</v>
      </c>
      <c r="I32" s="344">
        <v>0</v>
      </c>
      <c r="J32" s="368" t="s">
        <v>537</v>
      </c>
    </row>
    <row r="33" spans="1:10" ht="12.75">
      <c r="A33" s="23"/>
      <c r="B33" s="51"/>
      <c r="C33" s="384" t="s">
        <v>728</v>
      </c>
      <c r="D33" s="182"/>
      <c r="E33" s="345"/>
      <c r="F33" s="345"/>
      <c r="G33" s="345"/>
      <c r="H33" s="345"/>
      <c r="I33" s="345"/>
      <c r="J33" s="32" t="s">
        <v>551</v>
      </c>
    </row>
    <row r="34" spans="1:10" ht="12.75">
      <c r="A34" s="85">
        <v>801</v>
      </c>
      <c r="B34" s="104">
        <v>80130</v>
      </c>
      <c r="C34" s="380" t="s">
        <v>729</v>
      </c>
      <c r="D34" s="343">
        <f>E34</f>
        <v>17672</v>
      </c>
      <c r="E34" s="343">
        <f>SUM(F34+G34+H34+I34)</f>
        <v>17672</v>
      </c>
      <c r="F34" s="344">
        <v>17672</v>
      </c>
      <c r="G34" s="344">
        <v>0</v>
      </c>
      <c r="H34" s="344">
        <v>0</v>
      </c>
      <c r="I34" s="344">
        <v>0</v>
      </c>
      <c r="J34" s="368" t="s">
        <v>537</v>
      </c>
    </row>
    <row r="35" spans="1:10" ht="12.75" customHeight="1">
      <c r="A35" s="23"/>
      <c r="B35" s="51"/>
      <c r="C35" s="384"/>
      <c r="D35" s="182"/>
      <c r="E35" s="345"/>
      <c r="F35" s="345"/>
      <c r="G35" s="345"/>
      <c r="H35" s="345"/>
      <c r="I35" s="345"/>
      <c r="J35" s="32" t="s">
        <v>541</v>
      </c>
    </row>
    <row r="36" spans="1:10" ht="12.75">
      <c r="A36" s="85">
        <v>852</v>
      </c>
      <c r="B36" s="104">
        <v>85201</v>
      </c>
      <c r="C36" s="380" t="s">
        <v>543</v>
      </c>
      <c r="D36" s="343">
        <f>E36</f>
        <v>60000</v>
      </c>
      <c r="E36" s="343">
        <f>SUM(F36+G36+H36+I36)</f>
        <v>60000</v>
      </c>
      <c r="F36" s="344">
        <v>60000</v>
      </c>
      <c r="G36" s="344">
        <v>0</v>
      </c>
      <c r="H36" s="344">
        <v>0</v>
      </c>
      <c r="I36" s="344">
        <v>0</v>
      </c>
      <c r="J36" s="368" t="s">
        <v>542</v>
      </c>
    </row>
    <row r="37" spans="1:10" ht="12.75">
      <c r="A37" s="374"/>
      <c r="B37" s="185"/>
      <c r="C37" s="385" t="s">
        <v>732</v>
      </c>
      <c r="D37" s="345"/>
      <c r="E37" s="345"/>
      <c r="F37" s="345"/>
      <c r="G37" s="345"/>
      <c r="H37" s="345"/>
      <c r="I37" s="345"/>
      <c r="J37" s="32" t="s">
        <v>334</v>
      </c>
    </row>
    <row r="38" spans="1:10" ht="12.75">
      <c r="A38" s="85">
        <v>852</v>
      </c>
      <c r="B38" s="83">
        <v>85202</v>
      </c>
      <c r="C38" s="386" t="s">
        <v>733</v>
      </c>
      <c r="D38" s="344">
        <f>E38</f>
        <v>30000</v>
      </c>
      <c r="E38" s="343">
        <f>SUM(F38+G38+H38+I38)</f>
        <v>30000</v>
      </c>
      <c r="F38" s="344">
        <f>110000-80000</f>
        <v>30000</v>
      </c>
      <c r="G38" s="344">
        <v>0</v>
      </c>
      <c r="H38" s="344">
        <v>0</v>
      </c>
      <c r="I38" s="344">
        <v>0</v>
      </c>
      <c r="J38" s="368" t="s">
        <v>557</v>
      </c>
    </row>
    <row r="39" spans="1:10" ht="12.75">
      <c r="A39" s="374"/>
      <c r="B39" s="185"/>
      <c r="C39" s="387" t="s">
        <v>734</v>
      </c>
      <c r="D39" s="345"/>
      <c r="E39" s="345"/>
      <c r="F39" s="345"/>
      <c r="G39" s="345"/>
      <c r="H39" s="345"/>
      <c r="I39" s="345"/>
      <c r="J39" s="32" t="s">
        <v>334</v>
      </c>
    </row>
    <row r="40" spans="1:10" ht="12.75">
      <c r="A40" s="85">
        <v>852</v>
      </c>
      <c r="B40" s="83">
        <v>85202</v>
      </c>
      <c r="C40" s="386" t="s">
        <v>663</v>
      </c>
      <c r="D40" s="344">
        <f>E40</f>
        <v>7862</v>
      </c>
      <c r="E40" s="343">
        <f>SUM(F40+G40+H40+I40)</f>
        <v>7862</v>
      </c>
      <c r="F40" s="344">
        <v>7862</v>
      </c>
      <c r="G40" s="344">
        <v>0</v>
      </c>
      <c r="H40" s="344">
        <v>0</v>
      </c>
      <c r="I40" s="344">
        <v>0</v>
      </c>
      <c r="J40" s="368" t="s">
        <v>557</v>
      </c>
    </row>
    <row r="41" spans="1:10" ht="12.75">
      <c r="A41" s="23"/>
      <c r="B41" s="8"/>
      <c r="C41" s="387" t="s">
        <v>662</v>
      </c>
      <c r="D41" s="345"/>
      <c r="E41" s="345"/>
      <c r="F41" s="345"/>
      <c r="G41" s="345"/>
      <c r="H41" s="345"/>
      <c r="I41" s="345"/>
      <c r="J41" s="32" t="s">
        <v>334</v>
      </c>
    </row>
    <row r="42" spans="1:10" ht="12.75">
      <c r="A42" s="85">
        <v>852</v>
      </c>
      <c r="B42" s="83">
        <v>85202</v>
      </c>
      <c r="C42" s="386" t="s">
        <v>663</v>
      </c>
      <c r="D42" s="344">
        <f>E42</f>
        <v>31722</v>
      </c>
      <c r="E42" s="343">
        <f>SUM(F42+G42+H42+I42)</f>
        <v>31722</v>
      </c>
      <c r="F42" s="344">
        <v>31722</v>
      </c>
      <c r="G42" s="344">
        <v>0</v>
      </c>
      <c r="H42" s="344">
        <v>0</v>
      </c>
      <c r="I42" s="344">
        <v>0</v>
      </c>
      <c r="J42" s="368" t="s">
        <v>661</v>
      </c>
    </row>
    <row r="43" spans="1:10" ht="12.75">
      <c r="A43" s="23"/>
      <c r="B43" s="8"/>
      <c r="C43" s="387"/>
      <c r="D43" s="345"/>
      <c r="E43" s="345"/>
      <c r="F43" s="345"/>
      <c r="G43" s="345"/>
      <c r="H43" s="345"/>
      <c r="I43" s="345"/>
      <c r="J43" s="32" t="s">
        <v>334</v>
      </c>
    </row>
    <row r="44" spans="1:10" ht="12.75">
      <c r="A44" s="85">
        <v>852</v>
      </c>
      <c r="B44" s="83">
        <v>85202</v>
      </c>
      <c r="C44" s="386" t="s">
        <v>558</v>
      </c>
      <c r="D44" s="344">
        <f>E44</f>
        <v>5092</v>
      </c>
      <c r="E44" s="343">
        <f>SUM(F44+G44+H44+I44)</f>
        <v>5092</v>
      </c>
      <c r="F44" s="344">
        <v>5092</v>
      </c>
      <c r="G44" s="344">
        <v>0</v>
      </c>
      <c r="H44" s="344">
        <v>0</v>
      </c>
      <c r="I44" s="344">
        <v>0</v>
      </c>
      <c r="J44" s="368" t="s">
        <v>681</v>
      </c>
    </row>
    <row r="45" spans="1:10" ht="12.75">
      <c r="A45" s="23"/>
      <c r="B45" s="8"/>
      <c r="C45" s="387"/>
      <c r="D45" s="345"/>
      <c r="E45" s="345"/>
      <c r="F45" s="345"/>
      <c r="G45" s="345"/>
      <c r="H45" s="345"/>
      <c r="I45" s="345"/>
      <c r="J45" s="32" t="s">
        <v>559</v>
      </c>
    </row>
    <row r="46" spans="1:10" ht="12.75">
      <c r="A46" s="85">
        <v>852</v>
      </c>
      <c r="B46" s="83">
        <v>85218</v>
      </c>
      <c r="C46" s="386" t="s">
        <v>558</v>
      </c>
      <c r="D46" s="344">
        <f>E46</f>
        <v>6500</v>
      </c>
      <c r="E46" s="343">
        <f>SUM(F46+G46+H46+I46)</f>
        <v>6500</v>
      </c>
      <c r="F46" s="344">
        <v>6500</v>
      </c>
      <c r="G46" s="344">
        <v>0</v>
      </c>
      <c r="H46" s="344">
        <v>0</v>
      </c>
      <c r="I46" s="344">
        <v>0</v>
      </c>
      <c r="J46" s="368" t="s">
        <v>560</v>
      </c>
    </row>
    <row r="47" spans="1:10" ht="12.75">
      <c r="A47" s="23"/>
      <c r="B47" s="8"/>
      <c r="C47" s="387"/>
      <c r="D47" s="345"/>
      <c r="E47" s="345"/>
      <c r="F47" s="345"/>
      <c r="G47" s="345"/>
      <c r="H47" s="345"/>
      <c r="I47" s="345"/>
      <c r="J47" s="32" t="s">
        <v>762</v>
      </c>
    </row>
    <row r="48" spans="1:10" ht="12.75">
      <c r="A48" s="85">
        <v>854</v>
      </c>
      <c r="B48" s="83">
        <v>85406</v>
      </c>
      <c r="C48" s="386" t="s">
        <v>761</v>
      </c>
      <c r="D48" s="344">
        <f>E48</f>
        <v>12000</v>
      </c>
      <c r="E48" s="343">
        <f>SUM(F48+G48+H48+I48)</f>
        <v>12000</v>
      </c>
      <c r="F48" s="344">
        <v>12000</v>
      </c>
      <c r="G48" s="344">
        <v>0</v>
      </c>
      <c r="H48" s="344">
        <v>0</v>
      </c>
      <c r="I48" s="344">
        <v>0</v>
      </c>
      <c r="J48" s="368" t="s">
        <v>763</v>
      </c>
    </row>
    <row r="49" spans="1:10" ht="12.75">
      <c r="A49" s="23"/>
      <c r="B49" s="8"/>
      <c r="C49" s="387" t="s">
        <v>732</v>
      </c>
      <c r="D49" s="345"/>
      <c r="E49" s="345"/>
      <c r="F49" s="345"/>
      <c r="G49" s="345"/>
      <c r="H49" s="345"/>
      <c r="I49" s="345"/>
      <c r="J49" s="32" t="s">
        <v>726</v>
      </c>
    </row>
    <row r="50" spans="1:10" ht="12.75">
      <c r="A50" s="85">
        <v>854</v>
      </c>
      <c r="B50" s="83">
        <v>85420</v>
      </c>
      <c r="C50" s="386" t="s">
        <v>733</v>
      </c>
      <c r="D50" s="344">
        <f>E50</f>
        <v>90907</v>
      </c>
      <c r="E50" s="343">
        <f>SUM(F50+G50+H50+I50)</f>
        <v>90907</v>
      </c>
      <c r="F50" s="344">
        <v>90907</v>
      </c>
      <c r="G50" s="344">
        <v>0</v>
      </c>
      <c r="H50" s="344">
        <v>0</v>
      </c>
      <c r="I50" s="344">
        <v>0</v>
      </c>
      <c r="J50" s="368" t="s">
        <v>727</v>
      </c>
    </row>
    <row r="51" spans="1:10" ht="12.75">
      <c r="A51" s="23"/>
      <c r="B51" s="8"/>
      <c r="C51" s="387" t="s">
        <v>724</v>
      </c>
      <c r="D51" s="345"/>
      <c r="E51" s="345"/>
      <c r="F51" s="345"/>
      <c r="G51" s="345"/>
      <c r="H51" s="345"/>
      <c r="I51" s="345"/>
      <c r="J51" s="32" t="s">
        <v>726</v>
      </c>
    </row>
    <row r="52" spans="1:10" ht="13.5" thickBot="1">
      <c r="A52" s="23">
        <v>854</v>
      </c>
      <c r="B52" s="8">
        <v>85420</v>
      </c>
      <c r="C52" s="387" t="s">
        <v>725</v>
      </c>
      <c r="D52" s="344">
        <f>E52</f>
        <v>11243</v>
      </c>
      <c r="E52" s="343">
        <f>SUM(F52+G52+H52+I52)</f>
        <v>11243</v>
      </c>
      <c r="F52" s="344">
        <f>19000-7757</f>
        <v>11243</v>
      </c>
      <c r="G52" s="344">
        <v>0</v>
      </c>
      <c r="H52" s="344">
        <v>0</v>
      </c>
      <c r="I52" s="344">
        <v>0</v>
      </c>
      <c r="J52" s="32" t="s">
        <v>727</v>
      </c>
    </row>
    <row r="53" spans="1:10" ht="13.5" thickBot="1">
      <c r="A53" s="346"/>
      <c r="B53" s="347"/>
      <c r="C53" s="348" t="s">
        <v>335</v>
      </c>
      <c r="D53" s="349">
        <f>SUM(D13:D52)</f>
        <v>1177802</v>
      </c>
      <c r="E53" s="349">
        <f>SUM(E13:E52)</f>
        <v>1177802</v>
      </c>
      <c r="F53" s="349">
        <f>SUM(F13:F52)</f>
        <v>764002</v>
      </c>
      <c r="G53" s="349">
        <f>SUM(G13:G52)</f>
        <v>27500</v>
      </c>
      <c r="H53" s="349">
        <f>SUM(H13:H52)</f>
        <v>386300</v>
      </c>
      <c r="I53" s="349">
        <f>SUM(I13:I46)</f>
        <v>0</v>
      </c>
      <c r="J53" s="389"/>
    </row>
    <row r="54" spans="1:10" ht="12.75">
      <c r="A54" s="55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2.75">
      <c r="A55" s="55"/>
      <c r="B55" s="55"/>
      <c r="C55" s="55"/>
      <c r="D55" s="55"/>
      <c r="E55" s="55"/>
      <c r="F55" s="55"/>
      <c r="G55" s="55"/>
      <c r="H55" s="55"/>
      <c r="I55" s="55"/>
      <c r="J55" s="55"/>
    </row>
    <row r="56" spans="1:10" ht="12.75">
      <c r="A56" s="55"/>
      <c r="B56" s="55"/>
      <c r="C56" s="55"/>
      <c r="D56" s="55"/>
      <c r="E56" s="55"/>
      <c r="F56" s="55"/>
      <c r="G56" s="55"/>
      <c r="H56" s="55"/>
      <c r="I56" s="55"/>
      <c r="J56" s="55"/>
    </row>
    <row r="57" spans="1:10" ht="12.7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12.75">
      <c r="A58" s="9"/>
      <c r="B58" s="9"/>
      <c r="C58" s="9"/>
      <c r="D58" s="9"/>
      <c r="E58" s="9"/>
      <c r="F58" s="9"/>
      <c r="G58" s="270"/>
      <c r="H58" s="9"/>
      <c r="I58" s="270"/>
      <c r="J58" s="9"/>
    </row>
    <row r="59" spans="1:10" ht="12.75">
      <c r="A59" s="9"/>
      <c r="B59" s="9"/>
      <c r="C59" s="9"/>
      <c r="D59" s="9"/>
      <c r="E59" s="9"/>
      <c r="F59" s="9"/>
      <c r="G59" s="9"/>
      <c r="H59" s="270">
        <f>SUM(F53:H53)</f>
        <v>1177802</v>
      </c>
      <c r="I59" s="9"/>
      <c r="J59" s="9"/>
    </row>
    <row r="60" spans="1:10" ht="12.7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ht="12.7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2.7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2.7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2.7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2.7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ht="12.75">
      <c r="A66" s="9"/>
      <c r="B66" s="9"/>
      <c r="C66" s="79"/>
      <c r="D66" s="9"/>
      <c r="E66" s="9"/>
      <c r="F66" s="9"/>
      <c r="G66" s="9"/>
      <c r="H66" s="9"/>
      <c r="I66" s="9"/>
      <c r="J66" s="9"/>
    </row>
    <row r="67" spans="1:10" ht="12.75">
      <c r="A67" s="9"/>
      <c r="B67" s="9"/>
      <c r="C67" s="79"/>
      <c r="D67" s="9"/>
      <c r="E67" s="9"/>
      <c r="F67" s="9"/>
      <c r="G67" s="9"/>
      <c r="H67" s="9"/>
      <c r="I67" s="9"/>
      <c r="J67" s="9"/>
    </row>
    <row r="68" spans="1:10" ht="12.75">
      <c r="A68" s="9"/>
      <c r="B68" s="9"/>
      <c r="C68" s="79"/>
      <c r="D68" s="9"/>
      <c r="E68" s="9"/>
      <c r="F68" s="9"/>
      <c r="G68" s="9"/>
      <c r="H68" s="9"/>
      <c r="I68" s="9"/>
      <c r="J68" s="9"/>
    </row>
    <row r="69" spans="1:10" ht="12.75">
      <c r="A69" s="9"/>
      <c r="B69" s="9"/>
      <c r="C69" s="79"/>
      <c r="D69" s="9"/>
      <c r="E69" s="9"/>
      <c r="F69" s="9"/>
      <c r="G69" s="9"/>
      <c r="H69" s="9"/>
      <c r="I69" s="9"/>
      <c r="J69" s="9"/>
    </row>
    <row r="70" spans="1:10" ht="12.75">
      <c r="A70" s="9"/>
      <c r="B70" s="9"/>
      <c r="C70" s="79"/>
      <c r="D70" s="9"/>
      <c r="E70" s="9"/>
      <c r="F70" s="9"/>
      <c r="G70" s="9"/>
      <c r="H70" s="9"/>
      <c r="I70" s="9"/>
      <c r="J70" s="9"/>
    </row>
    <row r="71" spans="1:10" ht="12.75">
      <c r="A71" s="9"/>
      <c r="B71" s="9"/>
      <c r="C71" s="79"/>
      <c r="D71" s="9"/>
      <c r="E71" s="9"/>
      <c r="F71" s="9"/>
      <c r="G71" s="9"/>
      <c r="H71" s="9"/>
      <c r="I71" s="9"/>
      <c r="J71" s="9"/>
    </row>
    <row r="72" spans="1:10" ht="12.75">
      <c r="A72" s="9"/>
      <c r="B72" s="9"/>
      <c r="C72" s="9"/>
      <c r="D72" s="9"/>
      <c r="E72" s="9"/>
      <c r="F72" s="9"/>
      <c r="G72" s="9"/>
      <c r="H72" s="9"/>
      <c r="I72" s="9"/>
      <c r="J72" s="350"/>
    </row>
    <row r="73" spans="1:10" ht="12.75">
      <c r="A73" s="79"/>
      <c r="B73" s="79"/>
      <c r="C73" s="79"/>
      <c r="D73" s="51"/>
      <c r="E73" s="9"/>
      <c r="F73" s="9"/>
      <c r="G73" s="9"/>
      <c r="H73" s="9"/>
      <c r="I73" s="9"/>
      <c r="J73" s="9"/>
    </row>
    <row r="74" spans="1:10" ht="12.75">
      <c r="A74" s="9"/>
      <c r="B74" s="9"/>
      <c r="C74" s="9"/>
      <c r="D74" s="51"/>
      <c r="E74" s="51"/>
      <c r="F74" s="9"/>
      <c r="G74" s="9"/>
      <c r="H74" s="9"/>
      <c r="I74" s="9"/>
      <c r="J74" s="51"/>
    </row>
    <row r="75" spans="1:10" ht="12.75">
      <c r="A75" s="51"/>
      <c r="B75" s="51"/>
      <c r="C75" s="51"/>
      <c r="D75" s="51"/>
      <c r="E75" s="51"/>
      <c r="F75" s="51"/>
      <c r="G75" s="51"/>
      <c r="H75" s="51"/>
      <c r="I75" s="51"/>
      <c r="J75" s="51"/>
    </row>
    <row r="76" spans="1:10" ht="12.75">
      <c r="A76" s="51"/>
      <c r="B76" s="51"/>
      <c r="C76" s="51"/>
      <c r="D76" s="51"/>
      <c r="E76" s="51"/>
      <c r="F76" s="51"/>
      <c r="G76" s="51"/>
      <c r="H76" s="51"/>
      <c r="I76" s="51"/>
      <c r="J76" s="51"/>
    </row>
    <row r="77" spans="1:10" ht="12.75">
      <c r="A77" s="51"/>
      <c r="B77" s="51"/>
      <c r="C77" s="51"/>
      <c r="D77" s="51"/>
      <c r="E77" s="2"/>
      <c r="F77" s="51"/>
      <c r="G77" s="51"/>
      <c r="H77" s="51"/>
      <c r="I77" s="51"/>
      <c r="J77" s="51"/>
    </row>
    <row r="78" spans="1:10" ht="12.75">
      <c r="A78" s="51"/>
      <c r="B78" s="51"/>
      <c r="C78" s="51"/>
      <c r="D78" s="51"/>
      <c r="E78" s="51"/>
      <c r="F78" s="51"/>
      <c r="G78" s="51"/>
      <c r="H78" s="51"/>
      <c r="I78" s="51"/>
      <c r="J78" s="51"/>
    </row>
    <row r="79" spans="1:10" ht="12.75">
      <c r="A79" s="51"/>
      <c r="B79" s="51"/>
      <c r="C79" s="9"/>
      <c r="D79" s="270"/>
      <c r="E79" s="270"/>
      <c r="F79" s="270"/>
      <c r="G79" s="270"/>
      <c r="H79" s="270"/>
      <c r="I79" s="270"/>
      <c r="J79" s="51"/>
    </row>
    <row r="80" spans="1:10" ht="12.75">
      <c r="A80" s="51"/>
      <c r="B80" s="51"/>
      <c r="C80" s="9"/>
      <c r="D80" s="270"/>
      <c r="E80" s="270"/>
      <c r="F80" s="270"/>
      <c r="G80" s="270"/>
      <c r="H80" s="270"/>
      <c r="I80" s="270"/>
      <c r="J80" s="51"/>
    </row>
    <row r="81" spans="1:10" ht="12.75">
      <c r="A81" s="51"/>
      <c r="B81" s="51"/>
      <c r="C81" s="9"/>
      <c r="D81" s="270"/>
      <c r="E81" s="270"/>
      <c r="F81" s="270"/>
      <c r="G81" s="270"/>
      <c r="H81" s="270"/>
      <c r="I81" s="270"/>
      <c r="J81" s="51"/>
    </row>
    <row r="82" spans="1:10" ht="12.75">
      <c r="A82" s="51"/>
      <c r="B82" s="51"/>
      <c r="C82" s="9"/>
      <c r="D82" s="270"/>
      <c r="E82" s="270"/>
      <c r="F82" s="270"/>
      <c r="G82" s="270"/>
      <c r="H82" s="270"/>
      <c r="I82" s="270"/>
      <c r="J82" s="51"/>
    </row>
    <row r="83" spans="1:10" ht="12.75">
      <c r="A83" s="51"/>
      <c r="B83" s="51"/>
      <c r="C83" s="76"/>
      <c r="D83" s="270"/>
      <c r="E83" s="270"/>
      <c r="F83" s="270"/>
      <c r="G83" s="270"/>
      <c r="H83" s="270"/>
      <c r="I83" s="270"/>
      <c r="J83" s="51"/>
    </row>
    <row r="84" spans="1:10" ht="12.75">
      <c r="A84" s="51"/>
      <c r="B84" s="51"/>
      <c r="C84" s="76"/>
      <c r="D84" s="270"/>
      <c r="E84" s="270"/>
      <c r="F84" s="270"/>
      <c r="G84" s="270"/>
      <c r="H84" s="270"/>
      <c r="I84" s="270"/>
      <c r="J84" s="51"/>
    </row>
    <row r="85" spans="1:10" ht="12.75">
      <c r="A85" s="51"/>
      <c r="B85" s="51"/>
      <c r="C85" s="9"/>
      <c r="D85" s="270"/>
      <c r="E85" s="270"/>
      <c r="F85" s="270"/>
      <c r="G85" s="270"/>
      <c r="H85" s="270"/>
      <c r="I85" s="270"/>
      <c r="J85" s="51"/>
    </row>
    <row r="86" spans="1:10" ht="12.75">
      <c r="A86" s="51"/>
      <c r="B86" s="51"/>
      <c r="C86" s="9"/>
      <c r="D86" s="270"/>
      <c r="E86" s="270"/>
      <c r="F86" s="270"/>
      <c r="G86" s="270"/>
      <c r="H86" s="270"/>
      <c r="I86" s="270"/>
      <c r="J86" s="51"/>
    </row>
    <row r="87" spans="1:10" ht="12.75">
      <c r="A87" s="51"/>
      <c r="B87" s="51"/>
      <c r="C87" s="9"/>
      <c r="D87" s="270"/>
      <c r="E87" s="270"/>
      <c r="F87" s="270"/>
      <c r="G87" s="270"/>
      <c r="H87" s="270"/>
      <c r="I87" s="270"/>
      <c r="J87" s="51"/>
    </row>
    <row r="88" spans="1:10" ht="12.75">
      <c r="A88" s="51"/>
      <c r="B88" s="51"/>
      <c r="C88" s="9"/>
      <c r="D88" s="270"/>
      <c r="E88" s="270"/>
      <c r="F88" s="270"/>
      <c r="G88" s="270"/>
      <c r="H88" s="270"/>
      <c r="I88" s="270"/>
      <c r="J88" s="51"/>
    </row>
    <row r="89" spans="1:10" ht="12.75">
      <c r="A89" s="51"/>
      <c r="B89" s="51"/>
      <c r="C89" s="76"/>
      <c r="D89" s="270"/>
      <c r="E89" s="270"/>
      <c r="F89" s="270"/>
      <c r="G89" s="270"/>
      <c r="H89" s="270"/>
      <c r="I89" s="270"/>
      <c r="J89" s="51"/>
    </row>
    <row r="90" spans="1:10" ht="12.75">
      <c r="A90" s="51"/>
      <c r="B90" s="51"/>
      <c r="C90" s="9"/>
      <c r="D90" s="270"/>
      <c r="E90" s="270"/>
      <c r="F90" s="270"/>
      <c r="G90" s="270"/>
      <c r="H90" s="270"/>
      <c r="I90" s="270"/>
      <c r="J90" s="51"/>
    </row>
    <row r="91" spans="1:10" ht="12.75">
      <c r="A91" s="51"/>
      <c r="B91" s="9"/>
      <c r="C91" s="84"/>
      <c r="D91" s="322"/>
      <c r="E91" s="322"/>
      <c r="F91" s="322"/>
      <c r="G91" s="322"/>
      <c r="H91" s="322"/>
      <c r="I91" s="322"/>
      <c r="J91" s="322"/>
    </row>
    <row r="92" spans="1:10" ht="12.75">
      <c r="A92" s="9"/>
      <c r="B92" s="9"/>
      <c r="C92" s="9"/>
      <c r="D92" s="9"/>
      <c r="E92" s="9"/>
      <c r="F92" s="9"/>
      <c r="G92" s="9"/>
      <c r="H92" s="9"/>
      <c r="I92" s="9"/>
      <c r="J92" s="9"/>
    </row>
    <row r="93" spans="1:10" ht="12.75">
      <c r="A93" s="9"/>
      <c r="B93" s="9"/>
      <c r="C93" s="9"/>
      <c r="D93" s="9"/>
      <c r="E93" s="9"/>
      <c r="F93" s="9"/>
      <c r="G93" s="9"/>
      <c r="H93" s="9"/>
      <c r="I93" s="9"/>
      <c r="J93" s="9"/>
    </row>
    <row r="94" spans="1:10" ht="12.75">
      <c r="A94" s="9"/>
      <c r="B94" s="9"/>
      <c r="C94" s="9"/>
      <c r="D94" s="9"/>
      <c r="E94" s="9"/>
      <c r="F94" s="9"/>
      <c r="G94" s="9"/>
      <c r="H94" s="9"/>
      <c r="I94" s="9"/>
      <c r="J94" s="9"/>
    </row>
    <row r="95" spans="1:10" ht="12.75">
      <c r="A95" s="9"/>
      <c r="B95" s="9"/>
      <c r="C95" s="9"/>
      <c r="D95" s="9"/>
      <c r="E95" s="9"/>
      <c r="F95" s="9"/>
      <c r="G95" s="9"/>
      <c r="H95" s="9"/>
      <c r="I95" s="9"/>
      <c r="J95" s="9"/>
    </row>
    <row r="96" spans="1:10" ht="12.75">
      <c r="A96" s="55"/>
      <c r="B96" s="55"/>
      <c r="C96" s="55"/>
      <c r="D96" s="55"/>
      <c r="E96" s="55"/>
      <c r="F96" s="55"/>
      <c r="G96" s="55"/>
      <c r="H96" s="55"/>
      <c r="I96" s="55"/>
      <c r="J96" s="55"/>
    </row>
    <row r="97" spans="1:10" ht="12.75">
      <c r="A97" s="55"/>
      <c r="B97" s="55"/>
      <c r="C97" s="55"/>
      <c r="D97" s="55"/>
      <c r="E97" s="55"/>
      <c r="F97" s="55"/>
      <c r="G97" s="55"/>
      <c r="H97" s="55"/>
      <c r="I97" s="55"/>
      <c r="J97" s="55"/>
    </row>
    <row r="98" spans="1:10" ht="12.75">
      <c r="A98" s="55"/>
      <c r="B98" s="55"/>
      <c r="C98" s="55"/>
      <c r="D98" s="55"/>
      <c r="E98" s="55"/>
      <c r="F98" s="55"/>
      <c r="G98" s="55"/>
      <c r="H98" s="55"/>
      <c r="I98" s="55"/>
      <c r="J98" s="55"/>
    </row>
    <row r="99" spans="1:10" ht="12.75">
      <c r="A99" s="55"/>
      <c r="B99" s="55"/>
      <c r="C99" s="55"/>
      <c r="D99" s="55"/>
      <c r="E99" s="55"/>
      <c r="F99" s="55"/>
      <c r="G99" s="55"/>
      <c r="H99" s="55"/>
      <c r="I99" s="55"/>
      <c r="J99" s="55"/>
    </row>
    <row r="100" spans="1:10" ht="12.75">
      <c r="A100" s="55"/>
      <c r="B100" s="55"/>
      <c r="C100" s="55"/>
      <c r="D100" s="55"/>
      <c r="E100" s="55"/>
      <c r="F100" s="55"/>
      <c r="G100" s="55"/>
      <c r="H100" s="55"/>
      <c r="I100" s="55"/>
      <c r="J100" s="55"/>
    </row>
    <row r="101" spans="1:10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</row>
    <row r="102" spans="1:10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</row>
    <row r="103" spans="1:10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</row>
    <row r="104" spans="1:10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</row>
    <row r="105" spans="1:10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</row>
    <row r="106" spans="1:10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</row>
    <row r="107" spans="1:10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</row>
    <row r="108" spans="1:10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</row>
    <row r="109" spans="1:10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</row>
    <row r="110" spans="1:10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</row>
    <row r="111" spans="1:10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</row>
    <row r="112" spans="1:10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</row>
    <row r="113" spans="1:10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</row>
    <row r="114" spans="1:10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</row>
    <row r="115" spans="1:10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</row>
    <row r="116" spans="1:10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</row>
    <row r="117" spans="1:10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</row>
    <row r="118" spans="1:10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</row>
    <row r="119" spans="1:10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</row>
    <row r="120" spans="1:10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</row>
    <row r="121" spans="1:10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</row>
    <row r="122" spans="1:10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</row>
    <row r="123" spans="1:10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</row>
    <row r="124" spans="1:10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</row>
    <row r="125" spans="1:10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</row>
    <row r="126" spans="1:10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</row>
    <row r="127" spans="1:10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</row>
    <row r="128" spans="1:10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</row>
    <row r="129" spans="1:10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</row>
    <row r="130" spans="1:10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</row>
    <row r="131" spans="1:10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</row>
    <row r="132" spans="1:10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</row>
    <row r="133" spans="1:10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</row>
    <row r="134" spans="1:10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</row>
    <row r="135" spans="1:10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</row>
    <row r="136" spans="1:10" ht="12.75">
      <c r="A136" s="55"/>
      <c r="B136" s="55"/>
      <c r="C136" s="55"/>
      <c r="D136" s="55"/>
      <c r="E136" s="55"/>
      <c r="F136" s="55"/>
      <c r="G136" s="55"/>
      <c r="H136" s="55"/>
      <c r="I136" s="55"/>
      <c r="J136" s="55"/>
    </row>
    <row r="137" spans="1:10" ht="12.75">
      <c r="A137" s="55"/>
      <c r="B137" s="55"/>
      <c r="C137" s="55"/>
      <c r="D137" s="55"/>
      <c r="E137" s="55"/>
      <c r="F137" s="55"/>
      <c r="G137" s="55"/>
      <c r="H137" s="55"/>
      <c r="I137" s="55"/>
      <c r="J137" s="55"/>
    </row>
    <row r="138" spans="1:10" ht="12.75">
      <c r="A138" s="55"/>
      <c r="B138" s="55"/>
      <c r="C138" s="55"/>
      <c r="D138" s="55"/>
      <c r="E138" s="55"/>
      <c r="F138" s="55"/>
      <c r="G138" s="55"/>
      <c r="H138" s="55"/>
      <c r="I138" s="55"/>
      <c r="J138" s="55"/>
    </row>
    <row r="139" spans="1:10" ht="12.75">
      <c r="A139" s="55"/>
      <c r="B139" s="55"/>
      <c r="C139" s="55"/>
      <c r="D139" s="55"/>
      <c r="E139" s="55"/>
      <c r="F139" s="55"/>
      <c r="G139" s="55"/>
      <c r="H139" s="55"/>
      <c r="I139" s="55"/>
      <c r="J139" s="55"/>
    </row>
    <row r="140" spans="1:10" ht="12.75">
      <c r="A140" s="55"/>
      <c r="B140" s="55"/>
      <c r="C140" s="55"/>
      <c r="D140" s="55"/>
      <c r="E140" s="55"/>
      <c r="F140" s="55"/>
      <c r="G140" s="55"/>
      <c r="H140" s="55"/>
      <c r="I140" s="55"/>
      <c r="J140" s="55"/>
    </row>
    <row r="141" spans="1:10" ht="12.75">
      <c r="A141" s="55"/>
      <c r="B141" s="55"/>
      <c r="C141" s="55"/>
      <c r="D141" s="55"/>
      <c r="E141" s="55"/>
      <c r="F141" s="55"/>
      <c r="G141" s="55"/>
      <c r="H141" s="55"/>
      <c r="I141" s="55"/>
      <c r="J141" s="55"/>
    </row>
    <row r="142" spans="1:10" ht="12.75">
      <c r="A142" s="55"/>
      <c r="B142" s="55"/>
      <c r="C142" s="55"/>
      <c r="D142" s="55"/>
      <c r="E142" s="55"/>
      <c r="F142" s="55"/>
      <c r="G142" s="55"/>
      <c r="H142" s="55"/>
      <c r="I142" s="55"/>
      <c r="J142" s="55"/>
    </row>
    <row r="143" spans="1:10" ht="12.75">
      <c r="A143" s="55"/>
      <c r="B143" s="55"/>
      <c r="C143" s="55"/>
      <c r="D143" s="55"/>
      <c r="E143" s="55"/>
      <c r="F143" s="55"/>
      <c r="G143" s="55"/>
      <c r="H143" s="55"/>
      <c r="I143" s="55"/>
      <c r="J143" s="55"/>
    </row>
    <row r="144" spans="1:10" ht="12.75">
      <c r="A144" s="55"/>
      <c r="B144" s="55"/>
      <c r="C144" s="55"/>
      <c r="D144" s="55"/>
      <c r="E144" s="55"/>
      <c r="F144" s="55"/>
      <c r="G144" s="55"/>
      <c r="H144" s="55"/>
      <c r="I144" s="55"/>
      <c r="J144" s="55"/>
    </row>
    <row r="145" spans="1:10" ht="12.75">
      <c r="A145" s="55"/>
      <c r="B145" s="55"/>
      <c r="C145" s="55"/>
      <c r="D145" s="55"/>
      <c r="E145" s="55"/>
      <c r="F145" s="55"/>
      <c r="G145" s="55"/>
      <c r="H145" s="55"/>
      <c r="I145" s="55"/>
      <c r="J145" s="55"/>
    </row>
    <row r="146" spans="1:10" ht="12.75">
      <c r="A146" s="55"/>
      <c r="B146" s="55"/>
      <c r="C146" s="55"/>
      <c r="D146" s="55"/>
      <c r="E146" s="55"/>
      <c r="F146" s="55"/>
      <c r="G146" s="55"/>
      <c r="H146" s="55"/>
      <c r="I146" s="55"/>
      <c r="J146" s="55"/>
    </row>
    <row r="147" spans="1:10" ht="12.75">
      <c r="A147" s="55"/>
      <c r="B147" s="55"/>
      <c r="C147" s="55"/>
      <c r="D147" s="55"/>
      <c r="E147" s="55"/>
      <c r="F147" s="55"/>
      <c r="G147" s="55"/>
      <c r="H147" s="55"/>
      <c r="I147" s="55"/>
      <c r="J147" s="55"/>
    </row>
    <row r="148" spans="1:10" ht="12.75">
      <c r="A148" s="55"/>
      <c r="B148" s="55"/>
      <c r="C148" s="55"/>
      <c r="D148" s="55"/>
      <c r="E148" s="55"/>
      <c r="F148" s="55"/>
      <c r="G148" s="55"/>
      <c r="H148" s="55"/>
      <c r="I148" s="55"/>
      <c r="J148" s="55"/>
    </row>
    <row r="149" spans="1:10" ht="12.75">
      <c r="A149" s="55"/>
      <c r="B149" s="55"/>
      <c r="C149" s="55"/>
      <c r="D149" s="55"/>
      <c r="E149" s="55"/>
      <c r="F149" s="55"/>
      <c r="G149" s="55"/>
      <c r="H149" s="55"/>
      <c r="I149" s="55"/>
      <c r="J149" s="55"/>
    </row>
    <row r="150" spans="1:10" ht="12.75">
      <c r="A150" s="55"/>
      <c r="B150" s="55"/>
      <c r="C150" s="55"/>
      <c r="D150" s="55"/>
      <c r="E150" s="55"/>
      <c r="F150" s="55"/>
      <c r="G150" s="55"/>
      <c r="H150" s="55"/>
      <c r="I150" s="55"/>
      <c r="J150" s="55"/>
    </row>
    <row r="151" spans="1:10" ht="12.75">
      <c r="A151" s="55"/>
      <c r="B151" s="55"/>
      <c r="C151" s="55"/>
      <c r="D151" s="55"/>
      <c r="E151" s="55"/>
      <c r="F151" s="55"/>
      <c r="G151" s="55"/>
      <c r="H151" s="55"/>
      <c r="I151" s="55"/>
      <c r="J151" s="55"/>
    </row>
    <row r="152" spans="1:10" ht="12.75">
      <c r="A152" s="55"/>
      <c r="B152" s="55"/>
      <c r="C152" s="55"/>
      <c r="D152" s="55"/>
      <c r="E152" s="55"/>
      <c r="F152" s="55"/>
      <c r="G152" s="55"/>
      <c r="H152" s="55"/>
      <c r="I152" s="55"/>
      <c r="J152" s="55"/>
    </row>
    <row r="153" spans="1:10" ht="12.75">
      <c r="A153" s="55"/>
      <c r="B153" s="55"/>
      <c r="C153" s="55"/>
      <c r="D153" s="55"/>
      <c r="E153" s="55"/>
      <c r="F153" s="55"/>
      <c r="G153" s="55"/>
      <c r="H153" s="55"/>
      <c r="I153" s="55"/>
      <c r="J153" s="55"/>
    </row>
    <row r="154" spans="1:10" ht="12.75">
      <c r="A154" s="55"/>
      <c r="B154" s="55"/>
      <c r="C154" s="55"/>
      <c r="D154" s="55"/>
      <c r="E154" s="55"/>
      <c r="F154" s="55"/>
      <c r="G154" s="55"/>
      <c r="H154" s="55"/>
      <c r="I154" s="55"/>
      <c r="J154" s="55"/>
    </row>
    <row r="155" spans="1:10" ht="12.75">
      <c r="A155" s="55"/>
      <c r="B155" s="55"/>
      <c r="C155" s="55"/>
      <c r="D155" s="55"/>
      <c r="E155" s="55"/>
      <c r="F155" s="55"/>
      <c r="G155" s="55"/>
      <c r="H155" s="55"/>
      <c r="I155" s="55"/>
      <c r="J155" s="55"/>
    </row>
    <row r="156" spans="1:10" ht="12.75">
      <c r="A156" s="55"/>
      <c r="B156" s="55"/>
      <c r="C156" s="55"/>
      <c r="D156" s="55"/>
      <c r="E156" s="55"/>
      <c r="F156" s="55"/>
      <c r="G156" s="55"/>
      <c r="H156" s="55"/>
      <c r="I156" s="55"/>
      <c r="J156" s="55"/>
    </row>
    <row r="157" spans="1:10" ht="12.75">
      <c r="A157" s="55"/>
      <c r="B157" s="55"/>
      <c r="C157" s="55"/>
      <c r="D157" s="55"/>
      <c r="E157" s="55"/>
      <c r="F157" s="55"/>
      <c r="G157" s="55"/>
      <c r="H157" s="55"/>
      <c r="I157" s="55"/>
      <c r="J157" s="55"/>
    </row>
    <row r="158" spans="1:10" ht="12.75">
      <c r="A158" s="55"/>
      <c r="B158" s="55"/>
      <c r="C158" s="55"/>
      <c r="D158" s="55"/>
      <c r="E158" s="55"/>
      <c r="F158" s="55"/>
      <c r="G158" s="55"/>
      <c r="H158" s="55"/>
      <c r="I158" s="55"/>
      <c r="J158" s="55"/>
    </row>
    <row r="159" spans="1:10" ht="12.75">
      <c r="A159" s="55"/>
      <c r="B159" s="55"/>
      <c r="C159" s="55"/>
      <c r="D159" s="55"/>
      <c r="E159" s="55"/>
      <c r="F159" s="55"/>
      <c r="G159" s="55"/>
      <c r="H159" s="55"/>
      <c r="I159" s="55"/>
      <c r="J159" s="55"/>
    </row>
    <row r="160" spans="1:10" ht="12.75">
      <c r="A160" s="55"/>
      <c r="B160" s="55"/>
      <c r="C160" s="55"/>
      <c r="D160" s="55"/>
      <c r="E160" s="55"/>
      <c r="F160" s="55"/>
      <c r="G160" s="55"/>
      <c r="H160" s="55"/>
      <c r="I160" s="55"/>
      <c r="J160" s="55"/>
    </row>
    <row r="161" spans="1:10" ht="12.75">
      <c r="A161" s="55"/>
      <c r="B161" s="55"/>
      <c r="C161" s="55"/>
      <c r="D161" s="55"/>
      <c r="E161" s="55"/>
      <c r="F161" s="55"/>
      <c r="G161" s="55"/>
      <c r="H161" s="55"/>
      <c r="I161" s="55"/>
      <c r="J161" s="55"/>
    </row>
    <row r="162" spans="1:10" ht="12.75">
      <c r="A162" s="55"/>
      <c r="B162" s="55"/>
      <c r="C162" s="55"/>
      <c r="D162" s="55"/>
      <c r="E162" s="55"/>
      <c r="F162" s="55"/>
      <c r="G162" s="55"/>
      <c r="H162" s="55"/>
      <c r="I162" s="55"/>
      <c r="J162" s="55"/>
    </row>
    <row r="163" spans="1:10" ht="12.75">
      <c r="A163" s="55"/>
      <c r="B163" s="55"/>
      <c r="C163" s="55"/>
      <c r="D163" s="55"/>
      <c r="E163" s="55"/>
      <c r="F163" s="55"/>
      <c r="G163" s="55"/>
      <c r="H163" s="55"/>
      <c r="I163" s="55"/>
      <c r="J163" s="55"/>
    </row>
    <row r="164" spans="1:10" ht="12.75">
      <c r="A164" s="55"/>
      <c r="B164" s="55"/>
      <c r="C164" s="55"/>
      <c r="D164" s="55"/>
      <c r="E164" s="55"/>
      <c r="F164" s="55"/>
      <c r="G164" s="55"/>
      <c r="H164" s="55"/>
      <c r="I164" s="55"/>
      <c r="J164" s="55"/>
    </row>
    <row r="165" spans="1:10" ht="12.75">
      <c r="A165" s="55"/>
      <c r="B165" s="55"/>
      <c r="C165" s="55"/>
      <c r="D165" s="55"/>
      <c r="E165" s="55"/>
      <c r="F165" s="55"/>
      <c r="G165" s="55"/>
      <c r="H165" s="55"/>
      <c r="I165" s="55"/>
      <c r="J165" s="55"/>
    </row>
    <row r="166" spans="1:10" ht="12.75">
      <c r="A166" s="55"/>
      <c r="B166" s="55"/>
      <c r="C166" s="55"/>
      <c r="D166" s="55"/>
      <c r="E166" s="55"/>
      <c r="F166" s="55"/>
      <c r="G166" s="55"/>
      <c r="H166" s="55"/>
      <c r="I166" s="55"/>
      <c r="J166" s="55"/>
    </row>
    <row r="167" spans="1:10" ht="12.75">
      <c r="A167" s="55"/>
      <c r="B167" s="55"/>
      <c r="C167" s="55"/>
      <c r="D167" s="55"/>
      <c r="E167" s="55"/>
      <c r="F167" s="55"/>
      <c r="G167" s="55"/>
      <c r="H167" s="55"/>
      <c r="I167" s="55"/>
      <c r="J167" s="55"/>
    </row>
    <row r="168" spans="1:10" ht="12.75">
      <c r="A168" s="55"/>
      <c r="B168" s="55"/>
      <c r="C168" s="55"/>
      <c r="D168" s="55"/>
      <c r="E168" s="55"/>
      <c r="F168" s="55"/>
      <c r="G168" s="55"/>
      <c r="H168" s="55"/>
      <c r="I168" s="55"/>
      <c r="J168" s="55"/>
    </row>
    <row r="169" spans="1:10" ht="12.75">
      <c r="A169" s="55"/>
      <c r="B169" s="55"/>
      <c r="C169" s="55"/>
      <c r="D169" s="55"/>
      <c r="E169" s="55"/>
      <c r="F169" s="55"/>
      <c r="G169" s="55"/>
      <c r="H169" s="55"/>
      <c r="I169" s="55"/>
      <c r="J169" s="55"/>
    </row>
    <row r="170" spans="1:10" ht="12.75">
      <c r="A170" s="55"/>
      <c r="B170" s="55"/>
      <c r="C170" s="55"/>
      <c r="D170" s="55"/>
      <c r="E170" s="55"/>
      <c r="F170" s="55"/>
      <c r="G170" s="55"/>
      <c r="H170" s="55"/>
      <c r="I170" s="55"/>
      <c r="J170" s="55"/>
    </row>
    <row r="171" spans="1:10" ht="12.75">
      <c r="A171" s="55"/>
      <c r="B171" s="55"/>
      <c r="C171" s="55"/>
      <c r="D171" s="55"/>
      <c r="E171" s="55"/>
      <c r="F171" s="55"/>
      <c r="G171" s="55"/>
      <c r="H171" s="55"/>
      <c r="I171" s="55"/>
      <c r="J171" s="55"/>
    </row>
    <row r="172" spans="1:10" ht="12.75">
      <c r="A172" s="55"/>
      <c r="B172" s="55"/>
      <c r="C172" s="55"/>
      <c r="D172" s="55"/>
      <c r="E172" s="55"/>
      <c r="F172" s="55"/>
      <c r="G172" s="55"/>
      <c r="H172" s="55"/>
      <c r="I172" s="55"/>
      <c r="J172" s="55"/>
    </row>
    <row r="173" spans="1:10" ht="12.75">
      <c r="A173" s="55"/>
      <c r="B173" s="55"/>
      <c r="C173" s="55"/>
      <c r="D173" s="55"/>
      <c r="E173" s="55"/>
      <c r="F173" s="55"/>
      <c r="G173" s="55"/>
      <c r="H173" s="55"/>
      <c r="I173" s="55"/>
      <c r="J173" s="55"/>
    </row>
    <row r="174" spans="1:10" ht="12.75">
      <c r="A174" s="55"/>
      <c r="B174" s="55"/>
      <c r="C174" s="55"/>
      <c r="D174" s="55"/>
      <c r="E174" s="55"/>
      <c r="F174" s="55"/>
      <c r="G174" s="55"/>
      <c r="H174" s="55"/>
      <c r="I174" s="55"/>
      <c r="J174" s="55"/>
    </row>
    <row r="175" spans="1:10" ht="12.75">
      <c r="A175" s="55"/>
      <c r="B175" s="55"/>
      <c r="C175" s="55"/>
      <c r="D175" s="55"/>
      <c r="E175" s="55"/>
      <c r="F175" s="55"/>
      <c r="G175" s="55"/>
      <c r="H175" s="55"/>
      <c r="I175" s="55"/>
      <c r="J175" s="55"/>
    </row>
    <row r="176" spans="1:10" ht="12.75">
      <c r="A176" s="55"/>
      <c r="B176" s="55"/>
      <c r="C176" s="55"/>
      <c r="D176" s="55"/>
      <c r="E176" s="55"/>
      <c r="F176" s="55"/>
      <c r="G176" s="55"/>
      <c r="H176" s="55"/>
      <c r="I176" s="55"/>
      <c r="J176" s="55"/>
    </row>
    <row r="177" spans="1:10" ht="12.75">
      <c r="A177" s="55"/>
      <c r="B177" s="55"/>
      <c r="C177" s="55"/>
      <c r="D177" s="55"/>
      <c r="E177" s="55"/>
      <c r="F177" s="55"/>
      <c r="G177" s="55"/>
      <c r="H177" s="55"/>
      <c r="I177" s="55"/>
      <c r="J177" s="55"/>
    </row>
    <row r="178" spans="1:10" ht="12.75">
      <c r="A178" s="55"/>
      <c r="B178" s="55"/>
      <c r="C178" s="55"/>
      <c r="D178" s="55"/>
      <c r="E178" s="55"/>
      <c r="F178" s="55"/>
      <c r="G178" s="55"/>
      <c r="H178" s="55"/>
      <c r="I178" s="55"/>
      <c r="J178" s="55"/>
    </row>
    <row r="179" spans="1:10" ht="12.75">
      <c r="A179" s="55"/>
      <c r="B179" s="55"/>
      <c r="C179" s="55"/>
      <c r="D179" s="55"/>
      <c r="E179" s="55"/>
      <c r="F179" s="55"/>
      <c r="G179" s="55"/>
      <c r="H179" s="55"/>
      <c r="I179" s="55"/>
      <c r="J179" s="55"/>
    </row>
    <row r="180" spans="1:10" ht="12.75">
      <c r="A180" s="55"/>
      <c r="B180" s="55"/>
      <c r="C180" s="55"/>
      <c r="D180" s="55"/>
      <c r="E180" s="55"/>
      <c r="F180" s="55"/>
      <c r="G180" s="55"/>
      <c r="H180" s="55"/>
      <c r="I180" s="55"/>
      <c r="J180" s="55"/>
    </row>
    <row r="181" spans="1:10" ht="12.75">
      <c r="A181" s="55"/>
      <c r="B181" s="55"/>
      <c r="C181" s="55"/>
      <c r="D181" s="55"/>
      <c r="E181" s="55"/>
      <c r="F181" s="55"/>
      <c r="G181" s="55"/>
      <c r="H181" s="55"/>
      <c r="I181" s="55"/>
      <c r="J181" s="55"/>
    </row>
    <row r="182" spans="1:10" ht="12.75">
      <c r="A182" s="55"/>
      <c r="B182" s="55"/>
      <c r="C182" s="55"/>
      <c r="D182" s="55"/>
      <c r="E182" s="55"/>
      <c r="F182" s="55"/>
      <c r="G182" s="55"/>
      <c r="H182" s="55"/>
      <c r="I182" s="55"/>
      <c r="J182" s="55"/>
    </row>
    <row r="183" spans="1:10" ht="12.75">
      <c r="A183" s="55"/>
      <c r="B183" s="55"/>
      <c r="C183" s="55"/>
      <c r="D183" s="55"/>
      <c r="E183" s="55"/>
      <c r="F183" s="55"/>
      <c r="G183" s="55"/>
      <c r="H183" s="55"/>
      <c r="I183" s="55"/>
      <c r="J183" s="55"/>
    </row>
    <row r="184" spans="1:10" ht="12.75">
      <c r="A184" s="55"/>
      <c r="B184" s="55"/>
      <c r="C184" s="55"/>
      <c r="D184" s="55"/>
      <c r="E184" s="55"/>
      <c r="F184" s="55"/>
      <c r="G184" s="55"/>
      <c r="H184" s="55"/>
      <c r="I184" s="55"/>
      <c r="J184" s="55"/>
    </row>
    <row r="185" spans="1:10" ht="12.75">
      <c r="A185" s="55"/>
      <c r="B185" s="55"/>
      <c r="C185" s="55"/>
      <c r="D185" s="55"/>
      <c r="E185" s="55"/>
      <c r="F185" s="55"/>
      <c r="G185" s="55"/>
      <c r="H185" s="55"/>
      <c r="I185" s="55"/>
      <c r="J185" s="55"/>
    </row>
    <row r="186" spans="1:10" ht="12.75">
      <c r="A186" s="55"/>
      <c r="B186" s="55"/>
      <c r="C186" s="55"/>
      <c r="D186" s="55"/>
      <c r="E186" s="55"/>
      <c r="F186" s="55"/>
      <c r="G186" s="55"/>
      <c r="H186" s="55"/>
      <c r="I186" s="55"/>
      <c r="J186" s="55"/>
    </row>
    <row r="187" spans="1:10" ht="12.75">
      <c r="A187" s="55"/>
      <c r="B187" s="55"/>
      <c r="C187" s="55"/>
      <c r="D187" s="55"/>
      <c r="E187" s="55"/>
      <c r="F187" s="55"/>
      <c r="G187" s="55"/>
      <c r="H187" s="55"/>
      <c r="I187" s="55"/>
      <c r="J187" s="55"/>
    </row>
    <row r="188" spans="1:10" ht="12.75">
      <c r="A188" s="55"/>
      <c r="B188" s="55"/>
      <c r="C188" s="55"/>
      <c r="D188" s="55"/>
      <c r="E188" s="55"/>
      <c r="F188" s="55"/>
      <c r="G188" s="55"/>
      <c r="H188" s="55"/>
      <c r="I188" s="55"/>
      <c r="J188" s="55"/>
    </row>
    <row r="189" spans="1:10" ht="12.75">
      <c r="A189" s="55"/>
      <c r="B189" s="55"/>
      <c r="C189" s="55"/>
      <c r="D189" s="55"/>
      <c r="E189" s="55"/>
      <c r="F189" s="55"/>
      <c r="G189" s="55"/>
      <c r="H189" s="55"/>
      <c r="I189" s="55"/>
      <c r="J189" s="55"/>
    </row>
    <row r="190" spans="1:10" ht="12.75">
      <c r="A190" s="55"/>
      <c r="B190" s="55"/>
      <c r="C190" s="55"/>
      <c r="D190" s="55"/>
      <c r="E190" s="55"/>
      <c r="F190" s="55"/>
      <c r="G190" s="55"/>
      <c r="H190" s="55"/>
      <c r="I190" s="55"/>
      <c r="J190" s="55"/>
    </row>
    <row r="191" spans="1:10" ht="12.75">
      <c r="A191" s="55"/>
      <c r="B191" s="55"/>
      <c r="C191" s="55"/>
      <c r="D191" s="55"/>
      <c r="E191" s="55"/>
      <c r="F191" s="55"/>
      <c r="G191" s="55"/>
      <c r="H191" s="55"/>
      <c r="I191" s="55"/>
      <c r="J191" s="55"/>
    </row>
    <row r="192" spans="1:10" ht="12.75">
      <c r="A192" s="55"/>
      <c r="B192" s="55"/>
      <c r="C192" s="55"/>
      <c r="D192" s="55"/>
      <c r="E192" s="55"/>
      <c r="F192" s="55"/>
      <c r="G192" s="55"/>
      <c r="H192" s="55"/>
      <c r="I192" s="55"/>
      <c r="J192" s="55"/>
    </row>
    <row r="193" spans="1:10" ht="12.75">
      <c r="A193" s="55"/>
      <c r="B193" s="55"/>
      <c r="C193" s="55"/>
      <c r="D193" s="55"/>
      <c r="E193" s="55"/>
      <c r="F193" s="55"/>
      <c r="G193" s="55"/>
      <c r="H193" s="55"/>
      <c r="I193" s="55"/>
      <c r="J193" s="55"/>
    </row>
    <row r="194" spans="1:10" ht="12.75">
      <c r="A194" s="55"/>
      <c r="B194" s="55"/>
      <c r="C194" s="55"/>
      <c r="D194" s="55"/>
      <c r="E194" s="55"/>
      <c r="F194" s="55"/>
      <c r="G194" s="55"/>
      <c r="H194" s="55"/>
      <c r="I194" s="55"/>
      <c r="J194" s="55"/>
    </row>
    <row r="195" spans="1:10" ht="12.75">
      <c r="A195" s="55"/>
      <c r="B195" s="55"/>
      <c r="C195" s="55"/>
      <c r="D195" s="55"/>
      <c r="E195" s="55"/>
      <c r="F195" s="55"/>
      <c r="G195" s="55"/>
      <c r="H195" s="55"/>
      <c r="I195" s="55"/>
      <c r="J195" s="55"/>
    </row>
    <row r="196" spans="1:10" ht="12.75">
      <c r="A196" s="55"/>
      <c r="B196" s="55"/>
      <c r="C196" s="55"/>
      <c r="D196" s="55"/>
      <c r="E196" s="55"/>
      <c r="F196" s="55"/>
      <c r="G196" s="55"/>
      <c r="H196" s="55"/>
      <c r="I196" s="55"/>
      <c r="J196" s="55"/>
    </row>
    <row r="197" spans="1:10" ht="12.75">
      <c r="A197" s="55"/>
      <c r="B197" s="55"/>
      <c r="C197" s="55"/>
      <c r="D197" s="55"/>
      <c r="E197" s="55"/>
      <c r="F197" s="55"/>
      <c r="G197" s="55"/>
      <c r="H197" s="55"/>
      <c r="I197" s="55"/>
      <c r="J197" s="55"/>
    </row>
    <row r="198" spans="1:10" ht="12.75">
      <c r="A198" s="55"/>
      <c r="B198" s="55"/>
      <c r="C198" s="55"/>
      <c r="D198" s="55"/>
      <c r="E198" s="55"/>
      <c r="F198" s="55"/>
      <c r="G198" s="55"/>
      <c r="H198" s="55"/>
      <c r="I198" s="55"/>
      <c r="J198" s="55"/>
    </row>
    <row r="199" spans="1:10" ht="12.75">
      <c r="A199" s="55"/>
      <c r="B199" s="55"/>
      <c r="C199" s="55"/>
      <c r="D199" s="55"/>
      <c r="E199" s="55"/>
      <c r="F199" s="55"/>
      <c r="G199" s="55"/>
      <c r="H199" s="55"/>
      <c r="I199" s="55"/>
      <c r="J199" s="55"/>
    </row>
    <row r="200" spans="1:10" ht="12.75">
      <c r="A200" s="55"/>
      <c r="B200" s="55"/>
      <c r="C200" s="55"/>
      <c r="D200" s="55"/>
      <c r="E200" s="55"/>
      <c r="F200" s="55"/>
      <c r="G200" s="55"/>
      <c r="H200" s="55"/>
      <c r="I200" s="55"/>
      <c r="J200" s="55"/>
    </row>
    <row r="201" spans="1:10" ht="12.75">
      <c r="A201" s="55"/>
      <c r="B201" s="55"/>
      <c r="C201" s="55"/>
      <c r="D201" s="55"/>
      <c r="E201" s="55"/>
      <c r="F201" s="55"/>
      <c r="G201" s="55"/>
      <c r="H201" s="55"/>
      <c r="I201" s="55"/>
      <c r="J201" s="55"/>
    </row>
    <row r="202" spans="1:10" ht="12.75">
      <c r="A202" s="55"/>
      <c r="B202" s="55"/>
      <c r="C202" s="55"/>
      <c r="D202" s="55"/>
      <c r="E202" s="55"/>
      <c r="F202" s="55"/>
      <c r="G202" s="55"/>
      <c r="H202" s="55"/>
      <c r="I202" s="55"/>
      <c r="J202" s="55"/>
    </row>
    <row r="203" spans="1:10" ht="12.75">
      <c r="A203" s="55"/>
      <c r="B203" s="55"/>
      <c r="C203" s="55"/>
      <c r="D203" s="55"/>
      <c r="E203" s="55"/>
      <c r="F203" s="55"/>
      <c r="G203" s="55"/>
      <c r="H203" s="55"/>
      <c r="I203" s="55"/>
      <c r="J203" s="55"/>
    </row>
    <row r="204" spans="1:10" ht="12.75">
      <c r="A204" s="55"/>
      <c r="B204" s="55"/>
      <c r="C204" s="55"/>
      <c r="D204" s="55"/>
      <c r="E204" s="55"/>
      <c r="F204" s="55"/>
      <c r="G204" s="55"/>
      <c r="H204" s="55"/>
      <c r="I204" s="55"/>
      <c r="J204" s="55"/>
    </row>
    <row r="205" spans="1:10" ht="12.75">
      <c r="A205" s="55"/>
      <c r="B205" s="55"/>
      <c r="C205" s="55"/>
      <c r="D205" s="55"/>
      <c r="E205" s="55"/>
      <c r="F205" s="55"/>
      <c r="G205" s="55"/>
      <c r="H205" s="55"/>
      <c r="I205" s="55"/>
      <c r="J205" s="55"/>
    </row>
    <row r="206" spans="1:10" ht="12">
      <c r="A206" s="113"/>
      <c r="B206" s="113"/>
      <c r="C206" s="113"/>
      <c r="D206" s="113"/>
      <c r="E206" s="113"/>
      <c r="F206" s="113"/>
      <c r="G206" s="113"/>
      <c r="H206" s="113"/>
      <c r="I206" s="113"/>
      <c r="J206" s="113"/>
    </row>
    <row r="207" spans="1:10" ht="12">
      <c r="A207" s="113"/>
      <c r="B207" s="113"/>
      <c r="C207" s="113"/>
      <c r="D207" s="113"/>
      <c r="E207" s="113"/>
      <c r="F207" s="113"/>
      <c r="G207" s="113"/>
      <c r="H207" s="113"/>
      <c r="I207" s="113"/>
      <c r="J207" s="113"/>
    </row>
    <row r="208" spans="1:10" ht="12">
      <c r="A208" s="113"/>
      <c r="B208" s="113"/>
      <c r="C208" s="113"/>
      <c r="D208" s="113"/>
      <c r="E208" s="113"/>
      <c r="F208" s="113"/>
      <c r="G208" s="113"/>
      <c r="H208" s="113"/>
      <c r="I208" s="113"/>
      <c r="J208" s="113"/>
    </row>
  </sheetData>
  <mergeCells count="3">
    <mergeCell ref="A5:J5"/>
    <mergeCell ref="F8:I8"/>
    <mergeCell ref="F7:I7"/>
  </mergeCells>
  <printOptions horizontalCentered="1"/>
  <pageMargins left="0.2" right="0.21" top="0.45" bottom="0.56" header="0.44" footer="0.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PCPR w Elblągu</dc:creator>
  <cp:keywords/>
  <dc:description/>
  <cp:lastModifiedBy>Agnieszka Nowak</cp:lastModifiedBy>
  <cp:lastPrinted>2005-10-27T13:18:45Z</cp:lastPrinted>
  <dcterms:created xsi:type="dcterms:W3CDTF">2003-01-16T13:32:33Z</dcterms:created>
  <dcterms:modified xsi:type="dcterms:W3CDTF">2005-10-27T13:20:41Z</dcterms:modified>
  <cp:category/>
  <cp:version/>
  <cp:contentType/>
  <cp:contentStatus/>
</cp:coreProperties>
</file>