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firstSheet="8" activeTab="12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ółne adm.4" sheetId="6" r:id="rId6"/>
    <sheet name="Wspolne 232-5" sheetId="7" r:id="rId7"/>
    <sheet name="wydatki-dotacje6" sheetId="8" r:id="rId8"/>
    <sheet name="Inwestycje 7" sheetId="9" r:id="rId9"/>
    <sheet name="Źrodla fin. 8" sheetId="10" r:id="rId10"/>
    <sheet name="Prognoza dł. 9" sheetId="11" r:id="rId11"/>
    <sheet name="Gosp.pomoc,sr.spec. 10" sheetId="12" r:id="rId12"/>
    <sheet name="Stowarzyszenia 11" sheetId="13" r:id="rId13"/>
    <sheet name="PFOŚiGW 12" sheetId="14" r:id="rId14"/>
    <sheet name="PFGZGiK 13" sheetId="15" r:id="rId15"/>
    <sheet name="Wieloletnie 15" sheetId="16" r:id="rId16"/>
    <sheet name="Sytu.fin.14" sheetId="17" r:id="rId17"/>
  </sheets>
  <definedNames>
    <definedName name="_xlnm.Print_Area" localSheetId="1">'Dochody-ukł.wykon.'!$A$1:$G$221</definedName>
    <definedName name="_xlnm.Print_Area" localSheetId="8">'Inwestycje 7'!$A$1:$J$47</definedName>
    <definedName name="_xlnm.Print_Area" localSheetId="3">'WYDATKI ukł.wyk.'!$A$1:$G$498</definedName>
    <definedName name="_xlnm.Print_Area" localSheetId="2">'WYDATKI Zał.2'!$A$1:$F$369</definedName>
    <definedName name="_xlnm.Print_Area" localSheetId="9">'Źrodla fin. 8'!$A$1:$E$35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16">'Sytu.fin.14'!$A:$B</definedName>
    <definedName name="_xlnm.Print_Titles" localSheetId="6">'Wspolne 232-5'!$13:$13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<sst xmlns="http://schemas.openxmlformats.org/spreadsheetml/2006/main" count="1843" uniqueCount="740">
  <si>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</si>
  <si>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</si>
  <si>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</si>
  <si>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</si>
  <si>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</si>
  <si>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</si>
  <si>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</si>
  <si>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</si>
  <si>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</si>
  <si>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</si>
  <si>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</si>
  <si>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</si>
  <si>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</si>
  <si>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</si>
  <si>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</si>
  <si>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</si>
  <si>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</si>
  <si>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</si>
  <si>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</si>
  <si>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</si>
  <si>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</si>
  <si>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</si>
  <si>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</si>
  <si>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</si>
  <si>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</si>
  <si>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</si>
  <si>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</si>
  <si>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</si>
  <si>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</si>
  <si>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</si>
  <si>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</si>
  <si>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</si>
  <si>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</si>
  <si>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</si>
  <si>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</si>
  <si>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</si>
  <si>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</si>
  <si>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</si>
  <si>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</si>
  <si>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</si>
  <si>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</si>
  <si>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</si>
  <si>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Odsetki od nieterminowych wpłat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</si>
  <si>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</si>
  <si>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</si>
  <si>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</si>
  <si>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</si>
  <si>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</si>
  <si>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</si>
  <si>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</si>
  <si>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</si>
  <si>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</si>
  <si>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</si>
  <si>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</si>
  <si>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</si>
  <si>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</si>
  <si>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</si>
  <si>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</si>
  <si>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</si>
  <si>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</si>
  <si>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</si>
  <si>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</si>
  <si>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DOCHODY OGÓŁEM (A+B)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</si>
  <si>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</si>
  <si>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</si>
  <si>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</si>
  <si>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</si>
  <si>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oraz innych zadań zleconych ustawami</t>
  </si>
  <si>
    <t>w tym:</t>
  </si>
  <si>
    <t>Prace geodezyjno-urządzeniowe na potrzeby rolnictwa</t>
  </si>
  <si>
    <t>Dotacje celowe otrzymane z budżetu państwa  na</t>
  </si>
  <si>
    <t xml:space="preserve">zad. bieżące z zakresu adm.rząd. oraz inne zad.zlecone   </t>
  </si>
  <si>
    <t>Nadzór na gospodarką leśną</t>
  </si>
  <si>
    <t>wieczyste nieruchomości</t>
  </si>
  <si>
    <t>Skarbu Państwa lub j.s.t.i innych umów</t>
  </si>
  <si>
    <t>Wpłaty z tyt.odpłatnego nabycia pr. własności nieruchom.</t>
  </si>
  <si>
    <t xml:space="preserve">zad.bieżące z zakresu adm.rząd. oraz inne zad.zlecone   </t>
  </si>
  <si>
    <t xml:space="preserve">Dochody j.s.t. zw. z real. zadań z zakresu adm.rządowej 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</si>
  <si>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</si>
  <si>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</si>
  <si>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</si>
  <si>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Dotacje celowe na inwestycje i zakupy inwestycyjne</t>
  </si>
  <si>
    <t xml:space="preserve">Wpływy z opłaty komunikacyjnej </t>
  </si>
  <si>
    <t xml:space="preserve">zad.bieżące z zakresu adm.rząd. oraz inne zad. zlecone  </t>
  </si>
  <si>
    <t>Udziały powiatów w podatkach stanowiących dochód</t>
  </si>
  <si>
    <t>budżetu państwa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</si>
  <si>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</si>
  <si>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</si>
  <si>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</si>
  <si>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</si>
  <si>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Wpłata do budżetu części zysku przez gosp.pomoc.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</si>
  <si>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</si>
  <si>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</si>
  <si>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</si>
  <si>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Zespoły d/s orzekania o stopniu niepełnosprawności</t>
  </si>
  <si>
    <t>Internaty i bursy szkolne</t>
  </si>
  <si>
    <t>Wykonanie</t>
  </si>
  <si>
    <t xml:space="preserve">      w złotych</t>
  </si>
  <si>
    <t>Załącznik nr 1a</t>
  </si>
  <si>
    <t>do uchwały Nr ...............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</si>
  <si>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</si>
  <si>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</si>
  <si>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</si>
  <si>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</si>
  <si>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</si>
  <si>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</si>
  <si>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</si>
  <si>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</si>
  <si>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</si>
  <si>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</si>
  <si>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</si>
  <si>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>Środki  na dofinansowanie własnych zadań bieżących gmin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</si>
  <si>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</si>
  <si>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</si>
  <si>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</si>
  <si>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</si>
  <si>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</si>
  <si>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</si>
  <si>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</si>
  <si>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</si>
  <si>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</si>
  <si>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</si>
  <si>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</si>
  <si>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</si>
  <si>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</si>
  <si>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</si>
  <si>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</si>
  <si>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</si>
  <si>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</si>
  <si>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</si>
  <si>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</si>
  <si>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</si>
  <si>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</si>
  <si>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</si>
  <si>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</si>
  <si>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</si>
  <si>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</si>
  <si>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</si>
  <si>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</si>
  <si>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</si>
  <si>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</si>
  <si>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</si>
  <si>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</si>
  <si>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</si>
  <si>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</si>
  <si>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</si>
  <si>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</si>
  <si>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</si>
  <si>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</si>
  <si>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</si>
  <si>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</si>
  <si>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</si>
  <si>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</si>
  <si>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</si>
  <si>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</si>
  <si>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</si>
  <si>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</si>
  <si>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</si>
  <si>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</si>
  <si>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</si>
  <si>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</si>
  <si>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</si>
  <si>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</si>
  <si>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</si>
  <si>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</si>
  <si>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</si>
  <si>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</si>
  <si>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</si>
  <si>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</si>
  <si>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</si>
  <si>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</si>
  <si>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</si>
  <si>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</si>
  <si>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Licea profilowane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</si>
  <si>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</si>
  <si>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</si>
  <si>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</si>
  <si>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</si>
  <si>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</si>
  <si>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</si>
  <si>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</si>
  <si>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</si>
  <si>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</si>
  <si>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</si>
  <si>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</si>
  <si>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</si>
  <si>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</si>
  <si>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Zespoły do spraw orzekania o stopniu</t>
  </si>
  <si>
    <t>stopniu niepełnosprawności  -   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</si>
  <si>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</si>
  <si>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</si>
  <si>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</si>
  <si>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</si>
  <si>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</si>
  <si>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</si>
  <si>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</si>
  <si>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</si>
  <si>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</si>
  <si>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</si>
  <si>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</si>
  <si>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</si>
  <si>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</si>
  <si>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</si>
  <si>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</si>
  <si>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</si>
  <si>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>Zadania w zakresie kultury fizycznej</t>
  </si>
  <si>
    <t>i sportu      -      Wydatki ogółem,  z tego:</t>
  </si>
  <si>
    <t xml:space="preserve">              WYDATKI OGÓŁEM</t>
  </si>
  <si>
    <t>do Uchwały Nr .............</t>
  </si>
  <si>
    <t>Zarządu Powiatu w Elblągu</t>
  </si>
  <si>
    <t xml:space="preserve">  OGÓŁEM  WYDATKI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</si>
  <si>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</si>
  <si>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</si>
  <si>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</si>
  <si>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</si>
  <si>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</si>
  <si>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</si>
  <si>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</si>
  <si>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</si>
  <si>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</si>
  <si>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</si>
  <si>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</si>
  <si>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</si>
  <si>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</si>
  <si>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</si>
  <si>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</si>
  <si>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</si>
  <si>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</si>
  <si>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</si>
  <si>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</si>
  <si>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</si>
  <si>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</si>
  <si>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</si>
  <si>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</si>
  <si>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</si>
  <si>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</si>
  <si>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</si>
  <si>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</si>
  <si>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</si>
  <si>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</si>
  <si>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</si>
  <si>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</si>
  <si>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</si>
  <si>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</si>
  <si>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</si>
  <si>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</si>
  <si>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</si>
  <si>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</si>
  <si>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</si>
  <si>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 xml:space="preserve">Licea profilowane </t>
  </si>
  <si>
    <t>Podatek od towarów i usług VAT</t>
  </si>
  <si>
    <t>Przeciwdziałanie alkohlizmowi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</si>
  <si>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</si>
  <si>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</si>
  <si>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</si>
  <si>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</si>
  <si>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</si>
  <si>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</si>
  <si>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</si>
  <si>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Poradnie psychol.-pedagog.oraz in.porad.spec.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</si>
  <si>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</si>
  <si>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</si>
  <si>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</si>
  <si>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</si>
  <si>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</si>
  <si>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</si>
  <si>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</si>
  <si>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</si>
  <si>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</si>
  <si>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</si>
  <si>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</si>
  <si>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</si>
  <si>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0910</t>
  </si>
  <si>
    <t>0960</t>
  </si>
  <si>
    <t>6410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</si>
  <si>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</si>
  <si>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</si>
  <si>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</si>
  <si>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</si>
  <si>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</si>
  <si>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</si>
  <si>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</si>
  <si>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</si>
  <si>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</si>
  <si>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</si>
  <si>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</si>
  <si>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</si>
  <si>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 xml:space="preserve">DOCHODY I WYDATKI ZWIĄZANE Z REALIZACJĄ ZADAŃ Z ZAKRESU </t>
  </si>
  <si>
    <t xml:space="preserve">ADMINISTRACJI  RZĄDOWEJ  ORAZ  INNYCH  ZADAŃ ZLECONYCH 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</si>
  <si>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</si>
  <si>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</si>
  <si>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</si>
  <si>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</si>
  <si>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</si>
  <si>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</si>
  <si>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</si>
  <si>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</si>
  <si>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</si>
  <si>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</si>
  <si>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</si>
  <si>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</si>
  <si>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</si>
  <si>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Kary i odszkodowania wypłacone na rzecz osób fizycz.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</si>
  <si>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</si>
  <si>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</si>
  <si>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</si>
  <si>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</si>
  <si>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</si>
  <si>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</si>
  <si>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</si>
  <si>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</si>
  <si>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</si>
  <si>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</si>
  <si>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</si>
  <si>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</si>
  <si>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</si>
  <si>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</si>
  <si>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</si>
  <si>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</si>
  <si>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</si>
  <si>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</si>
  <si>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</si>
  <si>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</si>
  <si>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</si>
  <si>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</si>
  <si>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</si>
  <si>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</si>
  <si>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</si>
  <si>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</si>
  <si>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</si>
  <si>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</si>
  <si>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</si>
  <si>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pochodzące</t>
  </si>
  <si>
    <t>realizująca</t>
  </si>
  <si>
    <t>obligacje</t>
  </si>
  <si>
    <t>z inn.źródeł</t>
  </si>
  <si>
    <t>zadanie</t>
  </si>
  <si>
    <t xml:space="preserve">DPS </t>
  </si>
  <si>
    <t>O G Ó Ł E M</t>
  </si>
  <si>
    <t>Załącznik nr 6</t>
  </si>
  <si>
    <t>Wydatki związane z realizacją zadań wspólnych</t>
  </si>
  <si>
    <t xml:space="preserve">Dotacje celowe przekazane gminie lub miastu stołecznemu </t>
  </si>
  <si>
    <t>Warszawie na zadania bieżące realizowane na podstawie</t>
  </si>
  <si>
    <t>porozumień (umów) między j.s.t.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</si>
  <si>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</si>
  <si>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</si>
  <si>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</si>
  <si>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</si>
  <si>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</si>
  <si>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</si>
  <si>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</si>
  <si>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</si>
  <si>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</si>
  <si>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</si>
  <si>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</si>
  <si>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</si>
  <si>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</si>
  <si>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</si>
  <si>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</si>
  <si>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</si>
  <si>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</si>
  <si>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</si>
  <si>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</si>
  <si>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</si>
  <si>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</si>
  <si>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</si>
  <si>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</si>
  <si>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</si>
  <si>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</si>
  <si>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</si>
  <si>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</si>
  <si>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</si>
  <si>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</si>
  <si>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</si>
  <si>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</si>
  <si>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</si>
  <si>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</si>
  <si>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Sprzedaż papierów wartościowych</t>
  </si>
  <si>
    <t>§ 931</t>
  </si>
  <si>
    <t>7.</t>
  </si>
  <si>
    <t>Inne rozliczenia (wolne środki z tyt.rozl.kred.)</t>
  </si>
  <si>
    <t>IV.</t>
  </si>
  <si>
    <t>Rozchody ogółem:</t>
  </si>
  <si>
    <t>Spłata kredytu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</si>
  <si>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</si>
  <si>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</si>
  <si>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</si>
  <si>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</si>
  <si>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</si>
  <si>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</si>
  <si>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</si>
  <si>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</si>
  <si>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</si>
  <si>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</si>
  <si>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</si>
  <si>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</si>
  <si>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</si>
  <si>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</si>
  <si>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</si>
  <si>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</si>
  <si>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</si>
  <si>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</si>
  <si>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Wymagalne zobowiązania, wynikające z następ.tyt: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</si>
  <si>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</si>
  <si>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</si>
  <si>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</si>
  <si>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</si>
  <si>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</si>
  <si>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</si>
  <si>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</si>
  <si>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</si>
  <si>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</si>
  <si>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PLAN  PRZYCHODÓW  I  WYDATKÓW  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</si>
  <si>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</si>
  <si>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</si>
  <si>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</si>
  <si>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</si>
  <si>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</si>
  <si>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</si>
  <si>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</si>
  <si>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</si>
  <si>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</si>
  <si>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</si>
  <si>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</si>
  <si>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</si>
  <si>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</si>
  <si>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</si>
  <si>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</si>
  <si>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</si>
  <si>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</si>
  <si>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</si>
  <si>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</si>
  <si>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</si>
  <si>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</si>
  <si>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Igrzyska Młodzieży Szkonej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</si>
  <si>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</si>
  <si>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</si>
  <si>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</si>
  <si>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</si>
  <si>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</si>
  <si>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</si>
  <si>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</si>
  <si>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</si>
  <si>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</si>
  <si>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</si>
  <si>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</si>
  <si>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</si>
  <si>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</si>
  <si>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</si>
  <si>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</si>
  <si>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</si>
  <si>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</si>
  <si>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</si>
  <si>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</si>
  <si>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</si>
  <si>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</si>
  <si>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6060</t>
  </si>
  <si>
    <t>2350</t>
  </si>
  <si>
    <t>Dot.cel.otrz.z budż.pań.na inwest. i zakupy inwest.</t>
  </si>
  <si>
    <t>Dochody i wydatki związane z realizacją zadań wspólnych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</si>
  <si>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</si>
  <si>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</si>
  <si>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</si>
  <si>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PODMIOTOM  NIE  ZALICZANYM  DO  SEKTORA  FINANSÓW  PUBLICZNYCH </t>
  </si>
  <si>
    <t xml:space="preserve">WYKAZ  ZADAŃ  WŁASNYCH  POWIATU  ZLECONYCH  DO  REALIZACJI    </t>
  </si>
  <si>
    <t xml:space="preserve">Zlot ekologiczny "'Powitanie wiosny" </t>
  </si>
  <si>
    <t>Międzygminny Halowy Turniej Piłki Nożnej "Liga Powiatowa" drużyn młodzieżowych</t>
  </si>
  <si>
    <t>Ogólnopolski Trójbój Sportowy w Kamiennicy Elbląskiej</t>
  </si>
  <si>
    <t xml:space="preserve"> - na zadania własne - § 2130 , 6430</t>
  </si>
  <si>
    <t>Opłaty na rzecz budżetów jednostek samorządu terytorialnego</t>
  </si>
  <si>
    <t xml:space="preserve"> Plan przychodów i rozchodów</t>
  </si>
  <si>
    <t>Środki otrzymane od pozostałych jedn.sekt.finansów publ.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</si>
  <si>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</si>
  <si>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</si>
  <si>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</si>
  <si>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</si>
  <si>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</si>
  <si>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</si>
  <si>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</si>
  <si>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</si>
  <si>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</si>
  <si>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 xml:space="preserve">   2. Dotacje celowe na zadania z zakresu administracji rządowej </t>
  </si>
  <si>
    <t xml:space="preserve">       wykonywane przez powiat oraz na realizację zadań służb, </t>
  </si>
  <si>
    <t xml:space="preserve">       inspekcji i straży - §§ 2110, 6410</t>
  </si>
  <si>
    <t xml:space="preserve">   3. Dotacje celowe na zadania (umowy i porozumienia) - </t>
  </si>
  <si>
    <t>0020</t>
  </si>
  <si>
    <t>Podatek dochodowy od osób prawnych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</si>
  <si>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</si>
  <si>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</si>
  <si>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</si>
  <si>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</si>
  <si>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</si>
  <si>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</si>
  <si>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2120</t>
  </si>
  <si>
    <t>Plan na 2005 rok</t>
  </si>
  <si>
    <t>PLAN  DOCHODÓW  BUDŻETU  POWIATU  NA  2005 ROK</t>
  </si>
  <si>
    <t>POWIATOWI  USTAWAMI na rok 2005</t>
  </si>
  <si>
    <t>jednostkami samorządu terytorialnego  -  na rok 2005</t>
  </si>
  <si>
    <t>WYDATKI  INWESTYCYJNE  POWIATU   W  ROKU  BUDŻETOWYM  2005</t>
  </si>
  <si>
    <t>2005 r.</t>
  </si>
  <si>
    <t>31.12.2004 r.</t>
  </si>
  <si>
    <t>GOSPODARSTW  POMOCNICZYCH,  ŚRODKÓW SPECJALNYCH  NA ROK 2005</t>
  </si>
  <si>
    <t xml:space="preserve"> I  NIE  DZIAŁAJĄCYCH  W  CELU   OSIĄGNIĘCIA  ZYSKU  W  ROKU  2005</t>
  </si>
  <si>
    <t xml:space="preserve"> Plan przychodów i rozchodów na 2005 r.</t>
  </si>
  <si>
    <t>01017</t>
  </si>
  <si>
    <t>Ochrona roślin</t>
  </si>
  <si>
    <t>Dotacje celowe z budżetu państwa na zadania bieżące real.</t>
  </si>
  <si>
    <t>przez powiat na podst.porozumień z organami adm.rządowej</t>
  </si>
  <si>
    <t>Dochody z najmu i dzierżawy składników majątkowych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</si>
  <si>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</si>
  <si>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</si>
  <si>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</si>
  <si>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</si>
  <si>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</si>
  <si>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Ochrona roślin -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</si>
  <si>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</si>
  <si>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</si>
  <si>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</si>
  <si>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</si>
  <si>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</si>
  <si>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</si>
  <si>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</si>
  <si>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</si>
  <si>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</si>
  <si>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</si>
  <si>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</si>
  <si>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</si>
  <si>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</si>
  <si>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</si>
  <si>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</si>
  <si>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</si>
  <si>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</si>
  <si>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</si>
  <si>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</si>
  <si>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>Plan na 2005 r.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</si>
  <si>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</si>
  <si>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</si>
  <si>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</si>
  <si>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Dotacja podmiotwa z budżetu dla sp zoz</t>
  </si>
  <si>
    <t>ZDP</t>
  </si>
  <si>
    <t>Pasłęk</t>
  </si>
  <si>
    <t>Budowa mostu w Tolkmicku</t>
  </si>
  <si>
    <t xml:space="preserve">Starostwo </t>
  </si>
  <si>
    <t>Powiatowe</t>
  </si>
  <si>
    <t xml:space="preserve">Dom Dziecka </t>
  </si>
  <si>
    <t>Marwica</t>
  </si>
  <si>
    <t>Remont budynku w Pasłęku</t>
  </si>
  <si>
    <t>Bezpieczeństwo publiczne i ochrona przeciwpożarowa</t>
  </si>
  <si>
    <t>Obrona cywilna</t>
  </si>
  <si>
    <t xml:space="preserve">Powiatowy Inspektorat </t>
  </si>
  <si>
    <t>Nadzoru Budowlanego</t>
  </si>
  <si>
    <t>PPP</t>
  </si>
  <si>
    <t>Wymiana instalacji elektrycznej</t>
  </si>
  <si>
    <t>Utworzenie Centrum Zarządzania Kryzysowego</t>
  </si>
  <si>
    <t>ZSEiT</t>
  </si>
  <si>
    <t>75414</t>
  </si>
  <si>
    <t>Obrona cywilna - Wydatki ogółem, z tego:</t>
  </si>
  <si>
    <t>Wydatki na zakupu inwestycyjne jednostek budżetowych</t>
  </si>
  <si>
    <t>Zakup zestawu komputerowego</t>
  </si>
  <si>
    <t>Modernizacja infrastruktury informacyjnej i utworzenie</t>
  </si>
  <si>
    <t>punktu informacyjnego - studium wykonalności</t>
  </si>
  <si>
    <t>Budowa kompleksu boisk sportowych</t>
  </si>
  <si>
    <t>Tolkmicko</t>
  </si>
  <si>
    <t>Zakup samochodu</t>
  </si>
  <si>
    <t>Powiatowe Centrum</t>
  </si>
  <si>
    <t>Pomocy Rodzinie</t>
  </si>
  <si>
    <t>realizowanych w drodze umów /porozumień/</t>
  </si>
  <si>
    <t>organami administracji rządowej  -  na rok 2005</t>
  </si>
  <si>
    <t xml:space="preserve">Dotacje celowe otrzymane z gminy na zadania bieżące </t>
  </si>
  <si>
    <r>
      <t xml:space="preserve">                   Ź R Ó D Ł A    S F I N A N S O W A N I A   D E F I C Y T U   W  </t>
    </r>
    <r>
      <rPr>
        <b/>
        <sz val="10"/>
        <rFont val="Arial CE"/>
        <family val="2"/>
      </rPr>
      <t xml:space="preserve"> 2005 ROKU</t>
    </r>
  </si>
  <si>
    <t>V.</t>
  </si>
  <si>
    <t>VI.</t>
  </si>
  <si>
    <t>VII.</t>
  </si>
  <si>
    <t>Wydatki nie znajdujące pokrycia w planowanych dochodach (II-VI)</t>
  </si>
  <si>
    <t>VIII.</t>
  </si>
  <si>
    <t>Na pokrycie wydatków nie znajdujących pokrycia w planowanych dochodach planuje się przychody (III)</t>
  </si>
  <si>
    <t>Dochody przeznaczone są na pokrycie wydatków                                       (I-V)</t>
  </si>
  <si>
    <t>Z dochodów przeznacza się na spłatę kredytów                      i pożyczek (IV)</t>
  </si>
  <si>
    <t>oraz roboty ogólno budowlane</t>
  </si>
  <si>
    <t>- wykonanie projektu technicznego</t>
  </si>
  <si>
    <t>X</t>
  </si>
  <si>
    <t>Modernizacja bazy DPS - wymiana instalacji c.o.</t>
  </si>
  <si>
    <t>i malowanie obiektu</t>
  </si>
  <si>
    <t>1. Umowy</t>
  </si>
  <si>
    <t>2. Porozumienia</t>
  </si>
  <si>
    <t>Załącznik nr 12</t>
  </si>
  <si>
    <t>Plener plastyczny "Bliżej natury" w Młynarach</t>
  </si>
  <si>
    <t>Przegląd kultury mniejszości narodowych w Młynarach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</si>
  <si>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</si>
  <si>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</si>
  <si>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</si>
  <si>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Powiatowy Festyn Licealny w Pasłęku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</si>
  <si>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</si>
  <si>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</si>
  <si>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Akcja "Sportowe Lato 2005"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</si>
  <si>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</si>
  <si>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</si>
  <si>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</si>
  <si>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</si>
  <si>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Międzynarodowe Zawody w Rzucie Podkową o Puchar Starosty Elbląskiego</t>
  </si>
  <si>
    <t>Turniej sportowo-rekreacyjny dla dzieci wsi pod hasłem "Wakacje na sportowo, bezpiecznie i zdrowo"</t>
  </si>
  <si>
    <t>Budowa mostu zwodzonego w Nowakowie w ciągu drogi</t>
  </si>
  <si>
    <t>powiatowej nr 09160-studium wykonalności i dokumentacja</t>
  </si>
  <si>
    <t>Przebudowa drogi Milejewo-Młynary-Nowe Monestarzysko na odcinku</t>
  </si>
  <si>
    <t>Młynary-N.Monestarzysko- studium wykonalności i dokumentacja</t>
  </si>
  <si>
    <t xml:space="preserve">       §§ 2120, 2310-2330, 6610-6630</t>
  </si>
  <si>
    <t xml:space="preserve">   4. Inne dotacje  - środki pozyskane z innych źródeł - §§ 2700</t>
  </si>
  <si>
    <t>Załącznik nr 10</t>
  </si>
  <si>
    <t>Załącznik  nr 11</t>
  </si>
  <si>
    <t>Załącznik nr 13</t>
  </si>
  <si>
    <t xml:space="preserve">Plan  na 2005 r. </t>
  </si>
  <si>
    <t xml:space="preserve"> PLAN  WYDATKÓW  POWIATU   ELBLĄSKIEGO NA ROK 2005 </t>
  </si>
  <si>
    <t>Wynagrodzenia bezosobowe</t>
  </si>
  <si>
    <t>Opłaty za usługi internetowe</t>
  </si>
  <si>
    <t>Załącznik nr 8</t>
  </si>
  <si>
    <t xml:space="preserve"> P R O G N O Z A    K W O T Y     D Ł U G U   P O W I A T U</t>
  </si>
  <si>
    <t>Sytuacja finansowa Powiatu Elbląskiego</t>
  </si>
  <si>
    <t>A.</t>
  </si>
  <si>
    <t>Dochody własne, w tym:</t>
  </si>
  <si>
    <t>z majątku powiatu</t>
  </si>
  <si>
    <t>z udziału w podatkach</t>
  </si>
  <si>
    <t>B.</t>
  </si>
  <si>
    <t>Subwencje</t>
  </si>
  <si>
    <t>C.</t>
  </si>
  <si>
    <t>Dotacje celowe na zad. adm. rządowej</t>
  </si>
  <si>
    <t>D.</t>
  </si>
  <si>
    <t>Dotacje celowe na zad. własne</t>
  </si>
  <si>
    <t>E.</t>
  </si>
  <si>
    <t>Pozostałe dotacje</t>
  </si>
  <si>
    <t>wydatki bieżące</t>
  </si>
  <si>
    <t>wydatki inwestycyjne</t>
  </si>
  <si>
    <t>Spłaty pożyczek i kred.</t>
  </si>
  <si>
    <t>Spłata zaciąg. poż i kred.</t>
  </si>
  <si>
    <t>w tym spłata pożyczek</t>
  </si>
  <si>
    <t>spłata kredytów</t>
  </si>
  <si>
    <t>odsetki</t>
  </si>
  <si>
    <t>Spłata wnioskowanej pożyczki, kredytu</t>
  </si>
  <si>
    <t>w tym spłata rat pożyczek (kredytów)</t>
  </si>
  <si>
    <t>Wart. udziel. poręczeń</t>
  </si>
  <si>
    <t>Wynik (I-II)</t>
  </si>
  <si>
    <t>Planowana łączna kwota długu</t>
  </si>
  <si>
    <t>Dług/doch (%)</t>
  </si>
  <si>
    <t>Spłaty rat i odsetek /doch (%)</t>
  </si>
  <si>
    <t xml:space="preserve">                                                </t>
  </si>
  <si>
    <t>Wynagordzenia bezosobowe</t>
  </si>
  <si>
    <t>PLAN WYDATKÓW BUDŻETU POWIATU ELBLĄSKIEGO NA  ROK 2005</t>
  </si>
  <si>
    <t>z dnia ..................... 2005 r.</t>
  </si>
  <si>
    <t>Zmiany</t>
  </si>
  <si>
    <t>Plan po zmianach</t>
  </si>
  <si>
    <t>z dnia ................ 2005 r.</t>
  </si>
  <si>
    <t>z dnia .....................2005 r.</t>
  </si>
  <si>
    <t>z dnia ................. 2005 r.</t>
  </si>
  <si>
    <t>z dnia .................... 2005 r.</t>
  </si>
  <si>
    <t>z dnia .................. 2005 r.</t>
  </si>
  <si>
    <t xml:space="preserve">z dnia ...................... 2005 r. </t>
  </si>
  <si>
    <t xml:space="preserve">z dnia ..................... 2005 r. </t>
  </si>
  <si>
    <t xml:space="preserve">z dnia ................... 2005 r. </t>
  </si>
  <si>
    <t>z dnia ...................... 2005 r.</t>
  </si>
  <si>
    <t>4430</t>
  </si>
  <si>
    <t>Zespoły ds. orzekania o niepełnosprawności</t>
  </si>
  <si>
    <t>Plan po zmianch na 2005 r.</t>
  </si>
  <si>
    <t>z dnia ........................ 2005 r.</t>
  </si>
  <si>
    <t>PLAN DOCHODÓW  POWIATU  ELBLĄSKIEGO NA  2005  ROK</t>
  </si>
  <si>
    <t>2910</t>
  </si>
  <si>
    <t>Zwrot dotacji wykorzystanych niezgodnie z przeznaczeniem</t>
  </si>
  <si>
    <t>lub pobranych w nadmiernej wysokości</t>
  </si>
  <si>
    <t>Pozostała dzaiałność</t>
  </si>
  <si>
    <t xml:space="preserve"> - na umowy i porozumienia z jst-§ 2120,2310,2320,2330,6610</t>
  </si>
  <si>
    <t>Rangóry</t>
  </si>
  <si>
    <t>Wyposażenie nowych miejsc pracy - w programie "Wyrównywanie</t>
  </si>
  <si>
    <t>różnic między regionami"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</si>
  <si>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</si>
  <si>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</si>
  <si>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</si>
  <si>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</si>
  <si>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Dotacje celowe przekazane do samorządu województwa</t>
  </si>
  <si>
    <t>na zad.bież.realizowane na pod.porozumień między jst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</si>
  <si>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</si>
  <si>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</si>
  <si>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</si>
  <si>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</si>
  <si>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</si>
  <si>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</si>
  <si>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</si>
  <si>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to sama wpisałam</t>
  </si>
  <si>
    <t>te -8000</t>
  </si>
  <si>
    <t>Wykonanie 2004 r.</t>
  </si>
  <si>
    <t>Otrzymane spadki, zapisy i darowizny w postaci pieniężnej</t>
  </si>
  <si>
    <t>Plan po zmianach na 2005 r.</t>
  </si>
  <si>
    <t xml:space="preserve">Utworzenie Powiatowego Centrum Pomocy Psychol.-Edukacyjnej </t>
  </si>
  <si>
    <t xml:space="preserve"> i Doradztwa Zawodowego - studium wykonalności i dokumentacja</t>
  </si>
  <si>
    <t>Składki na ubepieczenie społeczne</t>
  </si>
  <si>
    <t>Władysławowo</t>
  </si>
  <si>
    <t>Zakup dwóch piaskarek</t>
  </si>
  <si>
    <t>2. Pozostałe dotacje-środki pozyskane z innych  źródeł              - § 2700, 2708, 2709</t>
  </si>
  <si>
    <t>Organizacja mistrzostw powiatu elbląskiego w koszykówce</t>
  </si>
  <si>
    <t>Powiatowa Olimpiada Sportowa Przedszkolaków</t>
  </si>
  <si>
    <t>Otwarte mistrzostwa powiatu elbląskiego w biegu na orientację</t>
  </si>
  <si>
    <t>Przygotowanie i udział reprezentacji powiatu elbląskiego w Ogólnopolskiej Spartakiadzie Młodzieży i Mistrzostwach Polski w lekkiej atletyce osób niepełnosprawnych</t>
  </si>
  <si>
    <t>Powiatowa inauguracja sportowego roku szkolnego 2005/2006</t>
  </si>
  <si>
    <t>Załącznik nr 15</t>
  </si>
  <si>
    <t>WYDATKI ZWIĄZANE Z REALIZACJĄ WIELOLETNICH PROGRAMÓW INWESTYCYJNYCH</t>
  </si>
  <si>
    <t>administracji publicznej oraz świadczenie usług publicznych"</t>
  </si>
  <si>
    <t>OGÓŁEM</t>
  </si>
  <si>
    <t>Projekt "Wrota Warmii i Mazur-elektroniczna platforma funkcjonowania</t>
  </si>
  <si>
    <t>Starostwo</t>
  </si>
  <si>
    <t>2006 r.</t>
  </si>
  <si>
    <t>2007 r.</t>
  </si>
  <si>
    <t>z programów UE</t>
  </si>
  <si>
    <t>stanowiącej ciąg dróg powiatowych nr 09149 i 09150 gm. Elbląg</t>
  </si>
  <si>
    <t>Udrożnienie drogi alternatywnej dla ruchu ponadlokalnego</t>
  </si>
  <si>
    <t>2328</t>
  </si>
  <si>
    <t>2329</t>
  </si>
  <si>
    <t>Dotacje celowe otrzymane z powiatu na zadania bieżące</t>
  </si>
  <si>
    <t>realizowane na podstawie porozumień między j.s.t.</t>
  </si>
  <si>
    <t>Starostwo Powiatowe</t>
  </si>
  <si>
    <t xml:space="preserve">Termomodernizacja wraz z remontem dachu w budynku </t>
  </si>
  <si>
    <t>Starostwa Powiatowego w Elblągu</t>
  </si>
  <si>
    <t>Odsetki od nieterminowych wpłat z tyt. podatków i opłat</t>
  </si>
  <si>
    <t>Wykup papierów wart.         i poręczeń</t>
  </si>
  <si>
    <t>Zakup sprzętu komputerowego</t>
  </si>
  <si>
    <t>Wydatki na zakupy inwestycyjne jednostek budżet.</t>
  </si>
  <si>
    <t>80145</t>
  </si>
  <si>
    <t>Komisje egzaminacyjne</t>
  </si>
  <si>
    <t>Zakup projektora multimedialnego</t>
  </si>
  <si>
    <t>8510</t>
  </si>
  <si>
    <t>Wpływy z różnych rozliczeń</t>
  </si>
  <si>
    <t>0870</t>
  </si>
  <si>
    <t>Wpływy z opłat za zarząd, użytkowanie i użytkowanie</t>
  </si>
  <si>
    <t>Wpływy ze sprzedaży wyrobów</t>
  </si>
  <si>
    <t>Otrzymane spadki, darowizny w postaci pieniężnej</t>
  </si>
  <si>
    <t>Wpływy ze sprzedaży składników majątkowych</t>
  </si>
  <si>
    <t>Dochody od osób prawnych, od osób fizycznych i od</t>
  </si>
  <si>
    <t>innych jednostek nieposiadających osob. prawnej</t>
  </si>
  <si>
    <t>Podatek od towarów i usług</t>
  </si>
  <si>
    <t>Środki na inwestycje rozpoczęte przed dniem 01.01.1999 r.</t>
  </si>
  <si>
    <t>Uzupełnienie subwencji ogólnej dla j.s.t.</t>
  </si>
  <si>
    <t>80195</t>
  </si>
  <si>
    <t>2130</t>
  </si>
  <si>
    <t>Zespoły d/s orzekania o niepełnosprawności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</si>
</sst>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yyyy/mm/dd"/>
    <numFmt numFmtId="167" formatCode="0.0"/>
    <numFmt numFmtId="168" formatCode="#,##0.00\ _z_ł"/>
    <numFmt numFmtId="169" formatCode="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;[Red]0"/>
    <numFmt numFmtId="174" formatCode="00\-000"/>
  </numFmts>
  <fonts count="1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i/>
      <sz val="8.5"/>
      <name val="Arial CE"/>
      <family val="2"/>
    </font>
    <font>
      <sz val="8.5"/>
      <name val="Arial CE"/>
      <family val="2"/>
    </font>
    <font>
      <b/>
      <sz val="8.5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1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3" fontId="0" fillId="0" borderId="2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3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50" xfId="0" applyFont="1" applyBorder="1" applyAlignment="1">
      <alignment horizontal="centerContinuous"/>
    </xf>
    <xf numFmtId="0" fontId="2" fillId="0" borderId="51" xfId="0" applyFont="1" applyBorder="1" applyAlignment="1">
      <alignment horizontal="centerContinuous"/>
    </xf>
    <xf numFmtId="0" fontId="2" fillId="0" borderId="5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Continuous"/>
    </xf>
    <xf numFmtId="0" fontId="2" fillId="0" borderId="2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0" fillId="0" borderId="4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3" fontId="0" fillId="0" borderId="4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Continuous"/>
    </xf>
    <xf numFmtId="3" fontId="0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Continuous"/>
    </xf>
    <xf numFmtId="0" fontId="0" fillId="0" borderId="21" xfId="0" applyFont="1" applyBorder="1" applyAlignment="1">
      <alignment/>
    </xf>
    <xf numFmtId="167" fontId="0" fillId="0" borderId="21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centerContinuous"/>
    </xf>
    <xf numFmtId="0" fontId="0" fillId="0" borderId="51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5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3" fontId="1" fillId="0" borderId="3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3" fontId="1" fillId="0" borderId="4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39" xfId="0" applyFont="1" applyBorder="1" applyAlignment="1">
      <alignment horizontal="center"/>
    </xf>
    <xf numFmtId="3" fontId="0" fillId="0" borderId="62" xfId="0" applyNumberFormat="1" applyFont="1" applyBorder="1" applyAlignment="1">
      <alignment horizontal="right"/>
    </xf>
    <xf numFmtId="0" fontId="4" fillId="0" borderId="63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53" xfId="0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49" fontId="0" fillId="0" borderId="60" xfId="0" applyNumberFormat="1" applyFont="1" applyBorder="1" applyAlignment="1">
      <alignment horizontal="center"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3" fontId="1" fillId="0" borderId="37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4" xfId="0" applyFont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0" fillId="0" borderId="66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 shrinkToFit="1"/>
    </xf>
    <xf numFmtId="3" fontId="2" fillId="0" borderId="69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11" fillId="0" borderId="6" xfId="0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1" fillId="0" borderId="34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5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169" fontId="0" fillId="0" borderId="7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3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13" fillId="0" borderId="59" xfId="0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/>
    </xf>
    <xf numFmtId="0" fontId="2" fillId="0" borderId="59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5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62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0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/>
    </xf>
    <xf numFmtId="3" fontId="14" fillId="0" borderId="33" xfId="0" applyNumberFormat="1" applyFont="1" applyBorder="1" applyAlignment="1">
      <alignment/>
    </xf>
    <xf numFmtId="0" fontId="0" fillId="0" borderId="54" xfId="0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1" fillId="0" borderId="5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4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3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3" fontId="2" fillId="0" borderId="5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7" xfId="0" applyFont="1" applyBorder="1" applyAlignment="1">
      <alignment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6" fillId="0" borderId="0" xfId="0" applyFont="1" applyAlignment="1">
      <alignment/>
    </xf>
    <xf numFmtId="3" fontId="17" fillId="0" borderId="59" xfId="0" applyNumberFormat="1" applyFont="1" applyBorder="1" applyAlignment="1">
      <alignment/>
    </xf>
    <xf numFmtId="3" fontId="17" fillId="0" borderId="59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/>
    </xf>
    <xf numFmtId="3" fontId="16" fillId="0" borderId="59" xfId="0" applyNumberFormat="1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3" fontId="1" fillId="0" borderId="3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" fontId="1" fillId="0" borderId="36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B31" sqref="B31"/>
    </sheetView>
  </sheetViews>
  <sheetFormatPr defaultColWidth="9.00390625" defaultRowHeight="12.75"/>
  <cols>
    <col min="1" max="1" width="55.875" style="15" customWidth="1"/>
    <col min="2" max="2" width="24.00390625" style="15" customWidth="1"/>
    <col min="3" max="16384" width="9.125" style="15" customWidth="1"/>
  </cols>
  <sheetData>
    <row r="1" ht="12">
      <c r="B1" s="16" t="s">
        <v>98</v>
      </c>
    </row>
    <row r="2" spans="1:2" ht="12">
      <c r="A2" s="17"/>
      <c r="B2" s="16" t="s">
        <v>49</v>
      </c>
    </row>
    <row r="3" spans="1:2" ht="12">
      <c r="A3" s="17"/>
      <c r="B3" s="16" t="s">
        <v>50</v>
      </c>
    </row>
    <row r="4" spans="1:2" ht="12">
      <c r="A4" s="17"/>
      <c r="B4" s="16" t="s">
        <v>650</v>
      </c>
    </row>
    <row r="5" spans="1:2" ht="9.75">
      <c r="A5" s="17"/>
      <c r="B5" s="17"/>
    </row>
    <row r="6" spans="1:2" ht="9.75">
      <c r="A6" s="17"/>
      <c r="B6" s="17"/>
    </row>
    <row r="7" spans="1:2" ht="9.75">
      <c r="A7" s="17"/>
      <c r="B7" s="17"/>
    </row>
    <row r="8" spans="1:2" ht="9.75">
      <c r="A8" s="18"/>
      <c r="B8" s="18"/>
    </row>
    <row r="9" spans="1:2" ht="15">
      <c r="A9" s="658" t="s">
        <v>495</v>
      </c>
      <c r="B9" s="658"/>
    </row>
    <row r="10" spans="1:2" ht="9.75">
      <c r="A10" s="19"/>
      <c r="B10" s="19"/>
    </row>
    <row r="11" spans="1:2" ht="13.5" customHeight="1" thickBot="1">
      <c r="A11" s="657" t="s">
        <v>51</v>
      </c>
      <c r="B11" s="657"/>
    </row>
    <row r="12" spans="1:2" ht="14.25" customHeight="1">
      <c r="A12" s="659" t="s">
        <v>52</v>
      </c>
      <c r="B12" s="662" t="s">
        <v>494</v>
      </c>
    </row>
    <row r="13" spans="1:2" ht="12.75" customHeight="1">
      <c r="A13" s="660"/>
      <c r="B13" s="663"/>
    </row>
    <row r="14" spans="1:2" ht="13.5" customHeight="1" thickBot="1">
      <c r="A14" s="661"/>
      <c r="B14" s="664"/>
    </row>
    <row r="15" spans="1:2" ht="12.75" thickBot="1">
      <c r="A15" s="311">
        <v>1</v>
      </c>
      <c r="B15" s="332">
        <v>2</v>
      </c>
    </row>
    <row r="16" spans="1:2" ht="12">
      <c r="A16" s="156"/>
      <c r="B16" s="33"/>
    </row>
    <row r="17" spans="1:2" ht="12">
      <c r="A17" s="169" t="s">
        <v>112</v>
      </c>
      <c r="B17" s="36">
        <f>'Dochody-ukł.wykon.'!G85</f>
        <v>2415735</v>
      </c>
    </row>
    <row r="18" spans="1:2" ht="12.75" thickBot="1">
      <c r="A18" s="174"/>
      <c r="B18" s="39"/>
    </row>
    <row r="19" spans="1:2" ht="12">
      <c r="A19" s="313" t="s">
        <v>53</v>
      </c>
      <c r="B19" s="173">
        <f>SUM(B20:B21)</f>
        <v>1239281</v>
      </c>
    </row>
    <row r="20" spans="1:2" ht="12">
      <c r="A20" s="313" t="s">
        <v>54</v>
      </c>
      <c r="B20" s="158">
        <f>'Dochody-ukł.wykon.'!G39</f>
        <v>1101300</v>
      </c>
    </row>
    <row r="21" spans="1:2" ht="12.75" thickBot="1">
      <c r="A21" s="315" t="s">
        <v>55</v>
      </c>
      <c r="B21" s="399">
        <v>137981</v>
      </c>
    </row>
    <row r="22" spans="1:2" ht="12.75" customHeight="1">
      <c r="A22" s="654" t="s">
        <v>56</v>
      </c>
      <c r="B22" s="666">
        <f>5589902+5000+800+45000+15500</f>
        <v>5656202</v>
      </c>
    </row>
    <row r="23" spans="1:2" ht="13.5" customHeight="1" thickBot="1">
      <c r="A23" s="665"/>
      <c r="B23" s="667"/>
    </row>
    <row r="24" spans="1:2" ht="12.75" thickBot="1">
      <c r="A24" s="316" t="s">
        <v>57</v>
      </c>
      <c r="B24" s="400">
        <f>'Dochody-ukł.wykon.'!G102+'Dochody-ukł.wykon.'!G44</f>
        <v>192741</v>
      </c>
    </row>
    <row r="25" spans="1:2" ht="12.75" customHeight="1">
      <c r="A25" s="654" t="s">
        <v>58</v>
      </c>
      <c r="B25" s="655">
        <f>B24+B22+B19+B17</f>
        <v>9503959</v>
      </c>
    </row>
    <row r="26" spans="1:2" ht="15" customHeight="1" thickBot="1">
      <c r="A26" s="654"/>
      <c r="B26" s="656"/>
    </row>
    <row r="27" spans="1:2" ht="12">
      <c r="A27" s="317"/>
      <c r="B27" s="401"/>
    </row>
    <row r="28" spans="1:2" ht="12">
      <c r="A28" s="169" t="s">
        <v>59</v>
      </c>
      <c r="B28" s="402">
        <f>'Dochody-ukł.wykon.'!G93+'Dochody-ukł.wykon.'!G99+'Dochody-ukł.wykon.'!G104+'Dochody-ukł.wykon.'!G95</f>
        <v>15850415</v>
      </c>
    </row>
    <row r="29" spans="1:2" ht="12.75" thickBot="1">
      <c r="A29" s="174"/>
      <c r="B29" s="379"/>
    </row>
    <row r="30" spans="1:2" ht="12">
      <c r="A30" s="318"/>
      <c r="B30" s="401"/>
    </row>
    <row r="31" spans="1:2" ht="12">
      <c r="A31" s="169" t="s">
        <v>60</v>
      </c>
      <c r="B31" s="403">
        <f>SUM(B34:B44)</f>
        <v>7447592</v>
      </c>
    </row>
    <row r="32" spans="1:2" ht="12.75" thickBot="1">
      <c r="A32" s="174"/>
      <c r="B32" s="379"/>
    </row>
    <row r="33" spans="1:2" ht="12">
      <c r="A33" s="169"/>
      <c r="B33" s="402"/>
    </row>
    <row r="34" spans="1:2" ht="12">
      <c r="A34" s="169" t="s">
        <v>278</v>
      </c>
      <c r="B34" s="402">
        <f>'Dochody-ukł.wykon.'!G218</f>
        <v>2920100</v>
      </c>
    </row>
    <row r="35" spans="1:2" ht="12">
      <c r="A35" s="313"/>
      <c r="B35" s="158"/>
    </row>
    <row r="36" spans="1:2" ht="12">
      <c r="A36" s="169"/>
      <c r="B36" s="402"/>
    </row>
    <row r="37" spans="1:2" ht="12">
      <c r="A37" s="169" t="s">
        <v>481</v>
      </c>
      <c r="B37" s="402"/>
    </row>
    <row r="38" spans="1:2" ht="12">
      <c r="A38" s="169" t="s">
        <v>482</v>
      </c>
      <c r="B38" s="402">
        <f>'Dochody-ukł.wykon.'!G219</f>
        <v>3294827</v>
      </c>
    </row>
    <row r="39" spans="1:2" ht="12">
      <c r="A39" s="313" t="s">
        <v>483</v>
      </c>
      <c r="B39" s="158"/>
    </row>
    <row r="40" spans="1:2" ht="12">
      <c r="A40" s="169"/>
      <c r="B40" s="402"/>
    </row>
    <row r="41" spans="1:2" ht="12">
      <c r="A41" s="169" t="s">
        <v>484</v>
      </c>
      <c r="B41" s="402">
        <f>'Dochody-ukł.wykon.'!G220</f>
        <v>931144</v>
      </c>
    </row>
    <row r="42" spans="1:2" ht="12">
      <c r="A42" s="313" t="s">
        <v>605</v>
      </c>
      <c r="B42" s="158"/>
    </row>
    <row r="43" spans="1:2" ht="12">
      <c r="A43" s="169"/>
      <c r="B43" s="402"/>
    </row>
    <row r="44" spans="1:2" ht="12">
      <c r="A44" s="313" t="s">
        <v>606</v>
      </c>
      <c r="B44" s="158">
        <f>'Dochody-ukł.wykon.'!G221</f>
        <v>301521</v>
      </c>
    </row>
    <row r="45" spans="1:2" ht="12">
      <c r="A45" s="169"/>
      <c r="B45" s="402"/>
    </row>
    <row r="46" spans="1:2" ht="12">
      <c r="A46" s="169" t="s">
        <v>61</v>
      </c>
      <c r="B46" s="403">
        <f>B31+B28</f>
        <v>23298007</v>
      </c>
    </row>
    <row r="47" spans="1:2" ht="12.75" thickBot="1">
      <c r="A47" s="156"/>
      <c r="B47" s="402"/>
    </row>
    <row r="48" spans="1:2" ht="12">
      <c r="A48" s="319"/>
      <c r="B48" s="401"/>
    </row>
    <row r="49" spans="1:2" ht="12">
      <c r="A49" s="320" t="s">
        <v>62</v>
      </c>
      <c r="B49" s="404">
        <f>B46+B25</f>
        <v>32801966</v>
      </c>
    </row>
    <row r="50" spans="1:2" ht="12.75" thickBot="1">
      <c r="A50" s="174"/>
      <c r="B50" s="182"/>
    </row>
  </sheetData>
  <mergeCells count="8">
    <mergeCell ref="A25:A26"/>
    <mergeCell ref="B25:B26"/>
    <mergeCell ref="A11:B11"/>
    <mergeCell ref="A9:B9"/>
    <mergeCell ref="A12:A14"/>
    <mergeCell ref="B12:B14"/>
    <mergeCell ref="A22:A23"/>
    <mergeCell ref="B22:B23"/>
  </mergeCells>
  <printOptions horizontalCentered="1"/>
  <pageMargins left="0.68" right="0.67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13">
      <selection activeCell="E21" sqref="E21"/>
    </sheetView>
  </sheetViews>
  <sheetFormatPr defaultColWidth="9.00390625" defaultRowHeight="12.75"/>
  <cols>
    <col min="1" max="1" width="4.875" style="15" customWidth="1"/>
    <col min="2" max="2" width="6.875" style="15" customWidth="1"/>
    <col min="3" max="3" width="44.125" style="15" customWidth="1"/>
    <col min="4" max="4" width="15.125" style="15" customWidth="1"/>
    <col min="5" max="5" width="14.875" style="15" customWidth="1"/>
    <col min="6" max="16384" width="9.125" style="15" customWidth="1"/>
  </cols>
  <sheetData>
    <row r="1" spans="4:5" ht="12">
      <c r="D1" s="16" t="s">
        <v>614</v>
      </c>
      <c r="E1" s="16"/>
    </row>
    <row r="2" spans="3:5" ht="12">
      <c r="C2" s="19"/>
      <c r="D2" s="16" t="s">
        <v>317</v>
      </c>
      <c r="E2" s="16"/>
    </row>
    <row r="3" spans="3:5" ht="12">
      <c r="C3" s="19"/>
      <c r="D3" s="16" t="s">
        <v>50</v>
      </c>
      <c r="E3" s="16"/>
    </row>
    <row r="4" spans="3:5" ht="12">
      <c r="C4" s="19"/>
      <c r="D4" s="16" t="s">
        <v>653</v>
      </c>
      <c r="E4" s="17"/>
    </row>
    <row r="5" spans="3:5" ht="9.75">
      <c r="C5" s="19"/>
      <c r="D5" s="17"/>
      <c r="E5" s="17"/>
    </row>
    <row r="6" spans="3:5" ht="9.75">
      <c r="C6" s="19"/>
      <c r="D6" s="17"/>
      <c r="E6" s="17"/>
    </row>
    <row r="7" spans="3:5" ht="9.75">
      <c r="C7" s="19"/>
      <c r="D7" s="17"/>
      <c r="E7" s="17"/>
    </row>
    <row r="8" spans="4:5" ht="9.75">
      <c r="D8" s="17"/>
      <c r="E8" s="17"/>
    </row>
    <row r="9" spans="1:5" ht="12.75" customHeight="1">
      <c r="A9" s="701" t="s">
        <v>569</v>
      </c>
      <c r="B9" s="701"/>
      <c r="C9" s="701"/>
      <c r="D9" s="701"/>
      <c r="E9" s="701"/>
    </row>
    <row r="10" spans="3:4" ht="9.75">
      <c r="C10" s="19"/>
      <c r="D10" s="193"/>
    </row>
    <row r="11" spans="3:4" ht="9.75">
      <c r="C11" s="19"/>
      <c r="D11" s="92"/>
    </row>
    <row r="12" spans="2:5" ht="10.5" thickBot="1">
      <c r="B12" s="17"/>
      <c r="C12" s="17"/>
      <c r="D12" s="21"/>
      <c r="E12" s="62" t="s">
        <v>346</v>
      </c>
    </row>
    <row r="13" spans="2:5" ht="12.75">
      <c r="B13" s="196"/>
      <c r="C13" s="203"/>
      <c r="D13" s="204" t="s">
        <v>347</v>
      </c>
      <c r="E13" s="205" t="s">
        <v>348</v>
      </c>
    </row>
    <row r="14" spans="2:5" ht="12.75">
      <c r="B14" s="206" t="s">
        <v>349</v>
      </c>
      <c r="C14" s="3" t="s">
        <v>350</v>
      </c>
      <c r="D14" s="3" t="s">
        <v>351</v>
      </c>
      <c r="E14" s="207" t="s">
        <v>352</v>
      </c>
    </row>
    <row r="15" spans="2:5" ht="13.5" thickBot="1">
      <c r="B15" s="208"/>
      <c r="C15" s="209"/>
      <c r="D15" s="209" t="s">
        <v>353</v>
      </c>
      <c r="E15" s="210" t="s">
        <v>499</v>
      </c>
    </row>
    <row r="16" spans="2:5" ht="13.5" thickBot="1">
      <c r="B16" s="22">
        <v>1</v>
      </c>
      <c r="C16" s="185">
        <v>2</v>
      </c>
      <c r="D16" s="185">
        <v>3</v>
      </c>
      <c r="E16" s="23">
        <v>4</v>
      </c>
    </row>
    <row r="17" spans="2:5" ht="12.75">
      <c r="B17" s="88" t="s">
        <v>354</v>
      </c>
      <c r="C17" s="10" t="s">
        <v>355</v>
      </c>
      <c r="D17" s="3"/>
      <c r="E17" s="333">
        <f>'Dochody-ukł.wykon.'!G216</f>
        <v>32801966</v>
      </c>
    </row>
    <row r="18" spans="2:5" ht="12.75">
      <c r="B18" s="211" t="s">
        <v>356</v>
      </c>
      <c r="C18" s="212" t="s">
        <v>357</v>
      </c>
      <c r="D18" s="213"/>
      <c r="E18" s="112">
        <f>'WYDATKI Zał.2'!F369+'WYDATKI Zał.2'!F364</f>
        <v>33018504</v>
      </c>
    </row>
    <row r="19" spans="2:5" ht="12.75">
      <c r="B19" s="211"/>
      <c r="C19" s="212" t="s">
        <v>358</v>
      </c>
      <c r="D19" s="213"/>
      <c r="E19" s="112">
        <f>E17-E18</f>
        <v>-216538</v>
      </c>
    </row>
    <row r="20" spans="2:5" ht="13.5" thickBot="1">
      <c r="B20" s="189"/>
      <c r="C20" s="214" t="s">
        <v>359</v>
      </c>
      <c r="D20" s="101"/>
      <c r="E20" s="221">
        <f>E21-E29</f>
        <v>217619</v>
      </c>
    </row>
    <row r="21" spans="2:5" ht="13.5" thickBot="1">
      <c r="B21" s="215" t="s">
        <v>360</v>
      </c>
      <c r="C21" s="216" t="s">
        <v>361</v>
      </c>
      <c r="D21" s="217"/>
      <c r="E21" s="116">
        <f>SUM(E22:E28)</f>
        <v>1465047</v>
      </c>
    </row>
    <row r="22" spans="2:5" ht="12.75">
      <c r="B22" s="85" t="s">
        <v>362</v>
      </c>
      <c r="C22" s="80" t="s">
        <v>363</v>
      </c>
      <c r="D22" s="6" t="s">
        <v>364</v>
      </c>
      <c r="E22" s="70">
        <v>1161405</v>
      </c>
    </row>
    <row r="23" spans="2:5" ht="12.75">
      <c r="B23" s="85" t="s">
        <v>365</v>
      </c>
      <c r="C23" s="212" t="s">
        <v>366</v>
      </c>
      <c r="D23" s="6" t="s">
        <v>364</v>
      </c>
      <c r="E23" s="70"/>
    </row>
    <row r="24" spans="2:5" ht="12.75">
      <c r="B24" s="85" t="s">
        <v>367</v>
      </c>
      <c r="C24" s="212" t="s">
        <v>368</v>
      </c>
      <c r="D24" s="6" t="s">
        <v>369</v>
      </c>
      <c r="E24" s="70"/>
    </row>
    <row r="25" spans="2:5" ht="12.75">
      <c r="B25" s="85" t="s">
        <v>370</v>
      </c>
      <c r="C25" s="212" t="s">
        <v>371</v>
      </c>
      <c r="D25" s="6" t="s">
        <v>372</v>
      </c>
      <c r="E25" s="70"/>
    </row>
    <row r="26" spans="2:5" ht="12.75">
      <c r="B26" s="85" t="s">
        <v>373</v>
      </c>
      <c r="C26" s="212" t="s">
        <v>374</v>
      </c>
      <c r="D26" s="6" t="s">
        <v>375</v>
      </c>
      <c r="E26" s="70">
        <v>303642</v>
      </c>
    </row>
    <row r="27" spans="2:5" ht="12.75">
      <c r="B27" s="85" t="s">
        <v>376</v>
      </c>
      <c r="C27" s="212" t="s">
        <v>377</v>
      </c>
      <c r="D27" s="6" t="s">
        <v>378</v>
      </c>
      <c r="E27" s="70"/>
    </row>
    <row r="28" spans="2:7" ht="13.5" thickBot="1">
      <c r="B28" s="189" t="s">
        <v>379</v>
      </c>
      <c r="C28" s="214" t="s">
        <v>380</v>
      </c>
      <c r="D28" s="101" t="s">
        <v>369</v>
      </c>
      <c r="E28" s="84"/>
      <c r="G28" s="31"/>
    </row>
    <row r="29" spans="2:5" ht="13.5" thickBot="1">
      <c r="B29" s="215" t="s">
        <v>381</v>
      </c>
      <c r="C29" s="216" t="s">
        <v>382</v>
      </c>
      <c r="D29" s="217"/>
      <c r="E29" s="116">
        <f>SUM(E30:E35)</f>
        <v>1247428</v>
      </c>
    </row>
    <row r="30" spans="2:5" ht="12.75">
      <c r="B30" s="85" t="s">
        <v>362</v>
      </c>
      <c r="C30" s="80" t="s">
        <v>383</v>
      </c>
      <c r="D30" s="6" t="s">
        <v>384</v>
      </c>
      <c r="E30" s="70">
        <f>25035+38000</f>
        <v>63035</v>
      </c>
    </row>
    <row r="31" spans="2:5" ht="12.75">
      <c r="B31" s="85" t="s">
        <v>365</v>
      </c>
      <c r="C31" s="80" t="s">
        <v>385</v>
      </c>
      <c r="D31" s="6" t="s">
        <v>386</v>
      </c>
      <c r="E31" s="70"/>
    </row>
    <row r="32" spans="2:5" ht="12.75">
      <c r="B32" s="85" t="s">
        <v>367</v>
      </c>
      <c r="C32" s="212" t="s">
        <v>387</v>
      </c>
      <c r="D32" s="6" t="s">
        <v>384</v>
      </c>
      <c r="E32" s="70">
        <v>204998</v>
      </c>
    </row>
    <row r="33" spans="2:5" ht="12.75">
      <c r="B33" s="85" t="s">
        <v>370</v>
      </c>
      <c r="C33" s="212" t="s">
        <v>388</v>
      </c>
      <c r="D33" s="6" t="s">
        <v>389</v>
      </c>
      <c r="E33" s="339">
        <f>938995+72000+100-31700</f>
        <v>979395</v>
      </c>
    </row>
    <row r="34" spans="2:5" ht="12.75">
      <c r="B34" s="211" t="s">
        <v>373</v>
      </c>
      <c r="C34" s="212" t="s">
        <v>390</v>
      </c>
      <c r="D34" s="6" t="s">
        <v>391</v>
      </c>
      <c r="E34" s="78"/>
    </row>
    <row r="35" spans="2:5" ht="13.5" thickBot="1">
      <c r="B35" s="218" t="s">
        <v>376</v>
      </c>
      <c r="C35" s="219" t="s">
        <v>392</v>
      </c>
      <c r="D35" s="220" t="s">
        <v>386</v>
      </c>
      <c r="E35" s="221"/>
    </row>
    <row r="37" ht="10.5" thickBot="1"/>
    <row r="38" spans="2:5" ht="25.5">
      <c r="B38" s="365" t="s">
        <v>570</v>
      </c>
      <c r="C38" s="360" t="s">
        <v>577</v>
      </c>
      <c r="D38" s="368" t="s">
        <v>580</v>
      </c>
      <c r="E38" s="361">
        <v>0</v>
      </c>
    </row>
    <row r="39" spans="2:5" ht="25.5">
      <c r="B39" s="366" t="s">
        <v>571</v>
      </c>
      <c r="C39" s="359" t="s">
        <v>576</v>
      </c>
      <c r="D39" s="369" t="s">
        <v>580</v>
      </c>
      <c r="E39" s="362">
        <v>0</v>
      </c>
    </row>
    <row r="40" spans="2:5" ht="25.5">
      <c r="B40" s="366" t="s">
        <v>572</v>
      </c>
      <c r="C40" s="359" t="s">
        <v>573</v>
      </c>
      <c r="D40" s="369" t="s">
        <v>580</v>
      </c>
      <c r="E40" s="362">
        <v>0</v>
      </c>
    </row>
    <row r="41" spans="2:5" ht="25.5" customHeight="1" thickBot="1">
      <c r="B41" s="367" t="s">
        <v>574</v>
      </c>
      <c r="C41" s="363" t="s">
        <v>575</v>
      </c>
      <c r="D41" s="370" t="s">
        <v>580</v>
      </c>
      <c r="E41" s="364">
        <v>0</v>
      </c>
    </row>
    <row r="42" spans="2:5" ht="12.75">
      <c r="B42" s="56"/>
      <c r="C42" s="56"/>
      <c r="D42" s="56"/>
      <c r="E42" s="56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23" sqref="D23"/>
    </sheetView>
  </sheetViews>
  <sheetFormatPr defaultColWidth="9.00390625" defaultRowHeight="12.75"/>
  <cols>
    <col min="1" max="1" width="6.125" style="15" customWidth="1"/>
    <col min="2" max="2" width="44.625" style="15" customWidth="1"/>
    <col min="3" max="3" width="12.00390625" style="15" customWidth="1"/>
    <col min="4" max="4" width="11.125" style="15" customWidth="1"/>
    <col min="5" max="5" width="11.625" style="15" customWidth="1"/>
    <col min="6" max="6" width="11.125" style="15" customWidth="1"/>
    <col min="7" max="16384" width="9.125" style="15" customWidth="1"/>
  </cols>
  <sheetData>
    <row r="1" spans="4:6" ht="12">
      <c r="D1" s="17"/>
      <c r="E1" s="16" t="s">
        <v>411</v>
      </c>
      <c r="F1" s="117"/>
    </row>
    <row r="2" spans="1:6" ht="12">
      <c r="A2" s="222"/>
      <c r="B2" s="223"/>
      <c r="C2" s="222"/>
      <c r="D2" s="17"/>
      <c r="E2" s="16" t="s">
        <v>393</v>
      </c>
      <c r="F2" s="117"/>
    </row>
    <row r="3" spans="1:6" ht="12">
      <c r="A3" s="222"/>
      <c r="B3" s="223"/>
      <c r="D3" s="17"/>
      <c r="E3" s="16" t="s">
        <v>50</v>
      </c>
      <c r="F3" s="117"/>
    </row>
    <row r="4" spans="1:6" ht="12">
      <c r="A4" s="222"/>
      <c r="B4" s="223"/>
      <c r="D4" s="17"/>
      <c r="E4" s="16" t="s">
        <v>654</v>
      </c>
      <c r="F4" s="117"/>
    </row>
    <row r="5" spans="1:6" ht="12">
      <c r="A5" s="222"/>
      <c r="B5" s="223"/>
      <c r="D5" s="17"/>
      <c r="E5" s="16"/>
      <c r="F5" s="117"/>
    </row>
    <row r="6" spans="1:5" ht="9.75">
      <c r="A6" s="222"/>
      <c r="B6" s="223"/>
      <c r="D6" s="17"/>
      <c r="E6" s="17"/>
    </row>
    <row r="7" spans="1:5" ht="9.75">
      <c r="A7" s="222"/>
      <c r="B7" s="223"/>
      <c r="D7" s="17"/>
      <c r="E7" s="17"/>
    </row>
    <row r="8" spans="1:5" ht="9.75">
      <c r="A8" s="222"/>
      <c r="B8" s="223"/>
      <c r="D8" s="17"/>
      <c r="E8" s="17"/>
    </row>
    <row r="9" spans="1:6" ht="9.75">
      <c r="A9" s="222"/>
      <c r="B9" s="223"/>
      <c r="D9" s="224"/>
      <c r="E9" s="222"/>
      <c r="F9" s="222"/>
    </row>
    <row r="10" spans="1:6" ht="12.75" customHeight="1">
      <c r="A10" s="721" t="s">
        <v>615</v>
      </c>
      <c r="B10" s="721"/>
      <c r="C10" s="721"/>
      <c r="D10" s="721"/>
      <c r="E10" s="721"/>
      <c r="F10" s="721"/>
    </row>
    <row r="11" spans="1:6" ht="9.75">
      <c r="A11" s="222"/>
      <c r="B11" s="225"/>
      <c r="C11" s="222"/>
      <c r="D11" s="222"/>
      <c r="E11" s="222"/>
      <c r="F11" s="222"/>
    </row>
    <row r="12" spans="1:6" ht="9.75">
      <c r="A12" s="222"/>
      <c r="B12" s="225"/>
      <c r="C12" s="222"/>
      <c r="D12" s="222"/>
      <c r="E12" s="222"/>
      <c r="F12" s="222"/>
    </row>
    <row r="13" spans="1:6" ht="9.75">
      <c r="A13" s="222"/>
      <c r="B13" s="223"/>
      <c r="C13" s="222"/>
      <c r="D13" s="222"/>
      <c r="E13" s="222"/>
      <c r="F13" s="222"/>
    </row>
    <row r="14" ht="10.5" thickBot="1">
      <c r="F14" s="62" t="s">
        <v>346</v>
      </c>
    </row>
    <row r="15" spans="1:6" ht="12">
      <c r="A15" s="226"/>
      <c r="B15" s="227"/>
      <c r="C15" s="227"/>
      <c r="D15" s="228" t="s">
        <v>394</v>
      </c>
      <c r="E15" s="229"/>
      <c r="F15" s="230"/>
    </row>
    <row r="16" spans="1:6" ht="12">
      <c r="A16" s="178"/>
      <c r="B16" s="231" t="s">
        <v>395</v>
      </c>
      <c r="C16" s="231" t="s">
        <v>96</v>
      </c>
      <c r="D16" s="232"/>
      <c r="E16" s="232"/>
      <c r="F16" s="233"/>
    </row>
    <row r="17" spans="1:6" ht="12">
      <c r="A17" s="234" t="s">
        <v>396</v>
      </c>
      <c r="B17" s="231" t="s">
        <v>397</v>
      </c>
      <c r="C17" s="231" t="s">
        <v>398</v>
      </c>
      <c r="D17" s="231">
        <v>2005</v>
      </c>
      <c r="E17" s="231">
        <v>2006</v>
      </c>
      <c r="F17" s="235">
        <v>2007</v>
      </c>
    </row>
    <row r="18" spans="1:6" ht="12">
      <c r="A18" s="178"/>
      <c r="B18" s="232"/>
      <c r="C18" s="231" t="s">
        <v>500</v>
      </c>
      <c r="D18" s="232"/>
      <c r="E18" s="232"/>
      <c r="F18" s="236"/>
    </row>
    <row r="19" spans="1:6" ht="12.75" thickBot="1">
      <c r="A19" s="181"/>
      <c r="B19" s="237"/>
      <c r="C19" s="238"/>
      <c r="D19" s="237"/>
      <c r="E19" s="237"/>
      <c r="F19" s="239"/>
    </row>
    <row r="20" spans="1:6" ht="13.5" thickBot="1">
      <c r="A20" s="240">
        <v>1</v>
      </c>
      <c r="B20" s="241">
        <v>2</v>
      </c>
      <c r="C20" s="241">
        <v>3</v>
      </c>
      <c r="D20" s="241">
        <v>4</v>
      </c>
      <c r="E20" s="241">
        <v>5</v>
      </c>
      <c r="F20" s="242">
        <v>6</v>
      </c>
    </row>
    <row r="21" spans="1:6" ht="12.75">
      <c r="A21" s="243" t="s">
        <v>362</v>
      </c>
      <c r="B21" s="5" t="s">
        <v>399</v>
      </c>
      <c r="C21" s="327">
        <v>0</v>
      </c>
      <c r="D21" s="188">
        <v>0</v>
      </c>
      <c r="E21" s="188">
        <v>0</v>
      </c>
      <c r="F21" s="71">
        <v>0</v>
      </c>
    </row>
    <row r="22" spans="1:9" ht="12.75">
      <c r="A22" s="244" t="s">
        <v>365</v>
      </c>
      <c r="B22" s="212" t="s">
        <v>400</v>
      </c>
      <c r="C22" s="559">
        <v>10000000</v>
      </c>
      <c r="D22" s="245">
        <v>11098370</v>
      </c>
      <c r="E22" s="245">
        <v>11378155</v>
      </c>
      <c r="F22" s="78">
        <v>10857940</v>
      </c>
      <c r="H22" s="15">
        <v>11378155</v>
      </c>
      <c r="I22" s="15">
        <v>10857940</v>
      </c>
    </row>
    <row r="23" spans="1:6" ht="12.75">
      <c r="A23" s="243" t="s">
        <v>367</v>
      </c>
      <c r="B23" s="5" t="s">
        <v>366</v>
      </c>
      <c r="C23" s="327">
        <v>376246</v>
      </c>
      <c r="D23" s="188">
        <v>171248</v>
      </c>
      <c r="E23" s="188">
        <v>20000</v>
      </c>
      <c r="F23" s="71">
        <v>10000</v>
      </c>
    </row>
    <row r="24" spans="1:6" ht="12.75">
      <c r="A24" s="244" t="s">
        <v>370</v>
      </c>
      <c r="B24" s="212" t="s">
        <v>401</v>
      </c>
      <c r="C24" s="559"/>
      <c r="D24" s="245"/>
      <c r="E24" s="245"/>
      <c r="F24" s="78"/>
    </row>
    <row r="25" spans="1:6" ht="12.75">
      <c r="A25" s="243" t="s">
        <v>373</v>
      </c>
      <c r="B25" s="5" t="s">
        <v>402</v>
      </c>
      <c r="C25" s="327">
        <v>0</v>
      </c>
      <c r="D25" s="188">
        <f>D28</f>
        <v>0</v>
      </c>
      <c r="E25" s="188">
        <f>E28</f>
        <v>0</v>
      </c>
      <c r="F25" s="71">
        <f>F28</f>
        <v>0</v>
      </c>
    </row>
    <row r="26" spans="1:6" ht="12.75">
      <c r="A26" s="243"/>
      <c r="B26" s="212" t="s">
        <v>403</v>
      </c>
      <c r="C26" s="559"/>
      <c r="D26" s="245"/>
      <c r="E26" s="245"/>
      <c r="F26" s="78"/>
    </row>
    <row r="27" spans="1:6" ht="12.75">
      <c r="A27" s="243"/>
      <c r="B27" s="5" t="s">
        <v>404</v>
      </c>
      <c r="C27" s="327"/>
      <c r="D27" s="188"/>
      <c r="E27" s="188"/>
      <c r="F27" s="71"/>
    </row>
    <row r="28" spans="1:6" ht="12.75">
      <c r="A28" s="243"/>
      <c r="B28" s="212" t="s">
        <v>405</v>
      </c>
      <c r="C28" s="560"/>
      <c r="D28" s="245"/>
      <c r="E28" s="245"/>
      <c r="F28" s="78"/>
    </row>
    <row r="29" spans="1:6" ht="12.75">
      <c r="A29" s="243"/>
      <c r="B29" s="80" t="s">
        <v>406</v>
      </c>
      <c r="C29" s="561"/>
      <c r="D29" s="246"/>
      <c r="E29" s="246"/>
      <c r="F29" s="70"/>
    </row>
    <row r="30" spans="1:6" ht="12.75">
      <c r="A30" s="244" t="s">
        <v>376</v>
      </c>
      <c r="B30" s="80" t="s">
        <v>407</v>
      </c>
      <c r="C30" s="562">
        <f>SUM(C21:C25)</f>
        <v>10376246</v>
      </c>
      <c r="D30" s="247">
        <f>SUM(D21:D25)</f>
        <v>11269618</v>
      </c>
      <c r="E30" s="247">
        <f>SUM(E21:E25)</f>
        <v>11398155</v>
      </c>
      <c r="F30" s="75">
        <f>SUM(F21:F25)</f>
        <v>10867940</v>
      </c>
    </row>
    <row r="31" spans="1:6" ht="13.5" thickBot="1">
      <c r="A31" s="248" t="s">
        <v>379</v>
      </c>
      <c r="B31" s="214" t="s">
        <v>408</v>
      </c>
      <c r="C31" s="563">
        <v>34245928</v>
      </c>
      <c r="D31" s="250">
        <f>'Dochody zał.1'!B49</f>
        <v>32801966</v>
      </c>
      <c r="E31" s="250">
        <v>33166349</v>
      </c>
      <c r="F31" s="251">
        <v>34161340</v>
      </c>
    </row>
    <row r="32" spans="1:6" ht="13.5" thickBot="1">
      <c r="A32" s="252" t="s">
        <v>409</v>
      </c>
      <c r="B32" s="253" t="s">
        <v>410</v>
      </c>
      <c r="C32" s="254">
        <f>C30/C31*100</f>
        <v>30.299211047806914</v>
      </c>
      <c r="D32" s="254">
        <f>D30/D31*100</f>
        <v>34.35653216639515</v>
      </c>
      <c r="E32" s="254">
        <f>E30/E31*100</f>
        <v>34.36662564215314</v>
      </c>
      <c r="F32" s="255">
        <f>F30/F31*100</f>
        <v>31.813564690378072</v>
      </c>
    </row>
  </sheetData>
  <mergeCells count="1">
    <mergeCell ref="A10:F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workbookViewId="0" topLeftCell="A1">
      <selection activeCell="L13" sqref="L13"/>
    </sheetView>
  </sheetViews>
  <sheetFormatPr defaultColWidth="9.00390625" defaultRowHeight="12.75"/>
  <cols>
    <col min="1" max="1" width="5.625" style="15" customWidth="1"/>
    <col min="2" max="2" width="47.875" style="15" customWidth="1"/>
    <col min="3" max="3" width="7.25390625" style="15" customWidth="1"/>
    <col min="4" max="4" width="9.125" style="15" customWidth="1"/>
    <col min="5" max="5" width="14.00390625" style="15" customWidth="1"/>
    <col min="6" max="6" width="12.375" style="15" customWidth="1"/>
    <col min="7" max="7" width="9.125" style="15" customWidth="1"/>
    <col min="8" max="8" width="10.875" style="15" customWidth="1"/>
    <col min="9" max="9" width="10.75390625" style="15" customWidth="1"/>
    <col min="10" max="10" width="14.875" style="15" customWidth="1"/>
    <col min="11" max="16384" width="9.125" style="15" customWidth="1"/>
  </cols>
  <sheetData>
    <row r="1" ht="12">
      <c r="I1" s="16" t="s">
        <v>607</v>
      </c>
    </row>
    <row r="2" ht="12">
      <c r="I2" s="16" t="s">
        <v>393</v>
      </c>
    </row>
    <row r="3" spans="5:10" ht="12">
      <c r="E3" s="94"/>
      <c r="F3" s="94"/>
      <c r="G3" s="17"/>
      <c r="H3" s="17"/>
      <c r="I3" s="16" t="s">
        <v>50</v>
      </c>
      <c r="J3" s="17"/>
    </row>
    <row r="4" spans="5:10" ht="12">
      <c r="E4" s="94"/>
      <c r="F4" s="94"/>
      <c r="G4" s="17"/>
      <c r="H4" s="17"/>
      <c r="I4" s="16" t="s">
        <v>655</v>
      </c>
      <c r="J4" s="17"/>
    </row>
    <row r="5" spans="5:10" ht="9.75">
      <c r="E5" s="94"/>
      <c r="F5" s="94"/>
      <c r="G5" s="17"/>
      <c r="H5" s="17"/>
      <c r="I5" s="17"/>
      <c r="J5" s="17"/>
    </row>
    <row r="6" spans="5:10" ht="9.75">
      <c r="E6" s="94"/>
      <c r="F6" s="94"/>
      <c r="G6" s="17"/>
      <c r="H6" s="17"/>
      <c r="I6" s="17"/>
      <c r="J6" s="17"/>
    </row>
    <row r="7" spans="5:10" ht="9.75">
      <c r="E7" s="94"/>
      <c r="F7" s="94"/>
      <c r="G7" s="17"/>
      <c r="H7" s="17"/>
      <c r="I7" s="17"/>
      <c r="J7" s="17"/>
    </row>
    <row r="8" spans="2:10" ht="12">
      <c r="B8" s="701" t="s">
        <v>412</v>
      </c>
      <c r="C8" s="701"/>
      <c r="D8" s="701"/>
      <c r="E8" s="701"/>
      <c r="F8" s="701"/>
      <c r="G8" s="701"/>
      <c r="H8" s="701"/>
      <c r="I8" s="701"/>
      <c r="J8" s="701"/>
    </row>
    <row r="9" spans="2:10" ht="12">
      <c r="B9" s="701" t="s">
        <v>501</v>
      </c>
      <c r="C9" s="701"/>
      <c r="D9" s="701"/>
      <c r="E9" s="701"/>
      <c r="F9" s="701"/>
      <c r="G9" s="701"/>
      <c r="H9" s="701"/>
      <c r="I9" s="701"/>
      <c r="J9" s="701"/>
    </row>
    <row r="10" spans="2:4" ht="9.75">
      <c r="B10" s="19"/>
      <c r="C10" s="19"/>
      <c r="D10" s="19"/>
    </row>
    <row r="11" ht="10.5" thickBot="1">
      <c r="J11" s="20" t="s">
        <v>114</v>
      </c>
    </row>
    <row r="12" spans="1:10" ht="12.75">
      <c r="A12" s="256"/>
      <c r="B12" s="196"/>
      <c r="C12" s="257"/>
      <c r="D12" s="257"/>
      <c r="E12" s="203" t="s">
        <v>413</v>
      </c>
      <c r="F12" s="258" t="s">
        <v>414</v>
      </c>
      <c r="G12" s="259"/>
      <c r="H12" s="258" t="s">
        <v>292</v>
      </c>
      <c r="I12" s="260"/>
      <c r="J12" s="205" t="s">
        <v>413</v>
      </c>
    </row>
    <row r="13" spans="1:10" ht="12.75">
      <c r="A13" s="66" t="s">
        <v>396</v>
      </c>
      <c r="B13" s="206" t="s">
        <v>415</v>
      </c>
      <c r="C13" s="3" t="s">
        <v>63</v>
      </c>
      <c r="D13" s="261" t="s">
        <v>47</v>
      </c>
      <c r="E13" s="3" t="s">
        <v>416</v>
      </c>
      <c r="F13" s="262"/>
      <c r="G13" s="263" t="s">
        <v>417</v>
      </c>
      <c r="H13" s="261"/>
      <c r="I13" s="261" t="s">
        <v>68</v>
      </c>
      <c r="J13" s="207" t="s">
        <v>416</v>
      </c>
    </row>
    <row r="14" spans="1:10" ht="12.75">
      <c r="A14" s="264"/>
      <c r="B14" s="199"/>
      <c r="C14" s="5"/>
      <c r="D14" s="5"/>
      <c r="E14" s="3" t="s">
        <v>418</v>
      </c>
      <c r="F14" s="261" t="s">
        <v>419</v>
      </c>
      <c r="G14" s="261" t="s">
        <v>420</v>
      </c>
      <c r="H14" s="261" t="s">
        <v>419</v>
      </c>
      <c r="I14" s="261" t="s">
        <v>421</v>
      </c>
      <c r="J14" s="207" t="s">
        <v>418</v>
      </c>
    </row>
    <row r="15" spans="1:10" ht="13.5" thickBot="1">
      <c r="A15" s="334"/>
      <c r="B15" s="265"/>
      <c r="C15" s="192"/>
      <c r="D15" s="192"/>
      <c r="E15" s="194" t="s">
        <v>422</v>
      </c>
      <c r="F15" s="266"/>
      <c r="G15" s="266" t="s">
        <v>423</v>
      </c>
      <c r="H15" s="192"/>
      <c r="I15" s="266" t="s">
        <v>424</v>
      </c>
      <c r="J15" s="210" t="s">
        <v>425</v>
      </c>
    </row>
    <row r="16" spans="1:10" ht="13.5" thickBot="1">
      <c r="A16" s="208">
        <v>1</v>
      </c>
      <c r="B16" s="3">
        <v>2</v>
      </c>
      <c r="C16" s="3">
        <v>3</v>
      </c>
      <c r="D16" s="3">
        <v>4</v>
      </c>
      <c r="E16" s="3">
        <v>5</v>
      </c>
      <c r="F16" s="261">
        <v>6</v>
      </c>
      <c r="G16" s="261">
        <v>7</v>
      </c>
      <c r="H16" s="3">
        <v>8</v>
      </c>
      <c r="I16" s="261">
        <v>9</v>
      </c>
      <c r="J16" s="207">
        <v>10</v>
      </c>
    </row>
    <row r="17" spans="1:10" ht="13.5" thickBot="1">
      <c r="A17" s="267" t="s">
        <v>354</v>
      </c>
      <c r="B17" s="268" t="s">
        <v>38</v>
      </c>
      <c r="C17" s="269"/>
      <c r="D17" s="216"/>
      <c r="E17" s="270">
        <f aca="true" t="shared" si="0" ref="E17:J17">E21+E23</f>
        <v>92671</v>
      </c>
      <c r="F17" s="270">
        <f t="shared" si="0"/>
        <v>433055</v>
      </c>
      <c r="G17" s="270">
        <f t="shared" si="0"/>
        <v>0</v>
      </c>
      <c r="H17" s="270">
        <f t="shared" si="0"/>
        <v>383055</v>
      </c>
      <c r="I17" s="270">
        <f t="shared" si="0"/>
        <v>69016</v>
      </c>
      <c r="J17" s="271">
        <f t="shared" si="0"/>
        <v>73655</v>
      </c>
    </row>
    <row r="18" spans="1:10" ht="12.75">
      <c r="A18" s="66" t="s">
        <v>426</v>
      </c>
      <c r="B18" s="199" t="s">
        <v>427</v>
      </c>
      <c r="C18" s="5"/>
      <c r="D18" s="5"/>
      <c r="E18" s="188"/>
      <c r="F18" s="188"/>
      <c r="G18" s="188"/>
      <c r="H18" s="188"/>
      <c r="I18" s="188"/>
      <c r="J18" s="71"/>
    </row>
    <row r="19" spans="1:10" ht="12.75">
      <c r="A19" s="66"/>
      <c r="B19" s="335" t="s">
        <v>428</v>
      </c>
      <c r="C19" s="3"/>
      <c r="D19" s="3"/>
      <c r="E19" s="188"/>
      <c r="F19" s="188"/>
      <c r="G19" s="188"/>
      <c r="H19" s="188"/>
      <c r="I19" s="188"/>
      <c r="J19" s="71"/>
    </row>
    <row r="20" spans="1:10" ht="12.75">
      <c r="A20" s="66"/>
      <c r="B20" s="335" t="s">
        <v>429</v>
      </c>
      <c r="C20" s="3"/>
      <c r="D20" s="3"/>
      <c r="E20" s="188"/>
      <c r="F20" s="188"/>
      <c r="G20" s="188"/>
      <c r="H20" s="188"/>
      <c r="I20" s="188"/>
      <c r="J20" s="71"/>
    </row>
    <row r="21" spans="1:10" ht="12.75">
      <c r="A21" s="66"/>
      <c r="B21" s="336" t="s">
        <v>430</v>
      </c>
      <c r="C21" s="6">
        <v>710</v>
      </c>
      <c r="D21" s="6">
        <v>71097</v>
      </c>
      <c r="E21" s="246">
        <v>0</v>
      </c>
      <c r="F21" s="246">
        <v>135055</v>
      </c>
      <c r="G21" s="246">
        <v>0</v>
      </c>
      <c r="H21" s="246">
        <v>135055</v>
      </c>
      <c r="I21" s="246">
        <v>0</v>
      </c>
      <c r="J21" s="70">
        <f>E21+F21-H21</f>
        <v>0</v>
      </c>
    </row>
    <row r="22" spans="1:10" ht="12.75">
      <c r="A22" s="66"/>
      <c r="B22" s="272" t="s">
        <v>461</v>
      </c>
      <c r="C22" s="101"/>
      <c r="D22" s="101"/>
      <c r="E22" s="249"/>
      <c r="F22" s="249"/>
      <c r="G22" s="249"/>
      <c r="H22" s="249"/>
      <c r="I22" s="249"/>
      <c r="J22" s="84"/>
    </row>
    <row r="23" spans="1:10" ht="13.5" thickBot="1">
      <c r="A23" s="620"/>
      <c r="B23" s="265" t="s">
        <v>462</v>
      </c>
      <c r="C23" s="209">
        <v>801</v>
      </c>
      <c r="D23" s="209">
        <v>80197</v>
      </c>
      <c r="E23" s="508">
        <v>92671</v>
      </c>
      <c r="F23" s="508">
        <v>298000</v>
      </c>
      <c r="G23" s="508">
        <v>0</v>
      </c>
      <c r="H23" s="508">
        <v>248000</v>
      </c>
      <c r="I23" s="508">
        <v>69016</v>
      </c>
      <c r="J23" s="111">
        <v>73655</v>
      </c>
    </row>
  </sheetData>
  <mergeCells count="2">
    <mergeCell ref="B8:J8"/>
    <mergeCell ref="B9:J9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9">
      <selection activeCell="A33" sqref="A33"/>
    </sheetView>
  </sheetViews>
  <sheetFormatPr defaultColWidth="9.00390625" defaultRowHeight="12.75"/>
  <cols>
    <col min="1" max="1" width="75.375" style="15" customWidth="1"/>
    <col min="2" max="2" width="21.875" style="15" customWidth="1"/>
    <col min="3" max="16384" width="9.125" style="15" customWidth="1"/>
  </cols>
  <sheetData>
    <row r="1" spans="1:2" ht="12">
      <c r="A1" s="17"/>
      <c r="B1" s="16" t="s">
        <v>608</v>
      </c>
    </row>
    <row r="2" spans="1:2" ht="12">
      <c r="A2" s="17"/>
      <c r="B2" s="16" t="s">
        <v>208</v>
      </c>
    </row>
    <row r="3" spans="1:2" ht="12">
      <c r="A3" s="17"/>
      <c r="B3" s="16" t="s">
        <v>50</v>
      </c>
    </row>
    <row r="4" spans="1:2" ht="12">
      <c r="A4" s="17"/>
      <c r="B4" s="16" t="s">
        <v>656</v>
      </c>
    </row>
    <row r="5" spans="1:2" ht="9.75">
      <c r="A5" s="17"/>
      <c r="B5" s="17"/>
    </row>
    <row r="6" spans="1:2" ht="9.75">
      <c r="A6" s="17"/>
      <c r="B6" s="17"/>
    </row>
    <row r="7" spans="1:2" ht="9.75">
      <c r="A7" s="17"/>
      <c r="B7" s="17"/>
    </row>
    <row r="8" spans="1:2" ht="12">
      <c r="A8" s="701" t="s">
        <v>464</v>
      </c>
      <c r="B8" s="701"/>
    </row>
    <row r="9" spans="1:2" ht="12">
      <c r="A9" s="701" t="s">
        <v>463</v>
      </c>
      <c r="B9" s="701"/>
    </row>
    <row r="10" spans="1:2" ht="12">
      <c r="A10" s="701" t="s">
        <v>502</v>
      </c>
      <c r="B10" s="701"/>
    </row>
    <row r="11" ht="9.75">
      <c r="A11" s="225"/>
    </row>
    <row r="12" spans="1:2" ht="10.5" thickBot="1">
      <c r="A12" s="224"/>
      <c r="B12" s="20" t="s">
        <v>346</v>
      </c>
    </row>
    <row r="13" spans="1:2" ht="12.75">
      <c r="A13" s="29"/>
      <c r="B13" s="278"/>
    </row>
    <row r="14" spans="1:2" ht="12.75">
      <c r="A14" s="24" t="s">
        <v>431</v>
      </c>
      <c r="B14" s="207" t="s">
        <v>432</v>
      </c>
    </row>
    <row r="15" spans="1:2" ht="13.5" thickBot="1">
      <c r="A15" s="27"/>
      <c r="B15" s="150"/>
    </row>
    <row r="16" spans="1:2" ht="13.5" thickBot="1">
      <c r="A16" s="22">
        <v>1</v>
      </c>
      <c r="B16" s="23">
        <v>2</v>
      </c>
    </row>
    <row r="17" spans="1:2" ht="12.75">
      <c r="A17" s="25"/>
      <c r="B17" s="72"/>
    </row>
    <row r="18" spans="1:2" ht="13.5" thickBot="1">
      <c r="A18" s="279" t="s">
        <v>465</v>
      </c>
      <c r="B18" s="280">
        <v>1000</v>
      </c>
    </row>
    <row r="19" spans="1:2" ht="13.5" thickBot="1">
      <c r="A19" s="281" t="s">
        <v>433</v>
      </c>
      <c r="B19" s="271">
        <f>SUM(B18:B18)</f>
        <v>1000</v>
      </c>
    </row>
    <row r="20" spans="1:2" ht="12.75">
      <c r="A20" s="183"/>
      <c r="B20" s="200"/>
    </row>
    <row r="21" spans="1:2" ht="12.75">
      <c r="A21" s="28" t="s">
        <v>591</v>
      </c>
      <c r="B21" s="109">
        <v>1000</v>
      </c>
    </row>
    <row r="22" spans="1:2" ht="12.75">
      <c r="A22" s="25" t="s">
        <v>586</v>
      </c>
      <c r="B22" s="26">
        <v>1000</v>
      </c>
    </row>
    <row r="23" spans="1:2" ht="13.5" thickBot="1">
      <c r="A23" s="380" t="s">
        <v>587</v>
      </c>
      <c r="B23" s="381">
        <v>2000</v>
      </c>
    </row>
    <row r="24" spans="1:2" ht="13.5" thickBot="1">
      <c r="A24" s="281" t="s">
        <v>590</v>
      </c>
      <c r="B24" s="382">
        <f>SUM(B21:B23)</f>
        <v>4000</v>
      </c>
    </row>
    <row r="25" spans="1:2" ht="12.75">
      <c r="A25" s="183"/>
      <c r="B25" s="200"/>
    </row>
    <row r="26" spans="1:2" ht="12.75">
      <c r="A26" s="420" t="s">
        <v>434</v>
      </c>
      <c r="B26" s="109">
        <v>10000</v>
      </c>
    </row>
    <row r="27" spans="1:2" ht="12.75">
      <c r="A27" s="420" t="s">
        <v>435</v>
      </c>
      <c r="B27" s="109">
        <v>10000</v>
      </c>
    </row>
    <row r="28" spans="1:2" ht="12.75">
      <c r="A28" s="420" t="s">
        <v>436</v>
      </c>
      <c r="B28" s="109">
        <v>5000</v>
      </c>
    </row>
    <row r="29" spans="1:2" ht="12.75">
      <c r="A29" s="565" t="s">
        <v>699</v>
      </c>
      <c r="B29" s="26">
        <v>2000</v>
      </c>
    </row>
    <row r="30" spans="1:2" ht="12.75">
      <c r="A30" s="566" t="s">
        <v>592</v>
      </c>
      <c r="B30" s="386">
        <v>2000</v>
      </c>
    </row>
    <row r="31" spans="1:2" ht="25.5">
      <c r="A31" s="565" t="s">
        <v>588</v>
      </c>
      <c r="B31" s="280">
        <v>10000</v>
      </c>
    </row>
    <row r="32" spans="1:2" ht="25.5" customHeight="1">
      <c r="A32" s="567" t="s">
        <v>698</v>
      </c>
      <c r="B32" s="109">
        <v>3000</v>
      </c>
    </row>
    <row r="33" spans="1:2" ht="12.75">
      <c r="A33" s="566" t="s">
        <v>466</v>
      </c>
      <c r="B33" s="280">
        <v>2000</v>
      </c>
    </row>
    <row r="34" spans="1:2" ht="25.5">
      <c r="A34" s="567" t="s">
        <v>593</v>
      </c>
      <c r="B34" s="387">
        <v>4000</v>
      </c>
    </row>
    <row r="35" spans="1:2" ht="12.75">
      <c r="A35" s="420" t="s">
        <v>467</v>
      </c>
      <c r="B35" s="109">
        <v>2000</v>
      </c>
    </row>
    <row r="36" spans="1:2" ht="12.75">
      <c r="A36" s="420" t="s">
        <v>589</v>
      </c>
      <c r="B36" s="109">
        <v>3000</v>
      </c>
    </row>
    <row r="37" spans="1:2" ht="12.75">
      <c r="A37" s="420" t="s">
        <v>594</v>
      </c>
      <c r="B37" s="109">
        <v>1000</v>
      </c>
    </row>
    <row r="38" spans="1:2" ht="12.75">
      <c r="A38" s="420" t="s">
        <v>596</v>
      </c>
      <c r="B38" s="109">
        <v>2000</v>
      </c>
    </row>
    <row r="39" spans="1:2" ht="12.75">
      <c r="A39" s="420" t="s">
        <v>695</v>
      </c>
      <c r="B39" s="109">
        <v>2000</v>
      </c>
    </row>
    <row r="40" spans="1:2" ht="12.75">
      <c r="A40" s="420" t="s">
        <v>597</v>
      </c>
      <c r="B40" s="109">
        <v>2000</v>
      </c>
    </row>
    <row r="41" spans="1:2" ht="12.75">
      <c r="A41" s="420" t="s">
        <v>598</v>
      </c>
      <c r="B41" s="109">
        <v>2000</v>
      </c>
    </row>
    <row r="42" spans="1:2" ht="12.75">
      <c r="A42" s="420" t="s">
        <v>595</v>
      </c>
      <c r="B42" s="109">
        <v>2000</v>
      </c>
    </row>
    <row r="43" spans="1:2" ht="12.75">
      <c r="A43" s="567" t="s">
        <v>696</v>
      </c>
      <c r="B43" s="109">
        <v>2000</v>
      </c>
    </row>
    <row r="44" spans="1:2" ht="12.75">
      <c r="A44" s="420" t="s">
        <v>599</v>
      </c>
      <c r="B44" s="109">
        <v>1000</v>
      </c>
    </row>
    <row r="45" spans="1:2" ht="25.5">
      <c r="A45" s="567" t="s">
        <v>600</v>
      </c>
      <c r="B45" s="564">
        <v>1000</v>
      </c>
    </row>
    <row r="46" spans="1:2" ht="13.5" thickBot="1">
      <c r="A46" s="567" t="s">
        <v>697</v>
      </c>
      <c r="B46" s="109">
        <v>2000</v>
      </c>
    </row>
    <row r="47" spans="1:3" ht="13.5" thickBot="1">
      <c r="A47" s="281" t="s">
        <v>437</v>
      </c>
      <c r="B47" s="271">
        <f>SUM(B26:B46)</f>
        <v>70000</v>
      </c>
      <c r="C47" s="31"/>
    </row>
    <row r="48" spans="1:2" ht="12.75">
      <c r="A48" s="183"/>
      <c r="B48" s="200"/>
    </row>
    <row r="49" spans="1:2" ht="13.5" thickBot="1">
      <c r="A49" s="47" t="s">
        <v>438</v>
      </c>
      <c r="B49" s="107">
        <f>B47+B19+B24</f>
        <v>75000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7">
      <selection activeCell="D32" sqref="D32"/>
    </sheetView>
  </sheetViews>
  <sheetFormatPr defaultColWidth="9.00390625" defaultRowHeight="12.75"/>
  <cols>
    <col min="1" max="1" width="6.625" style="15" customWidth="1"/>
    <col min="2" max="2" width="9.625" style="15" customWidth="1"/>
    <col min="3" max="3" width="57.75390625" style="15" customWidth="1"/>
    <col min="4" max="4" width="23.125" style="15" customWidth="1"/>
    <col min="5" max="16384" width="9.125" style="15" customWidth="1"/>
  </cols>
  <sheetData>
    <row r="1" ht="12">
      <c r="D1" s="16" t="s">
        <v>585</v>
      </c>
    </row>
    <row r="2" ht="12">
      <c r="D2" s="16" t="s">
        <v>439</v>
      </c>
    </row>
    <row r="3" ht="12">
      <c r="D3" s="16" t="s">
        <v>50</v>
      </c>
    </row>
    <row r="4" ht="12">
      <c r="D4" s="16" t="s">
        <v>653</v>
      </c>
    </row>
    <row r="9" spans="1:4" ht="12.75" customHeight="1">
      <c r="A9" s="701" t="s">
        <v>470</v>
      </c>
      <c r="B9" s="701"/>
      <c r="C9" s="701"/>
      <c r="D9" s="701"/>
    </row>
    <row r="10" spans="1:4" ht="12.75" customHeight="1">
      <c r="A10" s="701" t="s">
        <v>455</v>
      </c>
      <c r="B10" s="701"/>
      <c r="C10" s="701"/>
      <c r="D10" s="701"/>
    </row>
    <row r="11" ht="9.75">
      <c r="C11" s="19"/>
    </row>
    <row r="12" ht="9.75">
      <c r="C12" s="19"/>
    </row>
    <row r="13" ht="10.5" thickBot="1">
      <c r="D13" s="20" t="s">
        <v>441</v>
      </c>
    </row>
    <row r="14" spans="1:4" ht="12.75">
      <c r="A14" s="30"/>
      <c r="B14" s="204"/>
      <c r="C14" s="197"/>
      <c r="D14" s="205" t="s">
        <v>536</v>
      </c>
    </row>
    <row r="15" spans="1:4" ht="12.75">
      <c r="A15" s="24" t="s">
        <v>349</v>
      </c>
      <c r="B15" s="9" t="s">
        <v>0</v>
      </c>
      <c r="C15" s="52" t="s">
        <v>290</v>
      </c>
      <c r="D15" s="207" t="s">
        <v>352</v>
      </c>
    </row>
    <row r="16" spans="1:4" ht="13.5" thickBot="1">
      <c r="A16" s="110"/>
      <c r="B16" s="194"/>
      <c r="C16" s="55"/>
      <c r="D16" s="210" t="s">
        <v>499</v>
      </c>
    </row>
    <row r="17" spans="1:4" ht="10.5" thickBot="1">
      <c r="A17" s="63">
        <v>1</v>
      </c>
      <c r="B17" s="64">
        <v>2</v>
      </c>
      <c r="C17" s="290">
        <v>3</v>
      </c>
      <c r="D17" s="65">
        <v>4</v>
      </c>
    </row>
    <row r="18" spans="1:4" ht="12.75">
      <c r="A18" s="206"/>
      <c r="B18" s="9"/>
      <c r="C18" s="52"/>
      <c r="D18" s="207"/>
    </row>
    <row r="19" spans="1:4" ht="13.5" thickBot="1">
      <c r="A19" s="13" t="s">
        <v>362</v>
      </c>
      <c r="B19" s="50"/>
      <c r="C19" s="54" t="s">
        <v>442</v>
      </c>
      <c r="D19" s="68">
        <f>SUM(D20+D21-D22)</f>
        <v>238184</v>
      </c>
    </row>
    <row r="20" spans="1:4" ht="12.75">
      <c r="A20" s="24"/>
      <c r="B20" s="9"/>
      <c r="C20" s="81" t="s">
        <v>443</v>
      </c>
      <c r="D20" s="70">
        <v>238184</v>
      </c>
    </row>
    <row r="21" spans="1:4" ht="12.75">
      <c r="A21" s="24"/>
      <c r="B21" s="9"/>
      <c r="C21" s="81" t="s">
        <v>444</v>
      </c>
      <c r="D21" s="70">
        <v>0</v>
      </c>
    </row>
    <row r="22" spans="1:4" ht="12.75">
      <c r="A22" s="24"/>
      <c r="B22" s="9"/>
      <c r="C22" s="81" t="s">
        <v>445</v>
      </c>
      <c r="D22" s="70">
        <v>0</v>
      </c>
    </row>
    <row r="23" spans="1:4" ht="12.75">
      <c r="A23" s="24"/>
      <c r="B23" s="9"/>
      <c r="C23" s="10"/>
      <c r="D23" s="71"/>
    </row>
    <row r="24" spans="1:4" ht="13.5" thickBot="1">
      <c r="A24" s="47" t="s">
        <v>365</v>
      </c>
      <c r="B24" s="50"/>
      <c r="C24" s="54" t="s">
        <v>446</v>
      </c>
      <c r="D24" s="68">
        <f>SUM(D25:D27)</f>
        <v>151500</v>
      </c>
    </row>
    <row r="25" spans="1:4" ht="12.75">
      <c r="A25" s="24"/>
      <c r="B25" s="104" t="s">
        <v>268</v>
      </c>
      <c r="C25" s="81" t="s">
        <v>88</v>
      </c>
      <c r="D25" s="70">
        <v>1500</v>
      </c>
    </row>
    <row r="26" spans="1:4" ht="12.75">
      <c r="A26" s="24"/>
      <c r="B26" s="291" t="s">
        <v>451</v>
      </c>
      <c r="C26" s="288" t="s">
        <v>447</v>
      </c>
      <c r="D26" s="78">
        <v>150000</v>
      </c>
    </row>
    <row r="27" spans="1:4" ht="12.75">
      <c r="A27" s="206"/>
      <c r="B27" s="51"/>
      <c r="C27" s="10"/>
      <c r="D27" s="84"/>
    </row>
    <row r="28" spans="1:4" ht="13.5" thickBot="1">
      <c r="A28" s="47" t="s">
        <v>367</v>
      </c>
      <c r="B28" s="67"/>
      <c r="C28" s="54" t="s">
        <v>448</v>
      </c>
      <c r="D28" s="68">
        <f>D29+D35</f>
        <v>389684</v>
      </c>
    </row>
    <row r="29" spans="1:4" ht="12.75">
      <c r="A29" s="88" t="s">
        <v>449</v>
      </c>
      <c r="B29" s="73"/>
      <c r="C29" s="81" t="s">
        <v>450</v>
      </c>
      <c r="D29" s="70">
        <f>SUM(D30:D33)</f>
        <v>389684</v>
      </c>
    </row>
    <row r="30" spans="1:4" ht="12.75">
      <c r="A30" s="24"/>
      <c r="B30" s="104" t="s">
        <v>451</v>
      </c>
      <c r="C30" s="81" t="s">
        <v>447</v>
      </c>
      <c r="D30" s="70">
        <v>311880</v>
      </c>
    </row>
    <row r="31" spans="1:4" ht="12.75">
      <c r="A31" s="24"/>
      <c r="B31" s="104" t="s">
        <v>232</v>
      </c>
      <c r="C31" s="81" t="s">
        <v>220</v>
      </c>
      <c r="D31" s="70">
        <v>61304</v>
      </c>
    </row>
    <row r="32" spans="1:4" ht="12.75">
      <c r="A32" s="24"/>
      <c r="B32" s="287" t="s">
        <v>211</v>
      </c>
      <c r="C32" s="288" t="s">
        <v>212</v>
      </c>
      <c r="D32" s="70">
        <v>16500</v>
      </c>
    </row>
    <row r="33" spans="1:4" ht="12.75">
      <c r="A33" s="24"/>
      <c r="B33" s="104" t="s">
        <v>304</v>
      </c>
      <c r="C33" s="81" t="s">
        <v>224</v>
      </c>
      <c r="D33" s="70">
        <v>0</v>
      </c>
    </row>
    <row r="34" spans="1:4" ht="12.75">
      <c r="A34" s="88"/>
      <c r="B34" s="104"/>
      <c r="C34" s="81"/>
      <c r="D34" s="70"/>
    </row>
    <row r="35" spans="1:4" ht="12.75">
      <c r="A35" s="88" t="s">
        <v>452</v>
      </c>
      <c r="B35" s="73"/>
      <c r="C35" s="81" t="s">
        <v>453</v>
      </c>
      <c r="D35" s="78">
        <f>SUM(D36:D36)</f>
        <v>0</v>
      </c>
    </row>
    <row r="36" spans="1:4" ht="12.75">
      <c r="A36" s="189"/>
      <c r="B36" s="190"/>
      <c r="C36" s="191"/>
      <c r="D36" s="84"/>
    </row>
    <row r="37" spans="1:4" ht="13.5" thickBot="1">
      <c r="A37" s="47" t="s">
        <v>370</v>
      </c>
      <c r="B37" s="50"/>
      <c r="C37" s="54" t="s">
        <v>454</v>
      </c>
      <c r="D37" s="68">
        <f>D38+D39-D40</f>
        <v>0</v>
      </c>
    </row>
    <row r="38" spans="1:4" ht="12.75">
      <c r="A38" s="24"/>
      <c r="B38" s="9"/>
      <c r="C38" s="81" t="s">
        <v>443</v>
      </c>
      <c r="D38" s="70">
        <v>0</v>
      </c>
    </row>
    <row r="39" spans="1:4" ht="12.75">
      <c r="A39" s="24"/>
      <c r="B39" s="9"/>
      <c r="C39" s="81" t="s">
        <v>444</v>
      </c>
      <c r="D39" s="70">
        <v>0</v>
      </c>
    </row>
    <row r="40" spans="1:4" ht="12.75">
      <c r="A40" s="24"/>
      <c r="B40" s="9"/>
      <c r="C40" s="81" t="s">
        <v>445</v>
      </c>
      <c r="D40" s="78">
        <v>0</v>
      </c>
    </row>
    <row r="41" spans="1:4" ht="13.5" thickBot="1">
      <c r="A41" s="27"/>
      <c r="B41" s="147"/>
      <c r="C41" s="55"/>
      <c r="D41" s="111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5" sqref="D5"/>
    </sheetView>
  </sheetViews>
  <sheetFormatPr defaultColWidth="9.00390625" defaultRowHeight="12.75"/>
  <cols>
    <col min="1" max="1" width="7.25390625" style="15" customWidth="1"/>
    <col min="2" max="2" width="9.375" style="15" customWidth="1"/>
    <col min="3" max="3" width="55.875" style="15" customWidth="1"/>
    <col min="4" max="4" width="23.375" style="15" customWidth="1"/>
    <col min="5" max="16384" width="9.125" style="15" customWidth="1"/>
  </cols>
  <sheetData>
    <row r="1" ht="12">
      <c r="D1" s="16" t="s">
        <v>609</v>
      </c>
    </row>
    <row r="2" ht="12">
      <c r="D2" s="16" t="s">
        <v>439</v>
      </c>
    </row>
    <row r="3" ht="12">
      <c r="D3" s="16" t="s">
        <v>50</v>
      </c>
    </row>
    <row r="4" ht="12">
      <c r="D4" s="16" t="s">
        <v>657</v>
      </c>
    </row>
    <row r="9" spans="1:4" ht="12.75" customHeight="1">
      <c r="A9" s="701" t="s">
        <v>503</v>
      </c>
      <c r="B9" s="701"/>
      <c r="C9" s="701"/>
      <c r="D9" s="701"/>
    </row>
    <row r="10" spans="1:4" ht="12.75" customHeight="1">
      <c r="A10" s="701" t="s">
        <v>440</v>
      </c>
      <c r="B10" s="701"/>
      <c r="C10" s="701"/>
      <c r="D10" s="701"/>
    </row>
    <row r="11" ht="9.75">
      <c r="C11" s="19"/>
    </row>
    <row r="12" ht="9.75">
      <c r="C12" s="19"/>
    </row>
    <row r="13" ht="10.5" thickBot="1">
      <c r="D13" s="20" t="s">
        <v>441</v>
      </c>
    </row>
    <row r="14" spans="1:4" ht="12.75">
      <c r="A14" s="30"/>
      <c r="B14" s="204"/>
      <c r="C14" s="197"/>
      <c r="D14" s="205" t="s">
        <v>536</v>
      </c>
    </row>
    <row r="15" spans="1:4" ht="12.75">
      <c r="A15" s="24" t="s">
        <v>349</v>
      </c>
      <c r="B15" s="9" t="s">
        <v>0</v>
      </c>
      <c r="C15" s="52" t="s">
        <v>290</v>
      </c>
      <c r="D15" s="207" t="s">
        <v>352</v>
      </c>
    </row>
    <row r="16" spans="1:4" ht="13.5" thickBot="1">
      <c r="A16" s="110"/>
      <c r="B16" s="194"/>
      <c r="C16" s="55"/>
      <c r="D16" s="210" t="s">
        <v>499</v>
      </c>
    </row>
    <row r="17" spans="1:4" s="286" customFormat="1" ht="12.75" customHeight="1" thickBot="1">
      <c r="A17" s="282">
        <v>1</v>
      </c>
      <c r="B17" s="283">
        <v>2</v>
      </c>
      <c r="C17" s="284">
        <v>3</v>
      </c>
      <c r="D17" s="285">
        <v>4</v>
      </c>
    </row>
    <row r="18" spans="1:4" ht="12.75">
      <c r="A18" s="206"/>
      <c r="B18" s="9"/>
      <c r="C18" s="52"/>
      <c r="D18" s="207"/>
    </row>
    <row r="19" spans="1:4" ht="13.5" thickBot="1">
      <c r="A19" s="13" t="s">
        <v>362</v>
      </c>
      <c r="B19" s="50"/>
      <c r="C19" s="54" t="s">
        <v>442</v>
      </c>
      <c r="D19" s="68">
        <f>D20+D21-D22</f>
        <v>47000</v>
      </c>
    </row>
    <row r="20" spans="1:4" ht="12.75">
      <c r="A20" s="24"/>
      <c r="B20" s="9"/>
      <c r="C20" s="81" t="s">
        <v>443</v>
      </c>
      <c r="D20" s="70">
        <v>47000</v>
      </c>
    </row>
    <row r="21" spans="1:4" ht="12.75">
      <c r="A21" s="24"/>
      <c r="B21" s="9"/>
      <c r="C21" s="81" t="s">
        <v>444</v>
      </c>
      <c r="D21" s="70">
        <v>20000</v>
      </c>
    </row>
    <row r="22" spans="1:4" ht="12.75">
      <c r="A22" s="24"/>
      <c r="B22" s="9"/>
      <c r="C22" s="81" t="s">
        <v>445</v>
      </c>
      <c r="D22" s="70">
        <v>20000</v>
      </c>
    </row>
    <row r="23" spans="1:4" ht="12.75">
      <c r="A23" s="24"/>
      <c r="B23" s="9"/>
      <c r="C23" s="10"/>
      <c r="D23" s="71"/>
    </row>
    <row r="24" spans="1:4" ht="13.5" thickBot="1">
      <c r="A24" s="47" t="s">
        <v>365</v>
      </c>
      <c r="B24" s="50"/>
      <c r="C24" s="54" t="s">
        <v>446</v>
      </c>
      <c r="D24" s="68">
        <f>SUM(D25:D27)</f>
        <v>480000</v>
      </c>
    </row>
    <row r="25" spans="1:4" ht="12.75">
      <c r="A25" s="24"/>
      <c r="B25" s="104" t="s">
        <v>266</v>
      </c>
      <c r="C25" s="81" t="s">
        <v>40</v>
      </c>
      <c r="D25" s="78">
        <v>450000</v>
      </c>
    </row>
    <row r="26" spans="1:4" ht="12.75">
      <c r="A26" s="24"/>
      <c r="B26" s="104" t="s">
        <v>268</v>
      </c>
      <c r="C26" s="81" t="s">
        <v>88</v>
      </c>
      <c r="D26" s="78">
        <v>10000</v>
      </c>
    </row>
    <row r="27" spans="1:4" ht="12.75">
      <c r="A27" s="24"/>
      <c r="B27" s="104" t="s">
        <v>451</v>
      </c>
      <c r="C27" s="81" t="s">
        <v>447</v>
      </c>
      <c r="D27" s="78">
        <v>20000</v>
      </c>
    </row>
    <row r="28" spans="1:4" ht="12.75">
      <c r="A28" s="206"/>
      <c r="B28" s="51"/>
      <c r="C28" s="10"/>
      <c r="D28" s="71"/>
    </row>
    <row r="29" spans="1:4" ht="13.5" thickBot="1">
      <c r="A29" s="47" t="s">
        <v>367</v>
      </c>
      <c r="B29" s="67"/>
      <c r="C29" s="54" t="s">
        <v>448</v>
      </c>
      <c r="D29" s="68">
        <f>D30+D36</f>
        <v>520000</v>
      </c>
    </row>
    <row r="30" spans="1:4" ht="12.75">
      <c r="A30" s="88" t="s">
        <v>449</v>
      </c>
      <c r="B30" s="73"/>
      <c r="C30" s="81" t="s">
        <v>450</v>
      </c>
      <c r="D30" s="70">
        <f>SUM(D31:D34)</f>
        <v>480000</v>
      </c>
    </row>
    <row r="31" spans="1:4" ht="12.75">
      <c r="A31" s="24"/>
      <c r="B31" s="104" t="s">
        <v>451</v>
      </c>
      <c r="C31" s="81" t="s">
        <v>447</v>
      </c>
      <c r="D31" s="70">
        <v>92000</v>
      </c>
    </row>
    <row r="32" spans="1:4" ht="12.75">
      <c r="A32" s="24"/>
      <c r="B32" s="104" t="s">
        <v>232</v>
      </c>
      <c r="C32" s="81" t="s">
        <v>220</v>
      </c>
      <c r="D32" s="70">
        <v>18000</v>
      </c>
    </row>
    <row r="33" spans="1:4" ht="12.75">
      <c r="A33" s="24"/>
      <c r="B33" s="104" t="s">
        <v>282</v>
      </c>
      <c r="C33" s="81" t="s">
        <v>222</v>
      </c>
      <c r="D33" s="70">
        <v>6000</v>
      </c>
    </row>
    <row r="34" spans="1:4" ht="12.75">
      <c r="A34" s="24"/>
      <c r="B34" s="287" t="s">
        <v>211</v>
      </c>
      <c r="C34" s="288" t="s">
        <v>212</v>
      </c>
      <c r="D34" s="70">
        <v>364000</v>
      </c>
    </row>
    <row r="35" spans="1:4" ht="12.75">
      <c r="A35" s="88"/>
      <c r="B35" s="104"/>
      <c r="C35" s="81"/>
      <c r="D35" s="70"/>
    </row>
    <row r="36" spans="1:4" ht="12.75">
      <c r="A36" s="289" t="s">
        <v>452</v>
      </c>
      <c r="B36" s="287"/>
      <c r="C36" s="288" t="s">
        <v>453</v>
      </c>
      <c r="D36" s="78">
        <f>SUM(D37:D37)</f>
        <v>40000</v>
      </c>
    </row>
    <row r="37" spans="1:4" ht="12.75">
      <c r="A37" s="88"/>
      <c r="B37" s="89">
        <v>6120</v>
      </c>
      <c r="C37" s="81" t="s">
        <v>279</v>
      </c>
      <c r="D37" s="70">
        <v>40000</v>
      </c>
    </row>
    <row r="38" spans="1:4" ht="12.75">
      <c r="A38" s="189"/>
      <c r="B38" s="190"/>
      <c r="C38" s="191"/>
      <c r="D38" s="84"/>
    </row>
    <row r="39" spans="1:4" ht="13.5" thickBot="1">
      <c r="A39" s="13" t="s">
        <v>370</v>
      </c>
      <c r="B39" s="50"/>
      <c r="C39" s="54" t="s">
        <v>454</v>
      </c>
      <c r="D39" s="68">
        <f>D19+D24-D29</f>
        <v>7000</v>
      </c>
    </row>
    <row r="40" spans="1:4" ht="12.75">
      <c r="A40" s="24"/>
      <c r="B40" s="9"/>
      <c r="C40" s="81" t="s">
        <v>443</v>
      </c>
      <c r="D40" s="70">
        <v>9000</v>
      </c>
    </row>
    <row r="41" spans="1:4" ht="12.75">
      <c r="A41" s="24"/>
      <c r="B41" s="9"/>
      <c r="C41" s="81" t="s">
        <v>444</v>
      </c>
      <c r="D41" s="70">
        <v>18000</v>
      </c>
    </row>
    <row r="42" spans="1:4" ht="12.75">
      <c r="A42" s="24"/>
      <c r="B42" s="9"/>
      <c r="C42" s="81" t="s">
        <v>445</v>
      </c>
      <c r="D42" s="78">
        <v>20000</v>
      </c>
    </row>
    <row r="43" spans="1:4" ht="13.5" thickBot="1">
      <c r="A43" s="110"/>
      <c r="B43" s="55"/>
      <c r="C43" s="147"/>
      <c r="D43" s="32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C16">
      <selection activeCell="L27" sqref="L27"/>
    </sheetView>
  </sheetViews>
  <sheetFormatPr defaultColWidth="9.00390625" defaultRowHeight="12.75"/>
  <cols>
    <col min="1" max="1" width="4.00390625" style="0" bestFit="1" customWidth="1"/>
    <col min="2" max="2" width="6.25390625" style="0" bestFit="1" customWidth="1"/>
    <col min="3" max="3" width="53.00390625" style="0" customWidth="1"/>
    <col min="5" max="5" width="9.625" style="0" customWidth="1"/>
    <col min="7" max="7" width="7.625" style="0" customWidth="1"/>
    <col min="8" max="8" width="8.375" style="0" bestFit="1" customWidth="1"/>
    <col min="9" max="9" width="10.00390625" style="0" customWidth="1"/>
    <col min="11" max="11" width="7.875" style="0" customWidth="1"/>
    <col min="12" max="12" width="12.125" style="0" customWidth="1"/>
  </cols>
  <sheetData>
    <row r="1" spans="1:12" ht="12.75">
      <c r="A1" s="15"/>
      <c r="B1" s="15"/>
      <c r="C1" s="15"/>
      <c r="D1" s="15"/>
      <c r="E1" s="15"/>
      <c r="F1" s="15"/>
      <c r="G1" s="15"/>
      <c r="H1" s="15"/>
      <c r="K1" s="16" t="s">
        <v>700</v>
      </c>
      <c r="L1" s="15"/>
    </row>
    <row r="2" spans="1:12" ht="12.75">
      <c r="A2" s="15"/>
      <c r="B2" s="15"/>
      <c r="C2" s="15"/>
      <c r="D2" s="15"/>
      <c r="E2" s="15"/>
      <c r="F2" s="15"/>
      <c r="G2" s="31"/>
      <c r="H2" s="15"/>
      <c r="K2" s="16" t="s">
        <v>317</v>
      </c>
      <c r="L2" s="17"/>
    </row>
    <row r="3" spans="1:12" ht="12.75">
      <c r="A3" s="15"/>
      <c r="B3" s="15"/>
      <c r="C3" s="15"/>
      <c r="D3" s="15"/>
      <c r="E3" s="15"/>
      <c r="F3" s="15"/>
      <c r="G3" s="15"/>
      <c r="H3" s="15"/>
      <c r="K3" s="16" t="s">
        <v>50</v>
      </c>
      <c r="L3" s="17"/>
    </row>
    <row r="4" spans="1:12" ht="12.75">
      <c r="A4" s="15"/>
      <c r="B4" s="15"/>
      <c r="C4" s="15"/>
      <c r="D4" s="15"/>
      <c r="E4" s="15"/>
      <c r="F4" s="15"/>
      <c r="G4" s="15"/>
      <c r="H4" s="15"/>
      <c r="K4" s="16" t="s">
        <v>649</v>
      </c>
      <c r="L4" s="17"/>
    </row>
    <row r="5" spans="1:12" ht="12.75">
      <c r="A5" s="15"/>
      <c r="B5" s="15"/>
      <c r="C5" s="15"/>
      <c r="D5" s="15"/>
      <c r="E5" s="15"/>
      <c r="F5" s="15"/>
      <c r="G5" s="15"/>
      <c r="H5" s="15"/>
      <c r="I5" s="16"/>
      <c r="J5" s="16"/>
      <c r="K5" s="16"/>
      <c r="L5" s="17"/>
    </row>
    <row r="6" spans="1:12" ht="12.75">
      <c r="A6" s="15"/>
      <c r="B6" s="15"/>
      <c r="C6" s="15"/>
      <c r="D6" s="15"/>
      <c r="E6" s="15"/>
      <c r="F6" s="15"/>
      <c r="G6" s="15"/>
      <c r="H6" s="15"/>
      <c r="I6" s="16"/>
      <c r="J6" s="16"/>
      <c r="K6" s="16"/>
      <c r="L6" s="17"/>
    </row>
    <row r="7" spans="1:12" ht="12.75">
      <c r="A7" s="15"/>
      <c r="B7" s="15"/>
      <c r="C7" s="15"/>
      <c r="D7" s="15"/>
      <c r="E7" s="15"/>
      <c r="F7" s="15"/>
      <c r="G7" s="15"/>
      <c r="H7" s="15"/>
      <c r="I7" s="16"/>
      <c r="J7" s="16"/>
      <c r="K7" s="16"/>
      <c r="L7" s="17"/>
    </row>
    <row r="8" spans="1:12" ht="12.75">
      <c r="A8" s="15"/>
      <c r="B8" s="15"/>
      <c r="C8" s="15"/>
      <c r="D8" s="15"/>
      <c r="E8" s="15"/>
      <c r="F8" s="15"/>
      <c r="G8" s="15"/>
      <c r="H8" s="15"/>
      <c r="I8" s="16"/>
      <c r="J8" s="16"/>
      <c r="K8" s="16"/>
      <c r="L8" s="17"/>
    </row>
    <row r="9" spans="1:12" ht="12.75">
      <c r="A9" s="15"/>
      <c r="B9" s="15"/>
      <c r="C9" s="15"/>
      <c r="D9" s="15"/>
      <c r="E9" s="15"/>
      <c r="F9" s="15"/>
      <c r="G9" s="15"/>
      <c r="H9" s="15"/>
      <c r="I9" s="16"/>
      <c r="J9" s="16"/>
      <c r="K9" s="16"/>
      <c r="L9" s="17"/>
    </row>
    <row r="10" spans="1:12" ht="12.75">
      <c r="A10" s="714" t="s">
        <v>701</v>
      </c>
      <c r="B10" s="714"/>
      <c r="C10" s="714"/>
      <c r="D10" s="714"/>
      <c r="E10" s="714"/>
      <c r="F10" s="714"/>
      <c r="G10" s="714"/>
      <c r="H10" s="714"/>
      <c r="I10" s="714"/>
      <c r="J10" s="714"/>
      <c r="K10" s="714"/>
      <c r="L10" s="714"/>
    </row>
    <row r="11" spans="1:12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spans="1:12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</row>
    <row r="13" spans="1:12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</row>
    <row r="14" spans="1:12" ht="13.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6" t="s">
        <v>311</v>
      </c>
    </row>
    <row r="15" spans="1:12" ht="12.75">
      <c r="A15" s="548"/>
      <c r="B15" s="549"/>
      <c r="C15" s="549"/>
      <c r="D15" s="550"/>
      <c r="E15" s="549"/>
      <c r="F15" s="718" t="s">
        <v>489</v>
      </c>
      <c r="G15" s="719"/>
      <c r="H15" s="719"/>
      <c r="I15" s="720"/>
      <c r="J15" s="575"/>
      <c r="K15" s="575"/>
      <c r="L15" s="576"/>
    </row>
    <row r="16" spans="1:12" ht="12.75">
      <c r="A16" s="552"/>
      <c r="B16" s="542"/>
      <c r="C16" s="542"/>
      <c r="D16" s="179" t="s">
        <v>318</v>
      </c>
      <c r="E16" s="179" t="s">
        <v>319</v>
      </c>
      <c r="F16" s="715" t="s">
        <v>488</v>
      </c>
      <c r="G16" s="716"/>
      <c r="H16" s="716"/>
      <c r="I16" s="717"/>
      <c r="J16" s="541"/>
      <c r="K16" s="541"/>
      <c r="L16" s="553" t="s">
        <v>320</v>
      </c>
    </row>
    <row r="17" spans="1:12" ht="12.75">
      <c r="A17" s="471" t="s">
        <v>63</v>
      </c>
      <c r="B17" s="554" t="s">
        <v>47</v>
      </c>
      <c r="C17" s="541" t="s">
        <v>321</v>
      </c>
      <c r="D17" s="541" t="s">
        <v>322</v>
      </c>
      <c r="E17" s="555" t="s">
        <v>323</v>
      </c>
      <c r="F17" s="555" t="s">
        <v>324</v>
      </c>
      <c r="G17" s="541" t="s">
        <v>325</v>
      </c>
      <c r="H17" s="554" t="s">
        <v>326</v>
      </c>
      <c r="I17" s="556" t="s">
        <v>324</v>
      </c>
      <c r="J17" s="541" t="s">
        <v>706</v>
      </c>
      <c r="K17" s="541" t="s">
        <v>707</v>
      </c>
      <c r="L17" s="553" t="s">
        <v>490</v>
      </c>
    </row>
    <row r="18" spans="1:12" ht="14.25" customHeight="1">
      <c r="A18" s="471"/>
      <c r="B18" s="554"/>
      <c r="C18" s="541" t="s">
        <v>327</v>
      </c>
      <c r="D18" s="541" t="s">
        <v>328</v>
      </c>
      <c r="E18" s="555">
        <v>2005</v>
      </c>
      <c r="F18" s="555" t="s">
        <v>329</v>
      </c>
      <c r="G18" s="541" t="s">
        <v>330</v>
      </c>
      <c r="H18" s="554" t="s">
        <v>331</v>
      </c>
      <c r="I18" s="541" t="s">
        <v>332</v>
      </c>
      <c r="J18" s="541"/>
      <c r="K18" s="541"/>
      <c r="L18" s="553" t="s">
        <v>333</v>
      </c>
    </row>
    <row r="19" spans="1:12" ht="13.5" customHeight="1" thickBot="1">
      <c r="A19" s="160"/>
      <c r="B19" s="557"/>
      <c r="C19" s="161"/>
      <c r="D19" s="161"/>
      <c r="E19" s="161" t="s">
        <v>643</v>
      </c>
      <c r="F19" s="161"/>
      <c r="G19" s="161"/>
      <c r="H19" s="557" t="s">
        <v>334</v>
      </c>
      <c r="I19" s="161" t="s">
        <v>335</v>
      </c>
      <c r="J19" s="161"/>
      <c r="K19" s="161"/>
      <c r="L19" s="558" t="s">
        <v>336</v>
      </c>
    </row>
    <row r="20" spans="1:12" ht="13.5" thickBot="1">
      <c r="A20" s="22">
        <v>1</v>
      </c>
      <c r="B20" s="185">
        <v>2</v>
      </c>
      <c r="C20" s="185">
        <v>3</v>
      </c>
      <c r="D20" s="185">
        <v>4</v>
      </c>
      <c r="E20" s="185">
        <v>5</v>
      </c>
      <c r="F20" s="185">
        <v>6</v>
      </c>
      <c r="G20" s="185">
        <v>7</v>
      </c>
      <c r="H20" s="185">
        <v>8</v>
      </c>
      <c r="I20" s="185">
        <v>9</v>
      </c>
      <c r="J20" s="185">
        <v>10</v>
      </c>
      <c r="K20" s="185">
        <v>11</v>
      </c>
      <c r="L20" s="23">
        <v>12</v>
      </c>
    </row>
    <row r="21" spans="1:12" ht="12.75">
      <c r="A21" s="30"/>
      <c r="B21" s="97"/>
      <c r="C21" s="388" t="s">
        <v>710</v>
      </c>
      <c r="D21" s="204"/>
      <c r="E21" s="53"/>
      <c r="F21" s="53"/>
      <c r="G21" s="53"/>
      <c r="H21" s="53"/>
      <c r="I21" s="53"/>
      <c r="J21" s="204"/>
      <c r="K21" s="204"/>
      <c r="L21" s="587" t="s">
        <v>539</v>
      </c>
    </row>
    <row r="22" spans="1:12" ht="13.5" thickBot="1">
      <c r="A22" s="88">
        <v>600</v>
      </c>
      <c r="B22" s="108">
        <v>60014</v>
      </c>
      <c r="C22" s="391" t="s">
        <v>709</v>
      </c>
      <c r="D22" s="351">
        <f>E22+J22</f>
        <v>2500000</v>
      </c>
      <c r="E22" s="351">
        <f>SUM(F22+G22+H22+I22)</f>
        <v>800000</v>
      </c>
      <c r="F22" s="352">
        <v>800000</v>
      </c>
      <c r="G22" s="589">
        <v>0</v>
      </c>
      <c r="H22" s="589">
        <v>0</v>
      </c>
      <c r="I22" s="141">
        <v>0</v>
      </c>
      <c r="J22" s="146">
        <v>1700000</v>
      </c>
      <c r="K22" s="590">
        <v>0</v>
      </c>
      <c r="L22" s="588" t="s">
        <v>540</v>
      </c>
    </row>
    <row r="23" spans="1:12" ht="12.75">
      <c r="A23" s="30"/>
      <c r="B23" s="97"/>
      <c r="C23" s="388" t="s">
        <v>704</v>
      </c>
      <c r="D23" s="204"/>
      <c r="E23" s="53"/>
      <c r="F23" s="53"/>
      <c r="G23" s="53"/>
      <c r="H23" s="53"/>
      <c r="I23" s="53"/>
      <c r="J23" s="204"/>
      <c r="K23" s="204"/>
      <c r="L23" s="152" t="s">
        <v>705</v>
      </c>
    </row>
    <row r="24" spans="1:12" ht="13.5" thickBot="1">
      <c r="A24" s="110">
        <v>750</v>
      </c>
      <c r="B24" s="617">
        <v>75020</v>
      </c>
      <c r="C24" s="618" t="s">
        <v>702</v>
      </c>
      <c r="D24" s="525">
        <f>E24+J24+K24</f>
        <v>70000</v>
      </c>
      <c r="E24" s="525">
        <f>SUM(F24+G24+H24+I24)</f>
        <v>0</v>
      </c>
      <c r="F24" s="619">
        <v>0</v>
      </c>
      <c r="G24" s="619">
        <v>0</v>
      </c>
      <c r="H24" s="619">
        <v>0</v>
      </c>
      <c r="I24" s="619">
        <v>0</v>
      </c>
      <c r="J24" s="525">
        <v>70000</v>
      </c>
      <c r="K24" s="525">
        <v>0</v>
      </c>
      <c r="L24" s="155" t="s">
        <v>543</v>
      </c>
    </row>
    <row r="25" spans="1:12" ht="12.75">
      <c r="A25" s="24"/>
      <c r="B25" s="52"/>
      <c r="C25" s="577"/>
      <c r="D25" s="187"/>
      <c r="E25" s="187"/>
      <c r="F25" s="353"/>
      <c r="G25" s="353"/>
      <c r="H25" s="353"/>
      <c r="I25" s="353"/>
      <c r="J25" s="353"/>
      <c r="K25" s="353"/>
      <c r="L25" s="33" t="s">
        <v>705</v>
      </c>
    </row>
    <row r="26" spans="1:12" ht="13.5" thickBot="1">
      <c r="A26" s="88">
        <v>801</v>
      </c>
      <c r="B26" s="108">
        <v>80120</v>
      </c>
      <c r="C26" s="389" t="s">
        <v>561</v>
      </c>
      <c r="D26" s="351">
        <f>E26+J26</f>
        <v>3000000</v>
      </c>
      <c r="E26" s="351">
        <f>SUM(F26+G26+H26+I26)</f>
        <v>1400000</v>
      </c>
      <c r="F26" s="352">
        <v>300000</v>
      </c>
      <c r="G26" s="352">
        <v>0</v>
      </c>
      <c r="H26" s="352">
        <v>700000</v>
      </c>
      <c r="I26" s="352">
        <v>400000</v>
      </c>
      <c r="J26" s="353">
        <v>1600000</v>
      </c>
      <c r="K26" s="353"/>
      <c r="L26" s="33" t="s">
        <v>543</v>
      </c>
    </row>
    <row r="27" spans="1:12" ht="21" customHeight="1" thickBot="1">
      <c r="A27" s="419"/>
      <c r="B27" s="578"/>
      <c r="C27" s="579" t="s">
        <v>703</v>
      </c>
      <c r="D27" s="580">
        <f>SUM(D22:D26)</f>
        <v>5570000</v>
      </c>
      <c r="E27" s="580">
        <f>SUM(E22:E26)</f>
        <v>2200000</v>
      </c>
      <c r="F27" s="581">
        <f>SUM(F22:F26)</f>
        <v>1100000</v>
      </c>
      <c r="G27" s="581">
        <f>G24+G22+G26</f>
        <v>0</v>
      </c>
      <c r="H27" s="581">
        <f>SUM(H22:H26)</f>
        <v>700000</v>
      </c>
      <c r="I27" s="581">
        <f>SUM(I22:I26)</f>
        <v>400000</v>
      </c>
      <c r="J27" s="581">
        <f>SUM(J22:J26)</f>
        <v>3370000</v>
      </c>
      <c r="K27" s="581">
        <f>K24+K22</f>
        <v>0</v>
      </c>
      <c r="L27" s="582"/>
    </row>
  </sheetData>
  <mergeCells count="3">
    <mergeCell ref="A10:L10"/>
    <mergeCell ref="F15:I15"/>
    <mergeCell ref="F16:I16"/>
  </mergeCells>
  <printOptions/>
  <pageMargins left="0.24" right="0.21" top="0.53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7">
      <selection activeCell="F28" sqref="F28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9.375" style="0" customWidth="1"/>
    <col min="4" max="16" width="9.00390625" style="0" customWidth="1"/>
  </cols>
  <sheetData>
    <row r="1" ht="12.75">
      <c r="F1" s="585"/>
    </row>
    <row r="2" spans="3:6" ht="12.75">
      <c r="C2" s="585"/>
      <c r="D2" s="585"/>
      <c r="E2" s="585"/>
      <c r="F2" s="585"/>
    </row>
    <row r="3" ht="12.75">
      <c r="E3" s="585"/>
    </row>
    <row r="4" ht="12.75">
      <c r="D4" s="585"/>
    </row>
    <row r="5" spans="2:28" ht="15" customHeight="1">
      <c r="B5" s="621"/>
      <c r="C5" s="722" t="s">
        <v>616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3" t="s">
        <v>616</v>
      </c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</row>
    <row r="6" spans="1:28" ht="12.75" customHeight="1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286" t="s">
        <v>114</v>
      </c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286" t="s">
        <v>114</v>
      </c>
    </row>
    <row r="7" spans="1:28" ht="24.75" customHeight="1">
      <c r="A7" s="475" t="s">
        <v>396</v>
      </c>
      <c r="B7" s="476" t="s">
        <v>415</v>
      </c>
      <c r="C7" s="623" t="s">
        <v>686</v>
      </c>
      <c r="D7" s="624">
        <v>2005</v>
      </c>
      <c r="E7" s="624">
        <v>2006</v>
      </c>
      <c r="F7" s="624">
        <v>2007</v>
      </c>
      <c r="G7" s="624">
        <v>2008</v>
      </c>
      <c r="H7" s="624">
        <v>2009</v>
      </c>
      <c r="I7" s="624">
        <v>2010</v>
      </c>
      <c r="J7" s="624">
        <v>2011</v>
      </c>
      <c r="K7" s="624">
        <v>2012</v>
      </c>
      <c r="L7" s="624">
        <v>2013</v>
      </c>
      <c r="M7" s="624">
        <v>2014</v>
      </c>
      <c r="N7" s="624">
        <v>2015</v>
      </c>
      <c r="O7" s="623">
        <v>2016</v>
      </c>
      <c r="P7" s="624">
        <v>2017</v>
      </c>
      <c r="Q7" s="624">
        <v>2018</v>
      </c>
      <c r="R7" s="624">
        <v>2019</v>
      </c>
      <c r="S7" s="624">
        <v>2020</v>
      </c>
      <c r="T7" s="624">
        <v>2021</v>
      </c>
      <c r="U7" s="624">
        <v>2022</v>
      </c>
      <c r="V7" s="624">
        <v>2023</v>
      </c>
      <c r="W7" s="624">
        <v>2024</v>
      </c>
      <c r="X7" s="624">
        <v>2025</v>
      </c>
      <c r="Y7" s="624">
        <v>2026</v>
      </c>
      <c r="Z7" s="624">
        <v>2027</v>
      </c>
      <c r="AA7" s="624">
        <v>2028</v>
      </c>
      <c r="AB7" s="624">
        <v>2029</v>
      </c>
    </row>
    <row r="8" spans="1:28" ht="12.75">
      <c r="A8" s="477" t="s">
        <v>354</v>
      </c>
      <c r="B8" s="478" t="s">
        <v>408</v>
      </c>
      <c r="C8" s="626">
        <f>C9+C12+C13+C14+C15</f>
        <v>34245928</v>
      </c>
      <c r="D8" s="627">
        <f>D9+D12+D13+D14+D15</f>
        <v>32200339</v>
      </c>
      <c r="E8" s="627">
        <f>E9+E12+E13+E14+E15</f>
        <v>33166349.27</v>
      </c>
      <c r="F8" s="627">
        <f aca="true" t="shared" si="0" ref="F8:O8">F9+F12+F13+F14+F15</f>
        <v>34161340.3327</v>
      </c>
      <c r="G8" s="626">
        <f t="shared" si="0"/>
        <v>34502953.736027</v>
      </c>
      <c r="H8" s="626">
        <f t="shared" si="0"/>
        <v>34847983.27338727</v>
      </c>
      <c r="I8" s="626">
        <f t="shared" si="0"/>
        <v>35196463.10612114</v>
      </c>
      <c r="J8" s="626">
        <f t="shared" si="0"/>
        <v>35548427.73718236</v>
      </c>
      <c r="K8" s="626">
        <f t="shared" si="0"/>
        <v>35903912.01455418</v>
      </c>
      <c r="L8" s="626">
        <f t="shared" si="0"/>
        <v>36262951.13469972</v>
      </c>
      <c r="M8" s="626">
        <f t="shared" si="0"/>
        <v>36625580.64604672</v>
      </c>
      <c r="N8" s="626">
        <f>N9+N12+N13+N14+N15</f>
        <v>36991836</v>
      </c>
      <c r="O8" s="626">
        <f t="shared" si="0"/>
        <v>37511963</v>
      </c>
      <c r="P8" s="626">
        <f>P9+P12+P13+P14+P15</f>
        <v>37817878</v>
      </c>
      <c r="Q8" s="626">
        <f aca="true" t="shared" si="1" ref="Q8:AB8">Q9+Q12+Q13+Q14+Q15</f>
        <v>38196058.730000004</v>
      </c>
      <c r="R8" s="626">
        <f t="shared" si="1"/>
        <v>38578016.8473</v>
      </c>
      <c r="S8" s="626">
        <f t="shared" si="1"/>
        <v>38963798.185773</v>
      </c>
      <c r="T8" s="626">
        <f t="shared" si="1"/>
        <v>39353429.64763073</v>
      </c>
      <c r="U8" s="626">
        <f t="shared" si="1"/>
        <v>39746961.20410704</v>
      </c>
      <c r="V8" s="626">
        <f t="shared" si="1"/>
        <v>40144412.89614811</v>
      </c>
      <c r="W8" s="626">
        <f t="shared" si="1"/>
        <v>40545860.835109584</v>
      </c>
      <c r="X8" s="626">
        <f t="shared" si="1"/>
        <v>40951317.20346068</v>
      </c>
      <c r="Y8" s="626">
        <f t="shared" si="1"/>
        <v>41360831.25549529</v>
      </c>
      <c r="Z8" s="626">
        <f t="shared" si="1"/>
        <v>41774443.31805024</v>
      </c>
      <c r="AA8" s="626">
        <f t="shared" si="1"/>
        <v>42192183.791230746</v>
      </c>
      <c r="AB8" s="626">
        <f t="shared" si="1"/>
        <v>42614102.149143055</v>
      </c>
    </row>
    <row r="9" spans="1:28" ht="12.75">
      <c r="A9" s="479" t="s">
        <v>617</v>
      </c>
      <c r="B9" s="480" t="s">
        <v>618</v>
      </c>
      <c r="C9" s="628">
        <v>8893422</v>
      </c>
      <c r="D9" s="628">
        <v>9108603</v>
      </c>
      <c r="E9" s="628">
        <v>10112943</v>
      </c>
      <c r="F9" s="628">
        <v>10829800</v>
      </c>
      <c r="G9" s="629">
        <f aca="true" t="shared" si="2" ref="G9:M10">F9*1.01</f>
        <v>10938098</v>
      </c>
      <c r="H9" s="629">
        <f t="shared" si="2"/>
        <v>11047478.98</v>
      </c>
      <c r="I9" s="629">
        <f t="shared" si="2"/>
        <v>11157953.7698</v>
      </c>
      <c r="J9" s="629">
        <f t="shared" si="2"/>
        <v>11269533.307498</v>
      </c>
      <c r="K9" s="629">
        <f t="shared" si="2"/>
        <v>11382228.64057298</v>
      </c>
      <c r="L9" s="629">
        <f t="shared" si="2"/>
        <v>11496050.92697871</v>
      </c>
      <c r="M9" s="629">
        <f t="shared" si="2"/>
        <v>11611011.436248496</v>
      </c>
      <c r="N9" s="629">
        <v>11727122</v>
      </c>
      <c r="O9" s="629">
        <v>11826747</v>
      </c>
      <c r="P9" s="629">
        <v>11875811</v>
      </c>
      <c r="Q9" s="629">
        <v>11994569</v>
      </c>
      <c r="R9" s="629">
        <v>12114516</v>
      </c>
      <c r="S9" s="629">
        <v>12235661</v>
      </c>
      <c r="T9" s="629">
        <v>12358016</v>
      </c>
      <c r="U9" s="629">
        <v>12481597</v>
      </c>
      <c r="V9" s="629">
        <v>12606397</v>
      </c>
      <c r="W9" s="629">
        <v>12732459</v>
      </c>
      <c r="X9" s="629">
        <v>12859787</v>
      </c>
      <c r="Y9" s="629">
        <v>12988385</v>
      </c>
      <c r="Z9" s="629">
        <v>13118268</v>
      </c>
      <c r="AA9" s="629">
        <v>13249449</v>
      </c>
      <c r="AB9" s="629">
        <v>13381941</v>
      </c>
    </row>
    <row r="10" spans="1:28" ht="12.75">
      <c r="A10" s="479" t="s">
        <v>362</v>
      </c>
      <c r="B10" s="480" t="s">
        <v>619</v>
      </c>
      <c r="C10" s="628">
        <v>819896</v>
      </c>
      <c r="D10" s="628">
        <v>1101300</v>
      </c>
      <c r="E10" s="628">
        <v>900000</v>
      </c>
      <c r="F10" s="628">
        <f>E10*1.01</f>
        <v>909000</v>
      </c>
      <c r="G10" s="629">
        <f t="shared" si="2"/>
        <v>918090</v>
      </c>
      <c r="H10" s="629">
        <f t="shared" si="2"/>
        <v>927270.9</v>
      </c>
      <c r="I10" s="629">
        <f t="shared" si="2"/>
        <v>936543.609</v>
      </c>
      <c r="J10" s="629">
        <f t="shared" si="2"/>
        <v>945909.04509</v>
      </c>
      <c r="K10" s="629">
        <f t="shared" si="2"/>
        <v>955368.1355409</v>
      </c>
      <c r="L10" s="629">
        <f t="shared" si="2"/>
        <v>964921.816896309</v>
      </c>
      <c r="M10" s="629">
        <f t="shared" si="2"/>
        <v>974571.0350652721</v>
      </c>
      <c r="N10" s="629">
        <v>984317</v>
      </c>
      <c r="O10" s="629">
        <v>994160</v>
      </c>
      <c r="P10" s="629">
        <v>1239281</v>
      </c>
      <c r="Q10" s="629">
        <f>P10*1.01</f>
        <v>1251673.81</v>
      </c>
      <c r="R10" s="629">
        <f aca="true" t="shared" si="3" ref="R10:Z11">Q10*1.01</f>
        <v>1264190.5481</v>
      </c>
      <c r="S10" s="629">
        <f t="shared" si="3"/>
        <v>1276832.453581</v>
      </c>
      <c r="T10" s="629">
        <f t="shared" si="3"/>
        <v>1289600.77811681</v>
      </c>
      <c r="U10" s="629">
        <f t="shared" si="3"/>
        <v>1302496.785897978</v>
      </c>
      <c r="V10" s="629">
        <f t="shared" si="3"/>
        <v>1315521.7537569578</v>
      </c>
      <c r="W10" s="629">
        <f t="shared" si="3"/>
        <v>1328676.9712945274</v>
      </c>
      <c r="X10" s="629">
        <f t="shared" si="3"/>
        <v>1341963.7410074726</v>
      </c>
      <c r="Y10" s="629">
        <f t="shared" si="3"/>
        <v>1355383.3784175473</v>
      </c>
      <c r="Z10" s="629">
        <f t="shared" si="3"/>
        <v>1368937.212201723</v>
      </c>
      <c r="AA10" s="629">
        <f aca="true" t="shared" si="4" ref="AA10:AB14">Z10*1.01</f>
        <v>1382626.58432374</v>
      </c>
      <c r="AB10" s="629">
        <f t="shared" si="4"/>
        <v>1396452.8501669776</v>
      </c>
    </row>
    <row r="11" spans="1:28" ht="12.75">
      <c r="A11" s="479" t="s">
        <v>365</v>
      </c>
      <c r="B11" s="480" t="s">
        <v>620</v>
      </c>
      <c r="C11" s="628">
        <v>1857304</v>
      </c>
      <c r="D11" s="628">
        <v>2415735</v>
      </c>
      <c r="E11" s="628">
        <v>2440000</v>
      </c>
      <c r="F11" s="628">
        <f aca="true" t="shared" si="5" ref="F11:M18">E11*1.01</f>
        <v>2464400</v>
      </c>
      <c r="G11" s="629">
        <f t="shared" si="5"/>
        <v>2489044</v>
      </c>
      <c r="H11" s="629">
        <f t="shared" si="5"/>
        <v>2513934.44</v>
      </c>
      <c r="I11" s="629">
        <f t="shared" si="5"/>
        <v>2539073.7844</v>
      </c>
      <c r="J11" s="629">
        <f t="shared" si="5"/>
        <v>2564464.522244</v>
      </c>
      <c r="K11" s="629">
        <f t="shared" si="5"/>
        <v>2590109.16746644</v>
      </c>
      <c r="L11" s="629">
        <f t="shared" si="5"/>
        <v>2616010.2591411043</v>
      </c>
      <c r="M11" s="629">
        <f>L11*1.01</f>
        <v>2642170.3617325155</v>
      </c>
      <c r="N11" s="629">
        <v>2668592</v>
      </c>
      <c r="O11" s="629">
        <v>2677632</v>
      </c>
      <c r="P11" s="629">
        <v>2400025</v>
      </c>
      <c r="Q11" s="629">
        <f>P11*1.01</f>
        <v>2424025.25</v>
      </c>
      <c r="R11" s="629">
        <f t="shared" si="3"/>
        <v>2448265.5025</v>
      </c>
      <c r="S11" s="629">
        <f t="shared" si="3"/>
        <v>2472748.157525</v>
      </c>
      <c r="T11" s="629">
        <f t="shared" si="3"/>
        <v>2497475.6391002503</v>
      </c>
      <c r="U11" s="629">
        <f t="shared" si="3"/>
        <v>2522450.3954912527</v>
      </c>
      <c r="V11" s="629">
        <f t="shared" si="3"/>
        <v>2547674.899446165</v>
      </c>
      <c r="W11" s="629">
        <f t="shared" si="3"/>
        <v>2573151.648440627</v>
      </c>
      <c r="X11" s="629">
        <f t="shared" si="3"/>
        <v>2598883.164925033</v>
      </c>
      <c r="Y11" s="629">
        <f>X11*1.01</f>
        <v>2624871.9965742836</v>
      </c>
      <c r="Z11" s="629">
        <f>Y11*1.01</f>
        <v>2651120.7165400265</v>
      </c>
      <c r="AA11" s="629">
        <f t="shared" si="4"/>
        <v>2677631.923705427</v>
      </c>
      <c r="AB11" s="629">
        <f t="shared" si="4"/>
        <v>2704408.2429424813</v>
      </c>
    </row>
    <row r="12" spans="1:28" ht="12.75">
      <c r="A12" s="479" t="s">
        <v>621</v>
      </c>
      <c r="B12" s="480" t="s">
        <v>622</v>
      </c>
      <c r="C12" s="628">
        <v>17199567</v>
      </c>
      <c r="D12" s="628">
        <v>15650415</v>
      </c>
      <c r="E12" s="628">
        <v>15840000</v>
      </c>
      <c r="F12" s="628">
        <f t="shared" si="5"/>
        <v>15998400</v>
      </c>
      <c r="G12" s="629">
        <f t="shared" si="5"/>
        <v>16158384</v>
      </c>
      <c r="H12" s="629">
        <f t="shared" si="5"/>
        <v>16319967.84</v>
      </c>
      <c r="I12" s="629">
        <f t="shared" si="5"/>
        <v>16483167.5184</v>
      </c>
      <c r="J12" s="629">
        <f t="shared" si="5"/>
        <v>16647999.193584</v>
      </c>
      <c r="K12" s="629">
        <f t="shared" si="5"/>
        <v>16814479.18551984</v>
      </c>
      <c r="L12" s="629">
        <f t="shared" si="5"/>
        <v>16982623.977375038</v>
      </c>
      <c r="M12" s="629">
        <f t="shared" si="5"/>
        <v>17152450.21714879</v>
      </c>
      <c r="N12" s="629">
        <v>17323975</v>
      </c>
      <c r="O12" s="629">
        <v>17497214</v>
      </c>
      <c r="P12" s="629">
        <v>17672186</v>
      </c>
      <c r="Q12" s="629">
        <v>17848908</v>
      </c>
      <c r="R12" s="629">
        <v>18027397</v>
      </c>
      <c r="S12" s="629">
        <v>18207671</v>
      </c>
      <c r="T12" s="629">
        <v>18389748</v>
      </c>
      <c r="U12" s="629">
        <v>18573645</v>
      </c>
      <c r="V12" s="629">
        <v>18759382</v>
      </c>
      <c r="W12" s="629">
        <v>18946975</v>
      </c>
      <c r="X12" s="629">
        <v>19136445</v>
      </c>
      <c r="Y12" s="629">
        <v>19327810</v>
      </c>
      <c r="Z12" s="629">
        <v>19521088</v>
      </c>
      <c r="AA12" s="629">
        <v>19716299</v>
      </c>
      <c r="AB12" s="629">
        <v>19913462</v>
      </c>
    </row>
    <row r="13" spans="1:28" ht="24">
      <c r="A13" s="479" t="s">
        <v>623</v>
      </c>
      <c r="B13" s="481" t="s">
        <v>624</v>
      </c>
      <c r="C13" s="628">
        <v>3290082</v>
      </c>
      <c r="D13" s="628">
        <v>3294827</v>
      </c>
      <c r="E13" s="628">
        <f>D13*1.01-184369</f>
        <v>3143406.27</v>
      </c>
      <c r="F13" s="628">
        <f t="shared" si="5"/>
        <v>3174840.3327</v>
      </c>
      <c r="G13" s="629">
        <f t="shared" si="5"/>
        <v>3206588.736027</v>
      </c>
      <c r="H13" s="629">
        <f t="shared" si="5"/>
        <v>3238654.62338727</v>
      </c>
      <c r="I13" s="629">
        <f t="shared" si="5"/>
        <v>3271041.169621143</v>
      </c>
      <c r="J13" s="629">
        <f t="shared" si="5"/>
        <v>3303751.5813173545</v>
      </c>
      <c r="K13" s="629">
        <f t="shared" si="5"/>
        <v>3336789.097130528</v>
      </c>
      <c r="L13" s="629">
        <f t="shared" si="5"/>
        <v>3370156.9881018335</v>
      </c>
      <c r="M13" s="629">
        <f t="shared" si="5"/>
        <v>3403858.5579828518</v>
      </c>
      <c r="N13" s="629">
        <v>3437897</v>
      </c>
      <c r="O13" s="629">
        <v>3640131</v>
      </c>
      <c r="P13" s="629">
        <v>3676532</v>
      </c>
      <c r="Q13" s="629">
        <f aca="true" t="shared" si="6" ref="Q13:Z14">P13*1.01</f>
        <v>3713297.32</v>
      </c>
      <c r="R13" s="629">
        <f t="shared" si="6"/>
        <v>3750430.2931999997</v>
      </c>
      <c r="S13" s="629">
        <f t="shared" si="6"/>
        <v>3787934.596132</v>
      </c>
      <c r="T13" s="629">
        <f t="shared" si="6"/>
        <v>3825813.94209332</v>
      </c>
      <c r="U13" s="629">
        <f t="shared" si="6"/>
        <v>3864072.0815142533</v>
      </c>
      <c r="V13" s="629">
        <f t="shared" si="6"/>
        <v>3902712.802329396</v>
      </c>
      <c r="W13" s="629">
        <f t="shared" si="6"/>
        <v>3941739.9303526897</v>
      </c>
      <c r="X13" s="629">
        <f t="shared" si="6"/>
        <v>3981157.329656217</v>
      </c>
      <c r="Y13" s="629">
        <f t="shared" si="6"/>
        <v>4020968.902952779</v>
      </c>
      <c r="Z13" s="629">
        <f t="shared" si="6"/>
        <v>4061178.591982307</v>
      </c>
      <c r="AA13" s="629">
        <f t="shared" si="4"/>
        <v>4101790.37790213</v>
      </c>
      <c r="AB13" s="629">
        <f t="shared" si="4"/>
        <v>4142808.2816811516</v>
      </c>
    </row>
    <row r="14" spans="1:28" ht="24">
      <c r="A14" s="479" t="s">
        <v>625</v>
      </c>
      <c r="B14" s="481" t="s">
        <v>626</v>
      </c>
      <c r="C14" s="628">
        <v>4692943</v>
      </c>
      <c r="D14" s="628">
        <v>2920000</v>
      </c>
      <c r="E14" s="628">
        <v>2830000</v>
      </c>
      <c r="F14" s="628">
        <f t="shared" si="5"/>
        <v>2858300</v>
      </c>
      <c r="G14" s="629">
        <f t="shared" si="5"/>
        <v>2886883</v>
      </c>
      <c r="H14" s="629">
        <f t="shared" si="5"/>
        <v>2915751.83</v>
      </c>
      <c r="I14" s="629">
        <f t="shared" si="5"/>
        <v>2944909.3483</v>
      </c>
      <c r="J14" s="629">
        <f t="shared" si="5"/>
        <v>2974358.4417830002</v>
      </c>
      <c r="K14" s="629">
        <f t="shared" si="5"/>
        <v>3004102.0262008305</v>
      </c>
      <c r="L14" s="629">
        <f t="shared" si="5"/>
        <v>3034143.046462839</v>
      </c>
      <c r="M14" s="629">
        <f t="shared" si="5"/>
        <v>3064484.4769274676</v>
      </c>
      <c r="N14" s="629">
        <v>3095129</v>
      </c>
      <c r="O14" s="629">
        <v>3126081</v>
      </c>
      <c r="P14" s="629">
        <v>3157341</v>
      </c>
      <c r="Q14" s="629">
        <f t="shared" si="6"/>
        <v>3188914.41</v>
      </c>
      <c r="R14" s="629">
        <f t="shared" si="6"/>
        <v>3220803.5541000003</v>
      </c>
      <c r="S14" s="629">
        <f t="shared" si="6"/>
        <v>3253011.589641</v>
      </c>
      <c r="T14" s="629">
        <f t="shared" si="6"/>
        <v>3285541.70553741</v>
      </c>
      <c r="U14" s="629">
        <f t="shared" si="6"/>
        <v>3318397.122592784</v>
      </c>
      <c r="V14" s="629">
        <f t="shared" si="6"/>
        <v>3351581.093818712</v>
      </c>
      <c r="W14" s="629">
        <f t="shared" si="6"/>
        <v>3385096.904756899</v>
      </c>
      <c r="X14" s="629">
        <f t="shared" si="6"/>
        <v>3418947.873804468</v>
      </c>
      <c r="Y14" s="629">
        <f t="shared" si="6"/>
        <v>3453137.352542513</v>
      </c>
      <c r="Z14" s="629">
        <f t="shared" si="6"/>
        <v>3487668.7260679384</v>
      </c>
      <c r="AA14" s="629">
        <f t="shared" si="4"/>
        <v>3522545.413328618</v>
      </c>
      <c r="AB14" s="629">
        <f t="shared" si="4"/>
        <v>3557770.867461904</v>
      </c>
    </row>
    <row r="15" spans="1:28" ht="12.75">
      <c r="A15" s="479" t="s">
        <v>627</v>
      </c>
      <c r="B15" s="481" t="s">
        <v>628</v>
      </c>
      <c r="C15" s="628">
        <v>169914</v>
      </c>
      <c r="D15" s="628">
        <v>1226494</v>
      </c>
      <c r="E15" s="628">
        <v>1240000</v>
      </c>
      <c r="F15" s="628">
        <v>1300000</v>
      </c>
      <c r="G15" s="629">
        <f t="shared" si="5"/>
        <v>1313000</v>
      </c>
      <c r="H15" s="629">
        <f t="shared" si="5"/>
        <v>1326130</v>
      </c>
      <c r="I15" s="629">
        <f t="shared" si="5"/>
        <v>1339391.3</v>
      </c>
      <c r="J15" s="629">
        <f t="shared" si="5"/>
        <v>1352785.213</v>
      </c>
      <c r="K15" s="629">
        <f t="shared" si="5"/>
        <v>1366313.06513</v>
      </c>
      <c r="L15" s="629">
        <f t="shared" si="5"/>
        <v>1379976.1957813</v>
      </c>
      <c r="M15" s="629">
        <f t="shared" si="5"/>
        <v>1393775.9577391131</v>
      </c>
      <c r="N15" s="629">
        <v>1407713</v>
      </c>
      <c r="O15" s="629">
        <v>1421790</v>
      </c>
      <c r="P15" s="629">
        <v>1436008</v>
      </c>
      <c r="Q15" s="629">
        <v>1450370</v>
      </c>
      <c r="R15" s="629">
        <v>1464870</v>
      </c>
      <c r="S15" s="629">
        <v>1479520</v>
      </c>
      <c r="T15" s="629">
        <v>1494310</v>
      </c>
      <c r="U15" s="629">
        <v>1509250</v>
      </c>
      <c r="V15" s="629">
        <v>1524340</v>
      </c>
      <c r="W15" s="629">
        <v>1539590</v>
      </c>
      <c r="X15" s="629">
        <v>1554980</v>
      </c>
      <c r="Y15" s="629">
        <v>1570530</v>
      </c>
      <c r="Z15" s="629">
        <v>1586240</v>
      </c>
      <c r="AA15" s="629">
        <v>1602100</v>
      </c>
      <c r="AB15" s="629">
        <v>1618120</v>
      </c>
    </row>
    <row r="16" spans="1:28" ht="12.75">
      <c r="A16" s="477" t="s">
        <v>356</v>
      </c>
      <c r="B16" s="478" t="s">
        <v>448</v>
      </c>
      <c r="C16" s="627">
        <f>SUM(C17:C18)</f>
        <v>30631087</v>
      </c>
      <c r="D16" s="627">
        <f>SUM(D17:D18)</f>
        <v>32709556</v>
      </c>
      <c r="E16" s="627">
        <f aca="true" t="shared" si="7" ref="E16:L16">SUM(E17:E18)</f>
        <v>30349982</v>
      </c>
      <c r="F16" s="627">
        <f t="shared" si="7"/>
        <v>30653481.82</v>
      </c>
      <c r="G16" s="626">
        <f t="shared" si="7"/>
        <v>30960016.6382</v>
      </c>
      <c r="H16" s="626">
        <f t="shared" si="7"/>
        <v>31269616.804582</v>
      </c>
      <c r="I16" s="626">
        <f t="shared" si="7"/>
        <v>31582312.972627822</v>
      </c>
      <c r="J16" s="626">
        <f t="shared" si="7"/>
        <v>31898136.102354098</v>
      </c>
      <c r="K16" s="626">
        <f t="shared" si="7"/>
        <v>32217117.46337764</v>
      </c>
      <c r="L16" s="626">
        <f t="shared" si="7"/>
        <v>32539288.638011415</v>
      </c>
      <c r="M16" s="626">
        <f>SUM(M17:M18)</f>
        <v>32864681.52439153</v>
      </c>
      <c r="N16" s="626">
        <f>SUM(N17:N18)</f>
        <v>33193328</v>
      </c>
      <c r="O16" s="626">
        <f>SUM(O17:O18)</f>
        <v>33558072</v>
      </c>
      <c r="P16" s="626">
        <f aca="true" t="shared" si="8" ref="P16:W16">SUM(P17:P18)</f>
        <v>33894509</v>
      </c>
      <c r="Q16" s="626">
        <f t="shared" si="8"/>
        <v>34233450</v>
      </c>
      <c r="R16" s="626">
        <f t="shared" si="8"/>
        <v>34575790</v>
      </c>
      <c r="S16" s="626">
        <f t="shared" si="8"/>
        <v>34921550</v>
      </c>
      <c r="T16" s="626">
        <f t="shared" si="8"/>
        <v>35270770</v>
      </c>
      <c r="U16" s="626">
        <f t="shared" si="8"/>
        <v>35623460</v>
      </c>
      <c r="V16" s="626">
        <f t="shared" si="8"/>
        <v>35979700</v>
      </c>
      <c r="W16" s="626">
        <f t="shared" si="8"/>
        <v>36339490</v>
      </c>
      <c r="X16" s="626">
        <f>SUM(X17:X18)</f>
        <v>36702900</v>
      </c>
      <c r="Y16" s="626">
        <f>SUM(Y17:Y18)</f>
        <v>37069920</v>
      </c>
      <c r="Z16" s="626">
        <f>SUM(Z17:Z18)</f>
        <v>37440630</v>
      </c>
      <c r="AA16" s="626">
        <f>SUM(AA17:AA18)</f>
        <v>37815000</v>
      </c>
      <c r="AB16" s="626">
        <f>SUM(AB17:AB18)</f>
        <v>38193120</v>
      </c>
    </row>
    <row r="17" spans="1:28" ht="12.75">
      <c r="A17" s="479" t="s">
        <v>617</v>
      </c>
      <c r="B17" s="480" t="s">
        <v>629</v>
      </c>
      <c r="C17" s="628">
        <v>29448799</v>
      </c>
      <c r="D17" s="628">
        <v>29230220</v>
      </c>
      <c r="E17" s="628">
        <v>27349982</v>
      </c>
      <c r="F17" s="628">
        <f aca="true" t="shared" si="9" ref="F17:M17">E17*1.01</f>
        <v>27623481.82</v>
      </c>
      <c r="G17" s="629">
        <f t="shared" si="9"/>
        <v>27899716.6382</v>
      </c>
      <c r="H17" s="629">
        <f t="shared" si="9"/>
        <v>28178713.804582</v>
      </c>
      <c r="I17" s="629">
        <f t="shared" si="9"/>
        <v>28460500.94262782</v>
      </c>
      <c r="J17" s="629">
        <f t="shared" si="9"/>
        <v>28745105.9520541</v>
      </c>
      <c r="K17" s="629">
        <f t="shared" si="9"/>
        <v>29032557.01157464</v>
      </c>
      <c r="L17" s="629">
        <f t="shared" si="9"/>
        <v>29322882.581690386</v>
      </c>
      <c r="M17" s="629">
        <f t="shared" si="9"/>
        <v>29616111.40750729</v>
      </c>
      <c r="N17" s="629">
        <v>29912272</v>
      </c>
      <c r="O17" s="629">
        <v>30211395</v>
      </c>
      <c r="P17" s="629">
        <v>30513509</v>
      </c>
      <c r="Q17" s="629">
        <v>30818640</v>
      </c>
      <c r="R17" s="629">
        <v>31126830</v>
      </c>
      <c r="S17" s="629">
        <v>31438100</v>
      </c>
      <c r="T17" s="629">
        <v>31752480</v>
      </c>
      <c r="U17" s="629">
        <v>32070000</v>
      </c>
      <c r="V17" s="629">
        <v>32390700</v>
      </c>
      <c r="W17" s="629">
        <v>32714600</v>
      </c>
      <c r="X17" s="629">
        <v>33041760</v>
      </c>
      <c r="Y17" s="629">
        <v>33372170</v>
      </c>
      <c r="Z17" s="629">
        <v>33705900</v>
      </c>
      <c r="AA17" s="629">
        <v>34043000</v>
      </c>
      <c r="AB17" s="629">
        <v>34383400</v>
      </c>
    </row>
    <row r="18" spans="1:28" ht="12.75">
      <c r="A18" s="479" t="s">
        <v>621</v>
      </c>
      <c r="B18" s="480" t="s">
        <v>630</v>
      </c>
      <c r="C18" s="628">
        <v>1182288</v>
      </c>
      <c r="D18" s="628">
        <v>3479336</v>
      </c>
      <c r="E18" s="628">
        <v>3000000</v>
      </c>
      <c r="F18" s="628">
        <f t="shared" si="5"/>
        <v>3030000</v>
      </c>
      <c r="G18" s="629">
        <f t="shared" si="5"/>
        <v>3060300</v>
      </c>
      <c r="H18" s="629">
        <f t="shared" si="5"/>
        <v>3090903</v>
      </c>
      <c r="I18" s="629">
        <f t="shared" si="5"/>
        <v>3121812.03</v>
      </c>
      <c r="J18" s="629">
        <f t="shared" si="5"/>
        <v>3153030.1503</v>
      </c>
      <c r="K18" s="629">
        <f t="shared" si="5"/>
        <v>3184560.4518029997</v>
      </c>
      <c r="L18" s="629">
        <f t="shared" si="5"/>
        <v>3216406.0563210296</v>
      </c>
      <c r="M18" s="629">
        <f t="shared" si="5"/>
        <v>3248570.11688424</v>
      </c>
      <c r="N18" s="629">
        <v>3281056</v>
      </c>
      <c r="O18" s="629">
        <v>3346677</v>
      </c>
      <c r="P18" s="629">
        <v>3381000</v>
      </c>
      <c r="Q18" s="629">
        <v>3414810</v>
      </c>
      <c r="R18" s="629">
        <v>3448960</v>
      </c>
      <c r="S18" s="629">
        <v>3483450</v>
      </c>
      <c r="T18" s="629">
        <v>3518290</v>
      </c>
      <c r="U18" s="629">
        <v>3553460</v>
      </c>
      <c r="V18" s="629">
        <v>3589000</v>
      </c>
      <c r="W18" s="629">
        <v>3624890</v>
      </c>
      <c r="X18" s="629">
        <v>3661140</v>
      </c>
      <c r="Y18" s="629">
        <v>3697750</v>
      </c>
      <c r="Z18" s="629">
        <v>3734730</v>
      </c>
      <c r="AA18" s="629">
        <v>3772000</v>
      </c>
      <c r="AB18" s="629">
        <v>3809720</v>
      </c>
    </row>
    <row r="19" spans="1:28" ht="12.75">
      <c r="A19" s="477" t="s">
        <v>360</v>
      </c>
      <c r="B19" s="478" t="s">
        <v>631</v>
      </c>
      <c r="C19" s="626">
        <f>C20+C24+C27+C28</f>
        <v>14901697</v>
      </c>
      <c r="D19" s="627">
        <f aca="true" t="shared" si="10" ref="D19:O19">D20+D24+D27+D28</f>
        <v>1089082</v>
      </c>
      <c r="E19" s="627">
        <f t="shared" si="10"/>
        <v>1487583</v>
      </c>
      <c r="F19" s="627">
        <f t="shared" si="10"/>
        <v>1309615</v>
      </c>
      <c r="G19" s="626">
        <f t="shared" si="10"/>
        <v>1255870</v>
      </c>
      <c r="H19" s="626">
        <f t="shared" si="10"/>
        <v>1386610</v>
      </c>
      <c r="I19" s="626">
        <f t="shared" si="10"/>
        <v>1360650</v>
      </c>
      <c r="J19" s="626">
        <f t="shared" si="10"/>
        <v>1258690</v>
      </c>
      <c r="K19" s="626">
        <f t="shared" si="10"/>
        <v>1232730</v>
      </c>
      <c r="L19" s="626">
        <f t="shared" si="10"/>
        <v>1206770</v>
      </c>
      <c r="M19" s="626">
        <f t="shared" si="10"/>
        <v>1177800</v>
      </c>
      <c r="N19" s="626">
        <f t="shared" si="10"/>
        <v>1154843</v>
      </c>
      <c r="O19" s="626">
        <f t="shared" si="10"/>
        <v>1151719</v>
      </c>
      <c r="P19" s="626">
        <f aca="true" t="shared" si="11" ref="P19:Z19">P20+P24+P27+P28</f>
        <v>1030774.4</v>
      </c>
      <c r="Q19" s="626">
        <f t="shared" si="11"/>
        <v>817020.8</v>
      </c>
      <c r="R19" s="626">
        <f t="shared" si="11"/>
        <v>782979.2</v>
      </c>
      <c r="S19" s="626">
        <f t="shared" si="11"/>
        <v>748937.6</v>
      </c>
      <c r="T19" s="626">
        <f t="shared" si="11"/>
        <v>714896</v>
      </c>
      <c r="U19" s="626">
        <f t="shared" si="11"/>
        <v>680854.4</v>
      </c>
      <c r="V19" s="626">
        <f t="shared" si="11"/>
        <v>646812.8</v>
      </c>
      <c r="W19" s="626">
        <f t="shared" si="11"/>
        <v>612771.2</v>
      </c>
      <c r="X19" s="626">
        <f t="shared" si="11"/>
        <v>578729.6</v>
      </c>
      <c r="Y19" s="626">
        <f t="shared" si="11"/>
        <v>544688</v>
      </c>
      <c r="Z19" s="626">
        <f t="shared" si="11"/>
        <v>510646.4</v>
      </c>
      <c r="AA19" s="626">
        <f>AA20+AA24+AA27+AA28</f>
        <v>476604.8</v>
      </c>
      <c r="AB19" s="626">
        <f>AB20+AB24+AB27+AB28</f>
        <v>221561.6</v>
      </c>
    </row>
    <row r="20" spans="1:28" ht="12.75">
      <c r="A20" s="479" t="s">
        <v>617</v>
      </c>
      <c r="B20" s="480" t="s">
        <v>632</v>
      </c>
      <c r="C20" s="629">
        <f>SUM(C21:C23)</f>
        <v>7901697</v>
      </c>
      <c r="D20" s="628">
        <f aca="true" t="shared" si="12" ref="D20:O20">SUM(D21:D23)</f>
        <v>1026047</v>
      </c>
      <c r="E20" s="628">
        <f t="shared" si="12"/>
        <v>1386548</v>
      </c>
      <c r="F20" s="628">
        <f t="shared" si="12"/>
        <v>1208580</v>
      </c>
      <c r="G20" s="629">
        <f t="shared" si="12"/>
        <v>1179870</v>
      </c>
      <c r="H20" s="629">
        <f t="shared" si="12"/>
        <v>1143910</v>
      </c>
      <c r="I20" s="629">
        <f t="shared" si="12"/>
        <v>1117950</v>
      </c>
      <c r="J20" s="629">
        <f t="shared" si="12"/>
        <v>1091990</v>
      </c>
      <c r="K20" s="629">
        <f t="shared" si="12"/>
        <v>1066030</v>
      </c>
      <c r="L20" s="629">
        <f t="shared" si="12"/>
        <v>1040070</v>
      </c>
      <c r="M20" s="629">
        <f t="shared" si="12"/>
        <v>1011100</v>
      </c>
      <c r="N20" s="629">
        <f t="shared" si="12"/>
        <v>988143</v>
      </c>
      <c r="O20" s="629">
        <f t="shared" si="12"/>
        <v>985019</v>
      </c>
      <c r="P20" s="629">
        <f>SUM(P21:P23)</f>
        <v>864374.4</v>
      </c>
      <c r="Q20" s="629">
        <f aca="true" t="shared" si="13" ref="Q20:Z20">SUM(Q21:Q23)</f>
        <v>817020.8</v>
      </c>
      <c r="R20" s="629">
        <f t="shared" si="13"/>
        <v>782979.2</v>
      </c>
      <c r="S20" s="629">
        <f t="shared" si="13"/>
        <v>748937.6</v>
      </c>
      <c r="T20" s="629">
        <f t="shared" si="13"/>
        <v>714896</v>
      </c>
      <c r="U20" s="629">
        <f t="shared" si="13"/>
        <v>680854.4</v>
      </c>
      <c r="V20" s="629">
        <f t="shared" si="13"/>
        <v>646812.8</v>
      </c>
      <c r="W20" s="629">
        <f t="shared" si="13"/>
        <v>612771.2</v>
      </c>
      <c r="X20" s="629">
        <f t="shared" si="13"/>
        <v>578729.6</v>
      </c>
      <c r="Y20" s="629">
        <f t="shared" si="13"/>
        <v>544688</v>
      </c>
      <c r="Z20" s="629">
        <f t="shared" si="13"/>
        <v>510646.4</v>
      </c>
      <c r="AA20" s="629">
        <f>SUM(AA21:AA23)</f>
        <v>476604.8</v>
      </c>
      <c r="AB20" s="629">
        <f>SUM(AB21:AB23)</f>
        <v>221561.6</v>
      </c>
    </row>
    <row r="21" spans="1:28" ht="12.75">
      <c r="A21" s="479" t="s">
        <v>362</v>
      </c>
      <c r="B21" s="480" t="s">
        <v>633</v>
      </c>
      <c r="C21" s="629">
        <v>204998</v>
      </c>
      <c r="D21" s="628">
        <v>204998</v>
      </c>
      <c r="E21" s="628">
        <v>151248</v>
      </c>
      <c r="F21" s="628">
        <v>10000</v>
      </c>
      <c r="G21" s="629">
        <v>10000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f aca="true" t="shared" si="14" ref="Q21:Z22">P21</f>
        <v>0</v>
      </c>
      <c r="R21" s="629">
        <f t="shared" si="14"/>
        <v>0</v>
      </c>
      <c r="S21" s="629">
        <f t="shared" si="14"/>
        <v>0</v>
      </c>
      <c r="T21" s="629">
        <f t="shared" si="14"/>
        <v>0</v>
      </c>
      <c r="U21" s="629">
        <f t="shared" si="14"/>
        <v>0</v>
      </c>
      <c r="V21" s="629">
        <f t="shared" si="14"/>
        <v>0</v>
      </c>
      <c r="W21" s="629">
        <f t="shared" si="14"/>
        <v>0</v>
      </c>
      <c r="X21" s="629">
        <f t="shared" si="14"/>
        <v>0</v>
      </c>
      <c r="Y21" s="629">
        <f t="shared" si="14"/>
        <v>0</v>
      </c>
      <c r="Z21" s="629">
        <f t="shared" si="14"/>
        <v>0</v>
      </c>
      <c r="AA21" s="629">
        <f>Z21</f>
        <v>0</v>
      </c>
      <c r="AB21" s="629">
        <f>AA21</f>
        <v>0</v>
      </c>
    </row>
    <row r="22" spans="1:28" ht="12.75">
      <c r="A22" s="479" t="s">
        <v>365</v>
      </c>
      <c r="B22" s="480" t="s">
        <v>634</v>
      </c>
      <c r="C22" s="629">
        <v>6499201</v>
      </c>
      <c r="D22" s="628">
        <v>0</v>
      </c>
      <c r="E22" s="628">
        <v>425520</v>
      </c>
      <c r="F22" s="628">
        <f>E22</f>
        <v>425520</v>
      </c>
      <c r="G22" s="629">
        <f aca="true" t="shared" si="15" ref="G22:N22">F22</f>
        <v>425520</v>
      </c>
      <c r="H22" s="629">
        <f t="shared" si="15"/>
        <v>425520</v>
      </c>
      <c r="I22" s="629">
        <f t="shared" si="15"/>
        <v>425520</v>
      </c>
      <c r="J22" s="629">
        <f t="shared" si="15"/>
        <v>425520</v>
      </c>
      <c r="K22" s="629">
        <f t="shared" si="15"/>
        <v>425520</v>
      </c>
      <c r="L22" s="629">
        <f t="shared" si="15"/>
        <v>425520</v>
      </c>
      <c r="M22" s="629">
        <f>L22</f>
        <v>425520</v>
      </c>
      <c r="N22" s="629">
        <f t="shared" si="15"/>
        <v>425520</v>
      </c>
      <c r="O22" s="629">
        <v>425520</v>
      </c>
      <c r="P22" s="629">
        <v>425520</v>
      </c>
      <c r="Q22" s="629">
        <f t="shared" si="14"/>
        <v>425520</v>
      </c>
      <c r="R22" s="629">
        <f t="shared" si="14"/>
        <v>425520</v>
      </c>
      <c r="S22" s="629">
        <f t="shared" si="14"/>
        <v>425520</v>
      </c>
      <c r="T22" s="629">
        <f t="shared" si="14"/>
        <v>425520</v>
      </c>
      <c r="U22" s="629">
        <f t="shared" si="14"/>
        <v>425520</v>
      </c>
      <c r="V22" s="629">
        <f t="shared" si="14"/>
        <v>425520</v>
      </c>
      <c r="W22" s="629">
        <f t="shared" si="14"/>
        <v>425520</v>
      </c>
      <c r="X22" s="629">
        <f t="shared" si="14"/>
        <v>425520</v>
      </c>
      <c r="Y22" s="629">
        <f t="shared" si="14"/>
        <v>425520</v>
      </c>
      <c r="Z22" s="629">
        <f t="shared" si="14"/>
        <v>425520</v>
      </c>
      <c r="AA22" s="629">
        <f>Z22</f>
        <v>425520</v>
      </c>
      <c r="AB22" s="629">
        <v>213040</v>
      </c>
    </row>
    <row r="23" spans="1:28" ht="12.75">
      <c r="A23" s="479" t="s">
        <v>367</v>
      </c>
      <c r="B23" s="480" t="s">
        <v>635</v>
      </c>
      <c r="C23" s="629">
        <v>1197498</v>
      </c>
      <c r="D23" s="628">
        <v>821049</v>
      </c>
      <c r="E23" s="628">
        <v>809780</v>
      </c>
      <c r="F23" s="628">
        <v>773060</v>
      </c>
      <c r="G23" s="629">
        <v>744350</v>
      </c>
      <c r="H23" s="629">
        <v>718390</v>
      </c>
      <c r="I23" s="629">
        <v>692430</v>
      </c>
      <c r="J23" s="629">
        <v>666470</v>
      </c>
      <c r="K23" s="629">
        <v>640510</v>
      </c>
      <c r="L23" s="629">
        <v>614550</v>
      </c>
      <c r="M23" s="629">
        <v>585580</v>
      </c>
      <c r="N23" s="629">
        <v>562623</v>
      </c>
      <c r="O23" s="629">
        <v>559499</v>
      </c>
      <c r="P23" s="629">
        <f>O30*8/100</f>
        <v>438854.4</v>
      </c>
      <c r="Q23" s="629">
        <f aca="true" t="shared" si="16" ref="Q23:AA23">P30*8/100</f>
        <v>391500.8</v>
      </c>
      <c r="R23" s="629">
        <f t="shared" si="16"/>
        <v>357459.2</v>
      </c>
      <c r="S23" s="629">
        <f t="shared" si="16"/>
        <v>323417.6</v>
      </c>
      <c r="T23" s="629">
        <f t="shared" si="16"/>
        <v>289376</v>
      </c>
      <c r="U23" s="629">
        <f t="shared" si="16"/>
        <v>255334.4</v>
      </c>
      <c r="V23" s="629">
        <f t="shared" si="16"/>
        <v>221292.8</v>
      </c>
      <c r="W23" s="629">
        <f t="shared" si="16"/>
        <v>187251.2</v>
      </c>
      <c r="X23" s="629">
        <f t="shared" si="16"/>
        <v>153209.6</v>
      </c>
      <c r="Y23" s="629">
        <f t="shared" si="16"/>
        <v>119168</v>
      </c>
      <c r="Z23" s="629">
        <f>Y30*8/100</f>
        <v>85126.4</v>
      </c>
      <c r="AA23" s="629">
        <f t="shared" si="16"/>
        <v>51084.8</v>
      </c>
      <c r="AB23" s="629">
        <f>AA30*4/100</f>
        <v>8521.6</v>
      </c>
    </row>
    <row r="24" spans="1:28" ht="24">
      <c r="A24" s="479" t="s">
        <v>621</v>
      </c>
      <c r="B24" s="481" t="s">
        <v>636</v>
      </c>
      <c r="C24" s="629">
        <f>SUM(C25:C26)</f>
        <v>0</v>
      </c>
      <c r="D24" s="628">
        <f>D25</f>
        <v>63035</v>
      </c>
      <c r="E24" s="628">
        <f aca="true" t="shared" si="17" ref="E24:O24">SUM(E25:E26)</f>
        <v>101035</v>
      </c>
      <c r="F24" s="628">
        <f t="shared" si="17"/>
        <v>101035</v>
      </c>
      <c r="G24" s="629">
        <f t="shared" si="17"/>
        <v>76000</v>
      </c>
      <c r="H24" s="629">
        <f t="shared" si="17"/>
        <v>242700</v>
      </c>
      <c r="I24" s="629">
        <f t="shared" si="17"/>
        <v>242700</v>
      </c>
      <c r="J24" s="629">
        <f t="shared" si="17"/>
        <v>166700</v>
      </c>
      <c r="K24" s="629">
        <f t="shared" si="17"/>
        <v>166700</v>
      </c>
      <c r="L24" s="629">
        <f t="shared" si="17"/>
        <v>166700</v>
      </c>
      <c r="M24" s="629">
        <f t="shared" si="17"/>
        <v>166700</v>
      </c>
      <c r="N24" s="629">
        <f t="shared" si="17"/>
        <v>166700</v>
      </c>
      <c r="O24" s="629">
        <f t="shared" si="17"/>
        <v>166700</v>
      </c>
      <c r="P24" s="629">
        <f aca="true" t="shared" si="18" ref="P24:Y24">SUM(P25:Q26)</f>
        <v>166400</v>
      </c>
      <c r="Q24" s="629">
        <f t="shared" si="18"/>
        <v>0</v>
      </c>
      <c r="R24" s="629">
        <f t="shared" si="18"/>
        <v>0</v>
      </c>
      <c r="S24" s="629">
        <f t="shared" si="18"/>
        <v>0</v>
      </c>
      <c r="T24" s="629">
        <f t="shared" si="18"/>
        <v>0</v>
      </c>
      <c r="U24" s="629">
        <f t="shared" si="18"/>
        <v>0</v>
      </c>
      <c r="V24" s="629">
        <f t="shared" si="18"/>
        <v>0</v>
      </c>
      <c r="W24" s="629">
        <f t="shared" si="18"/>
        <v>0</v>
      </c>
      <c r="X24" s="629">
        <f t="shared" si="18"/>
        <v>0</v>
      </c>
      <c r="Y24" s="629">
        <f t="shared" si="18"/>
        <v>0</v>
      </c>
      <c r="Z24" s="629">
        <f>SUM(Z25:AB26)</f>
        <v>0</v>
      </c>
      <c r="AA24" s="629">
        <f>SUM(AA25:AB26)</f>
        <v>0</v>
      </c>
      <c r="AB24" s="629">
        <f>AB25+AB26</f>
        <v>0</v>
      </c>
    </row>
    <row r="25" spans="1:28" ht="24">
      <c r="A25" s="479" t="s">
        <v>362</v>
      </c>
      <c r="B25" s="481" t="s">
        <v>637</v>
      </c>
      <c r="C25" s="629">
        <v>0</v>
      </c>
      <c r="D25" s="629">
        <f>25035+38000</f>
        <v>63035</v>
      </c>
      <c r="E25" s="629">
        <f>25035+76000</f>
        <v>101035</v>
      </c>
      <c r="F25" s="629">
        <f>25035+76000</f>
        <v>101035</v>
      </c>
      <c r="G25" s="629">
        <v>76000</v>
      </c>
      <c r="H25" s="629">
        <f>76000+166700</f>
        <v>242700</v>
      </c>
      <c r="I25" s="629">
        <f>76000+166700</f>
        <v>242700</v>
      </c>
      <c r="J25" s="629">
        <v>166700</v>
      </c>
      <c r="K25" s="629">
        <v>166700</v>
      </c>
      <c r="L25" s="629">
        <v>166700</v>
      </c>
      <c r="M25" s="629">
        <v>166700</v>
      </c>
      <c r="N25" s="629">
        <v>166700</v>
      </c>
      <c r="O25" s="629">
        <v>166700</v>
      </c>
      <c r="P25" s="629">
        <v>166400</v>
      </c>
      <c r="Q25" s="629">
        <v>0</v>
      </c>
      <c r="R25" s="629">
        <v>0</v>
      </c>
      <c r="S25" s="629">
        <v>0</v>
      </c>
      <c r="T25" s="629">
        <v>0</v>
      </c>
      <c r="U25" s="629">
        <v>0</v>
      </c>
      <c r="V25" s="629">
        <v>0</v>
      </c>
      <c r="W25" s="629">
        <v>0</v>
      </c>
      <c r="X25" s="629">
        <v>0</v>
      </c>
      <c r="Y25" s="629">
        <v>0</v>
      </c>
      <c r="Z25" s="629">
        <v>0</v>
      </c>
      <c r="AA25" s="629">
        <v>0</v>
      </c>
      <c r="AB25" s="629">
        <v>0</v>
      </c>
    </row>
    <row r="26" spans="1:28" ht="12.75">
      <c r="A26" s="479" t="s">
        <v>365</v>
      </c>
      <c r="B26" s="480" t="s">
        <v>635</v>
      </c>
      <c r="C26" s="629">
        <v>0</v>
      </c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9">
        <v>0</v>
      </c>
      <c r="N26" s="629">
        <v>0</v>
      </c>
      <c r="O26" s="629">
        <v>0</v>
      </c>
      <c r="P26" s="629">
        <v>0</v>
      </c>
      <c r="Q26" s="629">
        <v>0</v>
      </c>
      <c r="R26" s="629">
        <v>0</v>
      </c>
      <c r="S26" s="629">
        <v>0</v>
      </c>
      <c r="T26" s="629">
        <v>0</v>
      </c>
      <c r="U26" s="629">
        <v>0</v>
      </c>
      <c r="V26" s="629">
        <v>0</v>
      </c>
      <c r="W26" s="629">
        <v>0</v>
      </c>
      <c r="X26" s="629">
        <v>0</v>
      </c>
      <c r="Y26" s="629">
        <v>0</v>
      </c>
      <c r="Z26" s="629">
        <v>0</v>
      </c>
      <c r="AA26" s="629">
        <v>0</v>
      </c>
      <c r="AB26" s="629">
        <v>0</v>
      </c>
    </row>
    <row r="27" spans="1:28" ht="12.75">
      <c r="A27" s="479" t="s">
        <v>623</v>
      </c>
      <c r="B27" s="480" t="s">
        <v>638</v>
      </c>
      <c r="C27" s="629">
        <v>0</v>
      </c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f>I27</f>
        <v>0</v>
      </c>
      <c r="K27" s="629">
        <f>J27</f>
        <v>0</v>
      </c>
      <c r="L27" s="629">
        <f>K27</f>
        <v>0</v>
      </c>
      <c r="M27" s="629">
        <f>L27</f>
        <v>0</v>
      </c>
      <c r="N27" s="629">
        <f>M27</f>
        <v>0</v>
      </c>
      <c r="O27" s="629">
        <v>0</v>
      </c>
      <c r="P27" s="629">
        <v>0</v>
      </c>
      <c r="Q27" s="629">
        <v>0</v>
      </c>
      <c r="R27" s="629">
        <v>0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</row>
    <row r="28" spans="1:28" ht="24">
      <c r="A28" s="479" t="s">
        <v>625</v>
      </c>
      <c r="B28" s="481" t="s">
        <v>719</v>
      </c>
      <c r="C28" s="629">
        <v>7000000</v>
      </c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</row>
    <row r="29" spans="1:28" ht="12.75">
      <c r="A29" s="477" t="s">
        <v>381</v>
      </c>
      <c r="B29" s="478" t="s">
        <v>639</v>
      </c>
      <c r="C29" s="626">
        <f>C8-C16</f>
        <v>3614841</v>
      </c>
      <c r="D29" s="626">
        <f>D8-D16</f>
        <v>-509217</v>
      </c>
      <c r="E29" s="626">
        <f aca="true" t="shared" si="19" ref="E29:O29">E8-E16</f>
        <v>2816367.2699999996</v>
      </c>
      <c r="F29" s="626">
        <f t="shared" si="19"/>
        <v>3507858.512699999</v>
      </c>
      <c r="G29" s="626">
        <f t="shared" si="19"/>
        <v>3542937.0978270024</v>
      </c>
      <c r="H29" s="626">
        <f t="shared" si="19"/>
        <v>3578366.4688052684</v>
      </c>
      <c r="I29" s="626">
        <f t="shared" si="19"/>
        <v>3614150.1334933154</v>
      </c>
      <c r="J29" s="626">
        <f t="shared" si="19"/>
        <v>3650291.6348282583</v>
      </c>
      <c r="K29" s="626">
        <f t="shared" si="19"/>
        <v>3686794.5511765406</v>
      </c>
      <c r="L29" s="626">
        <f t="shared" si="19"/>
        <v>3723662.4966883026</v>
      </c>
      <c r="M29" s="626">
        <f t="shared" si="19"/>
        <v>3760899.121655192</v>
      </c>
      <c r="N29" s="626">
        <f t="shared" si="19"/>
        <v>3798508</v>
      </c>
      <c r="O29" s="626">
        <f t="shared" si="19"/>
        <v>3953891</v>
      </c>
      <c r="P29" s="626">
        <f aca="true" t="shared" si="20" ref="P29:Z29">P8-P16</f>
        <v>3923369</v>
      </c>
      <c r="Q29" s="626">
        <f t="shared" si="20"/>
        <v>3962608.730000004</v>
      </c>
      <c r="R29" s="626">
        <f t="shared" si="20"/>
        <v>4002226.8473000005</v>
      </c>
      <c r="S29" s="626">
        <f t="shared" si="20"/>
        <v>4042248.185773</v>
      </c>
      <c r="T29" s="626">
        <f t="shared" si="20"/>
        <v>4082659.647630729</v>
      </c>
      <c r="U29" s="626">
        <f t="shared" si="20"/>
        <v>4123501.2041070387</v>
      </c>
      <c r="V29" s="626">
        <f t="shared" si="20"/>
        <v>4164712.896148108</v>
      </c>
      <c r="W29" s="626">
        <f t="shared" si="20"/>
        <v>4206370.835109584</v>
      </c>
      <c r="X29" s="626">
        <f t="shared" si="20"/>
        <v>4248417.203460678</v>
      </c>
      <c r="Y29" s="626">
        <f t="shared" si="20"/>
        <v>4290911.2554952875</v>
      </c>
      <c r="Z29" s="626">
        <f t="shared" si="20"/>
        <v>4333813.318050243</v>
      </c>
      <c r="AA29" s="626">
        <f>AA8-AA16</f>
        <v>4377183.791230746</v>
      </c>
      <c r="AB29" s="626">
        <f>AB8-AB16</f>
        <v>4420982.149143055</v>
      </c>
    </row>
    <row r="30" spans="1:28" ht="24">
      <c r="A30" s="477" t="s">
        <v>570</v>
      </c>
      <c r="B30" s="482" t="s">
        <v>640</v>
      </c>
      <c r="C30" s="626">
        <v>10376246</v>
      </c>
      <c r="D30" s="627">
        <f>C30-D22-D21-D24+75105+418000+700000</f>
        <v>11301318</v>
      </c>
      <c r="E30" s="627">
        <f>D30-E22-E21-E24+800000</f>
        <v>11423515</v>
      </c>
      <c r="F30" s="627">
        <f aca="true" t="shared" si="21" ref="F30:O30">E30-F22-F21-F24</f>
        <v>10886960</v>
      </c>
      <c r="G30" s="627">
        <f t="shared" si="21"/>
        <v>10375440</v>
      </c>
      <c r="H30" s="627">
        <f t="shared" si="21"/>
        <v>9707220</v>
      </c>
      <c r="I30" s="627">
        <f t="shared" si="21"/>
        <v>9039000</v>
      </c>
      <c r="J30" s="627">
        <f t="shared" si="21"/>
        <v>8446780</v>
      </c>
      <c r="K30" s="627">
        <f t="shared" si="21"/>
        <v>7854560</v>
      </c>
      <c r="L30" s="627">
        <f t="shared" si="21"/>
        <v>7262340</v>
      </c>
      <c r="M30" s="627">
        <f t="shared" si="21"/>
        <v>6670120</v>
      </c>
      <c r="N30" s="627">
        <f t="shared" si="21"/>
        <v>6077900</v>
      </c>
      <c r="O30" s="627">
        <f t="shared" si="21"/>
        <v>5485680</v>
      </c>
      <c r="P30" s="627">
        <f>O30-P21-P22-P24</f>
        <v>4893760</v>
      </c>
      <c r="Q30" s="627">
        <f aca="true" t="shared" si="22" ref="Q30:AB30">P30-Q21-Q22-Q24</f>
        <v>4468240</v>
      </c>
      <c r="R30" s="627">
        <f t="shared" si="22"/>
        <v>4042720</v>
      </c>
      <c r="S30" s="627">
        <f t="shared" si="22"/>
        <v>3617200</v>
      </c>
      <c r="T30" s="627">
        <f t="shared" si="22"/>
        <v>3191680</v>
      </c>
      <c r="U30" s="627">
        <f t="shared" si="22"/>
        <v>2766160</v>
      </c>
      <c r="V30" s="627">
        <f t="shared" si="22"/>
        <v>2340640</v>
      </c>
      <c r="W30" s="627">
        <f t="shared" si="22"/>
        <v>1915120</v>
      </c>
      <c r="X30" s="627">
        <f t="shared" si="22"/>
        <v>1489600</v>
      </c>
      <c r="Y30" s="627">
        <f t="shared" si="22"/>
        <v>1064080</v>
      </c>
      <c r="Z30" s="627">
        <f t="shared" si="22"/>
        <v>638560</v>
      </c>
      <c r="AA30" s="627">
        <f t="shared" si="22"/>
        <v>213040</v>
      </c>
      <c r="AB30" s="627">
        <f t="shared" si="22"/>
        <v>0</v>
      </c>
    </row>
    <row r="31" spans="1:28" ht="12.75">
      <c r="A31" s="477" t="s">
        <v>571</v>
      </c>
      <c r="B31" s="478" t="s">
        <v>641</v>
      </c>
      <c r="C31" s="630">
        <f>C30/C8*100</f>
        <v>30.299211047806914</v>
      </c>
      <c r="D31" s="630">
        <f aca="true" t="shared" si="23" ref="D31:N31">D30/D8*100</f>
        <v>35.09689137123681</v>
      </c>
      <c r="E31" s="630">
        <f t="shared" si="23"/>
        <v>34.44308840567185</v>
      </c>
      <c r="F31" s="630">
        <f t="shared" si="23"/>
        <v>31.869241352859795</v>
      </c>
      <c r="G31" s="630">
        <f t="shared" si="23"/>
        <v>30.07116457153134</v>
      </c>
      <c r="H31" s="630">
        <f t="shared" si="23"/>
        <v>27.855901800243394</v>
      </c>
      <c r="I31" s="630">
        <f t="shared" si="23"/>
        <v>25.681557754102847</v>
      </c>
      <c r="J31" s="630">
        <f t="shared" si="23"/>
        <v>23.761332181690207</v>
      </c>
      <c r="K31" s="630">
        <f t="shared" si="23"/>
        <v>21.87661332507733</v>
      </c>
      <c r="L31" s="630">
        <f t="shared" si="23"/>
        <v>20.0268863199353</v>
      </c>
      <c r="M31" s="630">
        <f t="shared" si="23"/>
        <v>18.21164301655913</v>
      </c>
      <c r="N31" s="630">
        <f t="shared" si="23"/>
        <v>16.43038209836354</v>
      </c>
      <c r="O31" s="630">
        <f>O30/O8*100</f>
        <v>14.62381480809202</v>
      </c>
      <c r="P31" s="630">
        <f>P30/P8*100</f>
        <v>12.940334727400623</v>
      </c>
      <c r="Q31" s="630">
        <f aca="true" t="shared" si="24" ref="Q31:X31">Q30/Q8*100</f>
        <v>11.698170304913026</v>
      </c>
      <c r="R31" s="630">
        <f t="shared" si="24"/>
        <v>10.479335980389935</v>
      </c>
      <c r="S31" s="630">
        <f t="shared" si="24"/>
        <v>9.283489209018544</v>
      </c>
      <c r="T31" s="630">
        <f t="shared" si="24"/>
        <v>8.110296938737473</v>
      </c>
      <c r="U31" s="630">
        <f t="shared" si="24"/>
        <v>6.959425113772405</v>
      </c>
      <c r="V31" s="630">
        <f t="shared" si="24"/>
        <v>5.830549835303698</v>
      </c>
      <c r="W31" s="630">
        <f t="shared" si="24"/>
        <v>4.723342803815017</v>
      </c>
      <c r="X31" s="630">
        <f t="shared" si="24"/>
        <v>3.637489833597143</v>
      </c>
      <c r="Y31" s="630">
        <f>Y30/Y8*100</f>
        <v>2.5726755669559327</v>
      </c>
      <c r="Z31" s="630">
        <f>Z30/Z8*100</f>
        <v>1.5285900882946912</v>
      </c>
      <c r="AA31" s="630">
        <f>AA30/AA8*100</f>
        <v>0.5049276450210155</v>
      </c>
      <c r="AB31" s="630">
        <f>AB30/AB8*100</f>
        <v>0</v>
      </c>
    </row>
    <row r="32" spans="1:28" ht="24">
      <c r="A32" s="477" t="s">
        <v>572</v>
      </c>
      <c r="B32" s="483" t="s">
        <v>642</v>
      </c>
      <c r="C32" s="630">
        <f>C19/C8*100</f>
        <v>43.51377775483263</v>
      </c>
      <c r="D32" s="630">
        <f aca="true" t="shared" si="25" ref="D32:N32">D19/D8*100</f>
        <v>3.382206628321522</v>
      </c>
      <c r="E32" s="630">
        <f t="shared" si="25"/>
        <v>4.485217796779235</v>
      </c>
      <c r="F32" s="630">
        <f t="shared" si="25"/>
        <v>3.833617145128253</v>
      </c>
      <c r="G32" s="630">
        <f t="shared" si="25"/>
        <v>3.6398912673051993</v>
      </c>
      <c r="H32" s="630">
        <f t="shared" si="25"/>
        <v>3.9790250962928098</v>
      </c>
      <c r="I32" s="630">
        <f t="shared" si="25"/>
        <v>3.8658713970704763</v>
      </c>
      <c r="J32" s="630">
        <f t="shared" si="25"/>
        <v>3.5407754438699306</v>
      </c>
      <c r="K32" s="630">
        <f t="shared" si="25"/>
        <v>3.4334141625021104</v>
      </c>
      <c r="L32" s="630">
        <f t="shared" si="25"/>
        <v>3.327831746284024</v>
      </c>
      <c r="M32" s="630">
        <f t="shared" si="25"/>
        <v>3.2157851950044893</v>
      </c>
      <c r="N32" s="630">
        <f t="shared" si="25"/>
        <v>3.1218861372547173</v>
      </c>
      <c r="O32" s="630">
        <f>O19/O8*100</f>
        <v>3.0702712092139777</v>
      </c>
      <c r="P32" s="630">
        <f aca="true" t="shared" si="26" ref="P32:Z32">P19/P8*100</f>
        <v>2.7256272813614766</v>
      </c>
      <c r="Q32" s="630">
        <f t="shared" si="26"/>
        <v>2.1390185981630987</v>
      </c>
      <c r="R32" s="630">
        <f t="shared" si="26"/>
        <v>2.029599403979728</v>
      </c>
      <c r="S32" s="630">
        <f t="shared" si="26"/>
        <v>1.9221370473925266</v>
      </c>
      <c r="T32" s="630">
        <f t="shared" si="26"/>
        <v>1.8166040581498348</v>
      </c>
      <c r="U32" s="630">
        <f t="shared" si="26"/>
        <v>1.7129722106394578</v>
      </c>
      <c r="V32" s="630">
        <f t="shared" si="26"/>
        <v>1.6112149944085052</v>
      </c>
      <c r="W32" s="630">
        <f t="shared" si="26"/>
        <v>1.5113039589712878</v>
      </c>
      <c r="X32" s="630">
        <f t="shared" si="26"/>
        <v>1.4132136388303846</v>
      </c>
      <c r="Y32" s="630">
        <f t="shared" si="26"/>
        <v>1.316917439679435</v>
      </c>
      <c r="Z32" s="630">
        <f t="shared" si="26"/>
        <v>1.2223894789265948</v>
      </c>
      <c r="AA32" s="630">
        <f>AA19/AA8*100</f>
        <v>1.1296044839922648</v>
      </c>
      <c r="AB32" s="630">
        <f>AB19/AB8*100</f>
        <v>0.5199255383219554</v>
      </c>
    </row>
    <row r="33" spans="3:16" ht="12.75"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</row>
  </sheetData>
  <mergeCells count="2">
    <mergeCell ref="C5:O5"/>
    <mergeCell ref="P5:AB5"/>
  </mergeCells>
  <printOptions horizontalCentered="1"/>
  <pageMargins left="0.2" right="0.1968503937007874" top="0.5118110236220472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4"/>
  <sheetViews>
    <sheetView workbookViewId="0" topLeftCell="A174">
      <selection activeCell="D205" sqref="D205"/>
    </sheetView>
  </sheetViews>
  <sheetFormatPr defaultColWidth="9.00390625" defaultRowHeight="12.75"/>
  <cols>
    <col min="1" max="1" width="3.75390625" style="117" customWidth="1"/>
    <col min="2" max="2" width="6.625" style="0" customWidth="1"/>
    <col min="3" max="3" width="5.625" style="57" customWidth="1"/>
    <col min="4" max="4" width="51.00390625" style="0" customWidth="1"/>
    <col min="5" max="5" width="11.125" style="0" customWidth="1"/>
    <col min="6" max="6" width="10.00390625" style="0" customWidth="1"/>
    <col min="7" max="7" width="11.00390625" style="0" customWidth="1"/>
    <col min="10" max="10" width="10.125" style="0" bestFit="1" customWidth="1"/>
  </cols>
  <sheetData>
    <row r="1" spans="1:6" ht="12.75">
      <c r="A1" s="16"/>
      <c r="B1" s="58"/>
      <c r="C1" s="294"/>
      <c r="D1" s="58"/>
      <c r="F1" s="16" t="s">
        <v>48</v>
      </c>
    </row>
    <row r="2" spans="1:6" ht="12.75">
      <c r="A2" s="16"/>
      <c r="B2" s="58"/>
      <c r="C2" s="294"/>
      <c r="D2" s="58"/>
      <c r="F2" s="16" t="s">
        <v>99</v>
      </c>
    </row>
    <row r="3" spans="1:6" ht="12.75">
      <c r="A3" s="16"/>
      <c r="B3" s="58"/>
      <c r="C3" s="294"/>
      <c r="D3" s="58"/>
      <c r="F3" s="16" t="s">
        <v>50</v>
      </c>
    </row>
    <row r="4" spans="1:6" ht="12.75">
      <c r="A4" s="16"/>
      <c r="B4" s="58"/>
      <c r="C4" s="294"/>
      <c r="D4" s="58"/>
      <c r="F4" s="16" t="s">
        <v>661</v>
      </c>
    </row>
    <row r="5" spans="1:4" ht="18" customHeight="1">
      <c r="A5" s="16"/>
      <c r="B5" s="58"/>
      <c r="C5" s="294"/>
      <c r="D5" s="58"/>
    </row>
    <row r="6" spans="1:7" ht="13.5" customHeight="1">
      <c r="A6" s="675" t="s">
        <v>662</v>
      </c>
      <c r="B6" s="675"/>
      <c r="C6" s="675"/>
      <c r="D6" s="675"/>
      <c r="E6" s="675"/>
      <c r="F6" s="675"/>
      <c r="G6" s="675"/>
    </row>
    <row r="7" spans="1:7" ht="13.5" thickBot="1">
      <c r="A7" s="674" t="s">
        <v>97</v>
      </c>
      <c r="B7" s="674"/>
      <c r="C7" s="674"/>
      <c r="D7" s="674"/>
      <c r="E7" s="674"/>
      <c r="F7" s="674"/>
      <c r="G7" s="674"/>
    </row>
    <row r="8" spans="1:7" ht="14.25" customHeight="1">
      <c r="A8" s="659" t="s">
        <v>63</v>
      </c>
      <c r="B8" s="651" t="s">
        <v>47</v>
      </c>
      <c r="C8" s="651" t="s">
        <v>0</v>
      </c>
      <c r="D8" s="651" t="s">
        <v>64</v>
      </c>
      <c r="E8" s="676" t="s">
        <v>610</v>
      </c>
      <c r="F8" s="668" t="s">
        <v>647</v>
      </c>
      <c r="G8" s="671" t="s">
        <v>660</v>
      </c>
    </row>
    <row r="9" spans="1:7" s="34" customFormat="1" ht="12.75" customHeight="1">
      <c r="A9" s="660"/>
      <c r="B9" s="652"/>
      <c r="C9" s="652"/>
      <c r="D9" s="652"/>
      <c r="E9" s="649"/>
      <c r="F9" s="669"/>
      <c r="G9" s="672"/>
    </row>
    <row r="10" spans="1:7" s="34" customFormat="1" ht="12.75" customHeight="1" thickBot="1">
      <c r="A10" s="661"/>
      <c r="B10" s="653"/>
      <c r="C10" s="653"/>
      <c r="D10" s="653"/>
      <c r="E10" s="650"/>
      <c r="F10" s="670"/>
      <c r="G10" s="673"/>
    </row>
    <row r="11" spans="1:7" ht="9" customHeight="1" thickBot="1">
      <c r="A11" s="484">
        <v>1</v>
      </c>
      <c r="B11" s="485">
        <v>2</v>
      </c>
      <c r="C11" s="485">
        <v>3</v>
      </c>
      <c r="D11" s="485">
        <v>4</v>
      </c>
      <c r="E11" s="536">
        <v>5</v>
      </c>
      <c r="F11" s="485">
        <v>6</v>
      </c>
      <c r="G11" s="486">
        <v>7</v>
      </c>
    </row>
    <row r="12" spans="1:7" ht="24" customHeight="1" thickBot="1">
      <c r="A12" s="42" t="s">
        <v>1</v>
      </c>
      <c r="B12" s="43"/>
      <c r="C12" s="43"/>
      <c r="D12" s="143" t="s">
        <v>2</v>
      </c>
      <c r="E12" s="324">
        <f>E13+E17</f>
        <v>55000</v>
      </c>
      <c r="F12" s="376">
        <f>F13+F17</f>
        <v>0</v>
      </c>
      <c r="G12" s="200">
        <f aca="true" t="shared" si="0" ref="G12:G77">F12+E12</f>
        <v>55000</v>
      </c>
    </row>
    <row r="13" spans="1:7" ht="13.5" thickBot="1">
      <c r="A13" s="44"/>
      <c r="B13" s="405" t="s">
        <v>3</v>
      </c>
      <c r="C13" s="195"/>
      <c r="D13" s="406" t="s">
        <v>69</v>
      </c>
      <c r="E13" s="509">
        <f>E14</f>
        <v>50000</v>
      </c>
      <c r="F13" s="530">
        <f>F14</f>
        <v>0</v>
      </c>
      <c r="G13" s="526">
        <f t="shared" si="0"/>
        <v>50000</v>
      </c>
    </row>
    <row r="14" spans="1:7" ht="13.5" customHeight="1">
      <c r="A14" s="44"/>
      <c r="B14" s="40"/>
      <c r="C14" s="41" t="s">
        <v>100</v>
      </c>
      <c r="D14" s="11" t="s">
        <v>70</v>
      </c>
      <c r="E14" s="188">
        <v>50000</v>
      </c>
      <c r="F14" s="187"/>
      <c r="G14" s="528">
        <f t="shared" si="0"/>
        <v>50000</v>
      </c>
    </row>
    <row r="15" spans="1:7" ht="13.5" customHeight="1">
      <c r="A15" s="44"/>
      <c r="B15" s="40"/>
      <c r="C15" s="41"/>
      <c r="D15" s="1" t="s">
        <v>71</v>
      </c>
      <c r="E15" s="188"/>
      <c r="F15" s="187"/>
      <c r="G15" s="528"/>
    </row>
    <row r="16" spans="1:7" ht="12" customHeight="1">
      <c r="A16" s="44"/>
      <c r="B16" s="40"/>
      <c r="C16" s="41"/>
      <c r="D16" s="408"/>
      <c r="E16" s="188"/>
      <c r="F16" s="187"/>
      <c r="G16" s="528"/>
    </row>
    <row r="17" spans="1:7" ht="13.5" customHeight="1" thickBot="1">
      <c r="A17" s="44"/>
      <c r="B17" s="409" t="s">
        <v>504</v>
      </c>
      <c r="C17" s="410"/>
      <c r="D17" s="202" t="s">
        <v>505</v>
      </c>
      <c r="E17" s="513">
        <f>E18</f>
        <v>5000</v>
      </c>
      <c r="F17" s="466">
        <f>F18</f>
        <v>0</v>
      </c>
      <c r="G17" s="528">
        <f t="shared" si="0"/>
        <v>5000</v>
      </c>
    </row>
    <row r="18" spans="1:7" ht="13.5" customHeight="1">
      <c r="A18" s="44"/>
      <c r="B18" s="40"/>
      <c r="C18" s="41" t="s">
        <v>493</v>
      </c>
      <c r="D18" s="11" t="s">
        <v>506</v>
      </c>
      <c r="E18" s="488">
        <v>5000</v>
      </c>
      <c r="F18" s="531"/>
      <c r="G18" s="527">
        <f t="shared" si="0"/>
        <v>5000</v>
      </c>
    </row>
    <row r="19" spans="1:7" ht="13.5" customHeight="1">
      <c r="A19" s="44"/>
      <c r="B19" s="40"/>
      <c r="C19" s="41"/>
      <c r="D19" s="11" t="s">
        <v>507</v>
      </c>
      <c r="E19" s="488"/>
      <c r="F19" s="466"/>
      <c r="G19" s="528"/>
    </row>
    <row r="20" spans="1:7" ht="12" customHeight="1">
      <c r="A20" s="44"/>
      <c r="B20" s="45"/>
      <c r="C20" s="45"/>
      <c r="D20" s="40"/>
      <c r="E20" s="188"/>
      <c r="F20" s="187"/>
      <c r="G20" s="528"/>
    </row>
    <row r="21" spans="1:7" ht="13.5" thickBot="1">
      <c r="A21" s="42" t="s">
        <v>21</v>
      </c>
      <c r="B21" s="43"/>
      <c r="C21" s="43"/>
      <c r="D21" s="115" t="s">
        <v>22</v>
      </c>
      <c r="E21" s="324">
        <f>E22</f>
        <v>183714</v>
      </c>
      <c r="F21" s="276">
        <f>F22</f>
        <v>0</v>
      </c>
      <c r="G21" s="107">
        <f t="shared" si="0"/>
        <v>183714</v>
      </c>
    </row>
    <row r="22" spans="1:7" ht="13.5" thickBot="1">
      <c r="A22" s="411"/>
      <c r="B22" s="405" t="s">
        <v>44</v>
      </c>
      <c r="C22" s="412"/>
      <c r="D22" s="413" t="s">
        <v>121</v>
      </c>
      <c r="E22" s="509">
        <f>SUM(E23)</f>
        <v>183714</v>
      </c>
      <c r="F22" s="187">
        <f>SUM(F23)</f>
        <v>0</v>
      </c>
      <c r="G22" s="528">
        <f t="shared" si="0"/>
        <v>183714</v>
      </c>
    </row>
    <row r="23" spans="1:7" ht="12.75" customHeight="1">
      <c r="A23" s="411"/>
      <c r="B23" s="414"/>
      <c r="C23" s="40">
        <v>2460</v>
      </c>
      <c r="D23" s="470" t="s">
        <v>471</v>
      </c>
      <c r="E23" s="188">
        <v>183714</v>
      </c>
      <c r="F23" s="274"/>
      <c r="G23" s="527">
        <f t="shared" si="0"/>
        <v>183714</v>
      </c>
    </row>
    <row r="24" spans="1:7" ht="12.75" customHeight="1">
      <c r="A24" s="411"/>
      <c r="B24" s="14"/>
      <c r="C24" s="40"/>
      <c r="D24" s="408"/>
      <c r="E24" s="188"/>
      <c r="F24" s="187"/>
      <c r="G24" s="528"/>
    </row>
    <row r="25" spans="1:7" ht="13.5" thickBot="1">
      <c r="A25" s="47">
        <v>600</v>
      </c>
      <c r="B25" s="43"/>
      <c r="C25" s="410"/>
      <c r="D25" s="115" t="s">
        <v>32</v>
      </c>
      <c r="E25" s="324">
        <f>SUM(E26)</f>
        <v>710222</v>
      </c>
      <c r="F25" s="276">
        <f>SUM(F26)</f>
        <v>-158020</v>
      </c>
      <c r="G25" s="107">
        <f t="shared" si="0"/>
        <v>552202</v>
      </c>
    </row>
    <row r="26" spans="1:7" ht="13.5" thickBot="1">
      <c r="A26" s="24"/>
      <c r="B26" s="185">
        <v>60014</v>
      </c>
      <c r="C26" s="415"/>
      <c r="D26" s="413" t="s">
        <v>33</v>
      </c>
      <c r="E26" s="509">
        <f>SUM(E27:E30)</f>
        <v>710222</v>
      </c>
      <c r="F26" s="530">
        <f>SUM(F27:F30)</f>
        <v>-158020</v>
      </c>
      <c r="G26" s="526">
        <f t="shared" si="0"/>
        <v>552202</v>
      </c>
    </row>
    <row r="27" spans="1:7" ht="12.75">
      <c r="A27" s="24"/>
      <c r="B27" s="40"/>
      <c r="C27" s="41" t="s">
        <v>103</v>
      </c>
      <c r="D27" s="11" t="s">
        <v>41</v>
      </c>
      <c r="E27" s="188">
        <v>150000</v>
      </c>
      <c r="F27" s="187"/>
      <c r="G27" s="528">
        <f>F27+E27</f>
        <v>150000</v>
      </c>
    </row>
    <row r="28" spans="1:7" ht="12.75" customHeight="1">
      <c r="A28" s="24"/>
      <c r="B28" s="45"/>
      <c r="C28" s="41" t="s">
        <v>104</v>
      </c>
      <c r="D28" s="11" t="s">
        <v>508</v>
      </c>
      <c r="E28" s="188">
        <v>35722</v>
      </c>
      <c r="F28" s="187"/>
      <c r="G28" s="528">
        <f t="shared" si="0"/>
        <v>35722</v>
      </c>
    </row>
    <row r="29" spans="1:7" ht="12.75" customHeight="1">
      <c r="A29" s="24"/>
      <c r="B29" s="45"/>
      <c r="C29" s="41"/>
      <c r="D29" s="11" t="s">
        <v>74</v>
      </c>
      <c r="E29" s="188"/>
      <c r="F29" s="187"/>
      <c r="G29" s="528"/>
    </row>
    <row r="30" spans="1:7" ht="12.75" customHeight="1">
      <c r="A30" s="24"/>
      <c r="B30" s="45"/>
      <c r="C30" s="41" t="s">
        <v>101</v>
      </c>
      <c r="D30" s="79" t="s">
        <v>45</v>
      </c>
      <c r="E30" s="188">
        <v>524500</v>
      </c>
      <c r="F30" s="187">
        <f>41980-200000</f>
        <v>-158020</v>
      </c>
      <c r="G30" s="528">
        <f t="shared" si="0"/>
        <v>366480</v>
      </c>
    </row>
    <row r="31" spans="1:7" ht="12.75">
      <c r="A31" s="24"/>
      <c r="B31" s="45"/>
      <c r="C31" s="41"/>
      <c r="D31" s="11"/>
      <c r="E31" s="188"/>
      <c r="F31" s="187"/>
      <c r="G31" s="528"/>
    </row>
    <row r="32" spans="1:7" ht="13.5" thickBot="1">
      <c r="A32" s="47">
        <v>700</v>
      </c>
      <c r="B32" s="43"/>
      <c r="C32" s="43"/>
      <c r="D32" s="115" t="s">
        <v>5</v>
      </c>
      <c r="E32" s="324">
        <f>E33</f>
        <v>1363703</v>
      </c>
      <c r="F32" s="276">
        <f>F33</f>
        <v>122544</v>
      </c>
      <c r="G32" s="107">
        <f t="shared" si="0"/>
        <v>1486247</v>
      </c>
    </row>
    <row r="33" spans="1:7" ht="13.5" thickBot="1">
      <c r="A33" s="24"/>
      <c r="B33" s="185">
        <v>70005</v>
      </c>
      <c r="C33" s="195"/>
      <c r="D33" s="413" t="s">
        <v>7</v>
      </c>
      <c r="E33" s="509">
        <f>SUM(E34:E46)</f>
        <v>1363703</v>
      </c>
      <c r="F33" s="530">
        <f>SUM(F34:F46)</f>
        <v>122544</v>
      </c>
      <c r="G33" s="526">
        <f t="shared" si="0"/>
        <v>1486247</v>
      </c>
    </row>
    <row r="34" spans="1:7" ht="12.75">
      <c r="A34" s="24"/>
      <c r="B34" s="40"/>
      <c r="C34" s="41" t="s">
        <v>102</v>
      </c>
      <c r="D34" s="11" t="s">
        <v>728</v>
      </c>
      <c r="E34" s="188">
        <v>4000</v>
      </c>
      <c r="F34" s="187"/>
      <c r="G34" s="528">
        <f t="shared" si="0"/>
        <v>4000</v>
      </c>
    </row>
    <row r="35" spans="1:7" ht="12.75">
      <c r="A35" s="24"/>
      <c r="B35" s="40"/>
      <c r="C35" s="41"/>
      <c r="D35" s="11" t="s">
        <v>73</v>
      </c>
      <c r="E35" s="5"/>
      <c r="F35" s="187"/>
      <c r="G35" s="528"/>
    </row>
    <row r="36" spans="1:7" ht="12.75">
      <c r="A36" s="24"/>
      <c r="B36" s="40"/>
      <c r="C36" s="41" t="s">
        <v>103</v>
      </c>
      <c r="D36" s="11" t="s">
        <v>41</v>
      </c>
      <c r="E36" s="5">
        <v>0</v>
      </c>
      <c r="F36" s="187">
        <v>2294</v>
      </c>
      <c r="G36" s="528">
        <f>F36+E36</f>
        <v>2294</v>
      </c>
    </row>
    <row r="37" spans="1:7" ht="12.75">
      <c r="A37" s="24"/>
      <c r="B37" s="40"/>
      <c r="C37" s="41" t="s">
        <v>104</v>
      </c>
      <c r="D37" s="11" t="s">
        <v>508</v>
      </c>
      <c r="E37" s="188">
        <v>99259</v>
      </c>
      <c r="F37" s="187"/>
      <c r="G37" s="528">
        <f t="shared" si="0"/>
        <v>99259</v>
      </c>
    </row>
    <row r="38" spans="1:7" ht="12.75">
      <c r="A38" s="24"/>
      <c r="B38" s="40"/>
      <c r="C38" s="40"/>
      <c r="D38" s="11" t="s">
        <v>74</v>
      </c>
      <c r="E38" s="188"/>
      <c r="F38" s="187"/>
      <c r="G38" s="528"/>
    </row>
    <row r="39" spans="1:7" ht="12.75">
      <c r="A39" s="24"/>
      <c r="B39" s="40"/>
      <c r="C39" s="41" t="s">
        <v>105</v>
      </c>
      <c r="D39" s="11" t="s">
        <v>75</v>
      </c>
      <c r="E39" s="188">
        <v>1101300</v>
      </c>
      <c r="F39" s="187"/>
      <c r="G39" s="528">
        <f t="shared" si="0"/>
        <v>1101300</v>
      </c>
    </row>
    <row r="40" spans="1:7" ht="12.75">
      <c r="A40" s="24"/>
      <c r="B40" s="40"/>
      <c r="C40" s="41" t="s">
        <v>272</v>
      </c>
      <c r="D40" s="11" t="s">
        <v>718</v>
      </c>
      <c r="E40" s="188">
        <v>1000</v>
      </c>
      <c r="F40" s="187">
        <v>250</v>
      </c>
      <c r="G40" s="528">
        <f>F40+E40</f>
        <v>1250</v>
      </c>
    </row>
    <row r="41" spans="1:7" ht="12.75">
      <c r="A41" s="24"/>
      <c r="B41" s="40"/>
      <c r="C41" s="41" t="s">
        <v>101</v>
      </c>
      <c r="D41" s="79" t="s">
        <v>45</v>
      </c>
      <c r="E41" s="188">
        <v>3644</v>
      </c>
      <c r="F41" s="187"/>
      <c r="G41" s="528">
        <f>F41+E41</f>
        <v>3644</v>
      </c>
    </row>
    <row r="42" spans="1:7" ht="12.75">
      <c r="A42" s="24"/>
      <c r="B42" s="40"/>
      <c r="C42" s="41" t="s">
        <v>100</v>
      </c>
      <c r="D42" s="11" t="s">
        <v>70</v>
      </c>
      <c r="E42" s="188">
        <v>95000</v>
      </c>
      <c r="F42" s="187"/>
      <c r="G42" s="528">
        <f t="shared" si="0"/>
        <v>95000</v>
      </c>
    </row>
    <row r="43" spans="1:7" ht="12.75">
      <c r="A43" s="24"/>
      <c r="B43" s="40"/>
      <c r="C43" s="41"/>
      <c r="D43" s="1" t="s">
        <v>76</v>
      </c>
      <c r="E43" s="188"/>
      <c r="F43" s="187"/>
      <c r="G43" s="528"/>
    </row>
    <row r="44" spans="1:7" ht="12.75">
      <c r="A44" s="24"/>
      <c r="B44" s="40"/>
      <c r="C44" s="41" t="s">
        <v>275</v>
      </c>
      <c r="D44" s="11" t="s">
        <v>77</v>
      </c>
      <c r="E44" s="188">
        <v>59500</v>
      </c>
      <c r="F44" s="187">
        <v>70000</v>
      </c>
      <c r="G44" s="528">
        <f t="shared" si="0"/>
        <v>129500</v>
      </c>
    </row>
    <row r="45" spans="1:7" ht="12.75">
      <c r="A45" s="24"/>
      <c r="B45" s="40"/>
      <c r="C45" s="41"/>
      <c r="D45" s="11" t="s">
        <v>67</v>
      </c>
      <c r="E45" s="5"/>
      <c r="F45" s="187"/>
      <c r="G45" s="528"/>
    </row>
    <row r="46" spans="1:7" ht="12.75">
      <c r="A46" s="24"/>
      <c r="B46" s="40"/>
      <c r="C46" s="41" t="s">
        <v>725</v>
      </c>
      <c r="D46" s="11" t="s">
        <v>726</v>
      </c>
      <c r="E46" s="5">
        <v>0</v>
      </c>
      <c r="F46" s="187">
        <v>50000</v>
      </c>
      <c r="G46" s="528">
        <f>F46+E46</f>
        <v>50000</v>
      </c>
    </row>
    <row r="47" spans="1:7" ht="12.75">
      <c r="A47" s="24"/>
      <c r="B47" s="40"/>
      <c r="C47" s="41"/>
      <c r="D47" s="11"/>
      <c r="E47" s="188"/>
      <c r="F47" s="187"/>
      <c r="G47" s="528"/>
    </row>
    <row r="48" spans="1:7" ht="13.5" thickBot="1">
      <c r="A48" s="47">
        <v>710</v>
      </c>
      <c r="B48" s="43"/>
      <c r="C48" s="48"/>
      <c r="D48" s="115" t="s">
        <v>9</v>
      </c>
      <c r="E48" s="324">
        <f>E49+E53+E57</f>
        <v>199852</v>
      </c>
      <c r="F48" s="376">
        <f>F49+F53+F57</f>
        <v>0</v>
      </c>
      <c r="G48" s="200">
        <f t="shared" si="0"/>
        <v>199852</v>
      </c>
    </row>
    <row r="49" spans="1:7" ht="13.5" thickBot="1">
      <c r="A49" s="24"/>
      <c r="B49" s="185">
        <v>71013</v>
      </c>
      <c r="C49" s="415"/>
      <c r="D49" s="413" t="s">
        <v>78</v>
      </c>
      <c r="E49" s="509">
        <f>E50</f>
        <v>40000</v>
      </c>
      <c r="F49" s="530">
        <f>F50</f>
        <v>0</v>
      </c>
      <c r="G49" s="526">
        <f t="shared" si="0"/>
        <v>40000</v>
      </c>
    </row>
    <row r="50" spans="1:7" ht="12.75">
      <c r="A50" s="24"/>
      <c r="B50" s="40"/>
      <c r="C50" s="41" t="s">
        <v>100</v>
      </c>
      <c r="D50" s="11" t="s">
        <v>70</v>
      </c>
      <c r="E50" s="188">
        <v>40000</v>
      </c>
      <c r="F50" s="187"/>
      <c r="G50" s="528">
        <f t="shared" si="0"/>
        <v>40000</v>
      </c>
    </row>
    <row r="51" spans="1:7" ht="12.75">
      <c r="A51" s="24"/>
      <c r="B51" s="40"/>
      <c r="C51" s="41"/>
      <c r="D51" s="11" t="s">
        <v>79</v>
      </c>
      <c r="E51" s="188"/>
      <c r="F51" s="187"/>
      <c r="G51" s="528"/>
    </row>
    <row r="52" spans="1:7" ht="12.75">
      <c r="A52" s="24"/>
      <c r="B52" s="40"/>
      <c r="C52" s="41"/>
      <c r="D52" s="11"/>
      <c r="E52" s="188"/>
      <c r="F52" s="187"/>
      <c r="G52" s="528"/>
    </row>
    <row r="53" spans="1:7" ht="13.5" thickBot="1">
      <c r="A53" s="24"/>
      <c r="B53" s="194">
        <v>71014</v>
      </c>
      <c r="C53" s="410"/>
      <c r="D53" s="202" t="s">
        <v>12</v>
      </c>
      <c r="E53" s="508">
        <f>E54</f>
        <v>6000</v>
      </c>
      <c r="F53" s="187">
        <f>F54</f>
        <v>0</v>
      </c>
      <c r="G53" s="528">
        <f t="shared" si="0"/>
        <v>6000</v>
      </c>
    </row>
    <row r="54" spans="1:7" ht="12.75">
      <c r="A54" s="24"/>
      <c r="B54" s="40"/>
      <c r="C54" s="41" t="s">
        <v>100</v>
      </c>
      <c r="D54" s="11" t="s">
        <v>70</v>
      </c>
      <c r="E54" s="188">
        <v>6000</v>
      </c>
      <c r="F54" s="274"/>
      <c r="G54" s="527">
        <f t="shared" si="0"/>
        <v>6000</v>
      </c>
    </row>
    <row r="55" spans="1:7" ht="12.75">
      <c r="A55" s="24"/>
      <c r="B55" s="40"/>
      <c r="C55" s="41"/>
      <c r="D55" s="11" t="s">
        <v>79</v>
      </c>
      <c r="E55" s="188"/>
      <c r="F55" s="187"/>
      <c r="G55" s="528"/>
    </row>
    <row r="56" spans="1:7" ht="12.75">
      <c r="A56" s="24"/>
      <c r="B56" s="40"/>
      <c r="C56" s="41"/>
      <c r="D56" s="11"/>
      <c r="E56" s="188"/>
      <c r="F56" s="187"/>
      <c r="G56" s="528"/>
    </row>
    <row r="57" spans="1:7" ht="13.5" thickBot="1">
      <c r="A57" s="24"/>
      <c r="B57" s="194">
        <v>71015</v>
      </c>
      <c r="C57" s="49"/>
      <c r="D57" s="202" t="s">
        <v>14</v>
      </c>
      <c r="E57" s="508">
        <f>SUM(E58:E60)</f>
        <v>153852</v>
      </c>
      <c r="F57" s="525">
        <f>SUM(F58:F60)</f>
        <v>0</v>
      </c>
      <c r="G57" s="529">
        <f t="shared" si="0"/>
        <v>153852</v>
      </c>
    </row>
    <row r="58" spans="1:7" ht="12.75">
      <c r="A58" s="24"/>
      <c r="B58" s="40"/>
      <c r="C58" s="40">
        <v>2110</v>
      </c>
      <c r="D58" s="470" t="s">
        <v>70</v>
      </c>
      <c r="E58" s="188">
        <v>149352</v>
      </c>
      <c r="F58" s="187"/>
      <c r="G58" s="528">
        <f t="shared" si="0"/>
        <v>149352</v>
      </c>
    </row>
    <row r="59" spans="1:7" ht="12.75">
      <c r="A59" s="24"/>
      <c r="B59" s="40"/>
      <c r="C59" s="40"/>
      <c r="D59" s="1" t="s">
        <v>80</v>
      </c>
      <c r="E59" s="188"/>
      <c r="F59" s="187"/>
      <c r="G59" s="528"/>
    </row>
    <row r="60" spans="1:7" ht="12.75">
      <c r="A60" s="24"/>
      <c r="B60" s="40"/>
      <c r="C60" s="4" t="s">
        <v>274</v>
      </c>
      <c r="D60" s="430" t="s">
        <v>81</v>
      </c>
      <c r="E60" s="188">
        <v>4500</v>
      </c>
      <c r="F60" s="187"/>
      <c r="G60" s="528">
        <f t="shared" si="0"/>
        <v>4500</v>
      </c>
    </row>
    <row r="61" spans="1:7" ht="12.75">
      <c r="A61" s="24"/>
      <c r="B61" s="40"/>
      <c r="C61" s="41"/>
      <c r="D61" s="11"/>
      <c r="E61" s="188"/>
      <c r="F61" s="187"/>
      <c r="G61" s="528"/>
    </row>
    <row r="62" spans="1:7" ht="13.5" thickBot="1">
      <c r="A62" s="47">
        <v>750</v>
      </c>
      <c r="B62" s="43"/>
      <c r="C62" s="43"/>
      <c r="D62" s="115" t="s">
        <v>15</v>
      </c>
      <c r="E62" s="324">
        <f>E63+E67+E76</f>
        <v>1871776</v>
      </c>
      <c r="F62" s="276">
        <f>F63+F67+F76</f>
        <v>361087</v>
      </c>
      <c r="G62" s="107">
        <f t="shared" si="0"/>
        <v>2232863</v>
      </c>
    </row>
    <row r="63" spans="1:7" ht="13.5" thickBot="1">
      <c r="A63" s="24"/>
      <c r="B63" s="185">
        <v>75011</v>
      </c>
      <c r="C63" s="195"/>
      <c r="D63" s="413" t="s">
        <v>16</v>
      </c>
      <c r="E63" s="509">
        <f>E64</f>
        <v>149975</v>
      </c>
      <c r="F63" s="530">
        <f>F64</f>
        <v>0</v>
      </c>
      <c r="G63" s="526">
        <f t="shared" si="0"/>
        <v>149975</v>
      </c>
    </row>
    <row r="64" spans="1:7" ht="12.75">
      <c r="A64" s="24"/>
      <c r="B64" s="40"/>
      <c r="C64" s="40">
        <v>2110</v>
      </c>
      <c r="D64" s="11" t="s">
        <v>70</v>
      </c>
      <c r="E64" s="188">
        <v>149975</v>
      </c>
      <c r="F64" s="187"/>
      <c r="G64" s="528">
        <f t="shared" si="0"/>
        <v>149975</v>
      </c>
    </row>
    <row r="65" spans="1:7" ht="12.75">
      <c r="A65" s="24"/>
      <c r="B65" s="40"/>
      <c r="C65" s="40"/>
      <c r="D65" s="11" t="s">
        <v>79</v>
      </c>
      <c r="E65" s="188"/>
      <c r="F65" s="187"/>
      <c r="G65" s="528"/>
    </row>
    <row r="66" spans="1:7" ht="12.75">
      <c r="A66" s="24"/>
      <c r="B66" s="40"/>
      <c r="C66" s="40"/>
      <c r="D66" s="11"/>
      <c r="E66" s="188"/>
      <c r="F66" s="187"/>
      <c r="G66" s="528"/>
    </row>
    <row r="67" spans="1:7" ht="13.5" thickBot="1">
      <c r="A67" s="24"/>
      <c r="B67" s="194">
        <v>75020</v>
      </c>
      <c r="C67" s="49"/>
      <c r="D67" s="202" t="s">
        <v>31</v>
      </c>
      <c r="E67" s="508">
        <f>SUM(E68:E74)</f>
        <v>1705801</v>
      </c>
      <c r="F67" s="187">
        <f>SUM(F68:F74)</f>
        <v>361087</v>
      </c>
      <c r="G67" s="528">
        <f t="shared" si="0"/>
        <v>2066888</v>
      </c>
    </row>
    <row r="68" spans="1:7" ht="12.75">
      <c r="A68" s="24"/>
      <c r="B68" s="40"/>
      <c r="C68" s="41" t="s">
        <v>270</v>
      </c>
      <c r="D68" s="11" t="s">
        <v>82</v>
      </c>
      <c r="E68" s="188">
        <v>1480000</v>
      </c>
      <c r="F68" s="274">
        <v>320000</v>
      </c>
      <c r="G68" s="527">
        <f t="shared" si="0"/>
        <v>1800000</v>
      </c>
    </row>
    <row r="69" spans="1:7" ht="12.75">
      <c r="A69" s="24"/>
      <c r="B69" s="40"/>
      <c r="C69" s="41" t="s">
        <v>103</v>
      </c>
      <c r="D69" s="11" t="s">
        <v>41</v>
      </c>
      <c r="E69" s="188">
        <v>13200</v>
      </c>
      <c r="F69" s="187">
        <v>-10985</v>
      </c>
      <c r="G69" s="528">
        <f t="shared" si="0"/>
        <v>2215</v>
      </c>
    </row>
    <row r="70" spans="1:7" ht="12.75">
      <c r="A70" s="24"/>
      <c r="B70" s="40"/>
      <c r="C70" s="41" t="s">
        <v>266</v>
      </c>
      <c r="D70" s="11" t="s">
        <v>40</v>
      </c>
      <c r="E70" s="188">
        <v>12000</v>
      </c>
      <c r="F70" s="187">
        <v>-2500</v>
      </c>
      <c r="G70" s="528">
        <f t="shared" si="0"/>
        <v>9500</v>
      </c>
    </row>
    <row r="71" spans="1:7" ht="12.75">
      <c r="A71" s="24"/>
      <c r="B71" s="40"/>
      <c r="C71" s="41" t="s">
        <v>271</v>
      </c>
      <c r="D71" s="11" t="s">
        <v>729</v>
      </c>
      <c r="E71" s="188">
        <v>5000</v>
      </c>
      <c r="F71" s="187">
        <v>-2500</v>
      </c>
      <c r="G71" s="528">
        <f t="shared" si="0"/>
        <v>2500</v>
      </c>
    </row>
    <row r="72" spans="1:7" ht="12.75">
      <c r="A72" s="24"/>
      <c r="B72" s="40"/>
      <c r="C72" s="41" t="s">
        <v>272</v>
      </c>
      <c r="D72" s="11" t="s">
        <v>42</v>
      </c>
      <c r="E72" s="188">
        <v>1700</v>
      </c>
      <c r="F72" s="187">
        <v>-1700</v>
      </c>
      <c r="G72" s="528">
        <f t="shared" si="0"/>
        <v>0</v>
      </c>
    </row>
    <row r="73" spans="1:7" ht="12.75">
      <c r="A73" s="24"/>
      <c r="B73" s="40"/>
      <c r="C73" s="41" t="s">
        <v>273</v>
      </c>
      <c r="D73" s="11" t="s">
        <v>730</v>
      </c>
      <c r="E73" s="188">
        <v>4500</v>
      </c>
      <c r="F73" s="187">
        <v>-2500</v>
      </c>
      <c r="G73" s="528">
        <f t="shared" si="0"/>
        <v>2000</v>
      </c>
    </row>
    <row r="74" spans="1:7" ht="12.75">
      <c r="A74" s="24"/>
      <c r="B74" s="40"/>
      <c r="C74" s="41" t="s">
        <v>101</v>
      </c>
      <c r="D74" s="11" t="s">
        <v>45</v>
      </c>
      <c r="E74" s="188">
        <v>189401</v>
      </c>
      <c r="F74" s="187">
        <v>61272</v>
      </c>
      <c r="G74" s="528">
        <f t="shared" si="0"/>
        <v>250673</v>
      </c>
    </row>
    <row r="75" spans="1:7" ht="12.75">
      <c r="A75" s="24"/>
      <c r="B75" s="40"/>
      <c r="C75" s="40"/>
      <c r="D75" s="40"/>
      <c r="E75" s="188"/>
      <c r="F75" s="187"/>
      <c r="G75" s="528"/>
    </row>
    <row r="76" spans="1:7" ht="13.5" thickBot="1">
      <c r="A76" s="24"/>
      <c r="B76" s="194">
        <v>75045</v>
      </c>
      <c r="C76" s="49"/>
      <c r="D76" s="202" t="s">
        <v>17</v>
      </c>
      <c r="E76" s="508">
        <f>E77</f>
        <v>16000</v>
      </c>
      <c r="F76" s="525">
        <f>F77</f>
        <v>0</v>
      </c>
      <c r="G76" s="529">
        <f t="shared" si="0"/>
        <v>16000</v>
      </c>
    </row>
    <row r="77" spans="1:7" ht="12.75">
      <c r="A77" s="24"/>
      <c r="B77" s="40"/>
      <c r="C77" s="40">
        <v>2110</v>
      </c>
      <c r="D77" s="11" t="s">
        <v>70</v>
      </c>
      <c r="E77" s="188">
        <v>16000</v>
      </c>
      <c r="F77" s="187"/>
      <c r="G77" s="528">
        <f t="shared" si="0"/>
        <v>16000</v>
      </c>
    </row>
    <row r="78" spans="1:7" ht="12.75">
      <c r="A78" s="24"/>
      <c r="B78" s="40"/>
      <c r="C78" s="40"/>
      <c r="D78" s="11" t="s">
        <v>83</v>
      </c>
      <c r="E78" s="188"/>
      <c r="F78" s="187"/>
      <c r="G78" s="528"/>
    </row>
    <row r="79" spans="1:7" ht="12" customHeight="1">
      <c r="A79" s="24"/>
      <c r="B79" s="40"/>
      <c r="C79" s="41"/>
      <c r="D79" s="408"/>
      <c r="E79" s="488"/>
      <c r="F79" s="466"/>
      <c r="G79" s="528"/>
    </row>
    <row r="80" spans="1:7" ht="14.25" customHeight="1" thickBot="1">
      <c r="A80" s="47">
        <v>754</v>
      </c>
      <c r="B80" s="43"/>
      <c r="C80" s="48"/>
      <c r="D80" s="115" t="s">
        <v>547</v>
      </c>
      <c r="E80" s="514">
        <f>E81</f>
        <v>23000</v>
      </c>
      <c r="F80" s="523">
        <f>F81</f>
        <v>0</v>
      </c>
      <c r="G80" s="200">
        <f>F80+E80</f>
        <v>23000</v>
      </c>
    </row>
    <row r="81" spans="1:7" ht="14.25" customHeight="1" thickBot="1">
      <c r="A81" s="24"/>
      <c r="B81" s="185">
        <v>75414</v>
      </c>
      <c r="C81" s="415"/>
      <c r="D81" s="413" t="s">
        <v>548</v>
      </c>
      <c r="E81" s="515">
        <f>E82</f>
        <v>23000</v>
      </c>
      <c r="F81" s="532">
        <f>F82</f>
        <v>0</v>
      </c>
      <c r="G81" s="526">
        <f>F81+E81</f>
        <v>23000</v>
      </c>
    </row>
    <row r="82" spans="1:7" ht="14.25" customHeight="1">
      <c r="A82" s="24"/>
      <c r="B82" s="40"/>
      <c r="C82" s="4" t="s">
        <v>274</v>
      </c>
      <c r="D82" s="430" t="s">
        <v>81</v>
      </c>
      <c r="E82" s="488">
        <v>23000</v>
      </c>
      <c r="F82" s="466"/>
      <c r="G82" s="528">
        <f>F82+E82</f>
        <v>23000</v>
      </c>
    </row>
    <row r="83" spans="1:7" ht="12" customHeight="1">
      <c r="A83" s="24"/>
      <c r="B83" s="40"/>
      <c r="C83" s="41"/>
      <c r="D83" s="11"/>
      <c r="E83" s="188"/>
      <c r="F83" s="187"/>
      <c r="G83" s="528"/>
    </row>
    <row r="84" spans="1:7" ht="12.75">
      <c r="A84" s="44">
        <v>756</v>
      </c>
      <c r="B84" s="40"/>
      <c r="C84" s="41"/>
      <c r="D84" s="113" t="s">
        <v>732</v>
      </c>
      <c r="E84" s="188"/>
      <c r="F84" s="187"/>
      <c r="G84" s="528"/>
    </row>
    <row r="85" spans="1:7" ht="13.5" thickBot="1">
      <c r="A85" s="47"/>
      <c r="B85" s="43"/>
      <c r="C85" s="43"/>
      <c r="D85" s="115" t="s">
        <v>733</v>
      </c>
      <c r="E85" s="324">
        <f>E86</f>
        <v>2415735</v>
      </c>
      <c r="F85" s="376">
        <f>F86</f>
        <v>0</v>
      </c>
      <c r="G85" s="200">
        <f>F85+E85</f>
        <v>2415735</v>
      </c>
    </row>
    <row r="86" spans="1:7" ht="12.75">
      <c r="A86" s="24"/>
      <c r="B86" s="40">
        <v>75622</v>
      </c>
      <c r="C86" s="40"/>
      <c r="D86" s="11" t="s">
        <v>84</v>
      </c>
      <c r="E86" s="273">
        <f>E88+E89</f>
        <v>2415735</v>
      </c>
      <c r="F86" s="274">
        <f>SUM(F88:F89)</f>
        <v>0</v>
      </c>
      <c r="G86" s="527">
        <f>F86+E86</f>
        <v>2415735</v>
      </c>
    </row>
    <row r="87" spans="1:7" ht="13.5" thickBot="1">
      <c r="A87" s="24"/>
      <c r="B87" s="49"/>
      <c r="C87" s="49"/>
      <c r="D87" s="202" t="s">
        <v>85</v>
      </c>
      <c r="E87" s="192"/>
      <c r="F87" s="147"/>
      <c r="G87" s="529"/>
    </row>
    <row r="88" spans="1:7" ht="12.75">
      <c r="A88" s="24"/>
      <c r="B88" s="40"/>
      <c r="C88" s="41" t="s">
        <v>269</v>
      </c>
      <c r="D88" s="11" t="s">
        <v>487</v>
      </c>
      <c r="E88" s="188">
        <v>2361585</v>
      </c>
      <c r="F88" s="187"/>
      <c r="G88" s="528">
        <f>F88+E88</f>
        <v>2361585</v>
      </c>
    </row>
    <row r="89" spans="1:7" ht="12.75">
      <c r="A89" s="24"/>
      <c r="B89" s="40"/>
      <c r="C89" s="41" t="s">
        <v>485</v>
      </c>
      <c r="D89" s="11" t="s">
        <v>486</v>
      </c>
      <c r="E89" s="188">
        <v>54150</v>
      </c>
      <c r="F89" s="187"/>
      <c r="G89" s="528">
        <f>F89+E89</f>
        <v>54150</v>
      </c>
    </row>
    <row r="90" spans="1:7" ht="12" customHeight="1">
      <c r="A90" s="24"/>
      <c r="B90" s="40"/>
      <c r="C90" s="41"/>
      <c r="D90" s="11"/>
      <c r="E90" s="188"/>
      <c r="F90" s="187"/>
      <c r="G90" s="528"/>
    </row>
    <row r="91" spans="1:7" ht="13.5" thickBot="1">
      <c r="A91" s="47">
        <v>758</v>
      </c>
      <c r="B91" s="43"/>
      <c r="C91" s="43"/>
      <c r="D91" s="115" t="s">
        <v>34</v>
      </c>
      <c r="E91" s="324">
        <f>E92+E98+E101+E104+E95</f>
        <v>15683646</v>
      </c>
      <c r="F91" s="376">
        <f>F92+F98+F101+F104+F95</f>
        <v>230010</v>
      </c>
      <c r="G91" s="200">
        <f>F91+E91</f>
        <v>15913656</v>
      </c>
    </row>
    <row r="92" spans="1:7" ht="13.5" thickBot="1">
      <c r="A92" s="24"/>
      <c r="B92" s="185">
        <v>75801</v>
      </c>
      <c r="C92" s="195"/>
      <c r="D92" s="413" t="s">
        <v>86</v>
      </c>
      <c r="E92" s="509">
        <f>E93</f>
        <v>9865217</v>
      </c>
      <c r="F92" s="530">
        <f>F93</f>
        <v>0</v>
      </c>
      <c r="G92" s="526">
        <f>F92+E92</f>
        <v>9865217</v>
      </c>
    </row>
    <row r="93" spans="1:7" ht="12.75">
      <c r="A93" s="24"/>
      <c r="B93" s="40"/>
      <c r="C93" s="40">
        <v>2920</v>
      </c>
      <c r="D93" s="11" t="s">
        <v>30</v>
      </c>
      <c r="E93" s="188">
        <v>9865217</v>
      </c>
      <c r="F93" s="187"/>
      <c r="G93" s="528">
        <f>F93+E93</f>
        <v>9865217</v>
      </c>
    </row>
    <row r="94" spans="1:7" ht="12.75">
      <c r="A94" s="24"/>
      <c r="B94" s="40"/>
      <c r="C94" s="40"/>
      <c r="D94" s="408"/>
      <c r="E94" s="188"/>
      <c r="F94" s="187"/>
      <c r="G94" s="528"/>
    </row>
    <row r="95" spans="1:7" ht="13.5" thickBot="1">
      <c r="A95" s="24"/>
      <c r="B95" s="194">
        <v>75802</v>
      </c>
      <c r="C95" s="49"/>
      <c r="D95" s="202" t="s">
        <v>736</v>
      </c>
      <c r="E95" s="508">
        <f>E96</f>
        <v>0</v>
      </c>
      <c r="F95" s="187">
        <f>F96</f>
        <v>200000</v>
      </c>
      <c r="G95" s="528">
        <f>F95+E95</f>
        <v>200000</v>
      </c>
    </row>
    <row r="96" spans="1:10" ht="12.75">
      <c r="A96" s="24"/>
      <c r="B96" s="40"/>
      <c r="C96" s="40">
        <v>2780</v>
      </c>
      <c r="D96" s="11" t="s">
        <v>735</v>
      </c>
      <c r="E96" s="188">
        <v>0</v>
      </c>
      <c r="F96" s="274">
        <v>200000</v>
      </c>
      <c r="G96" s="527">
        <f>F96+E96</f>
        <v>200000</v>
      </c>
      <c r="J96" s="585">
        <f>G91-G101</f>
        <v>15850415</v>
      </c>
    </row>
    <row r="97" spans="1:7" ht="12.75">
      <c r="A97" s="24"/>
      <c r="B97" s="40"/>
      <c r="C97" s="40"/>
      <c r="D97" s="11"/>
      <c r="E97" s="188"/>
      <c r="F97" s="187"/>
      <c r="G97" s="528"/>
    </row>
    <row r="98" spans="1:7" ht="13.5" thickBot="1">
      <c r="A98" s="24"/>
      <c r="B98" s="194">
        <v>75803</v>
      </c>
      <c r="C98" s="49"/>
      <c r="D98" s="202" t="s">
        <v>87</v>
      </c>
      <c r="E98" s="508">
        <f>E99</f>
        <v>2941090</v>
      </c>
      <c r="F98" s="525">
        <f>F99</f>
        <v>0</v>
      </c>
      <c r="G98" s="529">
        <f>F98+E98</f>
        <v>2941090</v>
      </c>
    </row>
    <row r="99" spans="1:7" ht="12.75">
      <c r="A99" s="24"/>
      <c r="B99" s="40"/>
      <c r="C99" s="40">
        <v>2920</v>
      </c>
      <c r="D99" s="11" t="s">
        <v>30</v>
      </c>
      <c r="E99" s="188">
        <v>2941090</v>
      </c>
      <c r="F99" s="187"/>
      <c r="G99" s="528">
        <f>F99+E99</f>
        <v>2941090</v>
      </c>
    </row>
    <row r="100" spans="1:7" ht="12.75">
      <c r="A100" s="24"/>
      <c r="B100" s="40"/>
      <c r="C100" s="40"/>
      <c r="D100" s="408"/>
      <c r="E100" s="188"/>
      <c r="F100" s="187"/>
      <c r="G100" s="528"/>
    </row>
    <row r="101" spans="1:7" ht="13.5" thickBot="1">
      <c r="A101" s="24"/>
      <c r="B101" s="194">
        <v>75814</v>
      </c>
      <c r="C101" s="410"/>
      <c r="D101" s="202" t="s">
        <v>35</v>
      </c>
      <c r="E101" s="508">
        <f>E102</f>
        <v>33231</v>
      </c>
      <c r="F101" s="187">
        <f>F102</f>
        <v>30010</v>
      </c>
      <c r="G101" s="528">
        <f>F101+E101</f>
        <v>63241</v>
      </c>
    </row>
    <row r="102" spans="1:7" ht="12.75">
      <c r="A102" s="24"/>
      <c r="B102" s="40"/>
      <c r="C102" s="41" t="s">
        <v>268</v>
      </c>
      <c r="D102" s="11" t="s">
        <v>88</v>
      </c>
      <c r="E102" s="188">
        <v>33231</v>
      </c>
      <c r="F102" s="274">
        <f>10+30000</f>
        <v>30010</v>
      </c>
      <c r="G102" s="527">
        <f>F102+E102</f>
        <v>63241</v>
      </c>
    </row>
    <row r="103" spans="1:7" ht="12.75">
      <c r="A103" s="24"/>
      <c r="B103" s="40"/>
      <c r="C103" s="41"/>
      <c r="D103" s="408"/>
      <c r="E103" s="188"/>
      <c r="F103" s="187"/>
      <c r="G103" s="528"/>
    </row>
    <row r="104" spans="1:7" ht="13.5" thickBot="1">
      <c r="A104" s="24"/>
      <c r="B104" s="194">
        <v>75832</v>
      </c>
      <c r="C104" s="410"/>
      <c r="D104" s="202" t="s">
        <v>492</v>
      </c>
      <c r="E104" s="508">
        <f>E105</f>
        <v>2844108</v>
      </c>
      <c r="F104" s="525">
        <f>F105</f>
        <v>0</v>
      </c>
      <c r="G104" s="529">
        <f>F104+E104</f>
        <v>2844108</v>
      </c>
    </row>
    <row r="105" spans="1:7" ht="12.75">
      <c r="A105" s="24"/>
      <c r="B105" s="40"/>
      <c r="C105" s="41" t="s">
        <v>491</v>
      </c>
      <c r="D105" s="470" t="s">
        <v>30</v>
      </c>
      <c r="E105" s="188">
        <v>2844108</v>
      </c>
      <c r="F105" s="187"/>
      <c r="G105" s="528">
        <f>F105+E105</f>
        <v>2844108</v>
      </c>
    </row>
    <row r="106" spans="1:7" ht="12.75" customHeight="1">
      <c r="A106" s="24"/>
      <c r="B106" s="40"/>
      <c r="C106" s="41"/>
      <c r="D106" s="408"/>
      <c r="E106" s="188"/>
      <c r="F106" s="187"/>
      <c r="G106" s="528"/>
    </row>
    <row r="107" spans="1:7" ht="13.5" thickBot="1">
      <c r="A107" s="47">
        <v>801</v>
      </c>
      <c r="B107" s="50"/>
      <c r="C107" s="50"/>
      <c r="D107" s="8" t="s">
        <v>24</v>
      </c>
      <c r="E107" s="516">
        <f>E108+E112+E130+E123+E126</f>
        <v>580973</v>
      </c>
      <c r="F107" s="522">
        <f>F108+F112+F130+F123+F126</f>
        <v>17580</v>
      </c>
      <c r="G107" s="200">
        <f>F107+E107</f>
        <v>598553</v>
      </c>
    </row>
    <row r="108" spans="1:7" ht="13.5" thickBot="1">
      <c r="A108" s="44"/>
      <c r="B108" s="194">
        <v>80120</v>
      </c>
      <c r="C108" s="194"/>
      <c r="D108" s="147" t="s">
        <v>36</v>
      </c>
      <c r="E108" s="508">
        <f>SUM(E109:E110)</f>
        <v>437035</v>
      </c>
      <c r="F108" s="530">
        <f>SUM(F109:F110)</f>
        <v>0</v>
      </c>
      <c r="G108" s="526">
        <f>F108+E108</f>
        <v>437035</v>
      </c>
    </row>
    <row r="109" spans="1:7" ht="12.75">
      <c r="A109" s="44"/>
      <c r="B109" s="9"/>
      <c r="C109" s="51" t="s">
        <v>266</v>
      </c>
      <c r="D109" s="1" t="s">
        <v>40</v>
      </c>
      <c r="E109" s="188">
        <v>1000</v>
      </c>
      <c r="F109" s="187"/>
      <c r="G109" s="528">
        <f>F109+E109</f>
        <v>1000</v>
      </c>
    </row>
    <row r="110" spans="1:7" ht="12.75">
      <c r="A110" s="44"/>
      <c r="B110" s="9"/>
      <c r="C110" s="51" t="s">
        <v>101</v>
      </c>
      <c r="D110" s="1" t="s">
        <v>45</v>
      </c>
      <c r="E110" s="188">
        <v>436035</v>
      </c>
      <c r="F110" s="187"/>
      <c r="G110" s="528">
        <f>F110+E110</f>
        <v>436035</v>
      </c>
    </row>
    <row r="111" spans="1:7" ht="12.75" customHeight="1">
      <c r="A111" s="44"/>
      <c r="B111" s="9"/>
      <c r="C111" s="14"/>
      <c r="D111" s="184"/>
      <c r="E111" s="188"/>
      <c r="F111" s="187"/>
      <c r="G111" s="528"/>
    </row>
    <row r="112" spans="1:7" ht="13.5" thickBot="1">
      <c r="A112" s="44"/>
      <c r="B112" s="194">
        <v>80130</v>
      </c>
      <c r="C112" s="50"/>
      <c r="D112" s="147" t="s">
        <v>37</v>
      </c>
      <c r="E112" s="508">
        <f>SUM(E113:E121)</f>
        <v>74922</v>
      </c>
      <c r="F112" s="187">
        <f>SUM(F113:F121)</f>
        <v>5000</v>
      </c>
      <c r="G112" s="528">
        <f>F112+E112</f>
        <v>79922</v>
      </c>
    </row>
    <row r="113" spans="1:7" ht="12.75">
      <c r="A113" s="44"/>
      <c r="B113" s="9"/>
      <c r="C113" s="41" t="s">
        <v>104</v>
      </c>
      <c r="D113" s="11" t="s">
        <v>508</v>
      </c>
      <c r="E113" s="188">
        <v>3000</v>
      </c>
      <c r="F113" s="274"/>
      <c r="G113" s="527">
        <f>F113+E113</f>
        <v>3000</v>
      </c>
    </row>
    <row r="114" spans="1:7" ht="12.75">
      <c r="A114" s="44"/>
      <c r="B114" s="9"/>
      <c r="C114" s="40"/>
      <c r="D114" s="11" t="s">
        <v>74</v>
      </c>
      <c r="E114" s="188"/>
      <c r="F114" s="187"/>
      <c r="G114" s="528"/>
    </row>
    <row r="115" spans="1:7" ht="12.75">
      <c r="A115" s="44"/>
      <c r="B115" s="14"/>
      <c r="C115" s="51" t="s">
        <v>266</v>
      </c>
      <c r="D115" s="1" t="s">
        <v>40</v>
      </c>
      <c r="E115" s="188">
        <v>4890</v>
      </c>
      <c r="F115" s="187"/>
      <c r="G115" s="528">
        <f>F115+E115</f>
        <v>4890</v>
      </c>
    </row>
    <row r="116" spans="1:7" ht="12.75">
      <c r="A116" s="44"/>
      <c r="B116" s="45"/>
      <c r="C116" s="41" t="s">
        <v>271</v>
      </c>
      <c r="D116" s="11" t="s">
        <v>729</v>
      </c>
      <c r="E116" s="188">
        <v>2000</v>
      </c>
      <c r="F116" s="187"/>
      <c r="G116" s="528">
        <f>F116+E116</f>
        <v>2000</v>
      </c>
    </row>
    <row r="117" spans="1:7" ht="13.5" customHeight="1">
      <c r="A117" s="24"/>
      <c r="B117" s="41"/>
      <c r="C117" s="41" t="s">
        <v>273</v>
      </c>
      <c r="D117" s="11" t="s">
        <v>687</v>
      </c>
      <c r="E117" s="188">
        <v>8000</v>
      </c>
      <c r="F117" s="187"/>
      <c r="G117" s="528">
        <f>F117+E117</f>
        <v>8000</v>
      </c>
    </row>
    <row r="118" spans="1:7" ht="13.5" customHeight="1">
      <c r="A118" s="24"/>
      <c r="B118" s="41"/>
      <c r="C118" s="51" t="s">
        <v>101</v>
      </c>
      <c r="D118" s="1" t="s">
        <v>45</v>
      </c>
      <c r="E118" s="188">
        <v>53914</v>
      </c>
      <c r="F118" s="187"/>
      <c r="G118" s="528">
        <f>F118+E118</f>
        <v>53914</v>
      </c>
    </row>
    <row r="119" spans="1:7" ht="13.5" customHeight="1">
      <c r="A119" s="24"/>
      <c r="B119" s="41"/>
      <c r="C119" s="41" t="s">
        <v>510</v>
      </c>
      <c r="D119" s="10" t="s">
        <v>511</v>
      </c>
      <c r="E119" s="188"/>
      <c r="F119" s="187"/>
      <c r="G119" s="528"/>
    </row>
    <row r="120" spans="1:7" ht="13.5" customHeight="1">
      <c r="A120" s="24"/>
      <c r="B120" s="41"/>
      <c r="C120" s="41"/>
      <c r="D120" s="1" t="s">
        <v>512</v>
      </c>
      <c r="E120" s="188">
        <v>0</v>
      </c>
      <c r="F120" s="187">
        <v>5000</v>
      </c>
      <c r="G120" s="528">
        <f>F120+E120</f>
        <v>5000</v>
      </c>
    </row>
    <row r="121" spans="1:7" ht="13.5" customHeight="1">
      <c r="A121" s="24"/>
      <c r="B121" s="41"/>
      <c r="C121" s="40">
        <v>2700</v>
      </c>
      <c r="D121" s="11" t="s">
        <v>111</v>
      </c>
      <c r="E121" s="188">
        <v>3118</v>
      </c>
      <c r="F121" s="187"/>
      <c r="G121" s="528">
        <f>F121+E121</f>
        <v>3118</v>
      </c>
    </row>
    <row r="122" spans="1:7" ht="13.5" customHeight="1">
      <c r="A122" s="24"/>
      <c r="B122" s="41"/>
      <c r="C122" s="40"/>
      <c r="D122" s="11"/>
      <c r="E122" s="188"/>
      <c r="F122" s="187"/>
      <c r="G122" s="528"/>
    </row>
    <row r="123" spans="1:7" ht="13.5" customHeight="1" thickBot="1">
      <c r="A123" s="24"/>
      <c r="B123" s="409" t="s">
        <v>722</v>
      </c>
      <c r="C123" s="49"/>
      <c r="D123" s="202" t="s">
        <v>723</v>
      </c>
      <c r="E123" s="508">
        <f>E124</f>
        <v>0</v>
      </c>
      <c r="F123" s="525">
        <f>F124</f>
        <v>12480</v>
      </c>
      <c r="G123" s="529">
        <f>F123+E123</f>
        <v>12480</v>
      </c>
    </row>
    <row r="124" spans="1:7" ht="13.5" customHeight="1">
      <c r="A124" s="24"/>
      <c r="B124" s="41"/>
      <c r="C124" s="41" t="s">
        <v>103</v>
      </c>
      <c r="D124" s="11" t="s">
        <v>41</v>
      </c>
      <c r="E124" s="188">
        <v>0</v>
      </c>
      <c r="F124" s="187">
        <v>12480</v>
      </c>
      <c r="G124" s="528">
        <f>F124+E124</f>
        <v>12480</v>
      </c>
    </row>
    <row r="125" spans="1:7" ht="13.5" customHeight="1">
      <c r="A125" s="24"/>
      <c r="B125" s="41"/>
      <c r="C125" s="41"/>
      <c r="D125" s="11"/>
      <c r="E125" s="188"/>
      <c r="F125" s="187"/>
      <c r="G125" s="528"/>
    </row>
    <row r="126" spans="1:7" ht="13.5" customHeight="1" thickBot="1">
      <c r="A126" s="24"/>
      <c r="B126" s="409" t="s">
        <v>737</v>
      </c>
      <c r="C126" s="410"/>
      <c r="D126" s="202" t="s">
        <v>25</v>
      </c>
      <c r="E126" s="508">
        <f>E127</f>
        <v>0</v>
      </c>
      <c r="F126" s="525">
        <f>F127</f>
        <v>100</v>
      </c>
      <c r="G126" s="529">
        <f>F126+E126</f>
        <v>100</v>
      </c>
    </row>
    <row r="127" spans="1:7" ht="13.5" customHeight="1">
      <c r="A127" s="24"/>
      <c r="B127" s="41"/>
      <c r="C127" s="640" t="s">
        <v>738</v>
      </c>
      <c r="D127" s="198" t="s">
        <v>65</v>
      </c>
      <c r="E127" s="273">
        <v>0</v>
      </c>
      <c r="F127" s="274">
        <v>100</v>
      </c>
      <c r="G127" s="527">
        <f>F127+E127</f>
        <v>100</v>
      </c>
    </row>
    <row r="128" spans="1:7" ht="13.5" customHeight="1">
      <c r="A128" s="24"/>
      <c r="B128" s="41"/>
      <c r="C128" s="40"/>
      <c r="D128" s="11" t="s">
        <v>66</v>
      </c>
      <c r="E128" s="188"/>
      <c r="F128" s="187"/>
      <c r="G128" s="528"/>
    </row>
    <row r="129" spans="1:7" ht="13.5" customHeight="1">
      <c r="A129" s="24"/>
      <c r="B129" s="41"/>
      <c r="C129" s="40"/>
      <c r="D129" s="11"/>
      <c r="E129" s="188"/>
      <c r="F129" s="187"/>
      <c r="G129" s="528"/>
    </row>
    <row r="130" spans="1:7" ht="13.5" thickBot="1">
      <c r="A130" s="24"/>
      <c r="B130" s="410" t="s">
        <v>89</v>
      </c>
      <c r="C130" s="416"/>
      <c r="D130" s="202" t="s">
        <v>38</v>
      </c>
      <c r="E130" s="508">
        <f>E131</f>
        <v>69016</v>
      </c>
      <c r="F130" s="525">
        <f>F131</f>
        <v>0</v>
      </c>
      <c r="G130" s="529">
        <f>F130+E130</f>
        <v>69016</v>
      </c>
    </row>
    <row r="131" spans="1:7" ht="12.75">
      <c r="A131" s="24"/>
      <c r="B131" s="41"/>
      <c r="C131" s="41" t="s">
        <v>267</v>
      </c>
      <c r="D131" s="11" t="s">
        <v>90</v>
      </c>
      <c r="E131" s="188">
        <v>69016</v>
      </c>
      <c r="F131" s="187"/>
      <c r="G131" s="528">
        <f>F131+E131</f>
        <v>69016</v>
      </c>
    </row>
    <row r="132" spans="1:7" ht="12.75">
      <c r="A132" s="24"/>
      <c r="B132" s="41"/>
      <c r="C132" s="41"/>
      <c r="D132" s="11"/>
      <c r="E132" s="188"/>
      <c r="F132" s="187"/>
      <c r="G132" s="528"/>
    </row>
    <row r="133" spans="1:7" ht="13.5" thickBot="1">
      <c r="A133" s="47">
        <v>803</v>
      </c>
      <c r="B133" s="48"/>
      <c r="C133" s="48"/>
      <c r="D133" s="115" t="s">
        <v>678</v>
      </c>
      <c r="E133" s="324">
        <f>E134</f>
        <v>96119</v>
      </c>
      <c r="F133" s="276">
        <f>F134</f>
        <v>0</v>
      </c>
      <c r="G133" s="107">
        <f>F133+E133</f>
        <v>96119</v>
      </c>
    </row>
    <row r="134" spans="1:7" ht="13.5" thickBot="1">
      <c r="A134" s="24"/>
      <c r="B134" s="405" t="s">
        <v>677</v>
      </c>
      <c r="C134" s="415"/>
      <c r="D134" s="413" t="s">
        <v>679</v>
      </c>
      <c r="E134" s="509">
        <f>SUM(E135:E138)</f>
        <v>96119</v>
      </c>
      <c r="F134" s="530">
        <f>SUM(F135:F138)</f>
        <v>0</v>
      </c>
      <c r="G134" s="526">
        <f>F134+E134</f>
        <v>96119</v>
      </c>
    </row>
    <row r="135" spans="1:7" ht="12.75">
      <c r="A135" s="24"/>
      <c r="B135" s="41"/>
      <c r="C135" s="41" t="s">
        <v>711</v>
      </c>
      <c r="D135" s="11" t="s">
        <v>713</v>
      </c>
      <c r="E135" s="188">
        <v>72089</v>
      </c>
      <c r="F135" s="187"/>
      <c r="G135" s="528">
        <f>F135+E135</f>
        <v>72089</v>
      </c>
    </row>
    <row r="136" spans="1:7" ht="12.75">
      <c r="A136" s="24"/>
      <c r="B136" s="41"/>
      <c r="C136" s="41"/>
      <c r="D136" s="11" t="s">
        <v>714</v>
      </c>
      <c r="E136" s="188"/>
      <c r="F136" s="187"/>
      <c r="G136" s="528"/>
    </row>
    <row r="137" spans="1:7" ht="12.75">
      <c r="A137" s="24"/>
      <c r="B137" s="41"/>
      <c r="C137" s="41" t="s">
        <v>712</v>
      </c>
      <c r="D137" s="11" t="s">
        <v>713</v>
      </c>
      <c r="E137" s="188">
        <v>24030</v>
      </c>
      <c r="F137" s="187"/>
      <c r="G137" s="528">
        <f>F137+E137</f>
        <v>24030</v>
      </c>
    </row>
    <row r="138" spans="1:7" ht="12.75">
      <c r="A138" s="24"/>
      <c r="B138" s="41"/>
      <c r="C138" s="41"/>
      <c r="D138" s="11" t="s">
        <v>714</v>
      </c>
      <c r="E138" s="188"/>
      <c r="F138" s="187"/>
      <c r="G138" s="528"/>
    </row>
    <row r="139" spans="1:7" ht="12.75">
      <c r="A139" s="24"/>
      <c r="B139" s="41"/>
      <c r="C139" s="41"/>
      <c r="D139" s="11"/>
      <c r="E139" s="188"/>
      <c r="F139" s="187"/>
      <c r="G139" s="528"/>
    </row>
    <row r="140" spans="1:7" ht="13.5" thickBot="1">
      <c r="A140" s="47">
        <v>851</v>
      </c>
      <c r="B140" s="43"/>
      <c r="C140" s="43"/>
      <c r="D140" s="115" t="s">
        <v>18</v>
      </c>
      <c r="E140" s="324">
        <f>E145+E141</f>
        <v>2372000</v>
      </c>
      <c r="F140" s="376">
        <f>F145+F141</f>
        <v>0</v>
      </c>
      <c r="G140" s="200">
        <f>F140+E140</f>
        <v>2372000</v>
      </c>
    </row>
    <row r="141" spans="1:7" ht="13.5" thickBot="1">
      <c r="A141" s="44"/>
      <c r="B141" s="194">
        <v>85154</v>
      </c>
      <c r="C141" s="43"/>
      <c r="D141" s="202" t="s">
        <v>39</v>
      </c>
      <c r="E141" s="508">
        <f>E142</f>
        <v>9000</v>
      </c>
      <c r="F141" s="530">
        <f>F142</f>
        <v>0</v>
      </c>
      <c r="G141" s="526">
        <f>F141+E141</f>
        <v>9000</v>
      </c>
    </row>
    <row r="142" spans="1:7" ht="12.75">
      <c r="A142" s="44"/>
      <c r="B142" s="45"/>
      <c r="C142" s="40">
        <v>2330</v>
      </c>
      <c r="D142" s="11" t="s">
        <v>91</v>
      </c>
      <c r="E142" s="188">
        <v>9000</v>
      </c>
      <c r="F142" s="187"/>
      <c r="G142" s="528">
        <f>F142+E142</f>
        <v>9000</v>
      </c>
    </row>
    <row r="143" spans="1:7" ht="12.75">
      <c r="A143" s="44"/>
      <c r="B143" s="14"/>
      <c r="C143" s="40"/>
      <c r="D143" s="11" t="s">
        <v>92</v>
      </c>
      <c r="E143" s="493"/>
      <c r="F143" s="376"/>
      <c r="G143" s="528"/>
    </row>
    <row r="144" spans="1:7" ht="16.5" customHeight="1">
      <c r="A144" s="44"/>
      <c r="B144" s="45"/>
      <c r="C144" s="40"/>
      <c r="D144" s="408"/>
      <c r="E144" s="493"/>
      <c r="F144" s="376"/>
      <c r="G144" s="528"/>
    </row>
    <row r="145" spans="1:7" ht="12.75">
      <c r="A145" s="44"/>
      <c r="B145" s="40">
        <v>85156</v>
      </c>
      <c r="C145" s="417"/>
      <c r="D145" s="1" t="s">
        <v>93</v>
      </c>
      <c r="E145" s="188">
        <f>E147</f>
        <v>2363000</v>
      </c>
      <c r="F145" s="187">
        <f>F147</f>
        <v>0</v>
      </c>
      <c r="G145" s="528">
        <f>F145+E145</f>
        <v>2363000</v>
      </c>
    </row>
    <row r="146" spans="1:7" ht="12.75" customHeight="1" thickBot="1">
      <c r="A146" s="44"/>
      <c r="B146" s="194"/>
      <c r="C146" s="418"/>
      <c r="D146" s="202" t="s">
        <v>109</v>
      </c>
      <c r="E146" s="508"/>
      <c r="F146" s="187"/>
      <c r="G146" s="528"/>
    </row>
    <row r="147" spans="1:7" ht="12.75">
      <c r="A147" s="44"/>
      <c r="B147" s="45"/>
      <c r="C147" s="40">
        <v>2110</v>
      </c>
      <c r="D147" s="11" t="s">
        <v>70</v>
      </c>
      <c r="E147" s="188">
        <v>2363000</v>
      </c>
      <c r="F147" s="274"/>
      <c r="G147" s="527">
        <f>F147+E147</f>
        <v>2363000</v>
      </c>
    </row>
    <row r="148" spans="1:7" ht="12.75">
      <c r="A148" s="44"/>
      <c r="B148" s="45"/>
      <c r="C148" s="40"/>
      <c r="D148" s="1" t="s">
        <v>79</v>
      </c>
      <c r="E148" s="493"/>
      <c r="F148" s="376"/>
      <c r="G148" s="528"/>
    </row>
    <row r="149" spans="1:7" ht="12.75">
      <c r="A149" s="44"/>
      <c r="B149" s="45"/>
      <c r="C149" s="40"/>
      <c r="D149" s="11"/>
      <c r="E149" s="188"/>
      <c r="F149" s="187"/>
      <c r="G149" s="528"/>
    </row>
    <row r="150" spans="1:7" ht="13.5" thickBot="1">
      <c r="A150" s="47">
        <v>852</v>
      </c>
      <c r="B150" s="43"/>
      <c r="C150" s="43"/>
      <c r="D150" s="8" t="s">
        <v>280</v>
      </c>
      <c r="E150" s="324">
        <f>E151+E159+E170+E175+E178+E165</f>
        <v>5323594</v>
      </c>
      <c r="F150" s="276">
        <f>F151+F159+F170+F175+F178+F165</f>
        <v>11755</v>
      </c>
      <c r="G150" s="107">
        <f aca="true" t="shared" si="1" ref="G150:G155">F150+E150</f>
        <v>5335349</v>
      </c>
    </row>
    <row r="151" spans="1:7" ht="13.5" thickBot="1">
      <c r="A151" s="24"/>
      <c r="B151" s="185">
        <v>85201</v>
      </c>
      <c r="C151" s="185"/>
      <c r="D151" s="202" t="s">
        <v>26</v>
      </c>
      <c r="E151" s="509">
        <f>SUM(E152:E157)</f>
        <v>571862</v>
      </c>
      <c r="F151" s="187">
        <f>SUM(F152:F157)</f>
        <v>800</v>
      </c>
      <c r="G151" s="528">
        <f t="shared" si="1"/>
        <v>572662</v>
      </c>
    </row>
    <row r="152" spans="1:7" ht="12.75">
      <c r="A152" s="24"/>
      <c r="B152" s="40"/>
      <c r="C152" s="41" t="s">
        <v>103</v>
      </c>
      <c r="D152" s="11" t="s">
        <v>41</v>
      </c>
      <c r="E152" s="188">
        <v>2000</v>
      </c>
      <c r="F152" s="274"/>
      <c r="G152" s="527">
        <f t="shared" si="1"/>
        <v>2000</v>
      </c>
    </row>
    <row r="153" spans="1:7" ht="12.75">
      <c r="A153" s="24"/>
      <c r="B153" s="40"/>
      <c r="C153" s="41" t="s">
        <v>727</v>
      </c>
      <c r="D153" s="11" t="s">
        <v>731</v>
      </c>
      <c r="E153" s="188">
        <v>0</v>
      </c>
      <c r="F153" s="187">
        <v>800</v>
      </c>
      <c r="G153" s="528">
        <f t="shared" si="1"/>
        <v>800</v>
      </c>
    </row>
    <row r="154" spans="1:7" ht="12.75">
      <c r="A154" s="24"/>
      <c r="B154" s="40"/>
      <c r="C154" s="41" t="s">
        <v>273</v>
      </c>
      <c r="D154" s="11" t="s">
        <v>687</v>
      </c>
      <c r="E154" s="188">
        <v>47949</v>
      </c>
      <c r="F154" s="187"/>
      <c r="G154" s="528">
        <f t="shared" si="1"/>
        <v>47949</v>
      </c>
    </row>
    <row r="155" spans="1:7" ht="12.75">
      <c r="A155" s="24"/>
      <c r="B155" s="40"/>
      <c r="C155" s="41" t="s">
        <v>101</v>
      </c>
      <c r="D155" s="11" t="s">
        <v>45</v>
      </c>
      <c r="E155" s="188">
        <v>43113</v>
      </c>
      <c r="F155" s="187"/>
      <c r="G155" s="528">
        <f t="shared" si="1"/>
        <v>43113</v>
      </c>
    </row>
    <row r="156" spans="1:7" ht="12.75">
      <c r="A156" s="24"/>
      <c r="B156" s="40"/>
      <c r="C156" s="41" t="s">
        <v>510</v>
      </c>
      <c r="D156" s="10" t="s">
        <v>511</v>
      </c>
      <c r="E156" s="188"/>
      <c r="F156" s="187"/>
      <c r="G156" s="528"/>
    </row>
    <row r="157" spans="1:7" ht="12.75">
      <c r="A157" s="24"/>
      <c r="B157" s="40"/>
      <c r="C157" s="41"/>
      <c r="D157" s="1" t="s">
        <v>512</v>
      </c>
      <c r="E157" s="188">
        <v>478800</v>
      </c>
      <c r="F157" s="187"/>
      <c r="G157" s="528">
        <f>F157+E157</f>
        <v>478800</v>
      </c>
    </row>
    <row r="158" spans="1:7" ht="12" customHeight="1">
      <c r="A158" s="24"/>
      <c r="B158" s="40"/>
      <c r="C158" s="40"/>
      <c r="D158" s="408"/>
      <c r="E158" s="188"/>
      <c r="F158" s="187"/>
      <c r="G158" s="528"/>
    </row>
    <row r="159" spans="1:7" ht="13.5" thickBot="1">
      <c r="A159" s="24"/>
      <c r="B159" s="194">
        <v>85202</v>
      </c>
      <c r="C159" s="49"/>
      <c r="D159" s="202" t="s">
        <v>27</v>
      </c>
      <c r="E159" s="508">
        <f>SUM(E160:E162)</f>
        <v>4500150</v>
      </c>
      <c r="F159" s="525">
        <f>SUM(F160:F162)</f>
        <v>3891</v>
      </c>
      <c r="G159" s="529">
        <f>F159+E159</f>
        <v>4504041</v>
      </c>
    </row>
    <row r="160" spans="1:7" ht="12.75">
      <c r="A160" s="24"/>
      <c r="B160" s="40"/>
      <c r="C160" s="41" t="s">
        <v>266</v>
      </c>
      <c r="D160" s="11" t="s">
        <v>40</v>
      </c>
      <c r="E160" s="188">
        <v>1319555</v>
      </c>
      <c r="F160" s="187"/>
      <c r="G160" s="528">
        <f>F160+E160</f>
        <v>1319555</v>
      </c>
    </row>
    <row r="161" spans="1:7" ht="12.75">
      <c r="A161" s="24"/>
      <c r="B161" s="40"/>
      <c r="C161" s="41" t="s">
        <v>101</v>
      </c>
      <c r="D161" s="11" t="s">
        <v>45</v>
      </c>
      <c r="E161" s="188">
        <v>260595</v>
      </c>
      <c r="F161" s="187">
        <v>3891</v>
      </c>
      <c r="G161" s="528">
        <f>F161+E161</f>
        <v>264486</v>
      </c>
    </row>
    <row r="162" spans="1:7" ht="12.75">
      <c r="A162" s="24"/>
      <c r="B162" s="40"/>
      <c r="C162" s="40">
        <v>2130</v>
      </c>
      <c r="D162" s="11" t="s">
        <v>65</v>
      </c>
      <c r="E162" s="188">
        <v>2920000</v>
      </c>
      <c r="F162" s="187"/>
      <c r="G162" s="528">
        <f>F162+E162</f>
        <v>2920000</v>
      </c>
    </row>
    <row r="163" spans="1:7" ht="12.75">
      <c r="A163" s="24"/>
      <c r="B163" s="40"/>
      <c r="C163" s="40"/>
      <c r="D163" s="11" t="s">
        <v>66</v>
      </c>
      <c r="E163" s="5"/>
      <c r="F163" s="1"/>
      <c r="G163" s="528"/>
    </row>
    <row r="164" spans="1:7" ht="12.75">
      <c r="A164" s="24"/>
      <c r="B164" s="40"/>
      <c r="C164" s="40"/>
      <c r="D164" s="408"/>
      <c r="E164" s="5"/>
      <c r="F164" s="1"/>
      <c r="G164" s="528"/>
    </row>
    <row r="165" spans="1:7" ht="13.5" thickBot="1">
      <c r="A165" s="24"/>
      <c r="B165" s="194">
        <v>85203</v>
      </c>
      <c r="C165" s="49"/>
      <c r="D165" s="202" t="s">
        <v>509</v>
      </c>
      <c r="E165" s="517">
        <f>SUM(E166:E167)</f>
        <v>181650</v>
      </c>
      <c r="F165" s="146">
        <f>SUM(F166:F167)</f>
        <v>0</v>
      </c>
      <c r="G165" s="528">
        <f>F165+E165</f>
        <v>181650</v>
      </c>
    </row>
    <row r="166" spans="1:7" ht="12.75">
      <c r="A166" s="24"/>
      <c r="B166" s="40"/>
      <c r="C166" s="41" t="s">
        <v>266</v>
      </c>
      <c r="D166" s="11" t="s">
        <v>40</v>
      </c>
      <c r="E166" s="142">
        <v>1650</v>
      </c>
      <c r="F166" s="586"/>
      <c r="G166" s="527">
        <f>F166+E166</f>
        <v>1650</v>
      </c>
    </row>
    <row r="167" spans="1:7" ht="12.75">
      <c r="A167" s="24"/>
      <c r="B167" s="40"/>
      <c r="C167" s="40">
        <v>2110</v>
      </c>
      <c r="D167" s="1" t="s">
        <v>70</v>
      </c>
      <c r="E167" s="188">
        <v>180000</v>
      </c>
      <c r="F167" s="187"/>
      <c r="G167" s="528">
        <f aca="true" t="shared" si="2" ref="G167:G209">F167+E167</f>
        <v>180000</v>
      </c>
    </row>
    <row r="168" spans="1:7" ht="12.75" customHeight="1">
      <c r="A168" s="24"/>
      <c r="B168" s="40"/>
      <c r="C168" s="40"/>
      <c r="D168" s="1" t="s">
        <v>80</v>
      </c>
      <c r="E168" s="188"/>
      <c r="F168" s="187"/>
      <c r="G168" s="528"/>
    </row>
    <row r="169" spans="1:7" ht="12.75" customHeight="1">
      <c r="A169" s="24"/>
      <c r="B169" s="40"/>
      <c r="C169" s="40"/>
      <c r="D169" s="11"/>
      <c r="E169" s="188"/>
      <c r="F169" s="187"/>
      <c r="G169" s="528"/>
    </row>
    <row r="170" spans="1:7" ht="13.5" thickBot="1">
      <c r="A170" s="24"/>
      <c r="B170" s="194">
        <v>85204</v>
      </c>
      <c r="C170" s="49"/>
      <c r="D170" s="202" t="s">
        <v>28</v>
      </c>
      <c r="E170" s="508">
        <f>SUM(E171:E172)</f>
        <v>20452</v>
      </c>
      <c r="F170" s="525">
        <f>SUM(F171:F172)</f>
        <v>0</v>
      </c>
      <c r="G170" s="529">
        <f t="shared" si="2"/>
        <v>20452</v>
      </c>
    </row>
    <row r="171" spans="1:7" ht="12.75">
      <c r="A171" s="24"/>
      <c r="B171" s="40"/>
      <c r="C171" s="41" t="s">
        <v>266</v>
      </c>
      <c r="D171" s="11" t="s">
        <v>40</v>
      </c>
      <c r="E171" s="188">
        <v>1000</v>
      </c>
      <c r="F171" s="187"/>
      <c r="G171" s="528">
        <f t="shared" si="2"/>
        <v>1000</v>
      </c>
    </row>
    <row r="172" spans="1:7" ht="12.75">
      <c r="A172" s="24"/>
      <c r="B172" s="40"/>
      <c r="C172" s="41" t="s">
        <v>510</v>
      </c>
      <c r="D172" s="10" t="s">
        <v>511</v>
      </c>
      <c r="E172" s="188">
        <v>19452</v>
      </c>
      <c r="F172" s="187"/>
      <c r="G172" s="528">
        <f t="shared" si="2"/>
        <v>19452</v>
      </c>
    </row>
    <row r="173" spans="1:7" ht="12.75">
      <c r="A173" s="24"/>
      <c r="B173" s="40"/>
      <c r="C173" s="41"/>
      <c r="D173" s="1" t="s">
        <v>512</v>
      </c>
      <c r="E173" s="188"/>
      <c r="F173" s="187"/>
      <c r="G173" s="528"/>
    </row>
    <row r="174" spans="1:7" ht="12" customHeight="1">
      <c r="A174" s="24"/>
      <c r="B174" s="40"/>
      <c r="C174" s="41"/>
      <c r="D174" s="11"/>
      <c r="E174" s="188"/>
      <c r="F174" s="187"/>
      <c r="G174" s="528"/>
    </row>
    <row r="175" spans="1:7" ht="13.5" thickBot="1">
      <c r="A175" s="24"/>
      <c r="B175" s="194">
        <v>85218</v>
      </c>
      <c r="C175" s="49"/>
      <c r="D175" s="202" t="s">
        <v>19</v>
      </c>
      <c r="E175" s="508">
        <f>SUM(E176:E176)</f>
        <v>24728</v>
      </c>
      <c r="F175" s="187">
        <f>SUM(F176:F176)</f>
        <v>7064</v>
      </c>
      <c r="G175" s="528">
        <f t="shared" si="2"/>
        <v>31792</v>
      </c>
    </row>
    <row r="176" spans="1:7" ht="12.75">
      <c r="A176" s="24"/>
      <c r="B176" s="40"/>
      <c r="C176" s="41" t="s">
        <v>101</v>
      </c>
      <c r="D176" s="11" t="s">
        <v>45</v>
      </c>
      <c r="E176" s="188">
        <v>24728</v>
      </c>
      <c r="F176" s="274">
        <v>7064</v>
      </c>
      <c r="G176" s="527">
        <f t="shared" si="2"/>
        <v>31792</v>
      </c>
    </row>
    <row r="177" spans="1:7" ht="14.25" customHeight="1">
      <c r="A177" s="24"/>
      <c r="B177" s="40"/>
      <c r="C177" s="40"/>
      <c r="D177" s="408"/>
      <c r="E177" s="188"/>
      <c r="F177" s="187"/>
      <c r="G177" s="528"/>
    </row>
    <row r="178" spans="1:7" ht="14.25" customHeight="1" thickBot="1">
      <c r="A178" s="24"/>
      <c r="B178" s="194">
        <v>85220</v>
      </c>
      <c r="C178" s="49"/>
      <c r="D178" s="202" t="s">
        <v>277</v>
      </c>
      <c r="E178" s="508">
        <f>E179</f>
        <v>24752</v>
      </c>
      <c r="F178" s="525">
        <f>F179</f>
        <v>0</v>
      </c>
      <c r="G178" s="529">
        <f t="shared" si="2"/>
        <v>24752</v>
      </c>
    </row>
    <row r="179" spans="1:7" ht="14.25" customHeight="1">
      <c r="A179" s="24"/>
      <c r="B179" s="40"/>
      <c r="C179" s="41" t="s">
        <v>266</v>
      </c>
      <c r="D179" s="11" t="s">
        <v>40</v>
      </c>
      <c r="E179" s="188">
        <v>24752</v>
      </c>
      <c r="F179" s="187"/>
      <c r="G179" s="528">
        <f t="shared" si="2"/>
        <v>24752</v>
      </c>
    </row>
    <row r="180" spans="1:7" ht="12.75">
      <c r="A180" s="24"/>
      <c r="B180" s="40"/>
      <c r="C180" s="40"/>
      <c r="D180" s="408"/>
      <c r="E180" s="188"/>
      <c r="F180" s="187"/>
      <c r="G180" s="528"/>
    </row>
    <row r="181" spans="1:7" ht="13.5" thickBot="1">
      <c r="A181" s="47">
        <v>853</v>
      </c>
      <c r="B181" s="43"/>
      <c r="C181" s="43"/>
      <c r="D181" s="115" t="s">
        <v>276</v>
      </c>
      <c r="E181" s="518">
        <f>E182+E186+E189+E193</f>
        <v>584725</v>
      </c>
      <c r="F181" s="522">
        <f>F182+F186+F189+F193</f>
        <v>0</v>
      </c>
      <c r="G181" s="200">
        <f t="shared" si="2"/>
        <v>584725</v>
      </c>
    </row>
    <row r="182" spans="1:7" ht="13.5" thickBot="1">
      <c r="A182" s="24"/>
      <c r="B182" s="49">
        <v>85321</v>
      </c>
      <c r="C182" s="49"/>
      <c r="D182" s="202" t="s">
        <v>94</v>
      </c>
      <c r="E182" s="508">
        <f>E183</f>
        <v>218000</v>
      </c>
      <c r="F182" s="530">
        <f>F183</f>
        <v>0</v>
      </c>
      <c r="G182" s="526">
        <f t="shared" si="2"/>
        <v>218000</v>
      </c>
    </row>
    <row r="183" spans="1:7" ht="12.75">
      <c r="A183" s="24"/>
      <c r="B183" s="40"/>
      <c r="C183" s="40">
        <v>2110</v>
      </c>
      <c r="D183" s="11" t="s">
        <v>70</v>
      </c>
      <c r="E183" s="188">
        <v>218000</v>
      </c>
      <c r="F183" s="187"/>
      <c r="G183" s="528">
        <f t="shared" si="2"/>
        <v>218000</v>
      </c>
    </row>
    <row r="184" spans="1:7" ht="12.75">
      <c r="A184" s="24"/>
      <c r="B184" s="40"/>
      <c r="C184" s="40"/>
      <c r="D184" s="1" t="s">
        <v>79</v>
      </c>
      <c r="E184" s="188"/>
      <c r="F184" s="187"/>
      <c r="G184" s="528"/>
    </row>
    <row r="185" spans="1:7" ht="12.75">
      <c r="A185" s="24"/>
      <c r="B185" s="40"/>
      <c r="C185" s="40"/>
      <c r="D185" s="408"/>
      <c r="E185" s="188"/>
      <c r="F185" s="187"/>
      <c r="G185" s="528"/>
    </row>
    <row r="186" spans="1:7" ht="13.5" thickBot="1">
      <c r="A186" s="24"/>
      <c r="B186" s="49">
        <v>85324</v>
      </c>
      <c r="C186" s="49"/>
      <c r="D186" s="202" t="s">
        <v>110</v>
      </c>
      <c r="E186" s="508">
        <f>SUM(E187:E187)</f>
        <v>36225</v>
      </c>
      <c r="F186" s="187">
        <f>SUM(F187:F187)</f>
        <v>0</v>
      </c>
      <c r="G186" s="528">
        <f t="shared" si="2"/>
        <v>36225</v>
      </c>
    </row>
    <row r="187" spans="1:7" ht="12.75">
      <c r="A187" s="24"/>
      <c r="B187" s="40"/>
      <c r="C187" s="41" t="s">
        <v>101</v>
      </c>
      <c r="D187" s="11" t="s">
        <v>45</v>
      </c>
      <c r="E187" s="188">
        <v>36225</v>
      </c>
      <c r="F187" s="274"/>
      <c r="G187" s="527">
        <f t="shared" si="2"/>
        <v>36225</v>
      </c>
    </row>
    <row r="188" spans="1:7" ht="12.75">
      <c r="A188" s="24"/>
      <c r="B188" s="40"/>
      <c r="C188" s="41"/>
      <c r="D188" s="408"/>
      <c r="E188" s="188"/>
      <c r="F188" s="187"/>
      <c r="G188" s="528"/>
    </row>
    <row r="189" spans="1:7" ht="13.5" thickBot="1">
      <c r="A189" s="24"/>
      <c r="B189" s="49">
        <v>85333</v>
      </c>
      <c r="C189" s="49"/>
      <c r="D189" s="202" t="s">
        <v>20</v>
      </c>
      <c r="E189" s="508">
        <f>SUM(E190:E191)</f>
        <v>320500</v>
      </c>
      <c r="F189" s="525">
        <f>SUM(F190:F191)</f>
        <v>0</v>
      </c>
      <c r="G189" s="529">
        <f t="shared" si="2"/>
        <v>320500</v>
      </c>
    </row>
    <row r="190" spans="1:7" ht="12.75">
      <c r="A190" s="24"/>
      <c r="B190" s="40"/>
      <c r="C190" s="41" t="s">
        <v>266</v>
      </c>
      <c r="D190" s="11" t="s">
        <v>40</v>
      </c>
      <c r="E190" s="188">
        <v>54000</v>
      </c>
      <c r="F190" s="187"/>
      <c r="G190" s="528">
        <f t="shared" si="2"/>
        <v>54000</v>
      </c>
    </row>
    <row r="191" spans="1:7" ht="12.75">
      <c r="A191" s="24"/>
      <c r="B191" s="40"/>
      <c r="C191" s="41" t="s">
        <v>101</v>
      </c>
      <c r="D191" s="1" t="s">
        <v>45</v>
      </c>
      <c r="E191" s="188">
        <v>266500</v>
      </c>
      <c r="F191" s="187"/>
      <c r="G191" s="528">
        <f t="shared" si="2"/>
        <v>266500</v>
      </c>
    </row>
    <row r="192" spans="1:7" ht="12.75">
      <c r="A192" s="24"/>
      <c r="B192" s="9"/>
      <c r="C192" s="41"/>
      <c r="D192" s="1"/>
      <c r="E192" s="188"/>
      <c r="F192" s="187"/>
      <c r="G192" s="528"/>
    </row>
    <row r="193" spans="1:7" ht="13.5" thickBot="1">
      <c r="A193" s="24"/>
      <c r="B193" s="194">
        <v>85395</v>
      </c>
      <c r="C193" s="410"/>
      <c r="D193" s="147" t="s">
        <v>666</v>
      </c>
      <c r="E193" s="508">
        <f>E194</f>
        <v>10000</v>
      </c>
      <c r="F193" s="525">
        <f>F194</f>
        <v>0</v>
      </c>
      <c r="G193" s="529">
        <f>F193+E193</f>
        <v>10000</v>
      </c>
    </row>
    <row r="194" spans="1:7" ht="12.75">
      <c r="A194" s="24"/>
      <c r="B194" s="40"/>
      <c r="C194" s="41" t="s">
        <v>510</v>
      </c>
      <c r="D194" s="10" t="s">
        <v>511</v>
      </c>
      <c r="E194" s="188">
        <v>10000</v>
      </c>
      <c r="F194" s="187"/>
      <c r="G194" s="528">
        <f>F194+E194</f>
        <v>10000</v>
      </c>
    </row>
    <row r="195" spans="1:7" ht="12.75">
      <c r="A195" s="24"/>
      <c r="B195" s="40"/>
      <c r="C195" s="41"/>
      <c r="D195" s="1" t="s">
        <v>512</v>
      </c>
      <c r="E195" s="188"/>
      <c r="F195" s="187"/>
      <c r="G195" s="528"/>
    </row>
    <row r="196" spans="1:7" ht="12.75">
      <c r="A196" s="24"/>
      <c r="B196" s="40"/>
      <c r="C196" s="41"/>
      <c r="D196" s="1"/>
      <c r="E196" s="188"/>
      <c r="F196" s="187"/>
      <c r="G196" s="528"/>
    </row>
    <row r="197" spans="1:7" ht="14.25" customHeight="1" thickBot="1">
      <c r="A197" s="13">
        <v>854</v>
      </c>
      <c r="B197" s="50"/>
      <c r="C197" s="50"/>
      <c r="D197" s="8" t="s">
        <v>29</v>
      </c>
      <c r="E197" s="518">
        <f>E198+E201+E208</f>
        <v>735905</v>
      </c>
      <c r="F197" s="139">
        <f>F198+F201+F208</f>
        <v>16671</v>
      </c>
      <c r="G197" s="200">
        <f t="shared" si="2"/>
        <v>752576</v>
      </c>
    </row>
    <row r="198" spans="1:7" ht="14.25" customHeight="1" thickBot="1">
      <c r="A198" s="12"/>
      <c r="B198" s="194">
        <v>85410</v>
      </c>
      <c r="C198" s="194"/>
      <c r="D198" s="147" t="s">
        <v>95</v>
      </c>
      <c r="E198" s="508">
        <f>E199</f>
        <v>84900</v>
      </c>
      <c r="F198" s="525">
        <f>F199</f>
        <v>0</v>
      </c>
      <c r="G198" s="526">
        <f t="shared" si="2"/>
        <v>84900</v>
      </c>
    </row>
    <row r="199" spans="1:7" ht="14.25" customHeight="1">
      <c r="A199" s="12"/>
      <c r="B199" s="14"/>
      <c r="C199" s="51" t="s">
        <v>266</v>
      </c>
      <c r="D199" s="1" t="s">
        <v>40</v>
      </c>
      <c r="E199" s="188">
        <v>84900</v>
      </c>
      <c r="F199" s="187"/>
      <c r="G199" s="528">
        <f t="shared" si="2"/>
        <v>84900</v>
      </c>
    </row>
    <row r="200" spans="1:7" ht="14.25" customHeight="1">
      <c r="A200" s="12"/>
      <c r="B200" s="14"/>
      <c r="C200" s="9"/>
      <c r="D200" s="1"/>
      <c r="E200" s="188"/>
      <c r="F200" s="187"/>
      <c r="G200" s="528"/>
    </row>
    <row r="201" spans="1:7" ht="14.25" customHeight="1" thickBot="1">
      <c r="A201" s="12"/>
      <c r="B201" s="194">
        <v>85415</v>
      </c>
      <c r="C201" s="49"/>
      <c r="D201" s="202" t="s">
        <v>43</v>
      </c>
      <c r="E201" s="508">
        <f>SUM(E202:E206)</f>
        <v>605005</v>
      </c>
      <c r="F201" s="525">
        <f>SUM(F202:F206)</f>
        <v>1171</v>
      </c>
      <c r="G201" s="583">
        <f t="shared" si="2"/>
        <v>606176</v>
      </c>
    </row>
    <row r="202" spans="1:7" ht="14.25" customHeight="1">
      <c r="A202" s="12"/>
      <c r="B202" s="9"/>
      <c r="C202" s="41" t="s">
        <v>711</v>
      </c>
      <c r="D202" s="11" t="s">
        <v>713</v>
      </c>
      <c r="E202" s="188">
        <v>230830</v>
      </c>
      <c r="F202" s="187">
        <v>-21544</v>
      </c>
      <c r="G202" s="528">
        <f>F202+E202</f>
        <v>209286</v>
      </c>
    </row>
    <row r="203" spans="1:7" ht="14.25" customHeight="1">
      <c r="A203" s="12"/>
      <c r="B203" s="9"/>
      <c r="C203" s="41"/>
      <c r="D203" s="11" t="s">
        <v>714</v>
      </c>
      <c r="E203" s="188"/>
      <c r="F203" s="187"/>
      <c r="G203" s="528"/>
    </row>
    <row r="204" spans="1:7" ht="14.25" customHeight="1">
      <c r="A204" s="12"/>
      <c r="B204" s="9"/>
      <c r="C204" s="41" t="s">
        <v>712</v>
      </c>
      <c r="D204" s="11" t="s">
        <v>713</v>
      </c>
      <c r="E204" s="188">
        <v>76943</v>
      </c>
      <c r="F204" s="187">
        <v>21544</v>
      </c>
      <c r="G204" s="528">
        <f>F204+E204</f>
        <v>98487</v>
      </c>
    </row>
    <row r="205" spans="1:7" ht="14.25" customHeight="1">
      <c r="A205" s="12"/>
      <c r="B205" s="9"/>
      <c r="C205" s="41"/>
      <c r="D205" s="11" t="s">
        <v>714</v>
      </c>
      <c r="E205" s="188"/>
      <c r="F205" s="187"/>
      <c r="G205" s="584"/>
    </row>
    <row r="206" spans="1:7" ht="14.25" customHeight="1">
      <c r="A206" s="12"/>
      <c r="B206" s="14"/>
      <c r="C206" s="40">
        <v>2700</v>
      </c>
      <c r="D206" s="11" t="s">
        <v>111</v>
      </c>
      <c r="E206" s="188">
        <v>297232</v>
      </c>
      <c r="F206" s="187">
        <v>1171</v>
      </c>
      <c r="G206" s="528">
        <f t="shared" si="2"/>
        <v>298403</v>
      </c>
    </row>
    <row r="207" spans="1:7" ht="14.25" customHeight="1">
      <c r="A207" s="12"/>
      <c r="B207" s="14"/>
      <c r="C207" s="40"/>
      <c r="D207" s="408"/>
      <c r="E207" s="188"/>
      <c r="F207" s="187"/>
      <c r="G207" s="528"/>
    </row>
    <row r="208" spans="1:7" ht="14.25" customHeight="1" thickBot="1">
      <c r="A208" s="12"/>
      <c r="B208" s="194">
        <v>85420</v>
      </c>
      <c r="C208" s="49"/>
      <c r="D208" s="202" t="s">
        <v>480</v>
      </c>
      <c r="E208" s="508">
        <f>SUM(E209:E210)</f>
        <v>46000</v>
      </c>
      <c r="F208" s="525">
        <f>SUM(F209:F210)</f>
        <v>15500</v>
      </c>
      <c r="G208" s="529">
        <f t="shared" si="2"/>
        <v>61500</v>
      </c>
    </row>
    <row r="209" spans="1:7" ht="14.25" customHeight="1">
      <c r="A209" s="12"/>
      <c r="B209" s="14"/>
      <c r="C209" s="41" t="s">
        <v>266</v>
      </c>
      <c r="D209" s="11" t="s">
        <v>40</v>
      </c>
      <c r="E209" s="188">
        <v>16000</v>
      </c>
      <c r="F209" s="187"/>
      <c r="G209" s="528">
        <f t="shared" si="2"/>
        <v>16000</v>
      </c>
    </row>
    <row r="210" spans="1:7" ht="14.25" customHeight="1">
      <c r="A210" s="12"/>
      <c r="B210" s="14"/>
      <c r="C210" s="41" t="s">
        <v>101</v>
      </c>
      <c r="D210" s="11" t="s">
        <v>45</v>
      </c>
      <c r="E210" s="188">
        <v>30000</v>
      </c>
      <c r="F210" s="187">
        <v>15500</v>
      </c>
      <c r="G210" s="528">
        <f>F210+E210</f>
        <v>45500</v>
      </c>
    </row>
    <row r="211" spans="1:7" ht="14.25" customHeight="1">
      <c r="A211" s="12"/>
      <c r="B211" s="14"/>
      <c r="C211" s="41"/>
      <c r="D211" s="11"/>
      <c r="E211" s="188"/>
      <c r="F211" s="187"/>
      <c r="G211" s="528"/>
    </row>
    <row r="212" spans="1:7" ht="14.25" customHeight="1" thickBot="1">
      <c r="A212" s="47">
        <v>926</v>
      </c>
      <c r="B212" s="43"/>
      <c r="C212" s="43"/>
      <c r="D212" s="54" t="s">
        <v>263</v>
      </c>
      <c r="E212" s="324">
        <f>E213</f>
        <v>375</v>
      </c>
      <c r="F212" s="276">
        <f>F213</f>
        <v>0</v>
      </c>
      <c r="G212" s="107">
        <f>F212+E212</f>
        <v>375</v>
      </c>
    </row>
    <row r="213" spans="1:7" ht="14.25" customHeight="1" thickBot="1">
      <c r="A213" s="24"/>
      <c r="B213" s="194">
        <v>92605</v>
      </c>
      <c r="C213" s="49"/>
      <c r="D213" s="55" t="s">
        <v>264</v>
      </c>
      <c r="E213" s="508">
        <f>E214</f>
        <v>375</v>
      </c>
      <c r="F213" s="525">
        <f>F214</f>
        <v>0</v>
      </c>
      <c r="G213" s="529">
        <f>F213+E213</f>
        <v>375</v>
      </c>
    </row>
    <row r="214" spans="1:7" ht="14.25" customHeight="1">
      <c r="A214" s="12"/>
      <c r="B214" s="14"/>
      <c r="C214" s="41" t="s">
        <v>101</v>
      </c>
      <c r="D214" s="1" t="s">
        <v>45</v>
      </c>
      <c r="E214" s="188">
        <v>375</v>
      </c>
      <c r="F214" s="187"/>
      <c r="G214" s="528">
        <f>F214+E214</f>
        <v>375</v>
      </c>
    </row>
    <row r="215" spans="1:7" ht="13.5" thickBot="1">
      <c r="A215" s="265"/>
      <c r="B215" s="147"/>
      <c r="C215" s="194"/>
      <c r="D215" s="147"/>
      <c r="E215" s="508"/>
      <c r="F215" s="525"/>
      <c r="G215" s="529"/>
    </row>
    <row r="216" spans="1:7" ht="13.5" thickBot="1">
      <c r="A216" s="56"/>
      <c r="B216" s="56"/>
      <c r="C216" s="302"/>
      <c r="D216" s="419" t="s">
        <v>106</v>
      </c>
      <c r="E216" s="519">
        <f>E197+E181+E150+E140+E107+E91+E85+E62+E48+E32+E25+E21+E12+E80+E133+E212</f>
        <v>32200339</v>
      </c>
      <c r="F216" s="533">
        <f>F197+F181+F150+F140+F107+F91+F85+F62+F48+F32+F25+F21+F12+F80+F133+F212</f>
        <v>601627</v>
      </c>
      <c r="G216" s="382">
        <f aca="true" t="shared" si="3" ref="G216:G221">F216+E216</f>
        <v>32801966</v>
      </c>
    </row>
    <row r="217" spans="1:7" ht="12.75">
      <c r="A217" s="56"/>
      <c r="B217" s="56"/>
      <c r="C217" s="302"/>
      <c r="D217" s="420" t="s">
        <v>107</v>
      </c>
      <c r="E217" s="520">
        <f>SUM(E218:E220)</f>
        <v>7140971</v>
      </c>
      <c r="F217" s="504">
        <f>SUM(F218:F220)</f>
        <v>5100</v>
      </c>
      <c r="G217" s="535">
        <f t="shared" si="3"/>
        <v>7146071</v>
      </c>
    </row>
    <row r="218" spans="1:10" ht="12.75">
      <c r="A218" s="56"/>
      <c r="B218" s="56"/>
      <c r="C218" s="302"/>
      <c r="D218" s="421" t="s">
        <v>468</v>
      </c>
      <c r="E218" s="142">
        <f>E162+E127</f>
        <v>2920000</v>
      </c>
      <c r="F218" s="524">
        <f>F162+F127</f>
        <v>100</v>
      </c>
      <c r="G218" s="528">
        <f t="shared" si="3"/>
        <v>2920100</v>
      </c>
      <c r="J218" s="585"/>
    </row>
    <row r="219" spans="1:9" ht="12.75">
      <c r="A219" s="56"/>
      <c r="B219" s="56"/>
      <c r="C219" s="302"/>
      <c r="D219" s="421" t="s">
        <v>108</v>
      </c>
      <c r="E219" s="521">
        <f>E167+E147+E77+E64+E60+E58+E54+E50+E42+E14+E183+E82</f>
        <v>3294827</v>
      </c>
      <c r="F219" s="504">
        <f>F167+F147+F77+F64+F60+F58+F54+F50+F42+F14+F183+F82</f>
        <v>0</v>
      </c>
      <c r="G219" s="528">
        <f t="shared" si="3"/>
        <v>3294827</v>
      </c>
      <c r="I219" s="585"/>
    </row>
    <row r="220" spans="1:7" ht="12.75">
      <c r="A220" s="56"/>
      <c r="B220" s="56"/>
      <c r="C220" s="302"/>
      <c r="D220" s="422" t="s">
        <v>667</v>
      </c>
      <c r="E220" s="145">
        <f>E172+E142+E18+E194+E157+E204+E202+E135+E137+E120</f>
        <v>926144</v>
      </c>
      <c r="F220" s="145">
        <f>F172+F142+F18+F194+F157+F204+F202+F135+F137+F120</f>
        <v>5000</v>
      </c>
      <c r="G220" s="534">
        <f t="shared" si="3"/>
        <v>931144</v>
      </c>
    </row>
    <row r="221" spans="1:7" ht="26.25" thickBot="1">
      <c r="A221" s="56"/>
      <c r="B221" s="56"/>
      <c r="C221" s="302"/>
      <c r="D221" s="423" t="s">
        <v>694</v>
      </c>
      <c r="E221" s="547">
        <f>E206+E121</f>
        <v>300350</v>
      </c>
      <c r="F221" s="547">
        <f>F206+F121</f>
        <v>1171</v>
      </c>
      <c r="G221" s="529">
        <f t="shared" si="3"/>
        <v>301521</v>
      </c>
    </row>
    <row r="222" spans="1:9" ht="12.75">
      <c r="A222" s="56"/>
      <c r="B222" s="56"/>
      <c r="C222" s="302"/>
      <c r="D222" s="56"/>
      <c r="E222" s="56"/>
      <c r="I222" s="585">
        <f>SUM(G220:G221)</f>
        <v>1232665</v>
      </c>
    </row>
    <row r="223" spans="1:5" ht="12.75">
      <c r="A223" s="56"/>
      <c r="B223" s="56"/>
      <c r="C223" s="302"/>
      <c r="D223" s="56"/>
      <c r="E223" s="56"/>
    </row>
    <row r="224" spans="1:5" ht="12.75">
      <c r="A224" s="56"/>
      <c r="B224" s="56"/>
      <c r="C224" s="302"/>
      <c r="D224" s="56"/>
      <c r="E224" s="56"/>
    </row>
    <row r="225" spans="1:5" ht="12.75">
      <c r="A225" s="56"/>
      <c r="B225" s="56"/>
      <c r="C225" s="302"/>
      <c r="D225" s="56"/>
      <c r="E225" s="303"/>
    </row>
    <row r="226" spans="1:5" ht="12.75">
      <c r="A226" s="56"/>
      <c r="B226" s="56"/>
      <c r="C226" s="302"/>
      <c r="D226" s="56"/>
      <c r="E226" s="56"/>
    </row>
    <row r="227" spans="1:5" ht="12.75">
      <c r="A227" s="56"/>
      <c r="B227" s="56"/>
      <c r="C227" s="302"/>
      <c r="D227" s="56"/>
      <c r="E227" s="56">
        <v>31274520</v>
      </c>
    </row>
    <row r="228" spans="1:5" ht="12.75">
      <c r="A228" s="56"/>
      <c r="B228" s="56"/>
      <c r="C228" s="302"/>
      <c r="D228" s="56"/>
      <c r="E228" s="56"/>
    </row>
    <row r="229" spans="1:5" ht="12.75">
      <c r="A229" s="56"/>
      <c r="B229" s="56"/>
      <c r="C229" s="302"/>
      <c r="D229" s="56"/>
      <c r="E229" s="56"/>
    </row>
    <row r="230" spans="1:5" ht="12.75">
      <c r="A230" s="56"/>
      <c r="B230" s="56"/>
      <c r="C230" s="302"/>
      <c r="D230" s="56"/>
      <c r="E230" s="56"/>
    </row>
    <row r="231" spans="1:5" ht="12.75">
      <c r="A231" s="56"/>
      <c r="B231" s="56"/>
      <c r="C231" s="302"/>
      <c r="D231" s="56"/>
      <c r="E231" s="56"/>
    </row>
    <row r="232" spans="1:5" ht="12.75">
      <c r="A232" s="56"/>
      <c r="B232" s="56"/>
      <c r="C232" s="302"/>
      <c r="D232" s="56"/>
      <c r="E232" s="56"/>
    </row>
    <row r="233" spans="1:5" ht="12.75">
      <c r="A233" s="56"/>
      <c r="B233" s="56"/>
      <c r="C233" s="302"/>
      <c r="D233" s="56"/>
      <c r="E233" s="56"/>
    </row>
    <row r="234" spans="1:5" ht="12.75">
      <c r="A234" s="56"/>
      <c r="B234" s="56"/>
      <c r="C234" s="302"/>
      <c r="D234" s="56"/>
      <c r="E234" s="56"/>
    </row>
    <row r="235" spans="1:5" ht="12.75">
      <c r="A235" s="56"/>
      <c r="B235" s="56"/>
      <c r="C235" s="302"/>
      <c r="D235" s="56"/>
      <c r="E235" s="56"/>
    </row>
    <row r="236" spans="1:5" ht="12.75">
      <c r="A236" s="56"/>
      <c r="B236" s="56"/>
      <c r="C236" s="302"/>
      <c r="D236" s="56"/>
      <c r="E236" s="56"/>
    </row>
    <row r="237" spans="1:5" ht="12.75">
      <c r="A237" s="56"/>
      <c r="B237" s="56"/>
      <c r="C237" s="302"/>
      <c r="D237" s="56"/>
      <c r="E237" s="56"/>
    </row>
    <row r="238" spans="1:5" ht="12.75">
      <c r="A238" s="56"/>
      <c r="B238" s="56"/>
      <c r="C238" s="302"/>
      <c r="D238" s="56"/>
      <c r="E238" s="56"/>
    </row>
    <row r="239" spans="1:5" ht="12.75">
      <c r="A239" s="56"/>
      <c r="B239" s="56"/>
      <c r="C239" s="302"/>
      <c r="D239" s="56"/>
      <c r="E239" s="56"/>
    </row>
    <row r="240" spans="1:5" ht="12.75">
      <c r="A240" s="56"/>
      <c r="B240" s="56"/>
      <c r="C240" s="302"/>
      <c r="D240" s="56"/>
      <c r="E240" s="56"/>
    </row>
    <row r="241" spans="1:5" ht="12.75">
      <c r="A241" s="56"/>
      <c r="B241" s="56"/>
      <c r="C241" s="302"/>
      <c r="D241" s="56"/>
      <c r="E241" s="56"/>
    </row>
    <row r="242" spans="1:5" ht="12.75">
      <c r="A242" s="56"/>
      <c r="B242" s="56"/>
      <c r="C242" s="302"/>
      <c r="D242" s="56"/>
      <c r="E242" s="56"/>
    </row>
    <row r="243" spans="1:5" ht="12.75">
      <c r="A243" s="56"/>
      <c r="B243" s="56"/>
      <c r="C243" s="302"/>
      <c r="D243" s="56"/>
      <c r="E243" s="56"/>
    </row>
    <row r="244" spans="1:5" ht="12.75">
      <c r="A244" s="56"/>
      <c r="B244" s="56"/>
      <c r="C244" s="302"/>
      <c r="D244" s="56"/>
      <c r="E244" s="56"/>
    </row>
    <row r="245" spans="1:5" ht="12.75">
      <c r="A245" s="56"/>
      <c r="B245" s="56"/>
      <c r="C245" s="302"/>
      <c r="D245" s="56"/>
      <c r="E245" s="56"/>
    </row>
    <row r="246" spans="1:5" ht="12.75">
      <c r="A246" s="56"/>
      <c r="B246" s="56"/>
      <c r="C246" s="302"/>
      <c r="D246" s="56"/>
      <c r="E246" s="56"/>
    </row>
    <row r="247" spans="1:5" ht="12.75">
      <c r="A247" s="56"/>
      <c r="B247" s="56"/>
      <c r="C247" s="302"/>
      <c r="D247" s="56"/>
      <c r="E247" s="56"/>
    </row>
    <row r="248" spans="1:5" ht="12.75">
      <c r="A248" s="56"/>
      <c r="B248" s="56"/>
      <c r="C248" s="302"/>
      <c r="D248" s="56"/>
      <c r="E248" s="56"/>
    </row>
    <row r="249" spans="1:5" ht="12.75">
      <c r="A249" s="56"/>
      <c r="B249" s="56"/>
      <c r="C249" s="302"/>
      <c r="D249" s="56"/>
      <c r="E249" s="56"/>
    </row>
    <row r="250" spans="1:5" ht="12.75">
      <c r="A250" s="56"/>
      <c r="B250" s="56"/>
      <c r="C250" s="302"/>
      <c r="D250" s="56"/>
      <c r="E250" s="56"/>
    </row>
    <row r="251" spans="1:5" ht="12.75">
      <c r="A251" s="56"/>
      <c r="B251" s="56"/>
      <c r="C251" s="302"/>
      <c r="D251" s="56"/>
      <c r="E251" s="56"/>
    </row>
    <row r="252" spans="1:5" ht="12.75">
      <c r="A252" s="56"/>
      <c r="B252" s="56"/>
      <c r="C252" s="302"/>
      <c r="D252" s="56"/>
      <c r="E252" s="56"/>
    </row>
    <row r="253" spans="1:5" ht="12.75">
      <c r="A253" s="56"/>
      <c r="B253" s="56"/>
      <c r="C253" s="302"/>
      <c r="D253" s="56"/>
      <c r="E253" s="56"/>
    </row>
    <row r="254" spans="1:5" ht="12.75">
      <c r="A254" s="56"/>
      <c r="B254" s="56"/>
      <c r="C254" s="302"/>
      <c r="D254" s="56"/>
      <c r="E254" s="56"/>
    </row>
    <row r="255" spans="1:5" ht="12.75">
      <c r="A255" s="56"/>
      <c r="B255" s="56"/>
      <c r="C255" s="302"/>
      <c r="D255" s="56"/>
      <c r="E255" s="56"/>
    </row>
    <row r="256" spans="1:5" ht="12.75">
      <c r="A256" s="56"/>
      <c r="B256" s="56"/>
      <c r="C256" s="302"/>
      <c r="D256" s="56"/>
      <c r="E256" s="56"/>
    </row>
    <row r="257" spans="1:5" ht="12.75">
      <c r="A257" s="56"/>
      <c r="B257" s="56"/>
      <c r="C257" s="302"/>
      <c r="D257" s="56"/>
      <c r="E257" s="56"/>
    </row>
    <row r="258" spans="1:5" ht="12.75">
      <c r="A258" s="56"/>
      <c r="B258" s="56"/>
      <c r="C258" s="302"/>
      <c r="D258" s="56"/>
      <c r="E258" s="56"/>
    </row>
    <row r="259" spans="1:5" ht="12.75">
      <c r="A259" s="56"/>
      <c r="B259" s="56"/>
      <c r="C259" s="302"/>
      <c r="D259" s="56"/>
      <c r="E259" s="56"/>
    </row>
    <row r="260" spans="1:5" ht="12.75">
      <c r="A260" s="56"/>
      <c r="B260" s="56"/>
      <c r="C260" s="302"/>
      <c r="D260" s="56"/>
      <c r="E260" s="56"/>
    </row>
    <row r="261" spans="1:5" ht="12.75">
      <c r="A261" s="56"/>
      <c r="B261" s="56"/>
      <c r="C261" s="302"/>
      <c r="D261" s="56"/>
      <c r="E261" s="56"/>
    </row>
    <row r="262" spans="1:5" ht="12.75">
      <c r="A262" s="56"/>
      <c r="B262" s="56"/>
      <c r="C262" s="302"/>
      <c r="D262" s="56"/>
      <c r="E262" s="56"/>
    </row>
    <row r="263" spans="1:5" ht="12.75">
      <c r="A263" s="56"/>
      <c r="B263" s="56"/>
      <c r="C263" s="302"/>
      <c r="D263" s="56"/>
      <c r="E263" s="56"/>
    </row>
    <row r="264" spans="1:5" ht="12.75">
      <c r="A264" s="56"/>
      <c r="B264" s="56"/>
      <c r="C264" s="302"/>
      <c r="D264" s="56"/>
      <c r="E264" s="56"/>
    </row>
    <row r="265" spans="1:5" ht="12.75">
      <c r="A265" s="56"/>
      <c r="B265" s="56"/>
      <c r="C265" s="302"/>
      <c r="D265" s="56"/>
      <c r="E265" s="56"/>
    </row>
    <row r="266" spans="1:5" ht="12.75">
      <c r="A266" s="56"/>
      <c r="B266" s="56"/>
      <c r="C266" s="302"/>
      <c r="D266" s="56"/>
      <c r="E266" s="56"/>
    </row>
    <row r="267" spans="1:5" ht="12.75">
      <c r="A267" s="56"/>
      <c r="B267" s="56"/>
      <c r="C267" s="302"/>
      <c r="D267" s="56"/>
      <c r="E267" s="56"/>
    </row>
    <row r="268" spans="1:5" ht="12.75">
      <c r="A268" s="56"/>
      <c r="B268" s="56"/>
      <c r="C268" s="302"/>
      <c r="D268" s="56"/>
      <c r="E268" s="56"/>
    </row>
    <row r="269" spans="1:5" ht="12.75">
      <c r="A269" s="56"/>
      <c r="B269" s="56"/>
      <c r="C269" s="302"/>
      <c r="D269" s="56"/>
      <c r="E269" s="56"/>
    </row>
    <row r="270" spans="1:5" ht="12.75">
      <c r="A270" s="56"/>
      <c r="B270" s="56"/>
      <c r="C270" s="302"/>
      <c r="D270" s="56"/>
      <c r="E270" s="56"/>
    </row>
    <row r="271" spans="1:5" ht="12.75">
      <c r="A271" s="56"/>
      <c r="B271" s="56"/>
      <c r="C271" s="302"/>
      <c r="D271" s="56"/>
      <c r="E271" s="56"/>
    </row>
    <row r="272" spans="1:5" ht="12.75">
      <c r="A272" s="56"/>
      <c r="B272" s="56"/>
      <c r="C272" s="302"/>
      <c r="D272" s="56"/>
      <c r="E272" s="56"/>
    </row>
    <row r="273" spans="1:5" ht="12.75">
      <c r="A273" s="56"/>
      <c r="B273" s="56"/>
      <c r="C273" s="302"/>
      <c r="D273" s="56"/>
      <c r="E273" s="56"/>
    </row>
    <row r="274" spans="1:5" ht="12.75">
      <c r="A274" s="56"/>
      <c r="B274" s="56"/>
      <c r="C274" s="302"/>
      <c r="D274" s="56"/>
      <c r="E274" s="56"/>
    </row>
    <row r="275" spans="1:5" ht="12.75">
      <c r="A275" s="56"/>
      <c r="B275" s="56"/>
      <c r="C275" s="302"/>
      <c r="D275" s="56"/>
      <c r="E275" s="56"/>
    </row>
    <row r="276" spans="1:5" ht="12.75">
      <c r="A276" s="56"/>
      <c r="B276" s="56"/>
      <c r="C276" s="302"/>
      <c r="D276" s="56"/>
      <c r="E276" s="56"/>
    </row>
    <row r="277" spans="1:5" ht="12.75">
      <c r="A277" s="56"/>
      <c r="B277" s="56"/>
      <c r="C277" s="302"/>
      <c r="D277" s="56"/>
      <c r="E277" s="56"/>
    </row>
    <row r="278" spans="1:5" ht="12.75">
      <c r="A278" s="56"/>
      <c r="B278" s="56"/>
      <c r="C278" s="302"/>
      <c r="D278" s="56"/>
      <c r="E278" s="56"/>
    </row>
    <row r="279" spans="1:5" ht="12.75">
      <c r="A279" s="56"/>
      <c r="B279" s="56"/>
      <c r="C279" s="302"/>
      <c r="D279" s="56"/>
      <c r="E279" s="56"/>
    </row>
    <row r="280" spans="1:5" ht="12.75">
      <c r="A280" s="56"/>
      <c r="B280" s="56"/>
      <c r="C280" s="302"/>
      <c r="D280" s="56"/>
      <c r="E280" s="56"/>
    </row>
    <row r="281" spans="1:5" ht="12.75">
      <c r="A281" s="56"/>
      <c r="B281" s="56"/>
      <c r="C281" s="302"/>
      <c r="D281" s="56"/>
      <c r="E281" s="56"/>
    </row>
    <row r="282" spans="1:5" ht="12.75">
      <c r="A282" s="56"/>
      <c r="B282" s="56"/>
      <c r="C282" s="302"/>
      <c r="D282" s="56"/>
      <c r="E282" s="56"/>
    </row>
    <row r="283" spans="1:5" ht="12.75">
      <c r="A283" s="56"/>
      <c r="B283" s="56"/>
      <c r="C283" s="302"/>
      <c r="D283" s="56"/>
      <c r="E283" s="56"/>
    </row>
    <row r="284" spans="1:5" ht="12.75">
      <c r="A284" s="56"/>
      <c r="B284" s="56"/>
      <c r="C284" s="302"/>
      <c r="D284" s="56"/>
      <c r="E284" s="56"/>
    </row>
    <row r="285" spans="1:5" ht="12.75">
      <c r="A285" s="56"/>
      <c r="B285" s="56"/>
      <c r="C285" s="302"/>
      <c r="D285" s="56"/>
      <c r="E285" s="56"/>
    </row>
    <row r="286" spans="1:5" ht="12.75">
      <c r="A286" s="56"/>
      <c r="B286" s="56"/>
      <c r="C286" s="302"/>
      <c r="D286" s="56"/>
      <c r="E286" s="56"/>
    </row>
    <row r="287" spans="1:5" ht="12.75">
      <c r="A287" s="56"/>
      <c r="B287" s="56"/>
      <c r="C287" s="302"/>
      <c r="D287" s="56"/>
      <c r="E287" s="56"/>
    </row>
    <row r="288" spans="1:5" ht="12.75">
      <c r="A288" s="56"/>
      <c r="B288" s="56"/>
      <c r="C288" s="302"/>
      <c r="D288" s="56"/>
      <c r="E288" s="56"/>
    </row>
    <row r="289" spans="1:5" ht="12.75">
      <c r="A289" s="56"/>
      <c r="B289" s="56"/>
      <c r="C289" s="302"/>
      <c r="D289" s="56"/>
      <c r="E289" s="56"/>
    </row>
    <row r="290" spans="1:5" ht="12.75">
      <c r="A290" s="56"/>
      <c r="B290" s="56"/>
      <c r="C290" s="302"/>
      <c r="D290" s="56"/>
      <c r="E290" s="56"/>
    </row>
    <row r="291" spans="1:5" ht="12.75">
      <c r="A291" s="56"/>
      <c r="B291" s="56"/>
      <c r="C291" s="302"/>
      <c r="D291" s="56"/>
      <c r="E291" s="56"/>
    </row>
    <row r="292" spans="1:5" ht="12.75">
      <c r="A292" s="56"/>
      <c r="B292" s="56"/>
      <c r="C292" s="302"/>
      <c r="D292" s="56"/>
      <c r="E292" s="56"/>
    </row>
    <row r="293" spans="1:5" ht="12.75">
      <c r="A293" s="56"/>
      <c r="B293" s="56"/>
      <c r="C293" s="302"/>
      <c r="D293" s="56"/>
      <c r="E293" s="56"/>
    </row>
    <row r="294" spans="1:5" ht="12.75">
      <c r="A294" s="56"/>
      <c r="B294" s="56"/>
      <c r="C294" s="302"/>
      <c r="D294" s="56"/>
      <c r="E294" s="56"/>
    </row>
    <row r="295" spans="1:5" ht="12.75">
      <c r="A295" s="56"/>
      <c r="B295" s="56"/>
      <c r="C295" s="302"/>
      <c r="D295" s="56"/>
      <c r="E295" s="56"/>
    </row>
    <row r="296" spans="1:5" ht="12.75">
      <c r="A296" s="56"/>
      <c r="B296" s="56"/>
      <c r="C296" s="302"/>
      <c r="D296" s="56"/>
      <c r="E296" s="56"/>
    </row>
    <row r="297" spans="1:5" ht="12.75">
      <c r="A297" s="56"/>
      <c r="B297" s="56"/>
      <c r="C297" s="302"/>
      <c r="D297" s="56"/>
      <c r="E297" s="56"/>
    </row>
    <row r="298" spans="1:5" ht="12.75">
      <c r="A298" s="56"/>
      <c r="B298" s="56"/>
      <c r="C298" s="302"/>
      <c r="D298" s="56"/>
      <c r="E298" s="56"/>
    </row>
    <row r="299" spans="1:5" ht="12.75">
      <c r="A299" s="56"/>
      <c r="B299" s="56"/>
      <c r="C299" s="302"/>
      <c r="D299" s="56"/>
      <c r="E299" s="56"/>
    </row>
    <row r="300" spans="1:5" ht="12.75">
      <c r="A300" s="56"/>
      <c r="B300" s="56"/>
      <c r="C300" s="302"/>
      <c r="D300" s="56"/>
      <c r="E300" s="56"/>
    </row>
    <row r="301" spans="1:5" ht="12.75">
      <c r="A301" s="56"/>
      <c r="B301" s="56"/>
      <c r="C301" s="302"/>
      <c r="D301" s="56"/>
      <c r="E301" s="56"/>
    </row>
    <row r="302" spans="1:5" ht="12.75">
      <c r="A302" s="56"/>
      <c r="B302" s="56"/>
      <c r="C302" s="302"/>
      <c r="D302" s="56"/>
      <c r="E302" s="56"/>
    </row>
    <row r="303" spans="1:5" ht="12.75">
      <c r="A303" s="56"/>
      <c r="B303" s="56"/>
      <c r="C303" s="302"/>
      <c r="D303" s="56"/>
      <c r="E303" s="56"/>
    </row>
    <row r="304" spans="1:5" ht="12.75">
      <c r="A304" s="56"/>
      <c r="B304" s="56"/>
      <c r="C304" s="302"/>
      <c r="D304" s="56"/>
      <c r="E304" s="56"/>
    </row>
    <row r="305" spans="1:5" ht="12.75">
      <c r="A305" s="56"/>
      <c r="B305" s="56"/>
      <c r="C305" s="302"/>
      <c r="D305" s="56"/>
      <c r="E305" s="56"/>
    </row>
    <row r="306" spans="1:5" ht="12.75">
      <c r="A306" s="56"/>
      <c r="B306" s="56"/>
      <c r="C306" s="302"/>
      <c r="D306" s="56"/>
      <c r="E306" s="56"/>
    </row>
    <row r="307" spans="1:5" ht="12.75">
      <c r="A307" s="56"/>
      <c r="B307" s="56"/>
      <c r="C307" s="302"/>
      <c r="D307" s="56"/>
      <c r="E307" s="56"/>
    </row>
    <row r="308" spans="1:5" ht="12.75">
      <c r="A308" s="56"/>
      <c r="B308" s="56"/>
      <c r="C308" s="302"/>
      <c r="D308" s="56"/>
      <c r="E308" s="56"/>
    </row>
    <row r="309" spans="1:5" ht="12.75">
      <c r="A309" s="56"/>
      <c r="B309" s="56"/>
      <c r="C309" s="302"/>
      <c r="D309" s="56"/>
      <c r="E309" s="56"/>
    </row>
    <row r="310" spans="1:5" ht="12.75">
      <c r="A310" s="56"/>
      <c r="B310" s="56"/>
      <c r="C310" s="302"/>
      <c r="D310" s="56"/>
      <c r="E310" s="56"/>
    </row>
    <row r="311" spans="1:5" ht="12.75">
      <c r="A311" s="56"/>
      <c r="B311" s="56"/>
      <c r="C311" s="302"/>
      <c r="D311" s="56"/>
      <c r="E311" s="56"/>
    </row>
    <row r="312" spans="1:5" ht="12.75">
      <c r="A312" s="56"/>
      <c r="B312" s="56"/>
      <c r="C312" s="302"/>
      <c r="D312" s="56"/>
      <c r="E312" s="56"/>
    </row>
    <row r="313" spans="1:5" ht="12.75">
      <c r="A313" s="56"/>
      <c r="B313" s="56"/>
      <c r="C313" s="302"/>
      <c r="D313" s="56"/>
      <c r="E313" s="56"/>
    </row>
    <row r="314" spans="1:5" ht="12.75">
      <c r="A314" s="56"/>
      <c r="B314" s="56"/>
      <c r="C314" s="302"/>
      <c r="D314" s="56"/>
      <c r="E314" s="56"/>
    </row>
    <row r="315" spans="1:5" ht="12.75">
      <c r="A315" s="56"/>
      <c r="B315" s="56"/>
      <c r="C315" s="302"/>
      <c r="D315" s="56"/>
      <c r="E315" s="56"/>
    </row>
    <row r="316" spans="1:5" ht="12.75">
      <c r="A316" s="56"/>
      <c r="B316" s="56"/>
      <c r="C316" s="302"/>
      <c r="D316" s="56"/>
      <c r="E316" s="56"/>
    </row>
    <row r="317" spans="1:5" ht="12.75">
      <c r="A317" s="56"/>
      <c r="B317" s="56"/>
      <c r="C317" s="302"/>
      <c r="D317" s="56"/>
      <c r="E317" s="56"/>
    </row>
    <row r="318" spans="1:5" ht="12.75">
      <c r="A318" s="56"/>
      <c r="B318" s="56"/>
      <c r="C318" s="302"/>
      <c r="D318" s="56"/>
      <c r="E318" s="56"/>
    </row>
    <row r="319" spans="1:5" ht="12.75">
      <c r="A319" s="56"/>
      <c r="B319" s="56"/>
      <c r="C319" s="302"/>
      <c r="D319" s="56"/>
      <c r="E319" s="56"/>
    </row>
    <row r="320" spans="1:5" ht="12.75">
      <c r="A320" s="56"/>
      <c r="B320" s="56"/>
      <c r="C320" s="302"/>
      <c r="D320" s="56"/>
      <c r="E320" s="56"/>
    </row>
    <row r="321" spans="1:5" ht="12.75">
      <c r="A321" s="56"/>
      <c r="B321" s="56"/>
      <c r="C321" s="302"/>
      <c r="D321" s="56"/>
      <c r="E321" s="56"/>
    </row>
    <row r="322" spans="1:5" ht="12.75">
      <c r="A322" s="56"/>
      <c r="B322" s="56"/>
      <c r="C322" s="302"/>
      <c r="D322" s="56"/>
      <c r="E322" s="56"/>
    </row>
    <row r="323" spans="1:5" ht="12.75">
      <c r="A323" s="56"/>
      <c r="B323" s="56"/>
      <c r="C323" s="302"/>
      <c r="D323" s="56"/>
      <c r="E323" s="56"/>
    </row>
    <row r="324" spans="1:5" ht="12.75">
      <c r="A324" s="56"/>
      <c r="B324" s="56"/>
      <c r="C324" s="302"/>
      <c r="D324" s="56"/>
      <c r="E324" s="56"/>
    </row>
    <row r="325" spans="1:5" ht="12.75">
      <c r="A325" s="56"/>
      <c r="B325" s="56"/>
      <c r="C325" s="302"/>
      <c r="D325" s="56"/>
      <c r="E325" s="56"/>
    </row>
    <row r="326" spans="1:5" ht="12.75">
      <c r="A326" s="56"/>
      <c r="B326" s="56"/>
      <c r="C326" s="302"/>
      <c r="D326" s="56"/>
      <c r="E326" s="56"/>
    </row>
    <row r="327" spans="1:5" ht="12.75">
      <c r="A327" s="56"/>
      <c r="B327" s="56"/>
      <c r="C327" s="302"/>
      <c r="D327" s="56"/>
      <c r="E327" s="56"/>
    </row>
    <row r="328" spans="1:5" ht="12.75">
      <c r="A328" s="56"/>
      <c r="B328" s="56"/>
      <c r="C328" s="302"/>
      <c r="D328" s="56"/>
      <c r="E328" s="56"/>
    </row>
    <row r="329" spans="1:5" ht="12.75">
      <c r="A329" s="56"/>
      <c r="B329" s="56"/>
      <c r="C329" s="302"/>
      <c r="D329" s="56"/>
      <c r="E329" s="56"/>
    </row>
    <row r="330" spans="1:5" ht="12.75">
      <c r="A330" s="56"/>
      <c r="B330" s="56"/>
      <c r="C330" s="302"/>
      <c r="D330" s="56"/>
      <c r="E330" s="56"/>
    </row>
    <row r="331" spans="1:5" ht="12.75">
      <c r="A331" s="56"/>
      <c r="B331" s="56"/>
      <c r="C331" s="302"/>
      <c r="D331" s="56"/>
      <c r="E331" s="56"/>
    </row>
    <row r="332" spans="1:5" ht="12.75">
      <c r="A332" s="56"/>
      <c r="B332" s="56"/>
      <c r="C332" s="302"/>
      <c r="D332" s="56"/>
      <c r="E332" s="56"/>
    </row>
    <row r="333" spans="1:5" ht="12.75">
      <c r="A333" s="56"/>
      <c r="B333" s="56"/>
      <c r="C333" s="302"/>
      <c r="D333" s="56"/>
      <c r="E333" s="56"/>
    </row>
    <row r="334" spans="1:5" ht="12.75">
      <c r="A334" s="56"/>
      <c r="B334" s="56"/>
      <c r="C334" s="302"/>
      <c r="D334" s="56"/>
      <c r="E334" s="56"/>
    </row>
    <row r="335" spans="1:5" ht="12.75">
      <c r="A335" s="56"/>
      <c r="B335" s="56"/>
      <c r="C335" s="302"/>
      <c r="D335" s="56"/>
      <c r="E335" s="56"/>
    </row>
    <row r="336" spans="1:5" ht="12.75">
      <c r="A336" s="56"/>
      <c r="B336" s="56"/>
      <c r="C336" s="302"/>
      <c r="D336" s="56"/>
      <c r="E336" s="56"/>
    </row>
    <row r="337" spans="1:5" ht="12.75">
      <c r="A337" s="56"/>
      <c r="B337" s="56"/>
      <c r="C337" s="302"/>
      <c r="D337" s="56"/>
      <c r="E337" s="56"/>
    </row>
    <row r="338" spans="1:5" ht="12.75">
      <c r="A338" s="56"/>
      <c r="B338" s="56"/>
      <c r="C338" s="302"/>
      <c r="D338" s="56"/>
      <c r="E338" s="56"/>
    </row>
    <row r="339" spans="1:5" ht="12.75">
      <c r="A339" s="56"/>
      <c r="B339" s="56"/>
      <c r="C339" s="302"/>
      <c r="D339" s="56"/>
      <c r="E339" s="56"/>
    </row>
    <row r="340" spans="1:5" ht="12.75">
      <c r="A340" s="56"/>
      <c r="B340" s="56"/>
      <c r="C340" s="302"/>
      <c r="D340" s="56"/>
      <c r="E340" s="56"/>
    </row>
    <row r="341" spans="1:5" ht="12.75">
      <c r="A341" s="56"/>
      <c r="B341" s="56"/>
      <c r="C341" s="302"/>
      <c r="D341" s="56"/>
      <c r="E341" s="56"/>
    </row>
    <row r="342" spans="1:5" ht="12.75">
      <c r="A342" s="56"/>
      <c r="B342" s="56"/>
      <c r="C342" s="302"/>
      <c r="D342" s="56"/>
      <c r="E342" s="56"/>
    </row>
    <row r="343" spans="1:5" ht="12.75">
      <c r="A343" s="56"/>
      <c r="B343" s="56"/>
      <c r="C343" s="302"/>
      <c r="D343" s="56"/>
      <c r="E343" s="56"/>
    </row>
    <row r="344" spans="1:5" ht="12.75">
      <c r="A344" s="56"/>
      <c r="B344" s="56"/>
      <c r="C344" s="302"/>
      <c r="D344" s="56"/>
      <c r="E344" s="56"/>
    </row>
    <row r="345" spans="1:5" ht="12.75">
      <c r="A345" s="56"/>
      <c r="B345" s="56"/>
      <c r="C345" s="302"/>
      <c r="D345" s="56"/>
      <c r="E345" s="56"/>
    </row>
    <row r="346" spans="1:5" ht="12.75">
      <c r="A346" s="56"/>
      <c r="B346" s="56"/>
      <c r="C346" s="302"/>
      <c r="D346" s="56"/>
      <c r="E346" s="56"/>
    </row>
    <row r="347" spans="1:5" ht="12.75">
      <c r="A347" s="56"/>
      <c r="B347" s="56"/>
      <c r="C347" s="302"/>
      <c r="D347" s="56"/>
      <c r="E347" s="56"/>
    </row>
    <row r="348" spans="1:5" ht="12.75">
      <c r="A348" s="56"/>
      <c r="B348" s="56"/>
      <c r="C348" s="302"/>
      <c r="D348" s="56"/>
      <c r="E348" s="56"/>
    </row>
    <row r="349" spans="1:5" ht="12.75">
      <c r="A349" s="56"/>
      <c r="B349" s="56"/>
      <c r="C349" s="302"/>
      <c r="D349" s="56"/>
      <c r="E349" s="56"/>
    </row>
    <row r="350" spans="1:5" ht="12.75">
      <c r="A350" s="56"/>
      <c r="B350" s="56"/>
      <c r="C350" s="302"/>
      <c r="D350" s="56"/>
      <c r="E350" s="56"/>
    </row>
    <row r="351" spans="1:5" ht="12.75">
      <c r="A351" s="56"/>
      <c r="B351" s="56"/>
      <c r="C351" s="302"/>
      <c r="D351" s="56"/>
      <c r="E351" s="56"/>
    </row>
    <row r="352" spans="1:5" ht="12.75">
      <c r="A352" s="56"/>
      <c r="B352" s="56"/>
      <c r="C352" s="302"/>
      <c r="D352" s="56"/>
      <c r="E352" s="56"/>
    </row>
    <row r="353" spans="1:5" ht="12.75">
      <c r="A353" s="56"/>
      <c r="B353" s="56"/>
      <c r="C353" s="302"/>
      <c r="D353" s="56"/>
      <c r="E353" s="56"/>
    </row>
    <row r="354" spans="1:5" ht="12.75">
      <c r="A354" s="56"/>
      <c r="B354" s="56"/>
      <c r="C354" s="302"/>
      <c r="D354" s="56"/>
      <c r="E354" s="56"/>
    </row>
    <row r="355" spans="1:5" ht="12.75">
      <c r="A355" s="56"/>
      <c r="B355" s="56"/>
      <c r="C355" s="302"/>
      <c r="D355" s="56"/>
      <c r="E355" s="56"/>
    </row>
    <row r="356" spans="1:5" ht="12.75">
      <c r="A356" s="56"/>
      <c r="B356" s="56"/>
      <c r="C356" s="302"/>
      <c r="D356" s="56"/>
      <c r="E356" s="56"/>
    </row>
    <row r="357" spans="1:5" ht="12.75">
      <c r="A357" s="56"/>
      <c r="B357" s="56"/>
      <c r="C357" s="302"/>
      <c r="D357" s="56"/>
      <c r="E357" s="56"/>
    </row>
    <row r="358" spans="1:5" ht="12.75">
      <c r="A358" s="56"/>
      <c r="B358" s="56"/>
      <c r="C358" s="302"/>
      <c r="D358" s="56"/>
      <c r="E358" s="56"/>
    </row>
    <row r="359" spans="1:5" ht="12.75">
      <c r="A359" s="56"/>
      <c r="B359" s="56"/>
      <c r="C359" s="302"/>
      <c r="D359" s="56"/>
      <c r="E359" s="56"/>
    </row>
    <row r="360" spans="1:5" ht="12.75">
      <c r="A360" s="56"/>
      <c r="B360" s="56"/>
      <c r="C360" s="302"/>
      <c r="D360" s="56"/>
      <c r="E360" s="56"/>
    </row>
    <row r="361" spans="1:5" ht="12.75">
      <c r="A361" s="56"/>
      <c r="B361" s="56"/>
      <c r="C361" s="302"/>
      <c r="D361" s="56"/>
      <c r="E361" s="56"/>
    </row>
    <row r="362" spans="1:5" ht="12.75">
      <c r="A362" s="56"/>
      <c r="B362" s="56"/>
      <c r="C362" s="302"/>
      <c r="D362" s="56"/>
      <c r="E362" s="56"/>
    </row>
    <row r="363" spans="2:5" ht="12.75">
      <c r="B363" s="117"/>
      <c r="C363" s="307"/>
      <c r="D363" s="117"/>
      <c r="E363" s="117"/>
    </row>
    <row r="364" spans="2:5" ht="12.75">
      <c r="B364" s="117"/>
      <c r="C364" s="307"/>
      <c r="D364" s="117"/>
      <c r="E364" s="117"/>
    </row>
    <row r="365" spans="2:5" ht="12.75">
      <c r="B365" s="117"/>
      <c r="C365" s="307"/>
      <c r="D365" s="117"/>
      <c r="E365" s="117"/>
    </row>
    <row r="366" spans="2:5" ht="12.75">
      <c r="B366" s="117"/>
      <c r="C366" s="307"/>
      <c r="D366" s="117"/>
      <c r="E366" s="117"/>
    </row>
    <row r="367" spans="2:5" ht="12.75">
      <c r="B367" s="117"/>
      <c r="C367" s="307"/>
      <c r="D367" s="117"/>
      <c r="E367" s="117"/>
    </row>
    <row r="368" spans="2:5" ht="12.75">
      <c r="B368" s="117"/>
      <c r="C368" s="307"/>
      <c r="D368" s="117"/>
      <c r="E368" s="117"/>
    </row>
    <row r="369" spans="2:5" ht="12.75">
      <c r="B369" s="117"/>
      <c r="C369" s="307"/>
      <c r="D369" s="117"/>
      <c r="E369" s="117"/>
    </row>
    <row r="370" spans="2:5" ht="12.75">
      <c r="B370" s="117"/>
      <c r="C370" s="307"/>
      <c r="D370" s="117"/>
      <c r="E370" s="117"/>
    </row>
    <row r="371" spans="2:5" ht="12.75">
      <c r="B371" s="117"/>
      <c r="C371" s="307"/>
      <c r="D371" s="117"/>
      <c r="E371" s="117"/>
    </row>
    <row r="372" spans="2:5" ht="12.75">
      <c r="B372" s="117"/>
      <c r="C372" s="307"/>
      <c r="D372" s="117"/>
      <c r="E372" s="117"/>
    </row>
    <row r="373" spans="2:5" ht="12.75">
      <c r="B373" s="117"/>
      <c r="C373" s="307"/>
      <c r="D373" s="117"/>
      <c r="E373" s="117"/>
    </row>
    <row r="374" spans="2:5" ht="12.75">
      <c r="B374" s="117"/>
      <c r="C374" s="307"/>
      <c r="D374" s="117"/>
      <c r="E374" s="117"/>
    </row>
    <row r="375" spans="2:5" ht="12.75">
      <c r="B375" s="117"/>
      <c r="C375" s="307"/>
      <c r="D375" s="117"/>
      <c r="E375" s="117"/>
    </row>
    <row r="376" spans="2:5" ht="12.75">
      <c r="B376" s="117"/>
      <c r="C376" s="307"/>
      <c r="D376" s="117"/>
      <c r="E376" s="117"/>
    </row>
    <row r="377" spans="2:5" ht="12.75">
      <c r="B377" s="117"/>
      <c r="C377" s="307"/>
      <c r="D377" s="117"/>
      <c r="E377" s="117"/>
    </row>
    <row r="378" spans="2:5" ht="12.75">
      <c r="B378" s="117"/>
      <c r="C378" s="307"/>
      <c r="D378" s="117"/>
      <c r="E378" s="117"/>
    </row>
    <row r="379" spans="2:5" ht="12.75">
      <c r="B379" s="117"/>
      <c r="C379" s="307"/>
      <c r="D379" s="117"/>
      <c r="E379" s="117"/>
    </row>
    <row r="380" spans="2:5" ht="12.75">
      <c r="B380" s="117"/>
      <c r="C380" s="307"/>
      <c r="D380" s="117"/>
      <c r="E380" s="117"/>
    </row>
    <row r="381" spans="2:5" ht="12.75">
      <c r="B381" s="117"/>
      <c r="C381" s="307"/>
      <c r="D381" s="117"/>
      <c r="E381" s="117"/>
    </row>
    <row r="382" spans="2:5" ht="12.75">
      <c r="B382" s="117"/>
      <c r="C382" s="307"/>
      <c r="D382" s="117"/>
      <c r="E382" s="117"/>
    </row>
    <row r="383" spans="2:5" ht="12.75">
      <c r="B383" s="117"/>
      <c r="C383" s="307"/>
      <c r="D383" s="117"/>
      <c r="E383" s="117"/>
    </row>
    <row r="384" spans="2:5" ht="12.75">
      <c r="B384" s="117"/>
      <c r="C384" s="307"/>
      <c r="D384" s="117"/>
      <c r="E384" s="117"/>
    </row>
    <row r="385" spans="2:5" ht="12.75">
      <c r="B385" s="117"/>
      <c r="C385" s="307"/>
      <c r="D385" s="117"/>
      <c r="E385" s="117"/>
    </row>
    <row r="386" spans="2:5" ht="12.75">
      <c r="B386" s="117"/>
      <c r="C386" s="307"/>
      <c r="D386" s="117"/>
      <c r="E386" s="117"/>
    </row>
    <row r="387" spans="2:5" ht="12.75">
      <c r="B387" s="117"/>
      <c r="C387" s="307"/>
      <c r="D387" s="117"/>
      <c r="E387" s="117"/>
    </row>
    <row r="388" spans="2:5" ht="12.75">
      <c r="B388" s="117"/>
      <c r="C388" s="307"/>
      <c r="D388" s="117"/>
      <c r="E388" s="117"/>
    </row>
    <row r="389" spans="2:5" ht="12.75">
      <c r="B389" s="117"/>
      <c r="C389" s="307"/>
      <c r="D389" s="117"/>
      <c r="E389" s="117"/>
    </row>
    <row r="390" spans="2:5" ht="12.75">
      <c r="B390" s="117"/>
      <c r="C390" s="307"/>
      <c r="D390" s="117"/>
      <c r="E390" s="117"/>
    </row>
    <row r="391" spans="2:5" ht="12.75">
      <c r="B391" s="117"/>
      <c r="C391" s="307"/>
      <c r="D391" s="117"/>
      <c r="E391" s="117"/>
    </row>
    <row r="392" spans="2:5" ht="12.75">
      <c r="B392" s="117"/>
      <c r="C392" s="307"/>
      <c r="D392" s="117"/>
      <c r="E392" s="117"/>
    </row>
    <row r="393" spans="2:5" ht="12.75">
      <c r="B393" s="117"/>
      <c r="C393" s="307"/>
      <c r="D393" s="117"/>
      <c r="E393" s="117"/>
    </row>
    <row r="394" spans="2:5" ht="12.75">
      <c r="B394" s="117"/>
      <c r="C394" s="307"/>
      <c r="D394" s="117"/>
      <c r="E394" s="117"/>
    </row>
    <row r="395" spans="2:5" ht="12.75">
      <c r="B395" s="117"/>
      <c r="C395" s="307"/>
      <c r="D395" s="117"/>
      <c r="E395" s="117"/>
    </row>
    <row r="396" spans="2:5" ht="12.75">
      <c r="B396" s="117"/>
      <c r="C396" s="307"/>
      <c r="D396" s="117"/>
      <c r="E396" s="117"/>
    </row>
    <row r="397" spans="2:5" ht="12.75">
      <c r="B397" s="117"/>
      <c r="C397" s="307"/>
      <c r="D397" s="117"/>
      <c r="E397" s="117"/>
    </row>
    <row r="398" spans="2:5" ht="12.75">
      <c r="B398" s="117"/>
      <c r="C398" s="307"/>
      <c r="D398" s="117"/>
      <c r="E398" s="117"/>
    </row>
    <row r="399" spans="2:5" ht="12.75">
      <c r="B399" s="117"/>
      <c r="C399" s="307"/>
      <c r="D399" s="117"/>
      <c r="E399" s="117"/>
    </row>
    <row r="400" spans="2:5" ht="12.75">
      <c r="B400" s="117"/>
      <c r="C400" s="307"/>
      <c r="D400" s="117"/>
      <c r="E400" s="117"/>
    </row>
    <row r="401" spans="2:5" ht="12.75">
      <c r="B401" s="117"/>
      <c r="C401" s="307"/>
      <c r="D401" s="117"/>
      <c r="E401" s="117"/>
    </row>
    <row r="402" spans="2:5" ht="12.75">
      <c r="B402" s="117"/>
      <c r="C402" s="307"/>
      <c r="D402" s="117"/>
      <c r="E402" s="117"/>
    </row>
    <row r="403" spans="2:5" ht="12.75">
      <c r="B403" s="117"/>
      <c r="C403" s="307"/>
      <c r="D403" s="117"/>
      <c r="E403" s="117"/>
    </row>
    <row r="404" spans="2:5" ht="12.75">
      <c r="B404" s="117"/>
      <c r="C404" s="307"/>
      <c r="D404" s="117"/>
      <c r="E404" s="117"/>
    </row>
    <row r="405" spans="2:5" ht="12.75">
      <c r="B405" s="117"/>
      <c r="C405" s="307"/>
      <c r="D405" s="117"/>
      <c r="E405" s="117"/>
    </row>
    <row r="406" spans="2:5" ht="12.75">
      <c r="B406" s="117"/>
      <c r="C406" s="307"/>
      <c r="D406" s="117"/>
      <c r="E406" s="117"/>
    </row>
    <row r="407" spans="2:5" ht="12.75">
      <c r="B407" s="117"/>
      <c r="C407" s="307"/>
      <c r="D407" s="117"/>
      <c r="E407" s="117"/>
    </row>
    <row r="408" spans="2:5" ht="12.75">
      <c r="B408" s="117"/>
      <c r="C408" s="307"/>
      <c r="D408" s="117"/>
      <c r="E408" s="117"/>
    </row>
    <row r="409" spans="2:5" ht="12.75">
      <c r="B409" s="117"/>
      <c r="C409" s="307"/>
      <c r="D409" s="117"/>
      <c r="E409" s="117"/>
    </row>
    <row r="410" spans="2:5" ht="12.75">
      <c r="B410" s="117"/>
      <c r="C410" s="307"/>
      <c r="D410" s="117"/>
      <c r="E410" s="117"/>
    </row>
    <row r="411" spans="2:5" ht="12.75">
      <c r="B411" s="117"/>
      <c r="C411" s="307"/>
      <c r="D411" s="117"/>
      <c r="E411" s="117"/>
    </row>
    <row r="412" spans="2:5" ht="12.75">
      <c r="B412" s="117"/>
      <c r="C412" s="307"/>
      <c r="D412" s="117"/>
      <c r="E412" s="117"/>
    </row>
    <row r="413" spans="2:5" ht="12.75">
      <c r="B413" s="117"/>
      <c r="C413" s="307"/>
      <c r="D413" s="117"/>
      <c r="E413" s="117"/>
    </row>
    <row r="414" spans="2:5" ht="12.75">
      <c r="B414" s="117"/>
      <c r="C414" s="307"/>
      <c r="D414" s="117"/>
      <c r="E414" s="117"/>
    </row>
    <row r="415" spans="2:5" ht="12.75">
      <c r="B415" s="117"/>
      <c r="C415" s="307"/>
      <c r="D415" s="117"/>
      <c r="E415" s="117"/>
    </row>
    <row r="416" spans="2:5" ht="12.75">
      <c r="B416" s="117"/>
      <c r="C416" s="307"/>
      <c r="D416" s="117"/>
      <c r="E416" s="117"/>
    </row>
    <row r="417" spans="2:5" ht="12.75">
      <c r="B417" s="117"/>
      <c r="C417" s="307"/>
      <c r="D417" s="117"/>
      <c r="E417" s="117"/>
    </row>
    <row r="418" spans="2:5" ht="12.75">
      <c r="B418" s="117"/>
      <c r="C418" s="307"/>
      <c r="D418" s="117"/>
      <c r="E418" s="117"/>
    </row>
    <row r="419" spans="2:5" ht="12.75">
      <c r="B419" s="117"/>
      <c r="C419" s="307"/>
      <c r="D419" s="117"/>
      <c r="E419" s="117"/>
    </row>
    <row r="420" spans="2:5" ht="12.75">
      <c r="B420" s="117"/>
      <c r="C420" s="307"/>
      <c r="D420" s="117"/>
      <c r="E420" s="117"/>
    </row>
    <row r="421" spans="2:5" ht="12.75">
      <c r="B421" s="117"/>
      <c r="C421" s="307"/>
      <c r="D421" s="117"/>
      <c r="E421" s="117"/>
    </row>
    <row r="422" spans="2:5" ht="12.75">
      <c r="B422" s="117"/>
      <c r="C422" s="307"/>
      <c r="D422" s="117"/>
      <c r="E422" s="117"/>
    </row>
    <row r="423" spans="2:5" ht="12.75">
      <c r="B423" s="117"/>
      <c r="C423" s="307"/>
      <c r="D423" s="117"/>
      <c r="E423" s="117"/>
    </row>
    <row r="424" spans="2:5" ht="12.75">
      <c r="B424" s="117"/>
      <c r="C424" s="307"/>
      <c r="D424" s="117"/>
      <c r="E424" s="117"/>
    </row>
    <row r="425" spans="2:5" ht="12.75">
      <c r="B425" s="117"/>
      <c r="C425" s="307"/>
      <c r="D425" s="117"/>
      <c r="E425" s="117"/>
    </row>
    <row r="426" spans="2:5" ht="12.75">
      <c r="B426" s="117"/>
      <c r="C426" s="307"/>
      <c r="D426" s="117"/>
      <c r="E426" s="117"/>
    </row>
    <row r="427" spans="2:5" ht="12.75">
      <c r="B427" s="117"/>
      <c r="C427" s="307"/>
      <c r="D427" s="117"/>
      <c r="E427" s="117"/>
    </row>
    <row r="428" spans="2:5" ht="12.75">
      <c r="B428" s="117"/>
      <c r="C428" s="307"/>
      <c r="D428" s="117"/>
      <c r="E428" s="117"/>
    </row>
    <row r="429" spans="2:5" ht="12.75">
      <c r="B429" s="117"/>
      <c r="C429" s="307"/>
      <c r="D429" s="117"/>
      <c r="E429" s="117"/>
    </row>
    <row r="430" spans="2:5" ht="12.75">
      <c r="B430" s="117"/>
      <c r="C430" s="307"/>
      <c r="D430" s="117"/>
      <c r="E430" s="117"/>
    </row>
    <row r="431" spans="2:5" ht="12.75">
      <c r="B431" s="117"/>
      <c r="C431" s="307"/>
      <c r="D431" s="117"/>
      <c r="E431" s="117"/>
    </row>
    <row r="432" spans="2:5" ht="12.75">
      <c r="B432" s="117"/>
      <c r="C432" s="307"/>
      <c r="D432" s="117"/>
      <c r="E432" s="117"/>
    </row>
    <row r="433" spans="2:5" ht="12.75">
      <c r="B433" s="117"/>
      <c r="C433" s="307"/>
      <c r="D433" s="117"/>
      <c r="E433" s="117"/>
    </row>
    <row r="434" spans="2:5" ht="12.75">
      <c r="B434" s="117"/>
      <c r="C434" s="307"/>
      <c r="D434" s="117"/>
      <c r="E434" s="117"/>
    </row>
    <row r="435" spans="2:5" ht="12.75">
      <c r="B435" s="117"/>
      <c r="C435" s="307"/>
      <c r="D435" s="117"/>
      <c r="E435" s="117"/>
    </row>
    <row r="436" spans="2:5" ht="12.75">
      <c r="B436" s="117"/>
      <c r="C436" s="307"/>
      <c r="D436" s="117"/>
      <c r="E436" s="117"/>
    </row>
    <row r="437" spans="2:5" ht="12.75">
      <c r="B437" s="117"/>
      <c r="C437" s="307"/>
      <c r="D437" s="117"/>
      <c r="E437" s="117"/>
    </row>
    <row r="438" spans="2:5" ht="12.75">
      <c r="B438" s="117"/>
      <c r="C438" s="307"/>
      <c r="D438" s="117"/>
      <c r="E438" s="117"/>
    </row>
    <row r="439" spans="2:5" ht="12.75">
      <c r="B439" s="117"/>
      <c r="C439" s="307"/>
      <c r="D439" s="117"/>
      <c r="E439" s="117"/>
    </row>
    <row r="440" spans="2:5" ht="12.75">
      <c r="B440" s="117"/>
      <c r="C440" s="307"/>
      <c r="D440" s="117"/>
      <c r="E440" s="117"/>
    </row>
    <row r="441" spans="2:5" ht="12.75">
      <c r="B441" s="117"/>
      <c r="C441" s="307"/>
      <c r="D441" s="117"/>
      <c r="E441" s="117"/>
    </row>
    <row r="442" spans="2:5" ht="12.75">
      <c r="B442" s="117"/>
      <c r="C442" s="307"/>
      <c r="D442" s="117"/>
      <c r="E442" s="117"/>
    </row>
    <row r="443" spans="2:5" ht="12.75">
      <c r="B443" s="117"/>
      <c r="C443" s="307"/>
      <c r="D443" s="117"/>
      <c r="E443" s="117"/>
    </row>
    <row r="444" spans="2:5" ht="12.75">
      <c r="B444" s="117"/>
      <c r="C444" s="307"/>
      <c r="D444" s="117"/>
      <c r="E444" s="117"/>
    </row>
    <row r="445" spans="2:5" ht="12.75">
      <c r="B445" s="117"/>
      <c r="C445" s="307"/>
      <c r="D445" s="117"/>
      <c r="E445" s="117"/>
    </row>
    <row r="446" spans="2:5" ht="12.75">
      <c r="B446" s="117"/>
      <c r="C446" s="307"/>
      <c r="D446" s="117"/>
      <c r="E446" s="117"/>
    </row>
    <row r="447" spans="2:5" ht="12.75">
      <c r="B447" s="117"/>
      <c r="C447" s="307"/>
      <c r="D447" s="117"/>
      <c r="E447" s="117"/>
    </row>
    <row r="448" spans="2:5" ht="12.75">
      <c r="B448" s="117"/>
      <c r="C448" s="307"/>
      <c r="D448" s="117"/>
      <c r="E448" s="117"/>
    </row>
    <row r="449" spans="2:5" ht="12.75">
      <c r="B449" s="117"/>
      <c r="C449" s="307"/>
      <c r="D449" s="117"/>
      <c r="E449" s="117"/>
    </row>
    <row r="450" spans="2:5" ht="12.75">
      <c r="B450" s="117"/>
      <c r="C450" s="307"/>
      <c r="D450" s="117"/>
      <c r="E450" s="117"/>
    </row>
    <row r="451" spans="2:5" ht="12.75">
      <c r="B451" s="117"/>
      <c r="C451" s="307"/>
      <c r="D451" s="117"/>
      <c r="E451" s="117"/>
    </row>
    <row r="452" spans="2:5" ht="12.75">
      <c r="B452" s="117"/>
      <c r="C452" s="307"/>
      <c r="D452" s="117"/>
      <c r="E452" s="117"/>
    </row>
    <row r="453" spans="2:5" ht="12.75">
      <c r="B453" s="117"/>
      <c r="C453" s="307"/>
      <c r="D453" s="117"/>
      <c r="E453" s="117"/>
    </row>
    <row r="454" spans="2:5" ht="12.75">
      <c r="B454" s="117"/>
      <c r="C454" s="307"/>
      <c r="D454" s="117"/>
      <c r="E454" s="117"/>
    </row>
    <row r="455" spans="2:5" ht="12.75">
      <c r="B455" s="117"/>
      <c r="C455" s="307"/>
      <c r="D455" s="117"/>
      <c r="E455" s="117"/>
    </row>
    <row r="456" spans="2:5" ht="12.75">
      <c r="B456" s="117"/>
      <c r="C456" s="307"/>
      <c r="D456" s="117"/>
      <c r="E456" s="117"/>
    </row>
    <row r="457" spans="2:5" ht="12.75">
      <c r="B457" s="117"/>
      <c r="C457" s="307"/>
      <c r="D457" s="117"/>
      <c r="E457" s="117"/>
    </row>
    <row r="458" spans="2:5" ht="12.75">
      <c r="B458" s="117"/>
      <c r="C458" s="307"/>
      <c r="D458" s="117"/>
      <c r="E458" s="117"/>
    </row>
    <row r="459" spans="2:5" ht="12.75">
      <c r="B459" s="117"/>
      <c r="C459" s="307"/>
      <c r="D459" s="117"/>
      <c r="E459" s="117"/>
    </row>
    <row r="460" spans="2:5" ht="12.75">
      <c r="B460" s="117"/>
      <c r="C460" s="307"/>
      <c r="D460" s="117"/>
      <c r="E460" s="117"/>
    </row>
    <row r="461" spans="2:5" ht="12.75">
      <c r="B461" s="117"/>
      <c r="C461" s="307"/>
      <c r="D461" s="117"/>
      <c r="E461" s="117"/>
    </row>
    <row r="462" spans="2:5" ht="12.75">
      <c r="B462" s="117"/>
      <c r="C462" s="307"/>
      <c r="D462" s="117"/>
      <c r="E462" s="117"/>
    </row>
    <row r="463" spans="2:5" ht="12.75">
      <c r="B463" s="117"/>
      <c r="C463" s="307"/>
      <c r="D463" s="117"/>
      <c r="E463" s="117"/>
    </row>
    <row r="464" spans="2:5" ht="12.75">
      <c r="B464" s="117"/>
      <c r="C464" s="307"/>
      <c r="D464" s="117"/>
      <c r="E464" s="117"/>
    </row>
    <row r="465" spans="2:5" ht="12.75">
      <c r="B465" s="117"/>
      <c r="C465" s="307"/>
      <c r="D465" s="117"/>
      <c r="E465" s="117"/>
    </row>
    <row r="466" spans="2:5" ht="12.75">
      <c r="B466" s="117"/>
      <c r="C466" s="307"/>
      <c r="D466" s="117"/>
      <c r="E466" s="117"/>
    </row>
    <row r="467" spans="2:5" ht="12.75">
      <c r="B467" s="117"/>
      <c r="C467" s="307"/>
      <c r="D467" s="117"/>
      <c r="E467" s="117"/>
    </row>
    <row r="468" spans="2:5" ht="12.75">
      <c r="B468" s="117"/>
      <c r="C468" s="307"/>
      <c r="D468" s="117"/>
      <c r="E468" s="117"/>
    </row>
    <row r="469" spans="2:5" ht="12.75">
      <c r="B469" s="117"/>
      <c r="C469" s="307"/>
      <c r="D469" s="117"/>
      <c r="E469" s="117"/>
    </row>
    <row r="470" spans="2:5" ht="12.75">
      <c r="B470" s="117"/>
      <c r="C470" s="307"/>
      <c r="D470" s="117"/>
      <c r="E470" s="117"/>
    </row>
    <row r="471" spans="2:5" ht="12.75">
      <c r="B471" s="117"/>
      <c r="C471" s="307"/>
      <c r="D471" s="117"/>
      <c r="E471" s="117"/>
    </row>
    <row r="472" spans="2:5" ht="12.75">
      <c r="B472" s="117"/>
      <c r="C472" s="307"/>
      <c r="D472" s="117"/>
      <c r="E472" s="117"/>
    </row>
    <row r="473" spans="2:5" ht="12.75">
      <c r="B473" s="117"/>
      <c r="C473" s="307"/>
      <c r="D473" s="117"/>
      <c r="E473" s="117"/>
    </row>
    <row r="474" spans="2:5" ht="12.75">
      <c r="B474" s="117"/>
      <c r="C474" s="307"/>
      <c r="D474" s="117"/>
      <c r="E474" s="117"/>
    </row>
    <row r="475" spans="2:5" ht="12.75">
      <c r="B475" s="117"/>
      <c r="C475" s="307"/>
      <c r="D475" s="117"/>
      <c r="E475" s="117"/>
    </row>
    <row r="476" spans="2:5" ht="12.75">
      <c r="B476" s="117"/>
      <c r="C476" s="307"/>
      <c r="D476" s="117"/>
      <c r="E476" s="117"/>
    </row>
    <row r="477" spans="2:5" ht="12.75">
      <c r="B477" s="117"/>
      <c r="C477" s="307"/>
      <c r="D477" s="117"/>
      <c r="E477" s="117"/>
    </row>
    <row r="478" spans="2:5" ht="12.75">
      <c r="B478" s="117"/>
      <c r="C478" s="307"/>
      <c r="D478" s="117"/>
      <c r="E478" s="117"/>
    </row>
    <row r="479" spans="2:5" ht="12.75">
      <c r="B479" s="117"/>
      <c r="C479" s="307"/>
      <c r="D479" s="117"/>
      <c r="E479" s="117"/>
    </row>
    <row r="480" spans="2:5" ht="12.75">
      <c r="B480" s="117"/>
      <c r="C480" s="307"/>
      <c r="D480" s="117"/>
      <c r="E480" s="117"/>
    </row>
    <row r="481" spans="2:5" ht="12.75">
      <c r="B481" s="117"/>
      <c r="C481" s="307"/>
      <c r="D481" s="117"/>
      <c r="E481" s="117"/>
    </row>
    <row r="482" spans="2:5" ht="12.75">
      <c r="B482" s="117"/>
      <c r="C482" s="307"/>
      <c r="D482" s="117"/>
      <c r="E482" s="117"/>
    </row>
    <row r="483" spans="2:5" ht="12.75">
      <c r="B483" s="117"/>
      <c r="C483" s="307"/>
      <c r="D483" s="117"/>
      <c r="E483" s="117"/>
    </row>
    <row r="484" spans="2:5" ht="12.75">
      <c r="B484" s="117"/>
      <c r="C484" s="307"/>
      <c r="D484" s="117"/>
      <c r="E484" s="117"/>
    </row>
    <row r="485" spans="2:5" ht="12.75">
      <c r="B485" s="117"/>
      <c r="C485" s="307"/>
      <c r="D485" s="117"/>
      <c r="E485" s="117"/>
    </row>
    <row r="486" spans="2:5" ht="12.75">
      <c r="B486" s="117"/>
      <c r="C486" s="307"/>
      <c r="D486" s="117"/>
      <c r="E486" s="117"/>
    </row>
    <row r="487" spans="2:5" ht="12.75">
      <c r="B487" s="117"/>
      <c r="C487" s="307"/>
      <c r="D487" s="117"/>
      <c r="E487" s="117"/>
    </row>
    <row r="488" spans="2:5" ht="12.75">
      <c r="B488" s="117"/>
      <c r="C488" s="307"/>
      <c r="D488" s="117"/>
      <c r="E488" s="117"/>
    </row>
    <row r="489" spans="2:5" ht="12.75">
      <c r="B489" s="117"/>
      <c r="C489" s="307"/>
      <c r="D489" s="117"/>
      <c r="E489" s="117"/>
    </row>
    <row r="490" spans="2:5" ht="12.75">
      <c r="B490" s="117"/>
      <c r="C490" s="307"/>
      <c r="D490" s="117"/>
      <c r="E490" s="117"/>
    </row>
    <row r="491" spans="2:5" ht="12.75">
      <c r="B491" s="117"/>
      <c r="C491" s="307"/>
      <c r="D491" s="117"/>
      <c r="E491" s="117"/>
    </row>
    <row r="492" spans="2:5" ht="12.75">
      <c r="B492" s="117"/>
      <c r="C492" s="307"/>
      <c r="D492" s="117"/>
      <c r="E492" s="117"/>
    </row>
    <row r="493" spans="2:5" ht="12.75">
      <c r="B493" s="117"/>
      <c r="C493" s="307"/>
      <c r="D493" s="117"/>
      <c r="E493" s="117"/>
    </row>
    <row r="494" spans="2:5" ht="12.75">
      <c r="B494" s="117"/>
      <c r="C494" s="307"/>
      <c r="D494" s="117"/>
      <c r="E494" s="117"/>
    </row>
    <row r="495" spans="2:5" ht="12.75">
      <c r="B495" s="117"/>
      <c r="C495" s="307"/>
      <c r="D495" s="117"/>
      <c r="E495" s="117"/>
    </row>
    <row r="496" spans="2:5" ht="12.75">
      <c r="B496" s="117"/>
      <c r="C496" s="307"/>
      <c r="D496" s="117"/>
      <c r="E496" s="117"/>
    </row>
    <row r="497" spans="2:5" ht="12.75">
      <c r="B497" s="117"/>
      <c r="C497" s="307"/>
      <c r="D497" s="117"/>
      <c r="E497" s="117"/>
    </row>
    <row r="498" spans="2:5" ht="12.75">
      <c r="B498" s="117"/>
      <c r="C498" s="307"/>
      <c r="D498" s="117"/>
      <c r="E498" s="117"/>
    </row>
    <row r="499" spans="2:5" ht="12.75">
      <c r="B499" s="117"/>
      <c r="C499" s="307"/>
      <c r="D499" s="117"/>
      <c r="E499" s="117"/>
    </row>
    <row r="500" spans="2:5" ht="12.75">
      <c r="B500" s="117"/>
      <c r="C500" s="307"/>
      <c r="D500" s="117"/>
      <c r="E500" s="117"/>
    </row>
    <row r="501" spans="2:5" ht="12.75">
      <c r="B501" s="117"/>
      <c r="C501" s="307"/>
      <c r="D501" s="117"/>
      <c r="E501" s="117"/>
    </row>
    <row r="502" spans="2:5" ht="12.75">
      <c r="B502" s="117"/>
      <c r="C502" s="307"/>
      <c r="D502" s="117"/>
      <c r="E502" s="117"/>
    </row>
    <row r="503" spans="2:5" ht="12.75">
      <c r="B503" s="117"/>
      <c r="C503" s="307"/>
      <c r="D503" s="117"/>
      <c r="E503" s="117"/>
    </row>
    <row r="504" spans="2:5" ht="12.75">
      <c r="B504" s="117"/>
      <c r="C504" s="307"/>
      <c r="D504" s="117"/>
      <c r="E504" s="117"/>
    </row>
    <row r="505" spans="2:5" ht="12.75">
      <c r="B505" s="117"/>
      <c r="C505" s="307"/>
      <c r="D505" s="117"/>
      <c r="E505" s="117"/>
    </row>
    <row r="506" spans="2:5" ht="12.75">
      <c r="B506" s="117"/>
      <c r="C506" s="307"/>
      <c r="D506" s="117"/>
      <c r="E506" s="117"/>
    </row>
    <row r="507" spans="2:5" ht="12.75">
      <c r="B507" s="117"/>
      <c r="C507" s="307"/>
      <c r="D507" s="117"/>
      <c r="E507" s="117"/>
    </row>
    <row r="508" spans="2:5" ht="12.75">
      <c r="B508" s="117"/>
      <c r="C508" s="307"/>
      <c r="D508" s="117"/>
      <c r="E508" s="117"/>
    </row>
    <row r="509" spans="2:5" ht="12.75">
      <c r="B509" s="117"/>
      <c r="C509" s="307"/>
      <c r="D509" s="117"/>
      <c r="E509" s="117"/>
    </row>
    <row r="510" spans="2:5" ht="12.75">
      <c r="B510" s="117"/>
      <c r="C510" s="307"/>
      <c r="D510" s="117"/>
      <c r="E510" s="117"/>
    </row>
    <row r="511" spans="2:5" ht="12.75">
      <c r="B511" s="117"/>
      <c r="C511" s="307"/>
      <c r="D511" s="117"/>
      <c r="E511" s="117"/>
    </row>
    <row r="512" spans="2:5" ht="12.75">
      <c r="B512" s="117"/>
      <c r="C512" s="307"/>
      <c r="D512" s="117"/>
      <c r="E512" s="117"/>
    </row>
    <row r="513" spans="2:5" ht="12.75">
      <c r="B513" s="117"/>
      <c r="C513" s="307"/>
      <c r="D513" s="117"/>
      <c r="E513" s="117"/>
    </row>
    <row r="514" spans="2:5" ht="12.75">
      <c r="B514" s="117"/>
      <c r="C514" s="307"/>
      <c r="D514" s="117"/>
      <c r="E514" s="117"/>
    </row>
    <row r="515" spans="2:5" ht="12.75">
      <c r="B515" s="117"/>
      <c r="C515" s="307"/>
      <c r="D515" s="117"/>
      <c r="E515" s="117"/>
    </row>
    <row r="516" spans="2:5" ht="12.75">
      <c r="B516" s="117"/>
      <c r="C516" s="307"/>
      <c r="D516" s="117"/>
      <c r="E516" s="117"/>
    </row>
    <row r="517" spans="2:5" ht="12.75">
      <c r="B517" s="117"/>
      <c r="C517" s="307"/>
      <c r="D517" s="117"/>
      <c r="E517" s="117"/>
    </row>
    <row r="518" spans="2:5" ht="12.75">
      <c r="B518" s="117"/>
      <c r="C518" s="307"/>
      <c r="D518" s="117"/>
      <c r="E518" s="117"/>
    </row>
    <row r="519" spans="2:5" ht="12.75">
      <c r="B519" s="117"/>
      <c r="C519" s="307"/>
      <c r="D519" s="117"/>
      <c r="E519" s="117"/>
    </row>
    <row r="520" spans="2:5" ht="12.75">
      <c r="B520" s="117"/>
      <c r="C520" s="307"/>
      <c r="D520" s="117"/>
      <c r="E520" s="117"/>
    </row>
    <row r="521" spans="2:5" ht="12.75">
      <c r="B521" s="117"/>
      <c r="C521" s="307"/>
      <c r="D521" s="117"/>
      <c r="E521" s="117"/>
    </row>
    <row r="522" spans="2:5" ht="12.75">
      <c r="B522" s="117"/>
      <c r="C522" s="307"/>
      <c r="D522" s="117"/>
      <c r="E522" s="117"/>
    </row>
    <row r="523" spans="2:5" ht="12.75">
      <c r="B523" s="117"/>
      <c r="C523" s="307"/>
      <c r="D523" s="117"/>
      <c r="E523" s="117"/>
    </row>
    <row r="524" spans="2:5" ht="12.75">
      <c r="B524" s="117"/>
      <c r="C524" s="307"/>
      <c r="D524" s="117"/>
      <c r="E524" s="117"/>
    </row>
    <row r="525" spans="2:5" ht="12.75">
      <c r="B525" s="117"/>
      <c r="C525" s="307"/>
      <c r="D525" s="117"/>
      <c r="E525" s="117"/>
    </row>
    <row r="526" spans="2:5" ht="12.75">
      <c r="B526" s="117"/>
      <c r="C526" s="307"/>
      <c r="D526" s="117"/>
      <c r="E526" s="117"/>
    </row>
    <row r="527" spans="2:5" ht="12.75">
      <c r="B527" s="117"/>
      <c r="C527" s="307"/>
      <c r="D527" s="117"/>
      <c r="E527" s="117"/>
    </row>
    <row r="528" spans="2:5" ht="12.75">
      <c r="B528" s="117"/>
      <c r="C528" s="307"/>
      <c r="D528" s="117"/>
      <c r="E528" s="117"/>
    </row>
    <row r="529" spans="2:5" ht="12.75">
      <c r="B529" s="117"/>
      <c r="C529" s="307"/>
      <c r="D529" s="117"/>
      <c r="E529" s="117"/>
    </row>
    <row r="530" spans="2:5" ht="12.75">
      <c r="B530" s="117"/>
      <c r="C530" s="307"/>
      <c r="D530" s="117"/>
      <c r="E530" s="117"/>
    </row>
    <row r="531" spans="2:5" ht="12.75">
      <c r="B531" s="117"/>
      <c r="C531" s="307"/>
      <c r="D531" s="117"/>
      <c r="E531" s="117"/>
    </row>
    <row r="532" spans="2:5" ht="12.75">
      <c r="B532" s="117"/>
      <c r="C532" s="307"/>
      <c r="D532" s="117"/>
      <c r="E532" s="117"/>
    </row>
    <row r="533" spans="2:5" ht="12.75">
      <c r="B533" s="117"/>
      <c r="C533" s="307"/>
      <c r="D533" s="117"/>
      <c r="E533" s="117"/>
    </row>
    <row r="534" spans="2:5" ht="12.75">
      <c r="B534" s="117"/>
      <c r="C534" s="307"/>
      <c r="D534" s="117"/>
      <c r="E534" s="117"/>
    </row>
    <row r="535" spans="2:5" ht="12.75">
      <c r="B535" s="117"/>
      <c r="C535" s="307"/>
      <c r="D535" s="117"/>
      <c r="E535" s="117"/>
    </row>
    <row r="536" spans="2:5" ht="12.75">
      <c r="B536" s="117"/>
      <c r="C536" s="307"/>
      <c r="D536" s="117"/>
      <c r="E536" s="117"/>
    </row>
    <row r="537" spans="2:5" ht="12.75">
      <c r="B537" s="117"/>
      <c r="C537" s="307"/>
      <c r="D537" s="117"/>
      <c r="E537" s="117"/>
    </row>
    <row r="538" spans="2:5" ht="12.75">
      <c r="B538" s="117"/>
      <c r="C538" s="307"/>
      <c r="D538" s="117"/>
      <c r="E538" s="117"/>
    </row>
    <row r="539" spans="2:5" ht="12.75">
      <c r="B539" s="117"/>
      <c r="C539" s="307"/>
      <c r="D539" s="117"/>
      <c r="E539" s="117"/>
    </row>
    <row r="540" spans="2:5" ht="12.75">
      <c r="B540" s="117"/>
      <c r="C540" s="307"/>
      <c r="D540" s="117"/>
      <c r="E540" s="117"/>
    </row>
    <row r="541" spans="2:5" ht="12.75">
      <c r="B541" s="117"/>
      <c r="C541" s="307"/>
      <c r="D541" s="117"/>
      <c r="E541" s="117"/>
    </row>
    <row r="542" spans="2:5" ht="12.75">
      <c r="B542" s="117"/>
      <c r="C542" s="307"/>
      <c r="D542" s="117"/>
      <c r="E542" s="117"/>
    </row>
    <row r="543" spans="2:5" ht="12.75">
      <c r="B543" s="117"/>
      <c r="C543" s="307"/>
      <c r="D543" s="117"/>
      <c r="E543" s="117"/>
    </row>
    <row r="544" spans="2:5" ht="12.75">
      <c r="B544" s="117"/>
      <c r="C544" s="307"/>
      <c r="D544" s="117"/>
      <c r="E544" s="117"/>
    </row>
    <row r="545" spans="2:5" ht="12.75">
      <c r="B545" s="117"/>
      <c r="C545" s="307"/>
      <c r="D545" s="117"/>
      <c r="E545" s="117"/>
    </row>
    <row r="546" spans="2:5" ht="12.75">
      <c r="B546" s="117"/>
      <c r="C546" s="307"/>
      <c r="D546" s="117"/>
      <c r="E546" s="117"/>
    </row>
    <row r="547" spans="2:5" ht="12.75">
      <c r="B547" s="117"/>
      <c r="C547" s="307"/>
      <c r="D547" s="117"/>
      <c r="E547" s="117"/>
    </row>
    <row r="548" spans="2:5" ht="12.75">
      <c r="B548" s="117"/>
      <c r="C548" s="307"/>
      <c r="D548" s="117"/>
      <c r="E548" s="117"/>
    </row>
    <row r="549" spans="2:5" ht="12.75">
      <c r="B549" s="117"/>
      <c r="C549" s="307"/>
      <c r="D549" s="117"/>
      <c r="E549" s="117"/>
    </row>
    <row r="550" spans="2:5" ht="12.75">
      <c r="B550" s="117"/>
      <c r="C550" s="307"/>
      <c r="D550" s="117"/>
      <c r="E550" s="117"/>
    </row>
    <row r="551" spans="2:5" ht="12.75">
      <c r="B551" s="117"/>
      <c r="C551" s="307"/>
      <c r="D551" s="117"/>
      <c r="E551" s="117"/>
    </row>
    <row r="552" spans="2:5" ht="12.75">
      <c r="B552" s="117"/>
      <c r="C552" s="307"/>
      <c r="D552" s="117"/>
      <c r="E552" s="117"/>
    </row>
    <row r="553" spans="2:5" ht="12.75">
      <c r="B553" s="117"/>
      <c r="C553" s="307"/>
      <c r="D553" s="117"/>
      <c r="E553" s="117"/>
    </row>
    <row r="554" spans="2:5" ht="12.75">
      <c r="B554" s="117"/>
      <c r="C554" s="307"/>
      <c r="D554" s="117"/>
      <c r="E554" s="117"/>
    </row>
    <row r="555" spans="2:5" ht="12.75">
      <c r="B555" s="117"/>
      <c r="C555" s="307"/>
      <c r="D555" s="117"/>
      <c r="E555" s="117"/>
    </row>
    <row r="556" spans="2:5" ht="12.75">
      <c r="B556" s="117"/>
      <c r="C556" s="307"/>
      <c r="D556" s="117"/>
      <c r="E556" s="117"/>
    </row>
    <row r="557" spans="2:5" ht="12.75">
      <c r="B557" s="117"/>
      <c r="C557" s="307"/>
      <c r="D557" s="117"/>
      <c r="E557" s="117"/>
    </row>
    <row r="558" spans="2:5" ht="12.75">
      <c r="B558" s="117"/>
      <c r="C558" s="307"/>
      <c r="D558" s="117"/>
      <c r="E558" s="117"/>
    </row>
    <row r="559" spans="2:5" ht="12.75">
      <c r="B559" s="117"/>
      <c r="C559" s="307"/>
      <c r="D559" s="117"/>
      <c r="E559" s="117"/>
    </row>
    <row r="560" spans="2:5" ht="12.75">
      <c r="B560" s="117"/>
      <c r="C560" s="307"/>
      <c r="D560" s="117"/>
      <c r="E560" s="117"/>
    </row>
    <row r="561" spans="2:5" ht="12.75">
      <c r="B561" s="117"/>
      <c r="C561" s="307"/>
      <c r="D561" s="117"/>
      <c r="E561" s="117"/>
    </row>
    <row r="562" spans="2:5" ht="12.75">
      <c r="B562" s="117"/>
      <c r="C562" s="307"/>
      <c r="D562" s="117"/>
      <c r="E562" s="117"/>
    </row>
    <row r="563" spans="2:5" ht="12.75">
      <c r="B563" s="117"/>
      <c r="C563" s="307"/>
      <c r="D563" s="117"/>
      <c r="E563" s="117"/>
    </row>
    <row r="564" spans="2:5" ht="12.75">
      <c r="B564" s="117"/>
      <c r="C564" s="307"/>
      <c r="D564" s="117"/>
      <c r="E564" s="117"/>
    </row>
    <row r="565" spans="2:5" ht="12.75">
      <c r="B565" s="117"/>
      <c r="C565" s="307"/>
      <c r="D565" s="117"/>
      <c r="E565" s="117"/>
    </row>
    <row r="566" spans="2:5" ht="12.75">
      <c r="B566" s="117"/>
      <c r="C566" s="307"/>
      <c r="D566" s="117"/>
      <c r="E566" s="117"/>
    </row>
    <row r="567" spans="2:5" ht="12.75">
      <c r="B567" s="117"/>
      <c r="C567" s="307"/>
      <c r="D567" s="117"/>
      <c r="E567" s="117"/>
    </row>
    <row r="568" spans="2:5" ht="12.75">
      <c r="B568" s="117"/>
      <c r="C568" s="307"/>
      <c r="D568" s="117"/>
      <c r="E568" s="117"/>
    </row>
    <row r="569" spans="2:5" ht="12.75">
      <c r="B569" s="117"/>
      <c r="C569" s="307"/>
      <c r="D569" s="117"/>
      <c r="E569" s="117"/>
    </row>
    <row r="570" spans="2:5" ht="12.75">
      <c r="B570" s="117"/>
      <c r="C570" s="307"/>
      <c r="D570" s="117"/>
      <c r="E570" s="117"/>
    </row>
    <row r="571" spans="2:5" ht="12.75">
      <c r="B571" s="117"/>
      <c r="C571" s="307"/>
      <c r="D571" s="117"/>
      <c r="E571" s="117"/>
    </row>
    <row r="572" spans="2:5" ht="12.75">
      <c r="B572" s="117"/>
      <c r="C572" s="307"/>
      <c r="D572" s="117"/>
      <c r="E572" s="117"/>
    </row>
    <row r="573" spans="2:5" ht="12.75">
      <c r="B573" s="117"/>
      <c r="C573" s="307"/>
      <c r="D573" s="117"/>
      <c r="E573" s="117"/>
    </row>
    <row r="574" spans="2:5" ht="12.75">
      <c r="B574" s="117"/>
      <c r="C574" s="307"/>
      <c r="D574" s="117"/>
      <c r="E574" s="117"/>
    </row>
    <row r="575" spans="2:5" ht="12.75">
      <c r="B575" s="117"/>
      <c r="C575" s="307"/>
      <c r="D575" s="117"/>
      <c r="E575" s="117"/>
    </row>
    <row r="576" spans="2:5" ht="12.75">
      <c r="B576" s="117"/>
      <c r="C576" s="307"/>
      <c r="D576" s="117"/>
      <c r="E576" s="117"/>
    </row>
    <row r="577" spans="2:5" ht="12.75">
      <c r="B577" s="117"/>
      <c r="C577" s="307"/>
      <c r="D577" s="117"/>
      <c r="E577" s="117"/>
    </row>
    <row r="578" spans="2:5" ht="12.75">
      <c r="B578" s="117"/>
      <c r="C578" s="307"/>
      <c r="D578" s="117"/>
      <c r="E578" s="117"/>
    </row>
    <row r="579" spans="2:5" ht="12.75">
      <c r="B579" s="117"/>
      <c r="C579" s="307"/>
      <c r="D579" s="117"/>
      <c r="E579" s="117"/>
    </row>
    <row r="580" spans="2:5" ht="12.75">
      <c r="B580" s="117"/>
      <c r="C580" s="307"/>
      <c r="D580" s="117"/>
      <c r="E580" s="117"/>
    </row>
    <row r="581" spans="2:5" ht="12.75">
      <c r="B581" s="117"/>
      <c r="C581" s="307"/>
      <c r="D581" s="117"/>
      <c r="E581" s="117"/>
    </row>
    <row r="582" spans="2:5" ht="12.75">
      <c r="B582" s="117"/>
      <c r="C582" s="307"/>
      <c r="D582" s="117"/>
      <c r="E582" s="117"/>
    </row>
    <row r="583" spans="2:5" ht="12.75">
      <c r="B583" s="117"/>
      <c r="C583" s="307"/>
      <c r="D583" s="117"/>
      <c r="E583" s="117"/>
    </row>
    <row r="584" spans="2:5" ht="12.75">
      <c r="B584" s="117"/>
      <c r="C584" s="307"/>
      <c r="D584" s="117"/>
      <c r="E584" s="117"/>
    </row>
    <row r="585" spans="2:5" ht="12.75">
      <c r="B585" s="117"/>
      <c r="C585" s="307"/>
      <c r="D585" s="117"/>
      <c r="E585" s="117"/>
    </row>
    <row r="586" spans="2:5" ht="12.75">
      <c r="B586" s="117"/>
      <c r="C586" s="307"/>
      <c r="D586" s="117"/>
      <c r="E586" s="117"/>
    </row>
    <row r="587" spans="2:5" ht="12.75">
      <c r="B587" s="117"/>
      <c r="C587" s="307"/>
      <c r="D587" s="117"/>
      <c r="E587" s="117"/>
    </row>
    <row r="588" spans="2:5" ht="12.75">
      <c r="B588" s="117"/>
      <c r="C588" s="307"/>
      <c r="D588" s="117"/>
      <c r="E588" s="117"/>
    </row>
    <row r="589" spans="2:5" ht="12.75">
      <c r="B589" s="117"/>
      <c r="C589" s="307"/>
      <c r="D589" s="117"/>
      <c r="E589" s="117"/>
    </row>
    <row r="590" spans="2:5" ht="12.75">
      <c r="B590" s="117"/>
      <c r="C590" s="307"/>
      <c r="D590" s="117"/>
      <c r="E590" s="117"/>
    </row>
    <row r="591" spans="2:5" ht="12.75">
      <c r="B591" s="117"/>
      <c r="C591" s="307"/>
      <c r="D591" s="117"/>
      <c r="E591" s="117"/>
    </row>
    <row r="592" spans="2:5" ht="12.75">
      <c r="B592" s="117"/>
      <c r="C592" s="307"/>
      <c r="D592" s="117"/>
      <c r="E592" s="117"/>
    </row>
    <row r="593" spans="2:5" ht="12.75">
      <c r="B593" s="117"/>
      <c r="C593" s="307"/>
      <c r="D593" s="117"/>
      <c r="E593" s="117"/>
    </row>
    <row r="594" spans="2:5" ht="12.75">
      <c r="B594" s="117"/>
      <c r="C594" s="307"/>
      <c r="D594" s="117"/>
      <c r="E594" s="117"/>
    </row>
    <row r="595" spans="2:5" ht="12.75">
      <c r="B595" s="117"/>
      <c r="C595" s="307"/>
      <c r="D595" s="117"/>
      <c r="E595" s="117"/>
    </row>
    <row r="596" spans="2:5" ht="12.75">
      <c r="B596" s="117"/>
      <c r="C596" s="307"/>
      <c r="D596" s="117"/>
      <c r="E596" s="117"/>
    </row>
    <row r="597" spans="2:5" ht="12.75">
      <c r="B597" s="117"/>
      <c r="C597" s="307"/>
      <c r="D597" s="117"/>
      <c r="E597" s="117"/>
    </row>
    <row r="598" spans="2:5" ht="12.75">
      <c r="B598" s="117"/>
      <c r="C598" s="307"/>
      <c r="D598" s="117"/>
      <c r="E598" s="117"/>
    </row>
    <row r="599" spans="2:5" ht="12.75">
      <c r="B599" s="117"/>
      <c r="C599" s="307"/>
      <c r="D599" s="117"/>
      <c r="E599" s="117"/>
    </row>
    <row r="600" spans="2:5" ht="12.75">
      <c r="B600" s="117"/>
      <c r="C600" s="307"/>
      <c r="D600" s="117"/>
      <c r="E600" s="117"/>
    </row>
    <row r="601" spans="2:5" ht="12.75">
      <c r="B601" s="117"/>
      <c r="C601" s="307"/>
      <c r="D601" s="117"/>
      <c r="E601" s="117"/>
    </row>
    <row r="602" spans="2:5" ht="12.75">
      <c r="B602" s="117"/>
      <c r="C602" s="307"/>
      <c r="D602" s="117"/>
      <c r="E602" s="117"/>
    </row>
    <row r="603" spans="2:5" ht="12.75">
      <c r="B603" s="117"/>
      <c r="C603" s="307"/>
      <c r="D603" s="117"/>
      <c r="E603" s="117"/>
    </row>
    <row r="604" spans="2:5" ht="12.75">
      <c r="B604" s="117"/>
      <c r="C604" s="307"/>
      <c r="D604" s="117"/>
      <c r="E604" s="117"/>
    </row>
    <row r="605" spans="2:5" ht="12.75">
      <c r="B605" s="117"/>
      <c r="C605" s="307"/>
      <c r="D605" s="117"/>
      <c r="E605" s="117"/>
    </row>
    <row r="606" spans="2:5" ht="12.75">
      <c r="B606" s="117"/>
      <c r="C606" s="307"/>
      <c r="D606" s="117"/>
      <c r="E606" s="117"/>
    </row>
    <row r="607" spans="2:5" ht="12.75">
      <c r="B607" s="117"/>
      <c r="C607" s="307"/>
      <c r="D607" s="117"/>
      <c r="E607" s="117"/>
    </row>
    <row r="608" spans="2:5" ht="12.75">
      <c r="B608" s="117"/>
      <c r="C608" s="307"/>
      <c r="D608" s="117"/>
      <c r="E608" s="117"/>
    </row>
    <row r="609" spans="2:5" ht="12.75">
      <c r="B609" s="117"/>
      <c r="C609" s="307"/>
      <c r="D609" s="117"/>
      <c r="E609" s="117"/>
    </row>
    <row r="610" spans="2:5" ht="12.75">
      <c r="B610" s="117"/>
      <c r="C610" s="307"/>
      <c r="D610" s="117"/>
      <c r="E610" s="117"/>
    </row>
    <row r="611" spans="2:5" ht="12.75">
      <c r="B611" s="117"/>
      <c r="C611" s="307"/>
      <c r="D611" s="117"/>
      <c r="E611" s="117"/>
    </row>
    <row r="612" spans="2:5" ht="12.75">
      <c r="B612" s="117"/>
      <c r="C612" s="307"/>
      <c r="D612" s="117"/>
      <c r="E612" s="117"/>
    </row>
    <row r="613" spans="2:5" ht="12.75">
      <c r="B613" s="117"/>
      <c r="C613" s="307"/>
      <c r="D613" s="117"/>
      <c r="E613" s="117"/>
    </row>
    <row r="614" spans="2:5" ht="12.75">
      <c r="B614" s="117"/>
      <c r="C614" s="307"/>
      <c r="D614" s="117"/>
      <c r="E614" s="117"/>
    </row>
    <row r="615" spans="2:5" ht="12.75">
      <c r="B615" s="117"/>
      <c r="C615" s="307"/>
      <c r="D615" s="117"/>
      <c r="E615" s="117"/>
    </row>
    <row r="616" spans="2:5" ht="12.75">
      <c r="B616" s="117"/>
      <c r="C616" s="307"/>
      <c r="D616" s="117"/>
      <c r="E616" s="117"/>
    </row>
    <row r="617" spans="2:5" ht="12.75">
      <c r="B617" s="117"/>
      <c r="C617" s="307"/>
      <c r="D617" s="117"/>
      <c r="E617" s="117"/>
    </row>
    <row r="618" spans="2:5" ht="12.75">
      <c r="B618" s="117"/>
      <c r="C618" s="307"/>
      <c r="D618" s="117"/>
      <c r="E618" s="117"/>
    </row>
    <row r="619" spans="2:5" ht="12.75">
      <c r="B619" s="117"/>
      <c r="C619" s="307"/>
      <c r="D619" s="117"/>
      <c r="E619" s="117"/>
    </row>
    <row r="620" spans="2:5" ht="12.75">
      <c r="B620" s="117"/>
      <c r="C620" s="307"/>
      <c r="D620" s="117"/>
      <c r="E620" s="117"/>
    </row>
    <row r="621" spans="2:5" ht="12.75">
      <c r="B621" s="117"/>
      <c r="C621" s="307"/>
      <c r="D621" s="117"/>
      <c r="E621" s="117"/>
    </row>
    <row r="622" spans="2:5" ht="12.75">
      <c r="B622" s="117"/>
      <c r="C622" s="307"/>
      <c r="D622" s="117"/>
      <c r="E622" s="117"/>
    </row>
    <row r="623" spans="2:5" ht="12.75">
      <c r="B623" s="117"/>
      <c r="C623" s="307"/>
      <c r="D623" s="117"/>
      <c r="E623" s="117"/>
    </row>
    <row r="624" spans="2:5" ht="12.75">
      <c r="B624" s="117"/>
      <c r="C624" s="307"/>
      <c r="D624" s="117"/>
      <c r="E624" s="117"/>
    </row>
    <row r="625" spans="2:5" ht="12.75">
      <c r="B625" s="117"/>
      <c r="C625" s="307"/>
      <c r="D625" s="117"/>
      <c r="E625" s="117"/>
    </row>
    <row r="626" spans="2:5" ht="12.75">
      <c r="B626" s="117"/>
      <c r="C626" s="307"/>
      <c r="D626" s="117"/>
      <c r="E626" s="117"/>
    </row>
    <row r="627" spans="2:5" ht="12.75">
      <c r="B627" s="117"/>
      <c r="C627" s="307"/>
      <c r="D627" s="117"/>
      <c r="E627" s="117"/>
    </row>
    <row r="628" spans="2:5" ht="12.75">
      <c r="B628" s="117"/>
      <c r="C628" s="307"/>
      <c r="D628" s="117"/>
      <c r="E628" s="117"/>
    </row>
    <row r="629" spans="2:5" ht="12.75">
      <c r="B629" s="117"/>
      <c r="C629" s="307"/>
      <c r="D629" s="117"/>
      <c r="E629" s="117"/>
    </row>
    <row r="630" spans="2:5" ht="12.75">
      <c r="B630" s="117"/>
      <c r="C630" s="307"/>
      <c r="D630" s="117"/>
      <c r="E630" s="117"/>
    </row>
    <row r="631" spans="2:5" ht="12.75">
      <c r="B631" s="117"/>
      <c r="C631" s="307"/>
      <c r="D631" s="117"/>
      <c r="E631" s="117"/>
    </row>
    <row r="632" spans="2:5" ht="12.75">
      <c r="B632" s="117"/>
      <c r="C632" s="307"/>
      <c r="D632" s="117"/>
      <c r="E632" s="117"/>
    </row>
    <row r="633" spans="2:5" ht="12.75">
      <c r="B633" s="117"/>
      <c r="C633" s="307"/>
      <c r="D633" s="117"/>
      <c r="E633" s="117"/>
    </row>
    <row r="634" spans="2:5" ht="12.75">
      <c r="B634" s="117"/>
      <c r="C634" s="307"/>
      <c r="D634" s="117"/>
      <c r="E634" s="117"/>
    </row>
    <row r="635" spans="2:5" ht="12.75">
      <c r="B635" s="117"/>
      <c r="C635" s="307"/>
      <c r="D635" s="117"/>
      <c r="E635" s="117"/>
    </row>
    <row r="636" spans="2:5" ht="12.75">
      <c r="B636" s="117"/>
      <c r="C636" s="307"/>
      <c r="D636" s="117"/>
      <c r="E636" s="117"/>
    </row>
    <row r="637" spans="2:5" ht="12.75">
      <c r="B637" s="117"/>
      <c r="C637" s="307"/>
      <c r="D637" s="117"/>
      <c r="E637" s="117"/>
    </row>
    <row r="638" spans="2:5" ht="12.75">
      <c r="B638" s="117"/>
      <c r="C638" s="307"/>
      <c r="D638" s="117"/>
      <c r="E638" s="117"/>
    </row>
    <row r="639" spans="2:5" ht="12.75">
      <c r="B639" s="117"/>
      <c r="C639" s="307"/>
      <c r="D639" s="117"/>
      <c r="E639" s="117"/>
    </row>
    <row r="640" spans="2:5" ht="12.75">
      <c r="B640" s="117"/>
      <c r="C640" s="307"/>
      <c r="D640" s="117"/>
      <c r="E640" s="117"/>
    </row>
    <row r="641" spans="2:5" ht="12.75">
      <c r="B641" s="117"/>
      <c r="C641" s="307"/>
      <c r="D641" s="117"/>
      <c r="E641" s="117"/>
    </row>
    <row r="642" spans="2:5" ht="12.75">
      <c r="B642" s="117"/>
      <c r="C642" s="307"/>
      <c r="D642" s="117"/>
      <c r="E642" s="117"/>
    </row>
    <row r="643" spans="2:5" ht="12.75">
      <c r="B643" s="117"/>
      <c r="C643" s="307"/>
      <c r="D643" s="117"/>
      <c r="E643" s="117"/>
    </row>
    <row r="644" spans="2:5" ht="12.75">
      <c r="B644" s="117"/>
      <c r="C644" s="307"/>
      <c r="D644" s="117"/>
      <c r="E644" s="117"/>
    </row>
    <row r="645" spans="2:5" ht="12.75">
      <c r="B645" s="117"/>
      <c r="C645" s="307"/>
      <c r="D645" s="117"/>
      <c r="E645" s="117"/>
    </row>
    <row r="646" spans="2:5" ht="12.75">
      <c r="B646" s="117"/>
      <c r="C646" s="307"/>
      <c r="D646" s="117"/>
      <c r="E646" s="117"/>
    </row>
    <row r="647" spans="2:5" ht="12.75">
      <c r="B647" s="117"/>
      <c r="C647" s="307"/>
      <c r="D647" s="117"/>
      <c r="E647" s="117"/>
    </row>
    <row r="648" spans="2:5" ht="12.75">
      <c r="B648" s="117"/>
      <c r="C648" s="307"/>
      <c r="D648" s="117"/>
      <c r="E648" s="117"/>
    </row>
    <row r="649" spans="2:5" ht="12.75">
      <c r="B649" s="117"/>
      <c r="C649" s="307"/>
      <c r="D649" s="117"/>
      <c r="E649" s="117"/>
    </row>
    <row r="650" spans="2:5" ht="12.75">
      <c r="B650" s="117"/>
      <c r="C650" s="307"/>
      <c r="D650" s="117"/>
      <c r="E650" s="117"/>
    </row>
    <row r="651" spans="2:5" ht="12.75">
      <c r="B651" s="117"/>
      <c r="C651" s="307"/>
      <c r="D651" s="117"/>
      <c r="E651" s="117"/>
    </row>
    <row r="652" spans="2:5" ht="12.75">
      <c r="B652" s="117"/>
      <c r="C652" s="307"/>
      <c r="D652" s="117"/>
      <c r="E652" s="117"/>
    </row>
    <row r="653" spans="2:5" ht="12.75">
      <c r="B653" s="117"/>
      <c r="C653" s="307"/>
      <c r="D653" s="117"/>
      <c r="E653" s="117"/>
    </row>
    <row r="654" spans="2:5" ht="12.75">
      <c r="B654" s="117"/>
      <c r="C654" s="307"/>
      <c r="D654" s="117"/>
      <c r="E654" s="117"/>
    </row>
    <row r="655" spans="2:5" ht="12.75">
      <c r="B655" s="117"/>
      <c r="C655" s="307"/>
      <c r="D655" s="117"/>
      <c r="E655" s="117"/>
    </row>
    <row r="656" spans="2:5" ht="12.75">
      <c r="B656" s="117"/>
      <c r="C656" s="307"/>
      <c r="D656" s="117"/>
      <c r="E656" s="117"/>
    </row>
    <row r="657" spans="2:5" ht="12.75">
      <c r="B657" s="117"/>
      <c r="C657" s="307"/>
      <c r="D657" s="117"/>
      <c r="E657" s="117"/>
    </row>
    <row r="658" spans="2:5" ht="12.75">
      <c r="B658" s="117"/>
      <c r="C658" s="307"/>
      <c r="D658" s="117"/>
      <c r="E658" s="117"/>
    </row>
    <row r="659" spans="2:5" ht="12.75">
      <c r="B659" s="117"/>
      <c r="C659" s="307"/>
      <c r="D659" s="117"/>
      <c r="E659" s="117"/>
    </row>
    <row r="660" spans="2:5" ht="12.75">
      <c r="B660" s="117"/>
      <c r="C660" s="307"/>
      <c r="D660" s="117"/>
      <c r="E660" s="117"/>
    </row>
    <row r="661" spans="2:5" ht="12.75">
      <c r="B661" s="117"/>
      <c r="C661" s="307"/>
      <c r="D661" s="117"/>
      <c r="E661" s="117"/>
    </row>
    <row r="662" spans="2:5" ht="12.75">
      <c r="B662" s="117"/>
      <c r="C662" s="307"/>
      <c r="D662" s="117"/>
      <c r="E662" s="117"/>
    </row>
    <row r="663" spans="2:5" ht="12.75">
      <c r="B663" s="117"/>
      <c r="C663" s="307"/>
      <c r="D663" s="117"/>
      <c r="E663" s="117"/>
    </row>
    <row r="664" spans="2:5" ht="12.75">
      <c r="B664" s="117"/>
      <c r="C664" s="307"/>
      <c r="D664" s="117"/>
      <c r="E664" s="117"/>
    </row>
    <row r="665" spans="2:5" ht="12.75">
      <c r="B665" s="117"/>
      <c r="C665" s="307"/>
      <c r="D665" s="117"/>
      <c r="E665" s="117"/>
    </row>
    <row r="666" spans="2:5" ht="12.75">
      <c r="B666" s="117"/>
      <c r="C666" s="307"/>
      <c r="D666" s="117"/>
      <c r="E666" s="117"/>
    </row>
    <row r="667" spans="2:5" ht="12.75">
      <c r="B667" s="117"/>
      <c r="C667" s="307"/>
      <c r="D667" s="117"/>
      <c r="E667" s="117"/>
    </row>
    <row r="668" spans="2:5" ht="12.75">
      <c r="B668" s="117"/>
      <c r="C668" s="307"/>
      <c r="D668" s="117"/>
      <c r="E668" s="117"/>
    </row>
    <row r="669" spans="2:5" ht="12.75">
      <c r="B669" s="117"/>
      <c r="C669" s="307"/>
      <c r="D669" s="117"/>
      <c r="E669" s="117"/>
    </row>
    <row r="670" spans="2:5" ht="12.75">
      <c r="B670" s="117"/>
      <c r="C670" s="307"/>
      <c r="D670" s="117"/>
      <c r="E670" s="117"/>
    </row>
    <row r="671" spans="2:5" ht="12.75">
      <c r="B671" s="117"/>
      <c r="C671" s="307"/>
      <c r="D671" s="117"/>
      <c r="E671" s="117"/>
    </row>
    <row r="672" spans="2:5" ht="12.75">
      <c r="B672" s="117"/>
      <c r="C672" s="307"/>
      <c r="D672" s="117"/>
      <c r="E672" s="117"/>
    </row>
    <row r="673" spans="2:5" ht="12.75">
      <c r="B673" s="117"/>
      <c r="C673" s="307"/>
      <c r="D673" s="117"/>
      <c r="E673" s="117"/>
    </row>
    <row r="674" spans="2:5" ht="12.75">
      <c r="B674" s="117"/>
      <c r="C674" s="307"/>
      <c r="D674" s="117"/>
      <c r="E674" s="117"/>
    </row>
    <row r="675" spans="2:5" ht="12.75">
      <c r="B675" s="117"/>
      <c r="C675" s="307"/>
      <c r="D675" s="117"/>
      <c r="E675" s="117"/>
    </row>
    <row r="676" spans="2:5" ht="12.75">
      <c r="B676" s="117"/>
      <c r="C676" s="307"/>
      <c r="D676" s="117"/>
      <c r="E676" s="117"/>
    </row>
    <row r="677" spans="2:5" ht="12.75">
      <c r="B677" s="117"/>
      <c r="C677" s="307"/>
      <c r="D677" s="117"/>
      <c r="E677" s="117"/>
    </row>
    <row r="678" spans="2:5" ht="12.75">
      <c r="B678" s="117"/>
      <c r="C678" s="307"/>
      <c r="D678" s="117"/>
      <c r="E678" s="117"/>
    </row>
    <row r="679" spans="2:5" ht="12.75">
      <c r="B679" s="117"/>
      <c r="C679" s="307"/>
      <c r="D679" s="117"/>
      <c r="E679" s="117"/>
    </row>
    <row r="680" spans="2:5" ht="12.75">
      <c r="B680" s="117"/>
      <c r="C680" s="307"/>
      <c r="D680" s="117"/>
      <c r="E680" s="117"/>
    </row>
    <row r="681" spans="2:5" ht="12.75">
      <c r="B681" s="117"/>
      <c r="C681" s="307"/>
      <c r="D681" s="117"/>
      <c r="E681" s="117"/>
    </row>
    <row r="682" spans="2:5" ht="12.75">
      <c r="B682" s="117"/>
      <c r="C682" s="307"/>
      <c r="D682" s="117"/>
      <c r="E682" s="117"/>
    </row>
    <row r="683" spans="2:5" ht="12.75">
      <c r="B683" s="117"/>
      <c r="C683" s="307"/>
      <c r="D683" s="117"/>
      <c r="E683" s="117"/>
    </row>
    <row r="684" spans="2:5" ht="12.75">
      <c r="B684" s="117"/>
      <c r="C684" s="307"/>
      <c r="D684" s="117"/>
      <c r="E684" s="117"/>
    </row>
    <row r="685" spans="2:5" ht="12.75">
      <c r="B685" s="117"/>
      <c r="C685" s="307"/>
      <c r="D685" s="117"/>
      <c r="E685" s="117"/>
    </row>
    <row r="686" spans="2:5" ht="12.75">
      <c r="B686" s="117"/>
      <c r="C686" s="307"/>
      <c r="D686" s="117"/>
      <c r="E686" s="117"/>
    </row>
    <row r="687" spans="2:5" ht="12.75">
      <c r="B687" s="117"/>
      <c r="C687" s="307"/>
      <c r="D687" s="117"/>
      <c r="E687" s="117"/>
    </row>
    <row r="688" spans="2:5" ht="12.75">
      <c r="B688" s="117"/>
      <c r="C688" s="307"/>
      <c r="D688" s="117"/>
      <c r="E688" s="117"/>
    </row>
    <row r="689" spans="2:5" ht="12.75">
      <c r="B689" s="117"/>
      <c r="C689" s="307"/>
      <c r="D689" s="117"/>
      <c r="E689" s="117"/>
    </row>
    <row r="690" spans="2:5" ht="12.75">
      <c r="B690" s="117"/>
      <c r="C690" s="307"/>
      <c r="D690" s="117"/>
      <c r="E690" s="117"/>
    </row>
    <row r="691" spans="2:5" ht="12.75">
      <c r="B691" s="117"/>
      <c r="C691" s="307"/>
      <c r="D691" s="117"/>
      <c r="E691" s="117"/>
    </row>
    <row r="692" spans="2:5" ht="12.75">
      <c r="B692" s="117"/>
      <c r="C692" s="307"/>
      <c r="D692" s="117"/>
      <c r="E692" s="117"/>
    </row>
    <row r="693" spans="2:5" ht="12.75">
      <c r="B693" s="117"/>
      <c r="C693" s="307"/>
      <c r="D693" s="117"/>
      <c r="E693" s="117"/>
    </row>
    <row r="694" spans="2:5" ht="12.75">
      <c r="B694" s="117"/>
      <c r="C694" s="307"/>
      <c r="D694" s="117"/>
      <c r="E694" s="117"/>
    </row>
    <row r="695" spans="2:5" ht="12.75">
      <c r="B695" s="117"/>
      <c r="C695" s="307"/>
      <c r="D695" s="117"/>
      <c r="E695" s="117"/>
    </row>
    <row r="696" spans="2:5" ht="12.75">
      <c r="B696" s="117"/>
      <c r="C696" s="307"/>
      <c r="D696" s="117"/>
      <c r="E696" s="117"/>
    </row>
    <row r="697" spans="2:5" ht="12.75">
      <c r="B697" s="117"/>
      <c r="C697" s="307"/>
      <c r="D697" s="117"/>
      <c r="E697" s="117"/>
    </row>
    <row r="698" spans="2:5" ht="12.75">
      <c r="B698" s="117"/>
      <c r="C698" s="307"/>
      <c r="D698" s="117"/>
      <c r="E698" s="117"/>
    </row>
    <row r="699" spans="2:5" ht="12.75">
      <c r="B699" s="117"/>
      <c r="C699" s="307"/>
      <c r="D699" s="117"/>
      <c r="E699" s="117"/>
    </row>
    <row r="700" spans="2:5" ht="12.75">
      <c r="B700" s="117"/>
      <c r="C700" s="307"/>
      <c r="D700" s="117"/>
      <c r="E700" s="117"/>
    </row>
    <row r="701" spans="2:5" ht="12.75">
      <c r="B701" s="117"/>
      <c r="C701" s="307"/>
      <c r="D701" s="117"/>
      <c r="E701" s="117"/>
    </row>
    <row r="702" spans="2:5" ht="12.75">
      <c r="B702" s="117"/>
      <c r="C702" s="307"/>
      <c r="D702" s="117"/>
      <c r="E702" s="117"/>
    </row>
    <row r="703" spans="2:5" ht="12.75">
      <c r="B703" s="117"/>
      <c r="C703" s="307"/>
      <c r="D703" s="117"/>
      <c r="E703" s="117"/>
    </row>
    <row r="704" spans="2:5" ht="12.75">
      <c r="B704" s="117"/>
      <c r="C704" s="307"/>
      <c r="D704" s="117"/>
      <c r="E704" s="117"/>
    </row>
    <row r="705" spans="2:5" ht="12.75">
      <c r="B705" s="117"/>
      <c r="C705" s="307"/>
      <c r="D705" s="117"/>
      <c r="E705" s="117"/>
    </row>
    <row r="706" spans="2:5" ht="12.75">
      <c r="B706" s="117"/>
      <c r="C706" s="307"/>
      <c r="D706" s="117"/>
      <c r="E706" s="117"/>
    </row>
    <row r="707" spans="2:5" ht="12.75">
      <c r="B707" s="117"/>
      <c r="C707" s="307"/>
      <c r="D707" s="117"/>
      <c r="E707" s="117"/>
    </row>
    <row r="708" spans="2:5" ht="12.75">
      <c r="B708" s="117"/>
      <c r="C708" s="307"/>
      <c r="D708" s="117"/>
      <c r="E708" s="117"/>
    </row>
    <row r="709" spans="2:5" ht="12.75">
      <c r="B709" s="117"/>
      <c r="C709" s="307"/>
      <c r="D709" s="117"/>
      <c r="E709" s="117"/>
    </row>
    <row r="710" spans="2:5" ht="12.75">
      <c r="B710" s="117"/>
      <c r="C710" s="307"/>
      <c r="D710" s="117"/>
      <c r="E710" s="117"/>
    </row>
    <row r="711" spans="2:5" ht="12.75">
      <c r="B711" s="117"/>
      <c r="C711" s="307"/>
      <c r="D711" s="117"/>
      <c r="E711" s="117"/>
    </row>
    <row r="712" spans="2:5" ht="12.75">
      <c r="B712" s="117"/>
      <c r="C712" s="307"/>
      <c r="D712" s="117"/>
      <c r="E712" s="117"/>
    </row>
    <row r="713" spans="2:5" ht="12.75">
      <c r="B713" s="117"/>
      <c r="C713" s="307"/>
      <c r="D713" s="117"/>
      <c r="E713" s="117"/>
    </row>
    <row r="714" spans="2:5" ht="12.75">
      <c r="B714" s="117"/>
      <c r="C714" s="307"/>
      <c r="D714" s="117"/>
      <c r="E714" s="117"/>
    </row>
    <row r="715" spans="2:5" ht="12.75">
      <c r="B715" s="117"/>
      <c r="C715" s="307"/>
      <c r="D715" s="117"/>
      <c r="E715" s="117"/>
    </row>
    <row r="716" spans="2:5" ht="12.75">
      <c r="B716" s="117"/>
      <c r="C716" s="307"/>
      <c r="D716" s="117"/>
      <c r="E716" s="117"/>
    </row>
    <row r="717" spans="2:5" ht="12.75">
      <c r="B717" s="117"/>
      <c r="C717" s="307"/>
      <c r="D717" s="117"/>
      <c r="E717" s="117"/>
    </row>
    <row r="718" spans="2:5" ht="12.75">
      <c r="B718" s="117"/>
      <c r="C718" s="307"/>
      <c r="D718" s="117"/>
      <c r="E718" s="117"/>
    </row>
    <row r="719" spans="2:5" ht="12.75">
      <c r="B719" s="117"/>
      <c r="C719" s="307"/>
      <c r="D719" s="117"/>
      <c r="E719" s="117"/>
    </row>
    <row r="720" spans="2:5" ht="12.75">
      <c r="B720" s="117"/>
      <c r="C720" s="307"/>
      <c r="D720" s="117"/>
      <c r="E720" s="117"/>
    </row>
    <row r="721" spans="2:5" ht="12.75">
      <c r="B721" s="117"/>
      <c r="C721" s="307"/>
      <c r="D721" s="117"/>
      <c r="E721" s="117"/>
    </row>
    <row r="722" spans="2:5" ht="12.75">
      <c r="B722" s="117"/>
      <c r="C722" s="307"/>
      <c r="D722" s="117"/>
      <c r="E722" s="117"/>
    </row>
    <row r="723" spans="2:5" ht="12.75">
      <c r="B723" s="117"/>
      <c r="C723" s="307"/>
      <c r="D723" s="117"/>
      <c r="E723" s="117"/>
    </row>
    <row r="724" spans="2:5" ht="12.75">
      <c r="B724" s="117"/>
      <c r="C724" s="307"/>
      <c r="D724" s="117"/>
      <c r="E724" s="117"/>
    </row>
    <row r="725" spans="2:5" ht="12.75">
      <c r="B725" s="117"/>
      <c r="C725" s="307"/>
      <c r="D725" s="117"/>
      <c r="E725" s="117"/>
    </row>
    <row r="726" spans="2:5" ht="12.75">
      <c r="B726" s="117"/>
      <c r="C726" s="307"/>
      <c r="D726" s="117"/>
      <c r="E726" s="117"/>
    </row>
    <row r="727" spans="2:5" ht="12.75">
      <c r="B727" s="117"/>
      <c r="C727" s="307"/>
      <c r="D727" s="117"/>
      <c r="E727" s="117"/>
    </row>
    <row r="728" spans="2:5" ht="12.75">
      <c r="B728" s="117"/>
      <c r="C728" s="307"/>
      <c r="D728" s="117"/>
      <c r="E728" s="117"/>
    </row>
    <row r="729" spans="2:5" ht="12.75">
      <c r="B729" s="117"/>
      <c r="C729" s="307"/>
      <c r="D729" s="117"/>
      <c r="E729" s="117"/>
    </row>
    <row r="730" spans="2:5" ht="12.75">
      <c r="B730" s="117"/>
      <c r="C730" s="307"/>
      <c r="D730" s="117"/>
      <c r="E730" s="117"/>
    </row>
    <row r="731" spans="2:5" ht="12.75">
      <c r="B731" s="117"/>
      <c r="C731" s="307"/>
      <c r="D731" s="117"/>
      <c r="E731" s="117"/>
    </row>
    <row r="732" spans="2:5" ht="12.75">
      <c r="B732" s="117"/>
      <c r="C732" s="307"/>
      <c r="D732" s="117"/>
      <c r="E732" s="117"/>
    </row>
    <row r="733" spans="2:5" ht="12.75">
      <c r="B733" s="117"/>
      <c r="C733" s="307"/>
      <c r="D733" s="117"/>
      <c r="E733" s="117"/>
    </row>
    <row r="734" spans="2:5" ht="12.75">
      <c r="B734" s="117"/>
      <c r="C734" s="307"/>
      <c r="D734" s="117"/>
      <c r="E734" s="117"/>
    </row>
    <row r="735" spans="2:5" ht="12.75">
      <c r="B735" s="117"/>
      <c r="C735" s="307"/>
      <c r="D735" s="117"/>
      <c r="E735" s="117"/>
    </row>
    <row r="736" spans="2:5" ht="12.75">
      <c r="B736" s="117"/>
      <c r="C736" s="307"/>
      <c r="D736" s="117"/>
      <c r="E736" s="117"/>
    </row>
    <row r="737" spans="2:5" ht="12.75">
      <c r="B737" s="117"/>
      <c r="C737" s="307"/>
      <c r="D737" s="117"/>
      <c r="E737" s="117"/>
    </row>
    <row r="738" spans="2:5" ht="12.75">
      <c r="B738" s="117"/>
      <c r="C738" s="307"/>
      <c r="D738" s="117"/>
      <c r="E738" s="117"/>
    </row>
    <row r="739" spans="2:5" ht="12.75">
      <c r="B739" s="117"/>
      <c r="C739" s="307"/>
      <c r="D739" s="117"/>
      <c r="E739" s="117"/>
    </row>
    <row r="740" spans="2:5" ht="12.75">
      <c r="B740" s="117"/>
      <c r="C740" s="307"/>
      <c r="D740" s="117"/>
      <c r="E740" s="117"/>
    </row>
    <row r="741" spans="2:5" ht="12.75">
      <c r="B741" s="117"/>
      <c r="C741" s="307"/>
      <c r="D741" s="117"/>
      <c r="E741" s="117"/>
    </row>
    <row r="742" spans="2:5" ht="12.75">
      <c r="B742" s="117"/>
      <c r="C742" s="307"/>
      <c r="D742" s="117"/>
      <c r="E742" s="117"/>
    </row>
    <row r="743" spans="2:5" ht="12.75">
      <c r="B743" s="117"/>
      <c r="C743" s="307"/>
      <c r="D743" s="117"/>
      <c r="E743" s="117"/>
    </row>
    <row r="744" spans="2:5" ht="12.75">
      <c r="B744" s="117"/>
      <c r="C744" s="307"/>
      <c r="D744" s="117"/>
      <c r="E744" s="117"/>
    </row>
    <row r="745" spans="2:5" ht="12.75">
      <c r="B745" s="117"/>
      <c r="C745" s="307"/>
      <c r="D745" s="117"/>
      <c r="E745" s="117"/>
    </row>
    <row r="746" spans="2:5" ht="12.75">
      <c r="B746" s="117"/>
      <c r="C746" s="307"/>
      <c r="D746" s="117"/>
      <c r="E746" s="117"/>
    </row>
    <row r="747" spans="2:5" ht="12.75">
      <c r="B747" s="117"/>
      <c r="C747" s="307"/>
      <c r="D747" s="117"/>
      <c r="E747" s="117"/>
    </row>
    <row r="748" spans="2:5" ht="12.75">
      <c r="B748" s="117"/>
      <c r="C748" s="307"/>
      <c r="D748" s="117"/>
      <c r="E748" s="117"/>
    </row>
    <row r="749" spans="2:5" ht="12.75">
      <c r="B749" s="117"/>
      <c r="C749" s="307"/>
      <c r="D749" s="117"/>
      <c r="E749" s="117"/>
    </row>
    <row r="750" spans="2:5" ht="12.75">
      <c r="B750" s="117"/>
      <c r="C750" s="307"/>
      <c r="D750" s="117"/>
      <c r="E750" s="117"/>
    </row>
    <row r="751" spans="2:5" ht="12.75">
      <c r="B751" s="117"/>
      <c r="C751" s="307"/>
      <c r="D751" s="117"/>
      <c r="E751" s="117"/>
    </row>
    <row r="752" spans="2:5" ht="12.75">
      <c r="B752" s="117"/>
      <c r="C752" s="307"/>
      <c r="D752" s="117"/>
      <c r="E752" s="117"/>
    </row>
    <row r="753" spans="2:5" ht="12.75">
      <c r="B753" s="117"/>
      <c r="C753" s="307"/>
      <c r="D753" s="117"/>
      <c r="E753" s="117"/>
    </row>
    <row r="754" spans="2:5" ht="12.75">
      <c r="B754" s="117"/>
      <c r="C754" s="307"/>
      <c r="D754" s="117"/>
      <c r="E754" s="117"/>
    </row>
    <row r="755" spans="2:5" ht="12.75">
      <c r="B755" s="117"/>
      <c r="C755" s="307"/>
      <c r="D755" s="117"/>
      <c r="E755" s="117"/>
    </row>
    <row r="756" spans="2:5" ht="12.75">
      <c r="B756" s="117"/>
      <c r="C756" s="307"/>
      <c r="D756" s="117"/>
      <c r="E756" s="117"/>
    </row>
    <row r="757" spans="2:5" ht="12.75">
      <c r="B757" s="117"/>
      <c r="C757" s="307"/>
      <c r="D757" s="117"/>
      <c r="E757" s="117"/>
    </row>
    <row r="758" spans="2:5" ht="12.75">
      <c r="B758" s="117"/>
      <c r="C758" s="307"/>
      <c r="D758" s="117"/>
      <c r="E758" s="117"/>
    </row>
    <row r="759" spans="2:5" ht="12.75">
      <c r="B759" s="117"/>
      <c r="C759" s="307"/>
      <c r="D759" s="117"/>
      <c r="E759" s="117"/>
    </row>
    <row r="760" spans="2:5" ht="12.75">
      <c r="B760" s="117"/>
      <c r="C760" s="307"/>
      <c r="D760" s="117"/>
      <c r="E760" s="117"/>
    </row>
    <row r="761" spans="2:5" ht="12.75">
      <c r="B761" s="117"/>
      <c r="C761" s="307"/>
      <c r="D761" s="117"/>
      <c r="E761" s="117"/>
    </row>
    <row r="762" spans="2:5" ht="12.75">
      <c r="B762" s="117"/>
      <c r="C762" s="307"/>
      <c r="D762" s="117"/>
      <c r="E762" s="117"/>
    </row>
    <row r="763" spans="2:5" ht="12.75">
      <c r="B763" s="117"/>
      <c r="C763" s="307"/>
      <c r="D763" s="117"/>
      <c r="E763" s="117"/>
    </row>
    <row r="764" spans="2:5" ht="12.75">
      <c r="B764" s="117"/>
      <c r="C764" s="307"/>
      <c r="D764" s="117"/>
      <c r="E764" s="117"/>
    </row>
    <row r="765" spans="2:5" ht="12.75">
      <c r="B765" s="117"/>
      <c r="C765" s="307"/>
      <c r="D765" s="117"/>
      <c r="E765" s="117"/>
    </row>
    <row r="766" spans="2:5" ht="12.75">
      <c r="B766" s="117"/>
      <c r="C766" s="307"/>
      <c r="D766" s="117"/>
      <c r="E766" s="117"/>
    </row>
    <row r="767" spans="2:5" ht="12.75">
      <c r="B767" s="117"/>
      <c r="C767" s="307"/>
      <c r="D767" s="117"/>
      <c r="E767" s="117"/>
    </row>
    <row r="768" spans="2:5" ht="12.75">
      <c r="B768" s="117"/>
      <c r="C768" s="307"/>
      <c r="D768" s="117"/>
      <c r="E768" s="117"/>
    </row>
    <row r="769" spans="2:5" ht="12.75">
      <c r="B769" s="117"/>
      <c r="C769" s="307"/>
      <c r="D769" s="117"/>
      <c r="E769" s="117"/>
    </row>
    <row r="770" spans="2:5" ht="12.75">
      <c r="B770" s="117"/>
      <c r="C770" s="307"/>
      <c r="D770" s="117"/>
      <c r="E770" s="117"/>
    </row>
    <row r="771" spans="2:5" ht="12.75">
      <c r="B771" s="117"/>
      <c r="C771" s="307"/>
      <c r="D771" s="117"/>
      <c r="E771" s="117"/>
    </row>
    <row r="772" spans="2:5" ht="12.75">
      <c r="B772" s="117"/>
      <c r="C772" s="307"/>
      <c r="D772" s="117"/>
      <c r="E772" s="117"/>
    </row>
    <row r="773" spans="2:5" ht="12.75">
      <c r="B773" s="117"/>
      <c r="C773" s="307"/>
      <c r="D773" s="117"/>
      <c r="E773" s="117"/>
    </row>
    <row r="774" spans="2:5" ht="12.75">
      <c r="B774" s="117"/>
      <c r="C774" s="307"/>
      <c r="D774" s="117"/>
      <c r="E774" s="117"/>
    </row>
    <row r="775" spans="2:5" ht="12.75">
      <c r="B775" s="117"/>
      <c r="C775" s="307"/>
      <c r="D775" s="117"/>
      <c r="E775" s="117"/>
    </row>
    <row r="776" spans="2:5" ht="12.75">
      <c r="B776" s="117"/>
      <c r="C776" s="307"/>
      <c r="D776" s="117"/>
      <c r="E776" s="117"/>
    </row>
    <row r="777" spans="2:5" ht="12.75">
      <c r="B777" s="117"/>
      <c r="C777" s="307"/>
      <c r="D777" s="117"/>
      <c r="E777" s="117"/>
    </row>
    <row r="778" spans="2:5" ht="12.75">
      <c r="B778" s="117"/>
      <c r="C778" s="307"/>
      <c r="D778" s="117"/>
      <c r="E778" s="117"/>
    </row>
    <row r="779" spans="2:5" ht="12.75">
      <c r="B779" s="117"/>
      <c r="C779" s="307"/>
      <c r="D779" s="117"/>
      <c r="E779" s="117"/>
    </row>
    <row r="780" spans="2:5" ht="12.75">
      <c r="B780" s="117"/>
      <c r="C780" s="307"/>
      <c r="D780" s="117"/>
      <c r="E780" s="117"/>
    </row>
    <row r="781" spans="2:5" ht="12.75">
      <c r="B781" s="117"/>
      <c r="C781" s="307"/>
      <c r="D781" s="117"/>
      <c r="E781" s="117"/>
    </row>
    <row r="782" spans="2:5" ht="12.75">
      <c r="B782" s="117"/>
      <c r="C782" s="307"/>
      <c r="D782" s="117"/>
      <c r="E782" s="117"/>
    </row>
    <row r="783" spans="2:5" ht="12.75">
      <c r="B783" s="117"/>
      <c r="C783" s="307"/>
      <c r="D783" s="117"/>
      <c r="E783" s="117"/>
    </row>
    <row r="784" spans="2:5" ht="12.75">
      <c r="B784" s="117"/>
      <c r="C784" s="307"/>
      <c r="D784" s="117"/>
      <c r="E784" s="117"/>
    </row>
    <row r="785" spans="2:5" ht="12.75">
      <c r="B785" s="117"/>
      <c r="C785" s="307"/>
      <c r="D785" s="117"/>
      <c r="E785" s="117"/>
    </row>
    <row r="786" spans="2:5" ht="12.75">
      <c r="B786" s="117"/>
      <c r="C786" s="307"/>
      <c r="D786" s="117"/>
      <c r="E786" s="117"/>
    </row>
    <row r="787" spans="2:5" ht="12.75">
      <c r="B787" s="117"/>
      <c r="C787" s="307"/>
      <c r="D787" s="117"/>
      <c r="E787" s="117"/>
    </row>
    <row r="788" spans="2:5" ht="12.75">
      <c r="B788" s="117"/>
      <c r="C788" s="307"/>
      <c r="D788" s="117"/>
      <c r="E788" s="117"/>
    </row>
    <row r="789" spans="2:5" ht="12.75">
      <c r="B789" s="117"/>
      <c r="C789" s="307"/>
      <c r="D789" s="117"/>
      <c r="E789" s="117"/>
    </row>
    <row r="790" spans="2:5" ht="12.75">
      <c r="B790" s="117"/>
      <c r="C790" s="307"/>
      <c r="D790" s="117"/>
      <c r="E790" s="117"/>
    </row>
    <row r="791" spans="2:5" ht="12.75">
      <c r="B791" s="117"/>
      <c r="C791" s="307"/>
      <c r="D791" s="117"/>
      <c r="E791" s="117"/>
    </row>
    <row r="792" spans="2:5" ht="12.75">
      <c r="B792" s="117"/>
      <c r="C792" s="307"/>
      <c r="D792" s="117"/>
      <c r="E792" s="117"/>
    </row>
    <row r="793" spans="2:5" ht="12.75">
      <c r="B793" s="117"/>
      <c r="C793" s="307"/>
      <c r="D793" s="117"/>
      <c r="E793" s="117"/>
    </row>
    <row r="794" spans="2:5" ht="12.75">
      <c r="B794" s="117"/>
      <c r="C794" s="307"/>
      <c r="D794" s="117"/>
      <c r="E794" s="117"/>
    </row>
    <row r="795" spans="2:5" ht="12.75">
      <c r="B795" s="117"/>
      <c r="C795" s="307"/>
      <c r="D795" s="117"/>
      <c r="E795" s="117"/>
    </row>
    <row r="796" spans="2:5" ht="12.75">
      <c r="B796" s="117"/>
      <c r="C796" s="307"/>
      <c r="D796" s="117"/>
      <c r="E796" s="117"/>
    </row>
    <row r="797" spans="2:5" ht="12.75">
      <c r="B797" s="117"/>
      <c r="C797" s="307"/>
      <c r="D797" s="117"/>
      <c r="E797" s="117"/>
    </row>
    <row r="798" spans="2:5" ht="12.75">
      <c r="B798" s="117"/>
      <c r="C798" s="307"/>
      <c r="D798" s="117"/>
      <c r="E798" s="117"/>
    </row>
    <row r="799" spans="2:5" ht="12.75">
      <c r="B799" s="117"/>
      <c r="C799" s="307"/>
      <c r="D799" s="117"/>
      <c r="E799" s="117"/>
    </row>
    <row r="800" spans="2:5" ht="12.75">
      <c r="B800" s="117"/>
      <c r="C800" s="307"/>
      <c r="D800" s="117"/>
      <c r="E800" s="117"/>
    </row>
    <row r="801" spans="2:5" ht="12.75">
      <c r="B801" s="117"/>
      <c r="C801" s="307"/>
      <c r="D801" s="117"/>
      <c r="E801" s="117"/>
    </row>
    <row r="802" spans="2:5" ht="12.75">
      <c r="B802" s="117"/>
      <c r="C802" s="307"/>
      <c r="D802" s="117"/>
      <c r="E802" s="117"/>
    </row>
    <row r="803" spans="2:5" ht="12.75">
      <c r="B803" s="117"/>
      <c r="C803" s="307"/>
      <c r="D803" s="117"/>
      <c r="E803" s="117"/>
    </row>
    <row r="804" spans="2:5" ht="12.75">
      <c r="B804" s="117"/>
      <c r="C804" s="307"/>
      <c r="D804" s="117"/>
      <c r="E804" s="117"/>
    </row>
    <row r="805" spans="2:5" ht="12.75">
      <c r="B805" s="117"/>
      <c r="C805" s="307"/>
      <c r="D805" s="117"/>
      <c r="E805" s="117"/>
    </row>
    <row r="806" spans="2:5" ht="12.75">
      <c r="B806" s="117"/>
      <c r="C806" s="307"/>
      <c r="D806" s="117"/>
      <c r="E806" s="117"/>
    </row>
    <row r="807" spans="2:5" ht="12.75">
      <c r="B807" s="117"/>
      <c r="C807" s="307"/>
      <c r="D807" s="117"/>
      <c r="E807" s="117"/>
    </row>
    <row r="808" spans="2:5" ht="12.75">
      <c r="B808" s="117"/>
      <c r="C808" s="307"/>
      <c r="D808" s="117"/>
      <c r="E808" s="117"/>
    </row>
    <row r="809" spans="2:5" ht="12.75">
      <c r="B809" s="117"/>
      <c r="C809" s="307"/>
      <c r="D809" s="117"/>
      <c r="E809" s="117"/>
    </row>
    <row r="810" spans="2:5" ht="12.75">
      <c r="B810" s="117"/>
      <c r="C810" s="307"/>
      <c r="D810" s="117"/>
      <c r="E810" s="117"/>
    </row>
    <row r="811" spans="2:5" ht="12.75">
      <c r="B811" s="117"/>
      <c r="C811" s="307"/>
      <c r="D811" s="117"/>
      <c r="E811" s="117"/>
    </row>
    <row r="812" spans="2:5" ht="12.75">
      <c r="B812" s="117"/>
      <c r="C812" s="307"/>
      <c r="D812" s="117"/>
      <c r="E812" s="117"/>
    </row>
    <row r="813" spans="2:5" ht="12.75">
      <c r="B813" s="117"/>
      <c r="C813" s="307"/>
      <c r="D813" s="117"/>
      <c r="E813" s="117"/>
    </row>
    <row r="814" spans="2:5" ht="12.75">
      <c r="B814" s="117"/>
      <c r="C814" s="307"/>
      <c r="D814" s="117"/>
      <c r="E814" s="117"/>
    </row>
    <row r="815" spans="2:5" ht="12.75">
      <c r="B815" s="117"/>
      <c r="C815" s="307"/>
      <c r="D815" s="117"/>
      <c r="E815" s="117"/>
    </row>
    <row r="816" spans="2:5" ht="12.75">
      <c r="B816" s="117"/>
      <c r="C816" s="307"/>
      <c r="D816" s="117"/>
      <c r="E816" s="117"/>
    </row>
    <row r="817" spans="2:5" ht="12.75">
      <c r="B817" s="117"/>
      <c r="C817" s="307"/>
      <c r="D817" s="117"/>
      <c r="E817" s="117"/>
    </row>
    <row r="818" spans="2:5" ht="12.75">
      <c r="B818" s="117"/>
      <c r="C818" s="307"/>
      <c r="D818" s="117"/>
      <c r="E818" s="117"/>
    </row>
    <row r="819" spans="2:5" ht="12.75">
      <c r="B819" s="117"/>
      <c r="C819" s="307"/>
      <c r="D819" s="117"/>
      <c r="E819" s="117"/>
    </row>
    <row r="820" spans="2:5" ht="12.75">
      <c r="B820" s="117"/>
      <c r="C820" s="307"/>
      <c r="D820" s="117"/>
      <c r="E820" s="117"/>
    </row>
    <row r="821" spans="2:5" ht="12.75">
      <c r="B821" s="117"/>
      <c r="C821" s="307"/>
      <c r="D821" s="117"/>
      <c r="E821" s="117"/>
    </row>
    <row r="822" spans="2:5" ht="12.75">
      <c r="B822" s="117"/>
      <c r="C822" s="307"/>
      <c r="D822" s="117"/>
      <c r="E822" s="117"/>
    </row>
    <row r="823" spans="2:5" ht="12.75">
      <c r="B823" s="117"/>
      <c r="C823" s="307"/>
      <c r="D823" s="117"/>
      <c r="E823" s="117"/>
    </row>
    <row r="824" spans="2:5" ht="12.75">
      <c r="B824" s="117"/>
      <c r="C824" s="307"/>
      <c r="D824" s="117"/>
      <c r="E824" s="117"/>
    </row>
    <row r="825" spans="2:5" ht="12.75">
      <c r="B825" s="117"/>
      <c r="C825" s="307"/>
      <c r="D825" s="117"/>
      <c r="E825" s="117"/>
    </row>
    <row r="826" spans="2:5" ht="12.75">
      <c r="B826" s="117"/>
      <c r="C826" s="307"/>
      <c r="D826" s="117"/>
      <c r="E826" s="117"/>
    </row>
    <row r="827" spans="2:5" ht="12.75">
      <c r="B827" s="117"/>
      <c r="C827" s="307"/>
      <c r="D827" s="117"/>
      <c r="E827" s="117"/>
    </row>
    <row r="828" spans="2:5" ht="12.75">
      <c r="B828" s="117"/>
      <c r="C828" s="307"/>
      <c r="D828" s="117"/>
      <c r="E828" s="117"/>
    </row>
    <row r="829" spans="2:5" ht="12.75">
      <c r="B829" s="117"/>
      <c r="C829" s="307"/>
      <c r="D829" s="117"/>
      <c r="E829" s="117"/>
    </row>
    <row r="830" spans="2:5" ht="12.75">
      <c r="B830" s="117"/>
      <c r="C830" s="307"/>
      <c r="D830" s="117"/>
      <c r="E830" s="117"/>
    </row>
    <row r="831" spans="2:5" ht="12.75">
      <c r="B831" s="117"/>
      <c r="C831" s="307"/>
      <c r="D831" s="117"/>
      <c r="E831" s="117"/>
    </row>
    <row r="832" spans="2:5" ht="12.75">
      <c r="B832" s="117"/>
      <c r="C832" s="307"/>
      <c r="D832" s="117"/>
      <c r="E832" s="117"/>
    </row>
    <row r="833" spans="2:5" ht="12.75">
      <c r="B833" s="117"/>
      <c r="C833" s="307"/>
      <c r="D833" s="117"/>
      <c r="E833" s="117"/>
    </row>
    <row r="834" spans="2:5" ht="12.75">
      <c r="B834" s="117"/>
      <c r="C834" s="307"/>
      <c r="D834" s="117"/>
      <c r="E834" s="117"/>
    </row>
    <row r="835" spans="2:5" ht="12.75">
      <c r="B835" s="117"/>
      <c r="C835" s="307"/>
      <c r="D835" s="117"/>
      <c r="E835" s="117"/>
    </row>
    <row r="836" spans="2:5" ht="12.75">
      <c r="B836" s="117"/>
      <c r="C836" s="307"/>
      <c r="D836" s="117"/>
      <c r="E836" s="117"/>
    </row>
    <row r="837" spans="2:5" ht="12.75">
      <c r="B837" s="117"/>
      <c r="C837" s="307"/>
      <c r="D837" s="117"/>
      <c r="E837" s="117"/>
    </row>
    <row r="838" spans="2:5" ht="12.75">
      <c r="B838" s="117"/>
      <c r="C838" s="307"/>
      <c r="D838" s="117"/>
      <c r="E838" s="117"/>
    </row>
    <row r="839" spans="2:5" ht="12.75">
      <c r="B839" s="117"/>
      <c r="C839" s="307"/>
      <c r="D839" s="117"/>
      <c r="E839" s="117"/>
    </row>
    <row r="840" spans="2:5" ht="12.75">
      <c r="B840" s="117"/>
      <c r="C840" s="307"/>
      <c r="D840" s="117"/>
      <c r="E840" s="117"/>
    </row>
    <row r="841" spans="2:5" ht="12.75">
      <c r="B841" s="117"/>
      <c r="C841" s="307"/>
      <c r="D841" s="117"/>
      <c r="E841" s="117"/>
    </row>
    <row r="842" spans="2:5" ht="12.75">
      <c r="B842" s="117"/>
      <c r="C842" s="307"/>
      <c r="D842" s="117"/>
      <c r="E842" s="117"/>
    </row>
    <row r="843" spans="2:5" ht="12.75">
      <c r="B843" s="117"/>
      <c r="C843" s="307"/>
      <c r="D843" s="117"/>
      <c r="E843" s="117"/>
    </row>
    <row r="844" spans="2:5" ht="12.75">
      <c r="B844" s="117"/>
      <c r="C844" s="307"/>
      <c r="D844" s="117"/>
      <c r="E844" s="117"/>
    </row>
    <row r="845" spans="2:5" ht="12.75">
      <c r="B845" s="117"/>
      <c r="C845" s="307"/>
      <c r="D845" s="117"/>
      <c r="E845" s="117"/>
    </row>
    <row r="846" spans="2:5" ht="12.75">
      <c r="B846" s="117"/>
      <c r="C846" s="307"/>
      <c r="D846" s="117"/>
      <c r="E846" s="117"/>
    </row>
    <row r="847" spans="2:5" ht="12.75">
      <c r="B847" s="117"/>
      <c r="C847" s="307"/>
      <c r="D847" s="117"/>
      <c r="E847" s="117"/>
    </row>
    <row r="848" spans="2:5" ht="12.75">
      <c r="B848" s="117"/>
      <c r="C848" s="307"/>
      <c r="D848" s="117"/>
      <c r="E848" s="117"/>
    </row>
    <row r="849" spans="2:5" ht="12.75">
      <c r="B849" s="117"/>
      <c r="C849" s="307"/>
      <c r="D849" s="117"/>
      <c r="E849" s="117"/>
    </row>
    <row r="850" spans="2:5" ht="12.75">
      <c r="B850" s="117"/>
      <c r="C850" s="307"/>
      <c r="D850" s="117"/>
      <c r="E850" s="117"/>
    </row>
    <row r="851" spans="2:5" ht="12.75">
      <c r="B851" s="117"/>
      <c r="C851" s="307"/>
      <c r="D851" s="117"/>
      <c r="E851" s="117"/>
    </row>
    <row r="852" spans="2:5" ht="12.75">
      <c r="B852" s="117"/>
      <c r="C852" s="307"/>
      <c r="D852" s="117"/>
      <c r="E852" s="117"/>
    </row>
    <row r="853" spans="2:5" ht="12.75">
      <c r="B853" s="117"/>
      <c r="C853" s="307"/>
      <c r="D853" s="117"/>
      <c r="E853" s="117"/>
    </row>
    <row r="854" spans="2:5" ht="12.75">
      <c r="B854" s="117"/>
      <c r="C854" s="307"/>
      <c r="D854" s="117"/>
      <c r="E854" s="117"/>
    </row>
    <row r="855" spans="2:5" ht="12.75">
      <c r="B855" s="117"/>
      <c r="C855" s="307"/>
      <c r="D855" s="117"/>
      <c r="E855" s="117"/>
    </row>
    <row r="856" spans="2:5" ht="12.75">
      <c r="B856" s="117"/>
      <c r="C856" s="307"/>
      <c r="D856" s="117"/>
      <c r="E856" s="117"/>
    </row>
    <row r="857" spans="2:5" ht="12.75">
      <c r="B857" s="117"/>
      <c r="C857" s="307"/>
      <c r="D857" s="117"/>
      <c r="E857" s="117"/>
    </row>
    <row r="858" spans="2:5" ht="12.75">
      <c r="B858" s="117"/>
      <c r="C858" s="307"/>
      <c r="D858" s="117"/>
      <c r="E858" s="117"/>
    </row>
    <row r="859" spans="2:5" ht="12.75">
      <c r="B859" s="117"/>
      <c r="C859" s="307"/>
      <c r="D859" s="117"/>
      <c r="E859" s="117"/>
    </row>
    <row r="860" spans="2:5" ht="12.75">
      <c r="B860" s="117"/>
      <c r="C860" s="307"/>
      <c r="D860" s="117"/>
      <c r="E860" s="117"/>
    </row>
    <row r="861" spans="2:5" ht="12.75">
      <c r="B861" s="117"/>
      <c r="C861" s="307"/>
      <c r="D861" s="117"/>
      <c r="E861" s="117"/>
    </row>
    <row r="862" spans="2:5" ht="12.75">
      <c r="B862" s="117"/>
      <c r="C862" s="307"/>
      <c r="D862" s="117"/>
      <c r="E862" s="117"/>
    </row>
    <row r="863" spans="2:5" ht="12.75">
      <c r="B863" s="117"/>
      <c r="C863" s="307"/>
      <c r="D863" s="117"/>
      <c r="E863" s="117"/>
    </row>
    <row r="864" spans="2:5" ht="12.75">
      <c r="B864" s="117"/>
      <c r="C864" s="307"/>
      <c r="D864" s="117"/>
      <c r="E864" s="117"/>
    </row>
    <row r="865" spans="2:5" ht="12.75">
      <c r="B865" s="117"/>
      <c r="C865" s="307"/>
      <c r="D865" s="117"/>
      <c r="E865" s="117"/>
    </row>
    <row r="866" spans="2:5" ht="12.75">
      <c r="B866" s="117"/>
      <c r="C866" s="307"/>
      <c r="D866" s="117"/>
      <c r="E866" s="117"/>
    </row>
    <row r="867" spans="2:5" ht="12.75">
      <c r="B867" s="117"/>
      <c r="C867" s="307"/>
      <c r="D867" s="117"/>
      <c r="E867" s="117"/>
    </row>
    <row r="868" spans="2:5" ht="12.75">
      <c r="B868" s="117"/>
      <c r="C868" s="307"/>
      <c r="D868" s="117"/>
      <c r="E868" s="117"/>
    </row>
    <row r="869" spans="2:5" ht="12.75">
      <c r="B869" s="117"/>
      <c r="C869" s="307"/>
      <c r="D869" s="117"/>
      <c r="E869" s="117"/>
    </row>
    <row r="870" spans="2:5" ht="12.75">
      <c r="B870" s="117"/>
      <c r="C870" s="307"/>
      <c r="D870" s="117"/>
      <c r="E870" s="117"/>
    </row>
    <row r="871" spans="2:5" ht="12.75">
      <c r="B871" s="117"/>
      <c r="C871" s="307"/>
      <c r="D871" s="117"/>
      <c r="E871" s="117"/>
    </row>
    <row r="872" spans="2:5" ht="12.75">
      <c r="B872" s="117"/>
      <c r="C872" s="307"/>
      <c r="D872" s="117"/>
      <c r="E872" s="117"/>
    </row>
    <row r="873" spans="2:5" ht="12.75">
      <c r="B873" s="117"/>
      <c r="C873" s="307"/>
      <c r="D873" s="117"/>
      <c r="E873" s="117"/>
    </row>
    <row r="874" spans="2:5" ht="12.75">
      <c r="B874" s="117"/>
      <c r="C874" s="307"/>
      <c r="D874" s="117"/>
      <c r="E874" s="117"/>
    </row>
    <row r="875" spans="2:5" ht="12.75">
      <c r="B875" s="117"/>
      <c r="C875" s="307"/>
      <c r="D875" s="117"/>
      <c r="E875" s="117"/>
    </row>
    <row r="876" spans="2:5" ht="12.75">
      <c r="B876" s="117"/>
      <c r="C876" s="307"/>
      <c r="D876" s="117"/>
      <c r="E876" s="117"/>
    </row>
    <row r="877" spans="2:5" ht="12.75">
      <c r="B877" s="117"/>
      <c r="C877" s="307"/>
      <c r="D877" s="117"/>
      <c r="E877" s="117"/>
    </row>
    <row r="878" spans="2:5" ht="12.75">
      <c r="B878" s="117"/>
      <c r="C878" s="307"/>
      <c r="D878" s="117"/>
      <c r="E878" s="117"/>
    </row>
    <row r="879" spans="2:5" ht="12.75">
      <c r="B879" s="117"/>
      <c r="C879" s="307"/>
      <c r="D879" s="117"/>
      <c r="E879" s="117"/>
    </row>
    <row r="880" spans="2:5" ht="12.75">
      <c r="B880" s="117"/>
      <c r="C880" s="307"/>
      <c r="D880" s="117"/>
      <c r="E880" s="117"/>
    </row>
    <row r="881" spans="2:5" ht="12.75">
      <c r="B881" s="117"/>
      <c r="C881" s="307"/>
      <c r="D881" s="117"/>
      <c r="E881" s="117"/>
    </row>
    <row r="882" spans="2:5" ht="12.75">
      <c r="B882" s="117"/>
      <c r="C882" s="307"/>
      <c r="D882" s="117"/>
      <c r="E882" s="117"/>
    </row>
    <row r="883" spans="2:5" ht="12.75">
      <c r="B883" s="117"/>
      <c r="C883" s="307"/>
      <c r="D883" s="117"/>
      <c r="E883" s="117"/>
    </row>
    <row r="884" spans="2:5" ht="12.75">
      <c r="B884" s="117"/>
      <c r="C884" s="307"/>
      <c r="D884" s="117"/>
      <c r="E884" s="117"/>
    </row>
    <row r="885" spans="2:5" ht="12.75">
      <c r="B885" s="117"/>
      <c r="C885" s="307"/>
      <c r="D885" s="117"/>
      <c r="E885" s="117"/>
    </row>
    <row r="886" spans="2:5" ht="12.75">
      <c r="B886" s="117"/>
      <c r="C886" s="307"/>
      <c r="D886" s="117"/>
      <c r="E886" s="117"/>
    </row>
    <row r="887" spans="2:5" ht="12.75">
      <c r="B887" s="117"/>
      <c r="C887" s="307"/>
      <c r="D887" s="117"/>
      <c r="E887" s="117"/>
    </row>
    <row r="888" spans="2:5" ht="12.75">
      <c r="B888" s="117"/>
      <c r="C888" s="307"/>
      <c r="D888" s="117"/>
      <c r="E888" s="117"/>
    </row>
    <row r="889" spans="2:5" ht="12.75">
      <c r="B889" s="117"/>
      <c r="C889" s="307"/>
      <c r="D889" s="117"/>
      <c r="E889" s="117"/>
    </row>
    <row r="890" spans="2:5" ht="12.75">
      <c r="B890" s="117"/>
      <c r="C890" s="307"/>
      <c r="D890" s="117"/>
      <c r="E890" s="117"/>
    </row>
    <row r="891" spans="2:5" ht="12.75">
      <c r="B891" s="117"/>
      <c r="C891" s="307"/>
      <c r="D891" s="117"/>
      <c r="E891" s="117"/>
    </row>
    <row r="892" spans="2:5" ht="12.75">
      <c r="B892" s="117"/>
      <c r="C892" s="307"/>
      <c r="D892" s="117"/>
      <c r="E892" s="117"/>
    </row>
    <row r="893" spans="2:5" ht="12.75">
      <c r="B893" s="117"/>
      <c r="C893" s="307"/>
      <c r="D893" s="117"/>
      <c r="E893" s="117"/>
    </row>
    <row r="894" spans="2:5" ht="12.75">
      <c r="B894" s="117"/>
      <c r="C894" s="307"/>
      <c r="D894" s="117"/>
      <c r="E894" s="117"/>
    </row>
    <row r="895" spans="2:5" ht="12.75">
      <c r="B895" s="117"/>
      <c r="C895" s="307"/>
      <c r="D895" s="117"/>
      <c r="E895" s="117"/>
    </row>
    <row r="896" spans="2:5" ht="12.75">
      <c r="B896" s="117"/>
      <c r="C896" s="307"/>
      <c r="D896" s="117"/>
      <c r="E896" s="117"/>
    </row>
    <row r="897" spans="2:5" ht="12.75">
      <c r="B897" s="117"/>
      <c r="C897" s="307"/>
      <c r="D897" s="117"/>
      <c r="E897" s="117"/>
    </row>
    <row r="898" spans="2:5" ht="12.75">
      <c r="B898" s="117"/>
      <c r="C898" s="307"/>
      <c r="D898" s="117"/>
      <c r="E898" s="117"/>
    </row>
    <row r="899" spans="2:5" ht="12.75">
      <c r="B899" s="117"/>
      <c r="C899" s="307"/>
      <c r="D899" s="117"/>
      <c r="E899" s="117"/>
    </row>
    <row r="900" spans="2:5" ht="12.75">
      <c r="B900" s="117"/>
      <c r="C900" s="307"/>
      <c r="D900" s="117"/>
      <c r="E900" s="117"/>
    </row>
    <row r="901" spans="2:5" ht="12.75">
      <c r="B901" s="117"/>
      <c r="C901" s="307"/>
      <c r="D901" s="117"/>
      <c r="E901" s="117"/>
    </row>
    <row r="902" spans="2:5" ht="12.75">
      <c r="B902" s="117"/>
      <c r="C902" s="307"/>
      <c r="D902" s="117"/>
      <c r="E902" s="117"/>
    </row>
    <row r="903" spans="2:5" ht="12.75">
      <c r="B903" s="117"/>
      <c r="C903" s="307"/>
      <c r="D903" s="117"/>
      <c r="E903" s="117"/>
    </row>
    <row r="904" spans="2:5" ht="12.75">
      <c r="B904" s="117"/>
      <c r="C904" s="307"/>
      <c r="D904" s="117"/>
      <c r="E904" s="117"/>
    </row>
    <row r="905" spans="2:5" ht="12.75">
      <c r="B905" s="117"/>
      <c r="C905" s="307"/>
      <c r="D905" s="117"/>
      <c r="E905" s="117"/>
    </row>
    <row r="906" spans="2:5" ht="12.75">
      <c r="B906" s="117"/>
      <c r="C906" s="307"/>
      <c r="D906" s="117"/>
      <c r="E906" s="117"/>
    </row>
    <row r="907" spans="2:5" ht="12.75">
      <c r="B907" s="117"/>
      <c r="C907" s="307"/>
      <c r="D907" s="117"/>
      <c r="E907" s="117"/>
    </row>
    <row r="908" spans="2:5" ht="12.75">
      <c r="B908" s="117"/>
      <c r="C908" s="307"/>
      <c r="D908" s="117"/>
      <c r="E908" s="117"/>
    </row>
    <row r="909" spans="2:5" ht="12.75">
      <c r="B909" s="117"/>
      <c r="C909" s="307"/>
      <c r="D909" s="117"/>
      <c r="E909" s="117"/>
    </row>
    <row r="910" spans="2:5" ht="12.75">
      <c r="B910" s="117"/>
      <c r="C910" s="307"/>
      <c r="D910" s="117"/>
      <c r="E910" s="117"/>
    </row>
    <row r="911" spans="2:5" ht="12.75">
      <c r="B911" s="117"/>
      <c r="C911" s="307"/>
      <c r="D911" s="117"/>
      <c r="E911" s="117"/>
    </row>
    <row r="912" spans="2:5" ht="12.75">
      <c r="B912" s="117"/>
      <c r="C912" s="307"/>
      <c r="D912" s="117"/>
      <c r="E912" s="117"/>
    </row>
    <row r="913" spans="2:5" ht="12.75">
      <c r="B913" s="117"/>
      <c r="C913" s="307"/>
      <c r="D913" s="117"/>
      <c r="E913" s="117"/>
    </row>
    <row r="914" spans="2:5" ht="12.75">
      <c r="B914" s="117"/>
      <c r="C914" s="307"/>
      <c r="D914" s="117"/>
      <c r="E914" s="117"/>
    </row>
    <row r="915" spans="2:5" ht="12.75">
      <c r="B915" s="117"/>
      <c r="C915" s="307"/>
      <c r="D915" s="117"/>
      <c r="E915" s="117"/>
    </row>
    <row r="916" spans="2:5" ht="12.75">
      <c r="B916" s="117"/>
      <c r="C916" s="307"/>
      <c r="D916" s="117"/>
      <c r="E916" s="117"/>
    </row>
    <row r="917" spans="2:5" ht="12.75">
      <c r="B917" s="117"/>
      <c r="C917" s="307"/>
      <c r="D917" s="117"/>
      <c r="E917" s="117"/>
    </row>
    <row r="918" spans="2:5" ht="12.75">
      <c r="B918" s="117"/>
      <c r="C918" s="307"/>
      <c r="D918" s="117"/>
      <c r="E918" s="117"/>
    </row>
    <row r="919" spans="2:5" ht="12.75">
      <c r="B919" s="117"/>
      <c r="C919" s="307"/>
      <c r="D919" s="117"/>
      <c r="E919" s="117"/>
    </row>
    <row r="920" spans="2:5" ht="12.75">
      <c r="B920" s="117"/>
      <c r="C920" s="307"/>
      <c r="D920" s="117"/>
      <c r="E920" s="117"/>
    </row>
    <row r="921" spans="2:5" ht="12.75">
      <c r="B921" s="117"/>
      <c r="C921" s="307"/>
      <c r="D921" s="117"/>
      <c r="E921" s="117"/>
    </row>
    <row r="922" spans="2:5" ht="12.75">
      <c r="B922" s="117"/>
      <c r="C922" s="307"/>
      <c r="D922" s="117"/>
      <c r="E922" s="117"/>
    </row>
    <row r="923" spans="2:5" ht="12.75">
      <c r="B923" s="117"/>
      <c r="C923" s="307"/>
      <c r="D923" s="117"/>
      <c r="E923" s="117"/>
    </row>
    <row r="924" spans="2:5" ht="12.75">
      <c r="B924" s="117"/>
      <c r="C924" s="307"/>
      <c r="D924" s="117"/>
      <c r="E924" s="117"/>
    </row>
    <row r="925" spans="2:5" ht="12.75">
      <c r="B925" s="117"/>
      <c r="C925" s="307"/>
      <c r="D925" s="117"/>
      <c r="E925" s="117"/>
    </row>
    <row r="926" spans="2:5" ht="12.75">
      <c r="B926" s="117"/>
      <c r="C926" s="307"/>
      <c r="D926" s="117"/>
      <c r="E926" s="117"/>
    </row>
    <row r="927" spans="2:5" ht="12.75">
      <c r="B927" s="117"/>
      <c r="C927" s="307"/>
      <c r="D927" s="117"/>
      <c r="E927" s="117"/>
    </row>
    <row r="928" spans="2:5" ht="12.75">
      <c r="B928" s="117"/>
      <c r="C928" s="307"/>
      <c r="D928" s="117"/>
      <c r="E928" s="117"/>
    </row>
    <row r="929" spans="2:5" ht="12.75">
      <c r="B929" s="117"/>
      <c r="C929" s="307"/>
      <c r="D929" s="117"/>
      <c r="E929" s="117"/>
    </row>
    <row r="930" spans="2:5" ht="12.75">
      <c r="B930" s="117"/>
      <c r="C930" s="307"/>
      <c r="D930" s="117"/>
      <c r="E930" s="117"/>
    </row>
    <row r="931" spans="2:5" ht="12.75">
      <c r="B931" s="117"/>
      <c r="C931" s="307"/>
      <c r="D931" s="117"/>
      <c r="E931" s="117"/>
    </row>
    <row r="932" spans="2:5" ht="12.75">
      <c r="B932" s="117"/>
      <c r="C932" s="307"/>
      <c r="D932" s="117"/>
      <c r="E932" s="117"/>
    </row>
    <row r="933" spans="2:5" ht="12.75">
      <c r="B933" s="117"/>
      <c r="C933" s="307"/>
      <c r="D933" s="117"/>
      <c r="E933" s="117"/>
    </row>
    <row r="934" spans="2:5" ht="12.75">
      <c r="B934" s="117"/>
      <c r="C934" s="307"/>
      <c r="D934" s="117"/>
      <c r="E934" s="117"/>
    </row>
    <row r="935" spans="2:5" ht="12.75">
      <c r="B935" s="117"/>
      <c r="C935" s="307"/>
      <c r="D935" s="117"/>
      <c r="E935" s="117"/>
    </row>
    <row r="936" spans="2:5" ht="12.75">
      <c r="B936" s="117"/>
      <c r="C936" s="307"/>
      <c r="D936" s="117"/>
      <c r="E936" s="117"/>
    </row>
    <row r="937" spans="2:5" ht="12.75">
      <c r="B937" s="117"/>
      <c r="C937" s="307"/>
      <c r="D937" s="117"/>
      <c r="E937" s="117"/>
    </row>
    <row r="938" spans="2:5" ht="12.75">
      <c r="B938" s="117"/>
      <c r="C938" s="307"/>
      <c r="D938" s="117"/>
      <c r="E938" s="117"/>
    </row>
    <row r="939" spans="2:5" ht="12.75">
      <c r="B939" s="117"/>
      <c r="C939" s="307"/>
      <c r="D939" s="117"/>
      <c r="E939" s="117"/>
    </row>
    <row r="940" spans="2:5" ht="12.75">
      <c r="B940" s="117"/>
      <c r="C940" s="307"/>
      <c r="D940" s="117"/>
      <c r="E940" s="117"/>
    </row>
    <row r="941" spans="2:5" ht="12.75">
      <c r="B941" s="117"/>
      <c r="C941" s="307"/>
      <c r="D941" s="117"/>
      <c r="E941" s="117"/>
    </row>
    <row r="942" spans="2:5" ht="12.75">
      <c r="B942" s="117"/>
      <c r="C942" s="307"/>
      <c r="D942" s="117"/>
      <c r="E942" s="117"/>
    </row>
    <row r="943" spans="2:5" ht="12.75">
      <c r="B943" s="117"/>
      <c r="C943" s="307"/>
      <c r="D943" s="117"/>
      <c r="E943" s="117"/>
    </row>
    <row r="944" spans="2:5" ht="12.75">
      <c r="B944" s="117"/>
      <c r="C944" s="307"/>
      <c r="D944" s="117"/>
      <c r="E944" s="117"/>
    </row>
    <row r="945" spans="2:5" ht="12.75">
      <c r="B945" s="117"/>
      <c r="C945" s="307"/>
      <c r="D945" s="117"/>
      <c r="E945" s="117"/>
    </row>
    <row r="946" spans="2:5" ht="12.75">
      <c r="B946" s="117"/>
      <c r="C946" s="307"/>
      <c r="D946" s="117"/>
      <c r="E946" s="117"/>
    </row>
    <row r="947" spans="2:5" ht="12.75">
      <c r="B947" s="117"/>
      <c r="C947" s="307"/>
      <c r="D947" s="117"/>
      <c r="E947" s="117"/>
    </row>
    <row r="948" spans="2:5" ht="12.75">
      <c r="B948" s="117"/>
      <c r="C948" s="307"/>
      <c r="D948" s="117"/>
      <c r="E948" s="117"/>
    </row>
    <row r="949" spans="2:5" ht="12.75">
      <c r="B949" s="117"/>
      <c r="C949" s="307"/>
      <c r="D949" s="117"/>
      <c r="E949" s="117"/>
    </row>
    <row r="950" spans="2:5" ht="12.75">
      <c r="B950" s="117"/>
      <c r="C950" s="307"/>
      <c r="D950" s="117"/>
      <c r="E950" s="117"/>
    </row>
    <row r="951" spans="2:5" ht="12.75">
      <c r="B951" s="117"/>
      <c r="C951" s="307"/>
      <c r="D951" s="117"/>
      <c r="E951" s="117"/>
    </row>
    <row r="952" spans="2:5" ht="12.75">
      <c r="B952" s="117"/>
      <c r="C952" s="307"/>
      <c r="D952" s="117"/>
      <c r="E952" s="117"/>
    </row>
    <row r="953" spans="2:5" ht="12.75">
      <c r="B953" s="117"/>
      <c r="C953" s="307"/>
      <c r="D953" s="117"/>
      <c r="E953" s="117"/>
    </row>
    <row r="954" spans="2:5" ht="12.75">
      <c r="B954" s="117"/>
      <c r="C954" s="307"/>
      <c r="D954" s="117"/>
      <c r="E954" s="117"/>
    </row>
    <row r="955" spans="2:5" ht="12.75">
      <c r="B955" s="117"/>
      <c r="C955" s="307"/>
      <c r="D955" s="117"/>
      <c r="E955" s="117"/>
    </row>
    <row r="956" spans="2:5" ht="12.75">
      <c r="B956" s="117"/>
      <c r="C956" s="307"/>
      <c r="D956" s="117"/>
      <c r="E956" s="117"/>
    </row>
    <row r="957" spans="2:5" ht="12.75">
      <c r="B957" s="117"/>
      <c r="C957" s="307"/>
      <c r="D957" s="117"/>
      <c r="E957" s="117"/>
    </row>
    <row r="958" spans="2:5" ht="12.75">
      <c r="B958" s="117"/>
      <c r="C958" s="307"/>
      <c r="D958" s="117"/>
      <c r="E958" s="117"/>
    </row>
    <row r="959" spans="2:5" ht="12.75">
      <c r="B959" s="117"/>
      <c r="C959" s="307"/>
      <c r="D959" s="117"/>
      <c r="E959" s="117"/>
    </row>
    <row r="960" spans="2:5" ht="12.75">
      <c r="B960" s="117"/>
      <c r="C960" s="307"/>
      <c r="D960" s="117"/>
      <c r="E960" s="117"/>
    </row>
    <row r="961" spans="2:5" ht="12.75">
      <c r="B961" s="117"/>
      <c r="C961" s="307"/>
      <c r="D961" s="117"/>
      <c r="E961" s="117"/>
    </row>
    <row r="962" spans="2:5" ht="12.75">
      <c r="B962" s="117"/>
      <c r="C962" s="307"/>
      <c r="D962" s="117"/>
      <c r="E962" s="117"/>
    </row>
    <row r="963" spans="2:5" ht="12.75">
      <c r="B963" s="117"/>
      <c r="C963" s="307"/>
      <c r="D963" s="117"/>
      <c r="E963" s="117"/>
    </row>
    <row r="964" spans="2:5" ht="12.75">
      <c r="B964" s="117"/>
      <c r="C964" s="307"/>
      <c r="D964" s="117"/>
      <c r="E964" s="117"/>
    </row>
    <row r="965" spans="2:5" ht="12.75">
      <c r="B965" s="117"/>
      <c r="C965" s="307"/>
      <c r="D965" s="117"/>
      <c r="E965" s="117"/>
    </row>
    <row r="966" spans="2:5" ht="12.75">
      <c r="B966" s="117"/>
      <c r="C966" s="307"/>
      <c r="D966" s="117"/>
      <c r="E966" s="117"/>
    </row>
    <row r="967" spans="2:5" ht="12.75">
      <c r="B967" s="117"/>
      <c r="C967" s="307"/>
      <c r="D967" s="117"/>
      <c r="E967" s="117"/>
    </row>
    <row r="968" spans="2:5" ht="12.75">
      <c r="B968" s="117"/>
      <c r="C968" s="307"/>
      <c r="D968" s="117"/>
      <c r="E968" s="117"/>
    </row>
    <row r="969" spans="2:5" ht="12.75">
      <c r="B969" s="117"/>
      <c r="C969" s="307"/>
      <c r="D969" s="117"/>
      <c r="E969" s="117"/>
    </row>
    <row r="970" spans="2:5" ht="12.75">
      <c r="B970" s="117"/>
      <c r="C970" s="307"/>
      <c r="D970" s="117"/>
      <c r="E970" s="117"/>
    </row>
    <row r="971" spans="2:5" ht="12.75">
      <c r="B971" s="117"/>
      <c r="C971" s="307"/>
      <c r="D971" s="117"/>
      <c r="E971" s="117"/>
    </row>
    <row r="972" spans="2:5" ht="12.75">
      <c r="B972" s="117"/>
      <c r="C972" s="307"/>
      <c r="D972" s="117"/>
      <c r="E972" s="117"/>
    </row>
    <row r="973" spans="2:5" ht="12.75">
      <c r="B973" s="117"/>
      <c r="C973" s="307"/>
      <c r="D973" s="117"/>
      <c r="E973" s="117"/>
    </row>
    <row r="974" spans="2:5" ht="12.75">
      <c r="B974" s="117"/>
      <c r="C974" s="307"/>
      <c r="D974" s="117"/>
      <c r="E974" s="117"/>
    </row>
    <row r="975" spans="2:5" ht="12.75">
      <c r="B975" s="117"/>
      <c r="C975" s="307"/>
      <c r="D975" s="117"/>
      <c r="E975" s="117"/>
    </row>
    <row r="976" spans="2:5" ht="12.75">
      <c r="B976" s="117"/>
      <c r="C976" s="307"/>
      <c r="D976" s="117"/>
      <c r="E976" s="117"/>
    </row>
    <row r="977" spans="2:5" ht="12.75">
      <c r="B977" s="117"/>
      <c r="C977" s="307"/>
      <c r="D977" s="117"/>
      <c r="E977" s="117"/>
    </row>
    <row r="978" spans="2:5" ht="12.75">
      <c r="B978" s="117"/>
      <c r="C978" s="307"/>
      <c r="D978" s="117"/>
      <c r="E978" s="117"/>
    </row>
    <row r="979" spans="2:5" ht="12.75">
      <c r="B979" s="117"/>
      <c r="C979" s="307"/>
      <c r="D979" s="117"/>
      <c r="E979" s="117"/>
    </row>
    <row r="980" spans="2:5" ht="12.75">
      <c r="B980" s="117"/>
      <c r="C980" s="307"/>
      <c r="D980" s="117"/>
      <c r="E980" s="117"/>
    </row>
    <row r="981" spans="2:5" ht="12.75">
      <c r="B981" s="117"/>
      <c r="C981" s="307"/>
      <c r="D981" s="117"/>
      <c r="E981" s="117"/>
    </row>
    <row r="982" spans="2:5" ht="12.75">
      <c r="B982" s="117"/>
      <c r="C982" s="307"/>
      <c r="D982" s="117"/>
      <c r="E982" s="117"/>
    </row>
    <row r="983" spans="2:5" ht="12.75">
      <c r="B983" s="117"/>
      <c r="C983" s="307"/>
      <c r="D983" s="117"/>
      <c r="E983" s="117"/>
    </row>
    <row r="984" spans="2:5" ht="12.75">
      <c r="B984" s="117"/>
      <c r="C984" s="307"/>
      <c r="D984" s="117"/>
      <c r="E984" s="117"/>
    </row>
    <row r="985" spans="2:5" ht="12.75">
      <c r="B985" s="117"/>
      <c r="C985" s="307"/>
      <c r="D985" s="117"/>
      <c r="E985" s="117"/>
    </row>
    <row r="986" spans="2:5" ht="12.75">
      <c r="B986" s="117"/>
      <c r="C986" s="307"/>
      <c r="D986" s="117"/>
      <c r="E986" s="117"/>
    </row>
    <row r="987" spans="2:5" ht="12.75">
      <c r="B987" s="117"/>
      <c r="C987" s="307"/>
      <c r="D987" s="117"/>
      <c r="E987" s="117"/>
    </row>
    <row r="988" spans="2:5" ht="12.75">
      <c r="B988" s="117"/>
      <c r="C988" s="307"/>
      <c r="D988" s="117"/>
      <c r="E988" s="117"/>
    </row>
    <row r="989" spans="2:5" ht="12.75">
      <c r="B989" s="117"/>
      <c r="C989" s="307"/>
      <c r="D989" s="117"/>
      <c r="E989" s="117"/>
    </row>
    <row r="990" spans="2:5" ht="12.75">
      <c r="B990" s="117"/>
      <c r="C990" s="307"/>
      <c r="D990" s="117"/>
      <c r="E990" s="117"/>
    </row>
    <row r="991" spans="2:5" ht="12.75">
      <c r="B991" s="117"/>
      <c r="C991" s="307"/>
      <c r="D991" s="117"/>
      <c r="E991" s="117"/>
    </row>
    <row r="992" spans="2:5" ht="12.75">
      <c r="B992" s="117"/>
      <c r="C992" s="307"/>
      <c r="D992" s="117"/>
      <c r="E992" s="117"/>
    </row>
    <row r="993" spans="2:5" ht="12.75">
      <c r="B993" s="117"/>
      <c r="C993" s="307"/>
      <c r="D993" s="117"/>
      <c r="E993" s="117"/>
    </row>
    <row r="994" spans="2:5" ht="12.75">
      <c r="B994" s="117"/>
      <c r="C994" s="307"/>
      <c r="D994" s="117"/>
      <c r="E994" s="117"/>
    </row>
    <row r="995" spans="2:5" ht="12.75">
      <c r="B995" s="117"/>
      <c r="C995" s="307"/>
      <c r="D995" s="117"/>
      <c r="E995" s="117"/>
    </row>
    <row r="996" spans="2:5" ht="12.75">
      <c r="B996" s="117"/>
      <c r="C996" s="307"/>
      <c r="D996" s="117"/>
      <c r="E996" s="117"/>
    </row>
    <row r="997" spans="2:5" ht="12.75">
      <c r="B997" s="117"/>
      <c r="C997" s="307"/>
      <c r="D997" s="117"/>
      <c r="E997" s="117"/>
    </row>
    <row r="998" spans="2:5" ht="12.75">
      <c r="B998" s="117"/>
      <c r="C998" s="307"/>
      <c r="D998" s="117"/>
      <c r="E998" s="117"/>
    </row>
    <row r="999" spans="2:5" ht="12.75">
      <c r="B999" s="117"/>
      <c r="C999" s="307"/>
      <c r="D999" s="117"/>
      <c r="E999" s="117"/>
    </row>
    <row r="1000" spans="2:5" ht="12.75">
      <c r="B1000" s="117"/>
      <c r="C1000" s="307"/>
      <c r="D1000" s="117"/>
      <c r="E1000" s="117"/>
    </row>
    <row r="1001" spans="2:5" ht="12.75">
      <c r="B1001" s="117"/>
      <c r="C1001" s="307"/>
      <c r="D1001" s="117"/>
      <c r="E1001" s="117"/>
    </row>
    <row r="1002" spans="2:5" ht="12.75">
      <c r="B1002" s="117"/>
      <c r="C1002" s="307"/>
      <c r="D1002" s="117"/>
      <c r="E1002" s="117"/>
    </row>
    <row r="1003" spans="2:5" ht="12.75">
      <c r="B1003" s="117"/>
      <c r="C1003" s="307"/>
      <c r="D1003" s="117"/>
      <c r="E1003" s="117"/>
    </row>
    <row r="1004" spans="2:5" ht="12.75">
      <c r="B1004" s="117"/>
      <c r="C1004" s="307"/>
      <c r="D1004" s="117"/>
      <c r="E1004" s="117"/>
    </row>
    <row r="1005" spans="2:5" ht="12.75">
      <c r="B1005" s="117"/>
      <c r="C1005" s="307"/>
      <c r="D1005" s="117"/>
      <c r="E1005" s="117"/>
    </row>
    <row r="1006" spans="2:5" ht="12.75">
      <c r="B1006" s="117"/>
      <c r="C1006" s="307"/>
      <c r="D1006" s="117"/>
      <c r="E1006" s="117"/>
    </row>
    <row r="1007" spans="2:5" ht="12.75">
      <c r="B1007" s="117"/>
      <c r="C1007" s="307"/>
      <c r="D1007" s="117"/>
      <c r="E1007" s="117"/>
    </row>
    <row r="1008" spans="2:5" ht="12.75">
      <c r="B1008" s="117"/>
      <c r="C1008" s="307"/>
      <c r="D1008" s="117"/>
      <c r="E1008" s="117"/>
    </row>
    <row r="1009" spans="2:5" ht="12.75">
      <c r="B1009" s="117"/>
      <c r="C1009" s="307"/>
      <c r="D1009" s="117"/>
      <c r="E1009" s="117"/>
    </row>
    <row r="1010" spans="2:5" ht="12.75">
      <c r="B1010" s="117"/>
      <c r="C1010" s="307"/>
      <c r="D1010" s="117"/>
      <c r="E1010" s="117"/>
    </row>
    <row r="1011" spans="2:5" ht="12.75">
      <c r="B1011" s="117"/>
      <c r="C1011" s="307"/>
      <c r="D1011" s="117"/>
      <c r="E1011" s="117"/>
    </row>
    <row r="1012" spans="2:5" ht="12.75">
      <c r="B1012" s="117"/>
      <c r="C1012" s="307"/>
      <c r="D1012" s="117"/>
      <c r="E1012" s="117"/>
    </row>
    <row r="1013" spans="2:5" ht="12.75">
      <c r="B1013" s="117"/>
      <c r="C1013" s="307"/>
      <c r="D1013" s="117"/>
      <c r="E1013" s="117"/>
    </row>
    <row r="1014" spans="2:5" ht="12.75">
      <c r="B1014" s="117"/>
      <c r="C1014" s="307"/>
      <c r="D1014" s="117"/>
      <c r="E1014" s="117"/>
    </row>
    <row r="1015" spans="2:5" ht="12.75">
      <c r="B1015" s="117"/>
      <c r="C1015" s="307"/>
      <c r="D1015" s="117"/>
      <c r="E1015" s="117"/>
    </row>
    <row r="1016" spans="2:5" ht="12.75">
      <c r="B1016" s="117"/>
      <c r="C1016" s="307"/>
      <c r="D1016" s="117"/>
      <c r="E1016" s="117"/>
    </row>
    <row r="1017" spans="2:5" ht="12.75">
      <c r="B1017" s="117"/>
      <c r="C1017" s="307"/>
      <c r="D1017" s="117"/>
      <c r="E1017" s="117"/>
    </row>
    <row r="1018" spans="2:5" ht="12.75">
      <c r="B1018" s="117"/>
      <c r="C1018" s="307"/>
      <c r="D1018" s="117"/>
      <c r="E1018" s="117"/>
    </row>
    <row r="1019" spans="2:5" ht="12.75">
      <c r="B1019" s="117"/>
      <c r="C1019" s="307"/>
      <c r="D1019" s="117"/>
      <c r="E1019" s="117"/>
    </row>
    <row r="1020" spans="2:5" ht="12.75">
      <c r="B1020" s="117"/>
      <c r="C1020" s="307"/>
      <c r="D1020" s="117"/>
      <c r="E1020" s="117"/>
    </row>
    <row r="1021" spans="2:5" ht="12.75">
      <c r="B1021" s="117"/>
      <c r="C1021" s="307"/>
      <c r="D1021" s="117"/>
      <c r="E1021" s="117"/>
    </row>
    <row r="1022" spans="2:5" ht="12.75">
      <c r="B1022" s="117"/>
      <c r="C1022" s="307"/>
      <c r="D1022" s="117"/>
      <c r="E1022" s="117"/>
    </row>
    <row r="1023" spans="2:5" ht="12.75">
      <c r="B1023" s="117"/>
      <c r="C1023" s="307"/>
      <c r="D1023" s="117"/>
      <c r="E1023" s="117"/>
    </row>
    <row r="1024" spans="2:5" ht="12.75">
      <c r="B1024" s="117"/>
      <c r="C1024" s="307"/>
      <c r="D1024" s="117"/>
      <c r="E1024" s="117"/>
    </row>
    <row r="1025" spans="2:5" ht="12.75">
      <c r="B1025" s="117"/>
      <c r="C1025" s="307"/>
      <c r="D1025" s="117"/>
      <c r="E1025" s="117"/>
    </row>
    <row r="1026" spans="2:5" ht="12.75">
      <c r="B1026" s="117"/>
      <c r="C1026" s="307"/>
      <c r="D1026" s="117"/>
      <c r="E1026" s="117"/>
    </row>
    <row r="1027" spans="2:5" ht="12.75">
      <c r="B1027" s="117"/>
      <c r="C1027" s="307"/>
      <c r="D1027" s="117"/>
      <c r="E1027" s="117"/>
    </row>
    <row r="1028" spans="2:5" ht="12.75">
      <c r="B1028" s="117"/>
      <c r="C1028" s="307"/>
      <c r="D1028" s="117"/>
      <c r="E1028" s="117"/>
    </row>
    <row r="1029" spans="2:5" ht="12.75">
      <c r="B1029" s="117"/>
      <c r="C1029" s="307"/>
      <c r="D1029" s="117"/>
      <c r="E1029" s="117"/>
    </row>
    <row r="1030" spans="2:5" ht="12.75">
      <c r="B1030" s="117"/>
      <c r="C1030" s="307"/>
      <c r="D1030" s="117"/>
      <c r="E1030" s="117"/>
    </row>
    <row r="1031" spans="2:5" ht="12.75">
      <c r="B1031" s="117"/>
      <c r="C1031" s="307"/>
      <c r="D1031" s="117"/>
      <c r="E1031" s="117"/>
    </row>
    <row r="1032" spans="2:5" ht="12.75">
      <c r="B1032" s="117"/>
      <c r="C1032" s="307"/>
      <c r="D1032" s="117"/>
      <c r="E1032" s="117"/>
    </row>
    <row r="1033" spans="2:5" ht="12.75">
      <c r="B1033" s="117"/>
      <c r="C1033" s="307"/>
      <c r="D1033" s="117"/>
      <c r="E1033" s="117"/>
    </row>
    <row r="1034" spans="2:5" ht="12.75">
      <c r="B1034" s="117"/>
      <c r="C1034" s="307"/>
      <c r="D1034" s="117"/>
      <c r="E1034" s="117"/>
    </row>
    <row r="1035" spans="2:5" ht="12.75">
      <c r="B1035" s="117"/>
      <c r="C1035" s="307"/>
      <c r="D1035" s="117"/>
      <c r="E1035" s="117"/>
    </row>
    <row r="1036" spans="2:5" ht="12.75">
      <c r="B1036" s="117"/>
      <c r="C1036" s="307"/>
      <c r="D1036" s="117"/>
      <c r="E1036" s="117"/>
    </row>
    <row r="1037" spans="2:5" ht="12.75">
      <c r="B1037" s="117"/>
      <c r="C1037" s="307"/>
      <c r="D1037" s="117"/>
      <c r="E1037" s="117"/>
    </row>
    <row r="1038" spans="2:5" ht="12.75">
      <c r="B1038" s="117"/>
      <c r="C1038" s="307"/>
      <c r="D1038" s="117"/>
      <c r="E1038" s="117"/>
    </row>
    <row r="1039" spans="2:5" ht="12.75">
      <c r="B1039" s="117"/>
      <c r="C1039" s="307"/>
      <c r="D1039" s="117"/>
      <c r="E1039" s="117"/>
    </row>
    <row r="1040" spans="2:5" ht="12.75">
      <c r="B1040" s="117"/>
      <c r="C1040" s="307"/>
      <c r="D1040" s="117"/>
      <c r="E1040" s="117"/>
    </row>
    <row r="1041" spans="2:5" ht="12.75">
      <c r="B1041" s="117"/>
      <c r="C1041" s="307"/>
      <c r="D1041" s="117"/>
      <c r="E1041" s="117"/>
    </row>
    <row r="1042" spans="2:5" ht="12.75">
      <c r="B1042" s="117"/>
      <c r="C1042" s="307"/>
      <c r="D1042" s="117"/>
      <c r="E1042" s="117"/>
    </row>
    <row r="1043" spans="2:5" ht="12.75">
      <c r="B1043" s="117"/>
      <c r="C1043" s="307"/>
      <c r="D1043" s="117"/>
      <c r="E1043" s="117"/>
    </row>
    <row r="1044" spans="2:5" ht="12.75">
      <c r="B1044" s="117"/>
      <c r="C1044" s="307"/>
      <c r="D1044" s="117"/>
      <c r="E1044" s="117"/>
    </row>
    <row r="1045" spans="2:5" ht="12.75">
      <c r="B1045" s="117"/>
      <c r="C1045" s="307"/>
      <c r="D1045" s="117"/>
      <c r="E1045" s="117"/>
    </row>
    <row r="1046" spans="2:5" ht="12.75">
      <c r="B1046" s="117"/>
      <c r="C1046" s="307"/>
      <c r="D1046" s="117"/>
      <c r="E1046" s="117"/>
    </row>
    <row r="1047" spans="2:5" ht="12.75">
      <c r="B1047" s="117"/>
      <c r="C1047" s="307"/>
      <c r="D1047" s="117"/>
      <c r="E1047" s="117"/>
    </row>
    <row r="1048" spans="2:5" ht="12.75">
      <c r="B1048" s="117"/>
      <c r="C1048" s="307"/>
      <c r="D1048" s="117"/>
      <c r="E1048" s="117"/>
    </row>
    <row r="1049" spans="2:5" ht="12.75">
      <c r="B1049" s="117"/>
      <c r="C1049" s="307"/>
      <c r="D1049" s="117"/>
      <c r="E1049" s="117"/>
    </row>
    <row r="1050" spans="2:5" ht="12.75">
      <c r="B1050" s="117"/>
      <c r="C1050" s="307"/>
      <c r="D1050" s="117"/>
      <c r="E1050" s="117"/>
    </row>
    <row r="1051" spans="2:5" ht="12.75">
      <c r="B1051" s="117"/>
      <c r="C1051" s="307"/>
      <c r="D1051" s="117"/>
      <c r="E1051" s="117"/>
    </row>
    <row r="1052" spans="2:5" ht="12.75">
      <c r="B1052" s="117"/>
      <c r="C1052" s="307"/>
      <c r="D1052" s="117"/>
      <c r="E1052" s="117"/>
    </row>
    <row r="1053" spans="2:5" ht="12.75">
      <c r="B1053" s="117"/>
      <c r="C1053" s="307"/>
      <c r="D1053" s="117"/>
      <c r="E1053" s="117"/>
    </row>
    <row r="1054" spans="2:5" ht="12.75">
      <c r="B1054" s="117"/>
      <c r="C1054" s="307"/>
      <c r="D1054" s="117"/>
      <c r="E1054" s="117"/>
    </row>
    <row r="1055" spans="2:5" ht="12.75">
      <c r="B1055" s="117"/>
      <c r="C1055" s="307"/>
      <c r="D1055" s="117"/>
      <c r="E1055" s="117"/>
    </row>
    <row r="1056" spans="2:5" ht="12.75">
      <c r="B1056" s="117"/>
      <c r="C1056" s="307"/>
      <c r="D1056" s="117"/>
      <c r="E1056" s="117"/>
    </row>
    <row r="1057" spans="2:5" ht="12.75">
      <c r="B1057" s="117"/>
      <c r="C1057" s="307"/>
      <c r="D1057" s="117"/>
      <c r="E1057" s="117"/>
    </row>
    <row r="1058" spans="2:5" ht="12.75">
      <c r="B1058" s="117"/>
      <c r="C1058" s="307"/>
      <c r="D1058" s="117"/>
      <c r="E1058" s="117"/>
    </row>
    <row r="1059" spans="2:5" ht="12.75">
      <c r="B1059" s="117"/>
      <c r="C1059" s="307"/>
      <c r="D1059" s="117"/>
      <c r="E1059" s="117"/>
    </row>
    <row r="1060" spans="2:5" ht="12.75">
      <c r="B1060" s="117"/>
      <c r="C1060" s="307"/>
      <c r="D1060" s="117"/>
      <c r="E1060" s="117"/>
    </row>
    <row r="1061" spans="2:5" ht="12.75">
      <c r="B1061" s="117"/>
      <c r="C1061" s="307"/>
      <c r="D1061" s="117"/>
      <c r="E1061" s="117"/>
    </row>
    <row r="1062" spans="2:5" ht="12.75">
      <c r="B1062" s="117"/>
      <c r="C1062" s="307"/>
      <c r="D1062" s="117"/>
      <c r="E1062" s="117"/>
    </row>
    <row r="1063" spans="2:5" ht="12.75">
      <c r="B1063" s="117"/>
      <c r="C1063" s="307"/>
      <c r="D1063" s="117"/>
      <c r="E1063" s="117"/>
    </row>
    <row r="1064" spans="2:5" ht="12.75">
      <c r="B1064" s="117"/>
      <c r="C1064" s="307"/>
      <c r="D1064" s="117"/>
      <c r="E1064" s="117"/>
    </row>
    <row r="1065" spans="2:5" ht="12.75">
      <c r="B1065" s="117"/>
      <c r="C1065" s="307"/>
      <c r="D1065" s="117"/>
      <c r="E1065" s="117"/>
    </row>
    <row r="1066" spans="2:5" ht="12.75">
      <c r="B1066" s="117"/>
      <c r="C1066" s="307"/>
      <c r="D1066" s="117"/>
      <c r="E1066" s="117"/>
    </row>
    <row r="1067" spans="2:5" ht="12.75">
      <c r="B1067" s="117"/>
      <c r="C1067" s="307"/>
      <c r="D1067" s="117"/>
      <c r="E1067" s="117"/>
    </row>
    <row r="1068" spans="2:5" ht="12.75">
      <c r="B1068" s="117"/>
      <c r="C1068" s="307"/>
      <c r="D1068" s="117"/>
      <c r="E1068" s="117"/>
    </row>
    <row r="1069" spans="2:5" ht="12.75">
      <c r="B1069" s="117"/>
      <c r="C1069" s="307"/>
      <c r="D1069" s="117"/>
      <c r="E1069" s="117"/>
    </row>
    <row r="1070" spans="2:5" ht="12.75">
      <c r="B1070" s="117"/>
      <c r="C1070" s="307"/>
      <c r="D1070" s="117"/>
      <c r="E1070" s="117"/>
    </row>
    <row r="1071" spans="2:5" ht="12.75">
      <c r="B1071" s="117"/>
      <c r="C1071" s="307"/>
      <c r="D1071" s="117"/>
      <c r="E1071" s="117"/>
    </row>
    <row r="1072" spans="2:5" ht="12.75">
      <c r="B1072" s="117"/>
      <c r="C1072" s="307"/>
      <c r="D1072" s="117"/>
      <c r="E1072" s="117"/>
    </row>
    <row r="1073" spans="2:5" ht="12.75">
      <c r="B1073" s="117"/>
      <c r="C1073" s="307"/>
      <c r="D1073" s="117"/>
      <c r="E1073" s="117"/>
    </row>
    <row r="1074" spans="2:5" ht="12.75">
      <c r="B1074" s="117"/>
      <c r="C1074" s="307"/>
      <c r="D1074" s="117"/>
      <c r="E1074" s="117"/>
    </row>
    <row r="1075" spans="2:5" ht="12.75">
      <c r="B1075" s="117"/>
      <c r="C1075" s="307"/>
      <c r="D1075" s="117"/>
      <c r="E1075" s="117"/>
    </row>
    <row r="1076" spans="2:5" ht="12.75">
      <c r="B1076" s="117"/>
      <c r="C1076" s="307"/>
      <c r="D1076" s="117"/>
      <c r="E1076" s="117"/>
    </row>
    <row r="1077" spans="2:5" ht="12.75">
      <c r="B1077" s="117"/>
      <c r="C1077" s="307"/>
      <c r="D1077" s="117"/>
      <c r="E1077" s="117"/>
    </row>
    <row r="1078" spans="2:5" ht="12.75">
      <c r="B1078" s="117"/>
      <c r="C1078" s="307"/>
      <c r="D1078" s="117"/>
      <c r="E1078" s="117"/>
    </row>
    <row r="1079" spans="2:5" ht="12.75">
      <c r="B1079" s="117"/>
      <c r="C1079" s="307"/>
      <c r="D1079" s="117"/>
      <c r="E1079" s="117"/>
    </row>
    <row r="1080" spans="2:5" ht="12.75">
      <c r="B1080" s="117"/>
      <c r="C1080" s="307"/>
      <c r="D1080" s="117"/>
      <c r="E1080" s="117"/>
    </row>
    <row r="1081" spans="2:5" ht="12.75">
      <c r="B1081" s="117"/>
      <c r="C1081" s="307"/>
      <c r="D1081" s="117"/>
      <c r="E1081" s="117"/>
    </row>
    <row r="1082" spans="2:5" ht="12.75">
      <c r="B1082" s="117"/>
      <c r="C1082" s="307"/>
      <c r="D1082" s="117"/>
      <c r="E1082" s="117"/>
    </row>
    <row r="1083" spans="2:5" ht="12.75">
      <c r="B1083" s="117"/>
      <c r="C1083" s="307"/>
      <c r="D1083" s="117"/>
      <c r="E1083" s="117"/>
    </row>
    <row r="1084" spans="2:5" ht="12.75">
      <c r="B1084" s="117"/>
      <c r="C1084" s="307"/>
      <c r="D1084" s="117"/>
      <c r="E1084" s="117"/>
    </row>
    <row r="1085" spans="2:5" ht="12.75">
      <c r="B1085" s="117"/>
      <c r="C1085" s="307"/>
      <c r="D1085" s="117"/>
      <c r="E1085" s="117"/>
    </row>
    <row r="1086" spans="2:5" ht="12.75">
      <c r="B1086" s="117"/>
      <c r="C1086" s="307"/>
      <c r="D1086" s="117"/>
      <c r="E1086" s="117"/>
    </row>
    <row r="1087" spans="2:5" ht="12.75">
      <c r="B1087" s="117"/>
      <c r="C1087" s="307"/>
      <c r="D1087" s="117"/>
      <c r="E1087" s="117"/>
    </row>
    <row r="1088" spans="2:5" ht="12.75">
      <c r="B1088" s="117"/>
      <c r="C1088" s="307"/>
      <c r="D1088" s="117"/>
      <c r="E1088" s="117"/>
    </row>
    <row r="1089" spans="2:5" ht="12.75">
      <c r="B1089" s="117"/>
      <c r="C1089" s="307"/>
      <c r="D1089" s="117"/>
      <c r="E1089" s="117"/>
    </row>
    <row r="1090" spans="2:5" ht="12.75">
      <c r="B1090" s="117"/>
      <c r="C1090" s="307"/>
      <c r="D1090" s="117"/>
      <c r="E1090" s="117"/>
    </row>
    <row r="1091" spans="2:5" ht="12.75">
      <c r="B1091" s="117"/>
      <c r="C1091" s="307"/>
      <c r="D1091" s="117"/>
      <c r="E1091" s="117"/>
    </row>
    <row r="1092" spans="2:5" ht="12.75">
      <c r="B1092" s="117"/>
      <c r="C1092" s="307"/>
      <c r="D1092" s="117"/>
      <c r="E1092" s="117"/>
    </row>
    <row r="1093" spans="2:5" ht="12.75">
      <c r="B1093" s="117"/>
      <c r="C1093" s="307"/>
      <c r="D1093" s="117"/>
      <c r="E1093" s="117"/>
    </row>
    <row r="1094" spans="2:5" ht="12.75">
      <c r="B1094" s="117"/>
      <c r="C1094" s="307"/>
      <c r="D1094" s="117"/>
      <c r="E1094" s="117"/>
    </row>
    <row r="1095" spans="2:5" ht="12.75">
      <c r="B1095" s="117"/>
      <c r="C1095" s="307"/>
      <c r="D1095" s="117"/>
      <c r="E1095" s="117"/>
    </row>
    <row r="1096" spans="2:5" ht="12.75">
      <c r="B1096" s="117"/>
      <c r="C1096" s="307"/>
      <c r="D1096" s="117"/>
      <c r="E1096" s="117"/>
    </row>
    <row r="1097" spans="2:5" ht="12.75">
      <c r="B1097" s="117"/>
      <c r="C1097" s="307"/>
      <c r="D1097" s="117"/>
      <c r="E1097" s="117"/>
    </row>
    <row r="1098" spans="2:5" ht="12.75">
      <c r="B1098" s="117"/>
      <c r="C1098" s="307"/>
      <c r="D1098" s="117"/>
      <c r="E1098" s="117"/>
    </row>
    <row r="1099" spans="2:5" ht="12.75">
      <c r="B1099" s="117"/>
      <c r="C1099" s="307"/>
      <c r="D1099" s="117"/>
      <c r="E1099" s="117"/>
    </row>
    <row r="1100" spans="2:5" ht="12.75">
      <c r="B1100" s="117"/>
      <c r="C1100" s="307"/>
      <c r="D1100" s="117"/>
      <c r="E1100" s="117"/>
    </row>
    <row r="1101" spans="2:5" ht="12.75">
      <c r="B1101" s="117"/>
      <c r="C1101" s="307"/>
      <c r="D1101" s="117"/>
      <c r="E1101" s="117"/>
    </row>
    <row r="1102" spans="2:5" ht="12.75">
      <c r="B1102" s="117"/>
      <c r="C1102" s="307"/>
      <c r="D1102" s="117"/>
      <c r="E1102" s="117"/>
    </row>
    <row r="1103" spans="2:5" ht="12.75">
      <c r="B1103" s="117"/>
      <c r="C1103" s="307"/>
      <c r="D1103" s="117"/>
      <c r="E1103" s="117"/>
    </row>
    <row r="1104" spans="2:5" ht="12.75">
      <c r="B1104" s="117"/>
      <c r="C1104" s="307"/>
      <c r="D1104" s="117"/>
      <c r="E1104" s="117"/>
    </row>
    <row r="1105" spans="2:5" ht="12.75">
      <c r="B1105" s="117"/>
      <c r="C1105" s="307"/>
      <c r="D1105" s="117"/>
      <c r="E1105" s="117"/>
    </row>
    <row r="1106" spans="2:5" ht="12.75">
      <c r="B1106" s="117"/>
      <c r="C1106" s="307"/>
      <c r="D1106" s="117"/>
      <c r="E1106" s="117"/>
    </row>
    <row r="1107" spans="2:5" ht="12.75">
      <c r="B1107" s="117"/>
      <c r="C1107" s="307"/>
      <c r="D1107" s="117"/>
      <c r="E1107" s="117"/>
    </row>
    <row r="1108" spans="2:5" ht="12.75">
      <c r="B1108" s="117"/>
      <c r="C1108" s="307"/>
      <c r="D1108" s="117"/>
      <c r="E1108" s="117"/>
    </row>
    <row r="1109" spans="2:5" ht="12.75">
      <c r="B1109" s="117"/>
      <c r="C1109" s="307"/>
      <c r="D1109" s="117"/>
      <c r="E1109" s="117"/>
    </row>
    <row r="1110" spans="2:5" ht="12.75">
      <c r="B1110" s="117"/>
      <c r="C1110" s="307"/>
      <c r="D1110" s="117"/>
      <c r="E1110" s="117"/>
    </row>
    <row r="1111" spans="2:5" ht="12.75">
      <c r="B1111" s="117"/>
      <c r="C1111" s="307"/>
      <c r="D1111" s="117"/>
      <c r="E1111" s="117"/>
    </row>
    <row r="1112" spans="2:5" ht="12.75">
      <c r="B1112" s="117"/>
      <c r="C1112" s="307"/>
      <c r="D1112" s="117"/>
      <c r="E1112" s="117"/>
    </row>
    <row r="1113" spans="2:5" ht="12.75">
      <c r="B1113" s="117"/>
      <c r="C1113" s="307"/>
      <c r="D1113" s="117"/>
      <c r="E1113" s="117"/>
    </row>
    <row r="1114" spans="2:5" ht="12.75">
      <c r="B1114" s="117"/>
      <c r="C1114" s="307"/>
      <c r="D1114" s="117"/>
      <c r="E1114" s="117"/>
    </row>
    <row r="1115" spans="2:5" ht="12.75">
      <c r="B1115" s="117"/>
      <c r="C1115" s="307"/>
      <c r="D1115" s="117"/>
      <c r="E1115" s="117"/>
    </row>
    <row r="1116" spans="2:5" ht="12.75">
      <c r="B1116" s="117"/>
      <c r="C1116" s="307"/>
      <c r="D1116" s="117"/>
      <c r="E1116" s="117"/>
    </row>
    <row r="1117" spans="2:5" ht="12.75">
      <c r="B1117" s="117"/>
      <c r="C1117" s="307"/>
      <c r="D1117" s="117"/>
      <c r="E1117" s="117"/>
    </row>
    <row r="1118" spans="2:5" ht="12.75">
      <c r="B1118" s="117"/>
      <c r="C1118" s="307"/>
      <c r="D1118" s="117"/>
      <c r="E1118" s="117"/>
    </row>
    <row r="1119" spans="2:5" ht="12.75">
      <c r="B1119" s="117"/>
      <c r="C1119" s="307"/>
      <c r="D1119" s="117"/>
      <c r="E1119" s="117"/>
    </row>
    <row r="1120" spans="2:5" ht="12.75">
      <c r="B1120" s="117"/>
      <c r="C1120" s="307"/>
      <c r="D1120" s="117"/>
      <c r="E1120" s="117"/>
    </row>
    <row r="1121" spans="2:5" ht="12.75">
      <c r="B1121" s="117"/>
      <c r="C1121" s="307"/>
      <c r="D1121" s="117"/>
      <c r="E1121" s="117"/>
    </row>
    <row r="1122" spans="2:5" ht="12.75">
      <c r="B1122" s="117"/>
      <c r="C1122" s="307"/>
      <c r="D1122" s="117"/>
      <c r="E1122" s="117"/>
    </row>
    <row r="1123" spans="2:5" ht="12.75">
      <c r="B1123" s="117"/>
      <c r="C1123" s="307"/>
      <c r="D1123" s="117"/>
      <c r="E1123" s="117"/>
    </row>
    <row r="1124" spans="2:5" ht="12.75">
      <c r="B1124" s="117"/>
      <c r="C1124" s="307"/>
      <c r="D1124" s="117"/>
      <c r="E1124" s="117"/>
    </row>
    <row r="1125" spans="2:5" ht="12.75">
      <c r="B1125" s="117"/>
      <c r="C1125" s="307"/>
      <c r="D1125" s="117"/>
      <c r="E1125" s="117"/>
    </row>
    <row r="1126" spans="2:5" ht="12.75">
      <c r="B1126" s="117"/>
      <c r="C1126" s="307"/>
      <c r="D1126" s="117"/>
      <c r="E1126" s="117"/>
    </row>
    <row r="1127" spans="2:5" ht="12.75">
      <c r="B1127" s="117"/>
      <c r="C1127" s="307"/>
      <c r="D1127" s="117"/>
      <c r="E1127" s="117"/>
    </row>
    <row r="1128" spans="2:5" ht="12.75">
      <c r="B1128" s="117"/>
      <c r="C1128" s="307"/>
      <c r="D1128" s="117"/>
      <c r="E1128" s="117"/>
    </row>
    <row r="1129" spans="2:5" ht="12.75">
      <c r="B1129" s="117"/>
      <c r="C1129" s="307"/>
      <c r="D1129" s="117"/>
      <c r="E1129" s="117"/>
    </row>
    <row r="1130" spans="2:5" ht="12.75">
      <c r="B1130" s="117"/>
      <c r="C1130" s="307"/>
      <c r="D1130" s="117"/>
      <c r="E1130" s="117"/>
    </row>
    <row r="1131" spans="2:5" ht="12.75">
      <c r="B1131" s="117"/>
      <c r="C1131" s="307"/>
      <c r="D1131" s="117"/>
      <c r="E1131" s="117"/>
    </row>
    <row r="1132" spans="2:5" ht="12.75">
      <c r="B1132" s="117"/>
      <c r="C1132" s="307"/>
      <c r="D1132" s="117"/>
      <c r="E1132" s="117"/>
    </row>
    <row r="1133" spans="2:5" ht="12.75">
      <c r="B1133" s="117"/>
      <c r="C1133" s="307"/>
      <c r="D1133" s="117"/>
      <c r="E1133" s="117"/>
    </row>
    <row r="1134" spans="2:5" ht="12.75">
      <c r="B1134" s="117"/>
      <c r="C1134" s="307"/>
      <c r="D1134" s="117"/>
      <c r="E1134" s="117"/>
    </row>
    <row r="1135" spans="2:5" ht="12.75">
      <c r="B1135" s="117"/>
      <c r="C1135" s="307"/>
      <c r="D1135" s="117"/>
      <c r="E1135" s="117"/>
    </row>
    <row r="1136" spans="2:5" ht="12.75">
      <c r="B1136" s="117"/>
      <c r="C1136" s="307"/>
      <c r="D1136" s="117"/>
      <c r="E1136" s="117"/>
    </row>
    <row r="1137" spans="2:5" ht="12.75">
      <c r="B1137" s="117"/>
      <c r="C1137" s="307"/>
      <c r="D1137" s="117"/>
      <c r="E1137" s="117"/>
    </row>
    <row r="1138" spans="2:5" ht="12.75">
      <c r="B1138" s="117"/>
      <c r="C1138" s="307"/>
      <c r="D1138" s="117"/>
      <c r="E1138" s="117"/>
    </row>
    <row r="1139" spans="2:5" ht="12.75">
      <c r="B1139" s="117"/>
      <c r="C1139" s="307"/>
      <c r="D1139" s="117"/>
      <c r="E1139" s="117"/>
    </row>
    <row r="1140" spans="2:5" ht="12.75">
      <c r="B1140" s="117"/>
      <c r="C1140" s="307"/>
      <c r="D1140" s="117"/>
      <c r="E1140" s="117"/>
    </row>
    <row r="1141" spans="2:5" ht="12.75">
      <c r="B1141" s="117"/>
      <c r="C1141" s="307"/>
      <c r="D1141" s="117"/>
      <c r="E1141" s="117"/>
    </row>
    <row r="1142" spans="2:5" ht="12.75">
      <c r="B1142" s="117"/>
      <c r="C1142" s="307"/>
      <c r="D1142" s="117"/>
      <c r="E1142" s="117"/>
    </row>
    <row r="1143" spans="2:5" ht="12.75">
      <c r="B1143" s="117"/>
      <c r="C1143" s="307"/>
      <c r="D1143" s="117"/>
      <c r="E1143" s="117"/>
    </row>
    <row r="1144" spans="2:5" ht="12.75">
      <c r="B1144" s="117"/>
      <c r="C1144" s="307"/>
      <c r="D1144" s="117"/>
      <c r="E1144" s="117"/>
    </row>
    <row r="1145" spans="2:5" ht="12.75">
      <c r="B1145" s="117"/>
      <c r="C1145" s="307"/>
      <c r="D1145" s="117"/>
      <c r="E1145" s="117"/>
    </row>
    <row r="1146" spans="2:5" ht="12.75">
      <c r="B1146" s="117"/>
      <c r="C1146" s="307"/>
      <c r="D1146" s="117"/>
      <c r="E1146" s="117"/>
    </row>
    <row r="1147" spans="2:5" ht="12.75">
      <c r="B1147" s="117"/>
      <c r="C1147" s="307"/>
      <c r="D1147" s="117"/>
      <c r="E1147" s="117"/>
    </row>
    <row r="1148" spans="2:5" ht="12.75">
      <c r="B1148" s="117"/>
      <c r="C1148" s="307"/>
      <c r="D1148" s="117"/>
      <c r="E1148" s="117"/>
    </row>
    <row r="1149" spans="2:5" ht="12.75">
      <c r="B1149" s="117"/>
      <c r="C1149" s="307"/>
      <c r="D1149" s="117"/>
      <c r="E1149" s="117"/>
    </row>
    <row r="1150" spans="2:5" ht="12.75">
      <c r="B1150" s="117"/>
      <c r="C1150" s="307"/>
      <c r="D1150" s="117"/>
      <c r="E1150" s="117"/>
    </row>
    <row r="1151" spans="2:5" ht="12.75">
      <c r="B1151" s="117"/>
      <c r="C1151" s="307"/>
      <c r="D1151" s="117"/>
      <c r="E1151" s="117"/>
    </row>
    <row r="1152" spans="2:5" ht="12.75">
      <c r="B1152" s="117"/>
      <c r="C1152" s="307"/>
      <c r="D1152" s="117"/>
      <c r="E1152" s="117"/>
    </row>
    <row r="1153" spans="2:5" ht="12.75">
      <c r="B1153" s="117"/>
      <c r="C1153" s="307"/>
      <c r="D1153" s="117"/>
      <c r="E1153" s="117"/>
    </row>
    <row r="1154" spans="2:5" ht="12.75">
      <c r="B1154" s="117"/>
      <c r="C1154" s="307"/>
      <c r="D1154" s="117"/>
      <c r="E1154" s="117"/>
    </row>
    <row r="1155" spans="2:5" ht="12.75">
      <c r="B1155" s="117"/>
      <c r="C1155" s="307"/>
      <c r="D1155" s="117"/>
      <c r="E1155" s="117"/>
    </row>
    <row r="1156" spans="2:5" ht="12.75">
      <c r="B1156" s="117"/>
      <c r="C1156" s="307"/>
      <c r="D1156" s="117"/>
      <c r="E1156" s="117"/>
    </row>
    <row r="1157" spans="2:5" ht="12.75">
      <c r="B1157" s="117"/>
      <c r="C1157" s="307"/>
      <c r="D1157" s="117"/>
      <c r="E1157" s="117"/>
    </row>
    <row r="1158" spans="2:5" ht="12.75">
      <c r="B1158" s="117"/>
      <c r="C1158" s="307"/>
      <c r="D1158" s="117"/>
      <c r="E1158" s="117"/>
    </row>
    <row r="1159" spans="2:5" ht="12.75">
      <c r="B1159" s="117"/>
      <c r="C1159" s="307"/>
      <c r="D1159" s="117"/>
      <c r="E1159" s="117"/>
    </row>
    <row r="1160" spans="2:5" ht="12.75">
      <c r="B1160" s="117"/>
      <c r="C1160" s="307"/>
      <c r="D1160" s="117"/>
      <c r="E1160" s="117"/>
    </row>
    <row r="1161" spans="2:5" ht="12.75">
      <c r="B1161" s="117"/>
      <c r="C1161" s="307"/>
      <c r="D1161" s="117"/>
      <c r="E1161" s="117"/>
    </row>
    <row r="1162" spans="2:5" ht="12.75">
      <c r="B1162" s="117"/>
      <c r="C1162" s="307"/>
      <c r="D1162" s="117"/>
      <c r="E1162" s="117"/>
    </row>
    <row r="1163" spans="2:5" ht="12.75">
      <c r="B1163" s="117"/>
      <c r="C1163" s="307"/>
      <c r="D1163" s="117"/>
      <c r="E1163" s="117"/>
    </row>
    <row r="1164" spans="2:5" ht="12.75">
      <c r="B1164" s="117"/>
      <c r="C1164" s="307"/>
      <c r="D1164" s="117"/>
      <c r="E1164" s="117"/>
    </row>
    <row r="1165" spans="2:5" ht="12.75">
      <c r="B1165" s="117"/>
      <c r="C1165" s="307"/>
      <c r="D1165" s="117"/>
      <c r="E1165" s="117"/>
    </row>
    <row r="1166" spans="2:5" ht="12.75">
      <c r="B1166" s="117"/>
      <c r="C1166" s="307"/>
      <c r="D1166" s="117"/>
      <c r="E1166" s="117"/>
    </row>
    <row r="1167" spans="2:5" ht="12.75">
      <c r="B1167" s="117"/>
      <c r="C1167" s="307"/>
      <c r="D1167" s="117"/>
      <c r="E1167" s="117"/>
    </row>
    <row r="1168" spans="2:5" ht="12.75">
      <c r="B1168" s="117"/>
      <c r="C1168" s="307"/>
      <c r="D1168" s="117"/>
      <c r="E1168" s="117"/>
    </row>
    <row r="1169" spans="2:5" ht="12.75">
      <c r="B1169" s="117"/>
      <c r="C1169" s="307"/>
      <c r="D1169" s="117"/>
      <c r="E1169" s="117"/>
    </row>
    <row r="1170" spans="2:5" ht="12.75">
      <c r="B1170" s="117"/>
      <c r="C1170" s="307"/>
      <c r="D1170" s="117"/>
      <c r="E1170" s="117"/>
    </row>
    <row r="1171" spans="2:5" ht="12.75">
      <c r="B1171" s="117"/>
      <c r="C1171" s="307"/>
      <c r="D1171" s="117"/>
      <c r="E1171" s="117"/>
    </row>
    <row r="1172" spans="2:5" ht="12.75">
      <c r="B1172" s="117"/>
      <c r="C1172" s="307"/>
      <c r="D1172" s="117"/>
      <c r="E1172" s="117"/>
    </row>
    <row r="1173" spans="2:5" ht="12.75">
      <c r="B1173" s="117"/>
      <c r="C1173" s="307"/>
      <c r="D1173" s="117"/>
      <c r="E1173" s="117"/>
    </row>
    <row r="1174" spans="2:5" ht="12.75">
      <c r="B1174" s="117"/>
      <c r="C1174" s="307"/>
      <c r="D1174" s="117"/>
      <c r="E1174" s="117"/>
    </row>
    <row r="1175" spans="2:5" ht="12.75">
      <c r="B1175" s="117"/>
      <c r="C1175" s="307"/>
      <c r="D1175" s="117"/>
      <c r="E1175" s="117"/>
    </row>
    <row r="1176" spans="2:5" ht="12.75">
      <c r="B1176" s="117"/>
      <c r="C1176" s="307"/>
      <c r="D1176" s="117"/>
      <c r="E1176" s="117"/>
    </row>
    <row r="1177" spans="2:5" ht="12.75">
      <c r="B1177" s="117"/>
      <c r="C1177" s="307"/>
      <c r="D1177" s="117"/>
      <c r="E1177" s="117"/>
    </row>
    <row r="1178" spans="2:5" ht="12.75">
      <c r="B1178" s="117"/>
      <c r="C1178" s="307"/>
      <c r="D1178" s="117"/>
      <c r="E1178" s="117"/>
    </row>
    <row r="1179" spans="2:5" ht="12.75">
      <c r="B1179" s="117"/>
      <c r="C1179" s="307"/>
      <c r="D1179" s="117"/>
      <c r="E1179" s="117"/>
    </row>
    <row r="1180" spans="2:5" ht="12.75">
      <c r="B1180" s="117"/>
      <c r="C1180" s="307"/>
      <c r="D1180" s="117"/>
      <c r="E1180" s="117"/>
    </row>
    <row r="1181" spans="2:5" ht="12.75">
      <c r="B1181" s="117"/>
      <c r="C1181" s="307"/>
      <c r="D1181" s="117"/>
      <c r="E1181" s="117"/>
    </row>
    <row r="1182" spans="2:5" ht="12.75">
      <c r="B1182" s="117"/>
      <c r="C1182" s="307"/>
      <c r="D1182" s="117"/>
      <c r="E1182" s="117"/>
    </row>
    <row r="1183" spans="2:5" ht="12.75">
      <c r="B1183" s="117"/>
      <c r="C1183" s="307"/>
      <c r="D1183" s="117"/>
      <c r="E1183" s="117"/>
    </row>
    <row r="1184" spans="2:5" ht="12.75">
      <c r="B1184" s="117"/>
      <c r="C1184" s="307"/>
      <c r="D1184" s="117"/>
      <c r="E1184" s="117"/>
    </row>
    <row r="1185" spans="2:5" ht="12.75">
      <c r="B1185" s="117"/>
      <c r="C1185" s="307"/>
      <c r="D1185" s="117"/>
      <c r="E1185" s="117"/>
    </row>
    <row r="1186" spans="2:5" ht="12.75">
      <c r="B1186" s="117"/>
      <c r="C1186" s="307"/>
      <c r="D1186" s="117"/>
      <c r="E1186" s="117"/>
    </row>
    <row r="1187" spans="2:5" ht="12.75">
      <c r="B1187" s="117"/>
      <c r="C1187" s="307"/>
      <c r="D1187" s="117"/>
      <c r="E1187" s="117"/>
    </row>
    <row r="1188" spans="2:5" ht="12.75">
      <c r="B1188" s="117"/>
      <c r="C1188" s="307"/>
      <c r="D1188" s="117"/>
      <c r="E1188" s="117"/>
    </row>
    <row r="1189" spans="2:5" ht="12.75">
      <c r="B1189" s="117"/>
      <c r="C1189" s="307"/>
      <c r="D1189" s="117"/>
      <c r="E1189" s="117"/>
    </row>
    <row r="1190" spans="2:5" ht="12.75">
      <c r="B1190" s="117"/>
      <c r="C1190" s="307"/>
      <c r="D1190" s="117"/>
      <c r="E1190" s="117"/>
    </row>
    <row r="1191" spans="2:5" ht="12.75">
      <c r="B1191" s="117"/>
      <c r="C1191" s="307"/>
      <c r="D1191" s="117"/>
      <c r="E1191" s="117"/>
    </row>
    <row r="1192" spans="2:5" ht="12.75">
      <c r="B1192" s="117"/>
      <c r="C1192" s="307"/>
      <c r="D1192" s="117"/>
      <c r="E1192" s="117"/>
    </row>
    <row r="1193" spans="2:5" ht="12.75">
      <c r="B1193" s="117"/>
      <c r="C1193" s="307"/>
      <c r="D1193" s="117"/>
      <c r="E1193" s="117"/>
    </row>
    <row r="1194" spans="2:5" ht="12.75">
      <c r="B1194" s="117"/>
      <c r="C1194" s="307"/>
      <c r="D1194" s="117"/>
      <c r="E1194" s="117"/>
    </row>
    <row r="1195" spans="2:5" ht="12.75">
      <c r="B1195" s="117"/>
      <c r="C1195" s="307"/>
      <c r="D1195" s="117"/>
      <c r="E1195" s="117"/>
    </row>
    <row r="1196" spans="2:5" ht="12.75">
      <c r="B1196" s="117"/>
      <c r="C1196" s="307"/>
      <c r="D1196" s="117"/>
      <c r="E1196" s="117"/>
    </row>
    <row r="1197" spans="2:5" ht="12.75">
      <c r="B1197" s="117"/>
      <c r="C1197" s="307"/>
      <c r="D1197" s="117"/>
      <c r="E1197" s="117"/>
    </row>
    <row r="1198" spans="2:5" ht="12.75">
      <c r="B1198" s="117"/>
      <c r="C1198" s="307"/>
      <c r="D1198" s="117"/>
      <c r="E1198" s="117"/>
    </row>
    <row r="1199" spans="2:5" ht="12.75">
      <c r="B1199" s="117"/>
      <c r="C1199" s="307"/>
      <c r="D1199" s="117"/>
      <c r="E1199" s="117"/>
    </row>
    <row r="1200" spans="2:5" ht="12.75">
      <c r="B1200" s="117"/>
      <c r="C1200" s="307"/>
      <c r="D1200" s="117"/>
      <c r="E1200" s="117"/>
    </row>
    <row r="1201" spans="2:5" ht="12.75">
      <c r="B1201" s="117"/>
      <c r="C1201" s="307"/>
      <c r="D1201" s="117"/>
      <c r="E1201" s="117"/>
    </row>
    <row r="1202" spans="2:5" ht="12.75">
      <c r="B1202" s="117"/>
      <c r="C1202" s="307"/>
      <c r="D1202" s="117"/>
      <c r="E1202" s="117"/>
    </row>
    <row r="1203" spans="2:5" ht="12.75">
      <c r="B1203" s="117"/>
      <c r="C1203" s="307"/>
      <c r="D1203" s="117"/>
      <c r="E1203" s="117"/>
    </row>
    <row r="1204" spans="2:5" ht="12.75">
      <c r="B1204" s="117"/>
      <c r="C1204" s="307"/>
      <c r="D1204" s="117"/>
      <c r="E1204" s="117"/>
    </row>
    <row r="1205" spans="2:5" ht="12.75">
      <c r="B1205" s="117"/>
      <c r="C1205" s="307"/>
      <c r="D1205" s="117"/>
      <c r="E1205" s="117"/>
    </row>
    <row r="1206" spans="2:5" ht="12.75">
      <c r="B1206" s="117"/>
      <c r="C1206" s="307"/>
      <c r="D1206" s="117"/>
      <c r="E1206" s="117"/>
    </row>
    <row r="1207" spans="2:5" ht="12.75">
      <c r="B1207" s="117"/>
      <c r="C1207" s="307"/>
      <c r="D1207" s="117"/>
      <c r="E1207" s="117"/>
    </row>
    <row r="1208" spans="2:5" ht="12.75">
      <c r="B1208" s="117"/>
      <c r="C1208" s="307"/>
      <c r="D1208" s="117"/>
      <c r="E1208" s="117"/>
    </row>
    <row r="1209" spans="2:5" ht="12.75">
      <c r="B1209" s="117"/>
      <c r="C1209" s="307"/>
      <c r="D1209" s="117"/>
      <c r="E1209" s="117"/>
    </row>
    <row r="1210" spans="2:5" ht="12.75">
      <c r="B1210" s="117"/>
      <c r="C1210" s="307"/>
      <c r="D1210" s="117"/>
      <c r="E1210" s="117"/>
    </row>
    <row r="1211" spans="2:5" ht="12.75">
      <c r="B1211" s="117"/>
      <c r="C1211" s="307"/>
      <c r="D1211" s="117"/>
      <c r="E1211" s="117"/>
    </row>
    <row r="1212" spans="2:5" ht="12.75">
      <c r="B1212" s="117"/>
      <c r="C1212" s="307"/>
      <c r="D1212" s="117"/>
      <c r="E1212" s="117"/>
    </row>
    <row r="1213" spans="2:5" ht="12.75">
      <c r="B1213" s="117"/>
      <c r="C1213" s="307"/>
      <c r="D1213" s="117"/>
      <c r="E1213" s="117"/>
    </row>
    <row r="1214" spans="2:5" ht="12.75">
      <c r="B1214" s="117"/>
      <c r="C1214" s="307"/>
      <c r="D1214" s="117"/>
      <c r="E1214" s="117"/>
    </row>
    <row r="1215" spans="2:5" ht="12.75">
      <c r="B1215" s="117"/>
      <c r="C1215" s="307"/>
      <c r="D1215" s="117"/>
      <c r="E1215" s="117"/>
    </row>
    <row r="1216" spans="2:5" ht="12.75">
      <c r="B1216" s="117"/>
      <c r="C1216" s="307"/>
      <c r="D1216" s="117"/>
      <c r="E1216" s="117"/>
    </row>
    <row r="1217" spans="2:5" ht="12.75">
      <c r="B1217" s="117"/>
      <c r="C1217" s="307"/>
      <c r="D1217" s="117"/>
      <c r="E1217" s="117"/>
    </row>
    <row r="1218" spans="2:5" ht="12.75">
      <c r="B1218" s="117"/>
      <c r="C1218" s="307"/>
      <c r="D1218" s="117"/>
      <c r="E1218" s="117"/>
    </row>
    <row r="1219" spans="2:5" ht="12.75">
      <c r="B1219" s="117"/>
      <c r="C1219" s="307"/>
      <c r="D1219" s="117"/>
      <c r="E1219" s="117"/>
    </row>
    <row r="1220" spans="2:5" ht="12.75">
      <c r="B1220" s="117"/>
      <c r="C1220" s="307"/>
      <c r="D1220" s="117"/>
      <c r="E1220" s="117"/>
    </row>
    <row r="1221" spans="2:5" ht="12.75">
      <c r="B1221" s="117"/>
      <c r="C1221" s="307"/>
      <c r="D1221" s="117"/>
      <c r="E1221" s="117"/>
    </row>
    <row r="1222" spans="2:5" ht="12.75">
      <c r="B1222" s="117"/>
      <c r="C1222" s="307"/>
      <c r="D1222" s="117"/>
      <c r="E1222" s="117"/>
    </row>
    <row r="1223" spans="2:5" ht="12.75">
      <c r="B1223" s="117"/>
      <c r="C1223" s="307"/>
      <c r="D1223" s="117"/>
      <c r="E1223" s="117"/>
    </row>
    <row r="1224" spans="2:5" ht="12.75">
      <c r="B1224" s="117"/>
      <c r="C1224" s="307"/>
      <c r="D1224" s="117"/>
      <c r="E1224" s="117"/>
    </row>
    <row r="1225" spans="2:5" ht="12.75">
      <c r="B1225" s="117"/>
      <c r="C1225" s="307"/>
      <c r="D1225" s="117"/>
      <c r="E1225" s="117"/>
    </row>
    <row r="1226" spans="2:5" ht="12.75">
      <c r="B1226" s="117"/>
      <c r="C1226" s="307"/>
      <c r="D1226" s="117"/>
      <c r="E1226" s="117"/>
    </row>
    <row r="1227" spans="2:5" ht="12.75">
      <c r="B1227" s="117"/>
      <c r="C1227" s="307"/>
      <c r="D1227" s="117"/>
      <c r="E1227" s="117"/>
    </row>
    <row r="1228" spans="2:5" ht="12.75">
      <c r="B1228" s="117"/>
      <c r="C1228" s="307"/>
      <c r="D1228" s="117"/>
      <c r="E1228" s="117"/>
    </row>
    <row r="1229" spans="2:5" ht="12.75">
      <c r="B1229" s="117"/>
      <c r="C1229" s="307"/>
      <c r="D1229" s="117"/>
      <c r="E1229" s="117"/>
    </row>
    <row r="1230" spans="2:5" ht="12.75">
      <c r="B1230" s="117"/>
      <c r="C1230" s="307"/>
      <c r="D1230" s="117"/>
      <c r="E1230" s="117"/>
    </row>
    <row r="1231" spans="2:5" ht="12.75">
      <c r="B1231" s="117"/>
      <c r="C1231" s="307"/>
      <c r="D1231" s="117"/>
      <c r="E1231" s="117"/>
    </row>
    <row r="1232" spans="2:5" ht="12.75">
      <c r="B1232" s="117"/>
      <c r="C1232" s="307"/>
      <c r="D1232" s="117"/>
      <c r="E1232" s="117"/>
    </row>
    <row r="1233" spans="2:5" ht="12.75">
      <c r="B1233" s="117"/>
      <c r="C1233" s="307"/>
      <c r="D1233" s="117"/>
      <c r="E1233" s="117"/>
    </row>
    <row r="1234" spans="2:5" ht="12.75">
      <c r="B1234" s="117"/>
      <c r="C1234" s="307"/>
      <c r="D1234" s="117"/>
      <c r="E1234" s="117"/>
    </row>
    <row r="1235" spans="2:5" ht="12.75">
      <c r="B1235" s="117"/>
      <c r="C1235" s="307"/>
      <c r="D1235" s="117"/>
      <c r="E1235" s="117"/>
    </row>
    <row r="1236" spans="2:5" ht="12.75">
      <c r="B1236" s="117"/>
      <c r="C1236" s="307"/>
      <c r="D1236" s="117"/>
      <c r="E1236" s="117"/>
    </row>
    <row r="1237" spans="2:5" ht="12.75">
      <c r="B1237" s="117"/>
      <c r="C1237" s="307"/>
      <c r="D1237" s="117"/>
      <c r="E1237" s="117"/>
    </row>
    <row r="1238" spans="2:5" ht="12.75">
      <c r="B1238" s="117"/>
      <c r="C1238" s="307"/>
      <c r="D1238" s="117"/>
      <c r="E1238" s="117"/>
    </row>
    <row r="1239" spans="2:5" ht="12.75">
      <c r="B1239" s="117"/>
      <c r="C1239" s="307"/>
      <c r="D1239" s="117"/>
      <c r="E1239" s="117"/>
    </row>
    <row r="1240" spans="2:5" ht="12.75">
      <c r="B1240" s="117"/>
      <c r="C1240" s="307"/>
      <c r="D1240" s="117"/>
      <c r="E1240" s="117"/>
    </row>
    <row r="1241" spans="2:5" ht="12.75">
      <c r="B1241" s="117"/>
      <c r="C1241" s="307"/>
      <c r="D1241" s="117"/>
      <c r="E1241" s="117"/>
    </row>
    <row r="1242" spans="2:5" ht="12.75">
      <c r="B1242" s="117"/>
      <c r="C1242" s="307"/>
      <c r="D1242" s="117"/>
      <c r="E1242" s="117"/>
    </row>
    <row r="1243" spans="2:5" ht="12.75">
      <c r="B1243" s="117"/>
      <c r="C1243" s="307"/>
      <c r="D1243" s="117"/>
      <c r="E1243" s="117"/>
    </row>
    <row r="1244" spans="2:5" ht="12.75">
      <c r="B1244" s="117"/>
      <c r="C1244" s="307"/>
      <c r="D1244" s="117"/>
      <c r="E1244" s="117"/>
    </row>
    <row r="1245" spans="2:5" ht="12.75">
      <c r="B1245" s="117"/>
      <c r="C1245" s="307"/>
      <c r="D1245" s="117"/>
      <c r="E1245" s="117"/>
    </row>
    <row r="1246" spans="2:5" ht="12.75">
      <c r="B1246" s="117"/>
      <c r="C1246" s="307"/>
      <c r="D1246" s="117"/>
      <c r="E1246" s="117"/>
    </row>
    <row r="1247" spans="2:5" ht="12.75">
      <c r="B1247" s="117"/>
      <c r="C1247" s="307"/>
      <c r="D1247" s="117"/>
      <c r="E1247" s="117"/>
    </row>
    <row r="1248" spans="2:5" ht="12.75">
      <c r="B1248" s="117"/>
      <c r="C1248" s="307"/>
      <c r="D1248" s="117"/>
      <c r="E1248" s="117"/>
    </row>
    <row r="1249" spans="2:5" ht="12.75">
      <c r="B1249" s="117"/>
      <c r="C1249" s="307"/>
      <c r="D1249" s="117"/>
      <c r="E1249" s="117"/>
    </row>
    <row r="1250" spans="2:5" ht="12.75">
      <c r="B1250" s="117"/>
      <c r="C1250" s="307"/>
      <c r="D1250" s="117"/>
      <c r="E1250" s="117"/>
    </row>
    <row r="1251" spans="2:5" ht="12.75">
      <c r="B1251" s="117"/>
      <c r="C1251" s="307"/>
      <c r="D1251" s="117"/>
      <c r="E1251" s="117"/>
    </row>
    <row r="1252" spans="2:5" ht="12.75">
      <c r="B1252" s="117"/>
      <c r="C1252" s="307"/>
      <c r="D1252" s="117"/>
      <c r="E1252" s="117"/>
    </row>
    <row r="1253" spans="2:5" ht="12.75">
      <c r="B1253" s="117"/>
      <c r="C1253" s="307"/>
      <c r="D1253" s="117"/>
      <c r="E1253" s="117"/>
    </row>
    <row r="1254" spans="2:5" ht="12.75">
      <c r="B1254" s="117"/>
      <c r="C1254" s="307"/>
      <c r="D1254" s="117"/>
      <c r="E1254" s="117"/>
    </row>
    <row r="1255" spans="2:5" ht="12.75">
      <c r="B1255" s="117"/>
      <c r="C1255" s="307"/>
      <c r="D1255" s="117"/>
      <c r="E1255" s="117"/>
    </row>
    <row r="1256" spans="2:5" ht="12.75">
      <c r="B1256" s="117"/>
      <c r="C1256" s="307"/>
      <c r="D1256" s="117"/>
      <c r="E1256" s="117"/>
    </row>
    <row r="1257" spans="2:5" ht="12.75">
      <c r="B1257" s="117"/>
      <c r="C1257" s="307"/>
      <c r="D1257" s="117"/>
      <c r="E1257" s="117"/>
    </row>
    <row r="1258" spans="2:5" ht="12.75">
      <c r="B1258" s="117"/>
      <c r="C1258" s="307"/>
      <c r="D1258" s="117"/>
      <c r="E1258" s="117"/>
    </row>
    <row r="1259" spans="2:5" ht="12.75">
      <c r="B1259" s="117"/>
      <c r="C1259" s="307"/>
      <c r="D1259" s="117"/>
      <c r="E1259" s="117"/>
    </row>
    <row r="1260" spans="2:5" ht="12.75">
      <c r="B1260" s="117"/>
      <c r="C1260" s="307"/>
      <c r="D1260" s="117"/>
      <c r="E1260" s="117"/>
    </row>
    <row r="1261" spans="2:5" ht="12.75">
      <c r="B1261" s="117"/>
      <c r="C1261" s="307"/>
      <c r="D1261" s="117"/>
      <c r="E1261" s="117"/>
    </row>
    <row r="1262" spans="2:5" ht="12.75">
      <c r="B1262" s="117"/>
      <c r="C1262" s="307"/>
      <c r="D1262" s="117"/>
      <c r="E1262" s="117"/>
    </row>
    <row r="1263" spans="2:5" ht="12.75">
      <c r="B1263" s="117"/>
      <c r="C1263" s="307"/>
      <c r="D1263" s="117"/>
      <c r="E1263" s="117"/>
    </row>
    <row r="1264" spans="2:5" ht="12.75">
      <c r="B1264" s="117"/>
      <c r="C1264" s="307"/>
      <c r="D1264" s="117"/>
      <c r="E1264" s="117"/>
    </row>
    <row r="1265" spans="2:5" ht="12.75">
      <c r="B1265" s="117"/>
      <c r="C1265" s="307"/>
      <c r="D1265" s="117"/>
      <c r="E1265" s="117"/>
    </row>
    <row r="1266" spans="2:5" ht="12.75">
      <c r="B1266" s="117"/>
      <c r="C1266" s="307"/>
      <c r="D1266" s="117"/>
      <c r="E1266" s="117"/>
    </row>
    <row r="1267" spans="2:5" ht="12.75">
      <c r="B1267" s="117"/>
      <c r="C1267" s="307"/>
      <c r="D1267" s="117"/>
      <c r="E1267" s="117"/>
    </row>
    <row r="1268" spans="2:5" ht="12.75">
      <c r="B1268" s="117"/>
      <c r="C1268" s="307"/>
      <c r="D1268" s="117"/>
      <c r="E1268" s="117"/>
    </row>
    <row r="1269" spans="2:5" ht="12.75">
      <c r="B1269" s="117"/>
      <c r="C1269" s="307"/>
      <c r="D1269" s="117"/>
      <c r="E1269" s="117"/>
    </row>
    <row r="1270" spans="2:5" ht="12.75">
      <c r="B1270" s="117"/>
      <c r="C1270" s="307"/>
      <c r="D1270" s="117"/>
      <c r="E1270" s="117"/>
    </row>
    <row r="1271" spans="2:5" ht="12.75">
      <c r="B1271" s="117"/>
      <c r="C1271" s="307"/>
      <c r="D1271" s="117"/>
      <c r="E1271" s="117"/>
    </row>
    <row r="1272" spans="2:5" ht="12.75">
      <c r="B1272" s="117"/>
      <c r="C1272" s="307"/>
      <c r="D1272" s="117"/>
      <c r="E1272" s="117"/>
    </row>
    <row r="1273" spans="2:5" ht="12.75">
      <c r="B1273" s="117"/>
      <c r="C1273" s="307"/>
      <c r="D1273" s="117"/>
      <c r="E1273" s="117"/>
    </row>
    <row r="1274" spans="2:5" ht="12.75">
      <c r="B1274" s="117"/>
      <c r="C1274" s="307"/>
      <c r="D1274" s="117"/>
      <c r="E1274" s="117"/>
    </row>
    <row r="1275" spans="2:5" ht="12.75">
      <c r="B1275" s="117"/>
      <c r="C1275" s="307"/>
      <c r="D1275" s="117"/>
      <c r="E1275" s="117"/>
    </row>
    <row r="1276" spans="2:5" ht="12.75">
      <c r="B1276" s="117"/>
      <c r="C1276" s="307"/>
      <c r="D1276" s="117"/>
      <c r="E1276" s="117"/>
    </row>
    <row r="1277" spans="2:5" ht="12.75">
      <c r="B1277" s="117"/>
      <c r="C1277" s="307"/>
      <c r="D1277" s="117"/>
      <c r="E1277" s="117"/>
    </row>
    <row r="1278" spans="2:5" ht="12.75">
      <c r="B1278" s="117"/>
      <c r="C1278" s="307"/>
      <c r="D1278" s="117"/>
      <c r="E1278" s="117"/>
    </row>
    <row r="1279" spans="2:5" ht="12.75">
      <c r="B1279" s="117"/>
      <c r="C1279" s="307"/>
      <c r="D1279" s="117"/>
      <c r="E1279" s="117"/>
    </row>
    <row r="1280" spans="2:5" ht="12.75">
      <c r="B1280" s="117"/>
      <c r="C1280" s="307"/>
      <c r="D1280" s="117"/>
      <c r="E1280" s="117"/>
    </row>
    <row r="1281" spans="2:5" ht="12.75">
      <c r="B1281" s="117"/>
      <c r="C1281" s="307"/>
      <c r="D1281" s="117"/>
      <c r="E1281" s="117"/>
    </row>
    <row r="1282" spans="2:5" ht="12.75">
      <c r="B1282" s="117"/>
      <c r="C1282" s="307"/>
      <c r="D1282" s="117"/>
      <c r="E1282" s="117"/>
    </row>
    <row r="1283" spans="2:5" ht="12.75">
      <c r="B1283" s="117"/>
      <c r="C1283" s="307"/>
      <c r="D1283" s="117"/>
      <c r="E1283" s="117"/>
    </row>
    <row r="1284" spans="2:5" ht="12.75">
      <c r="B1284" s="117"/>
      <c r="C1284" s="307"/>
      <c r="D1284" s="117"/>
      <c r="E1284" s="117"/>
    </row>
    <row r="1285" spans="2:5" ht="12.75">
      <c r="B1285" s="117"/>
      <c r="C1285" s="307"/>
      <c r="D1285" s="117"/>
      <c r="E1285" s="117"/>
    </row>
    <row r="1286" spans="2:5" ht="12.75">
      <c r="B1286" s="117"/>
      <c r="C1286" s="307"/>
      <c r="D1286" s="117"/>
      <c r="E1286" s="117"/>
    </row>
    <row r="1287" spans="2:5" ht="12.75">
      <c r="B1287" s="117"/>
      <c r="C1287" s="307"/>
      <c r="D1287" s="117"/>
      <c r="E1287" s="117"/>
    </row>
    <row r="1288" spans="2:5" ht="12.75">
      <c r="B1288" s="117"/>
      <c r="C1288" s="307"/>
      <c r="D1288" s="117"/>
      <c r="E1288" s="117"/>
    </row>
    <row r="1289" spans="2:5" ht="12.75">
      <c r="B1289" s="117"/>
      <c r="C1289" s="307"/>
      <c r="D1289" s="117"/>
      <c r="E1289" s="117"/>
    </row>
    <row r="1290" spans="2:5" ht="12.75">
      <c r="B1290" s="117"/>
      <c r="C1290" s="307"/>
      <c r="D1290" s="117"/>
      <c r="E1290" s="117"/>
    </row>
    <row r="1291" spans="2:5" ht="12.75">
      <c r="B1291" s="117"/>
      <c r="C1291" s="307"/>
      <c r="D1291" s="117"/>
      <c r="E1291" s="117"/>
    </row>
    <row r="1292" spans="2:5" ht="12.75">
      <c r="B1292" s="117"/>
      <c r="C1292" s="307"/>
      <c r="D1292" s="117"/>
      <c r="E1292" s="117"/>
    </row>
    <row r="1293" spans="2:5" ht="12.75">
      <c r="B1293" s="117"/>
      <c r="C1293" s="307"/>
      <c r="D1293" s="117"/>
      <c r="E1293" s="117"/>
    </row>
    <row r="1294" spans="2:5" ht="12.75">
      <c r="B1294" s="117"/>
      <c r="C1294" s="307"/>
      <c r="D1294" s="117"/>
      <c r="E1294" s="117"/>
    </row>
    <row r="1295" spans="2:5" ht="12.75">
      <c r="B1295" s="117"/>
      <c r="C1295" s="307"/>
      <c r="D1295" s="117"/>
      <c r="E1295" s="117"/>
    </row>
    <row r="1296" spans="2:5" ht="12.75">
      <c r="B1296" s="117"/>
      <c r="C1296" s="307"/>
      <c r="D1296" s="117"/>
      <c r="E1296" s="117"/>
    </row>
    <row r="1297" spans="2:5" ht="12.75">
      <c r="B1297" s="117"/>
      <c r="C1297" s="307"/>
      <c r="D1297" s="117"/>
      <c r="E1297" s="117"/>
    </row>
    <row r="1298" spans="2:5" ht="12.75">
      <c r="B1298" s="117"/>
      <c r="C1298" s="307"/>
      <c r="D1298" s="117"/>
      <c r="E1298" s="117"/>
    </row>
    <row r="1299" spans="2:5" ht="12.75">
      <c r="B1299" s="117"/>
      <c r="C1299" s="307"/>
      <c r="D1299" s="117"/>
      <c r="E1299" s="117"/>
    </row>
    <row r="1300" spans="2:5" ht="12.75">
      <c r="B1300" s="117"/>
      <c r="C1300" s="307"/>
      <c r="D1300" s="117"/>
      <c r="E1300" s="117"/>
    </row>
    <row r="1301" spans="2:5" ht="12.75">
      <c r="B1301" s="117"/>
      <c r="C1301" s="307"/>
      <c r="D1301" s="117"/>
      <c r="E1301" s="117"/>
    </row>
    <row r="1302" spans="2:5" ht="12.75">
      <c r="B1302" s="117"/>
      <c r="C1302" s="307"/>
      <c r="D1302" s="117"/>
      <c r="E1302" s="117"/>
    </row>
    <row r="1303" spans="2:5" ht="12.75">
      <c r="B1303" s="117"/>
      <c r="C1303" s="307"/>
      <c r="D1303" s="117"/>
      <c r="E1303" s="117"/>
    </row>
    <row r="1304" spans="2:5" ht="12.75">
      <c r="B1304" s="117"/>
      <c r="C1304" s="307"/>
      <c r="D1304" s="117"/>
      <c r="E1304" s="117"/>
    </row>
    <row r="1305" spans="2:5" ht="12.75">
      <c r="B1305" s="117"/>
      <c r="C1305" s="307"/>
      <c r="D1305" s="117"/>
      <c r="E1305" s="117"/>
    </row>
    <row r="1306" spans="2:5" ht="12.75">
      <c r="B1306" s="117"/>
      <c r="C1306" s="307"/>
      <c r="D1306" s="117"/>
      <c r="E1306" s="117"/>
    </row>
    <row r="1307" spans="2:5" ht="12.75">
      <c r="B1307" s="117"/>
      <c r="C1307" s="307"/>
      <c r="D1307" s="117"/>
      <c r="E1307" s="117"/>
    </row>
    <row r="1308" spans="2:5" ht="12.75">
      <c r="B1308" s="117"/>
      <c r="C1308" s="307"/>
      <c r="D1308" s="117"/>
      <c r="E1308" s="117"/>
    </row>
    <row r="1309" spans="2:5" ht="12.75">
      <c r="B1309" s="117"/>
      <c r="C1309" s="307"/>
      <c r="D1309" s="117"/>
      <c r="E1309" s="117"/>
    </row>
    <row r="1310" spans="2:5" ht="12.75">
      <c r="B1310" s="117"/>
      <c r="C1310" s="307"/>
      <c r="D1310" s="117"/>
      <c r="E1310" s="117"/>
    </row>
    <row r="1311" spans="2:5" ht="12.75">
      <c r="B1311" s="117"/>
      <c r="C1311" s="307"/>
      <c r="D1311" s="117"/>
      <c r="E1311" s="117"/>
    </row>
    <row r="1312" spans="2:5" ht="12.75">
      <c r="B1312" s="117"/>
      <c r="C1312" s="307"/>
      <c r="D1312" s="117"/>
      <c r="E1312" s="117"/>
    </row>
    <row r="1313" spans="2:5" ht="12.75">
      <c r="B1313" s="117"/>
      <c r="C1313" s="307"/>
      <c r="D1313" s="117"/>
      <c r="E1313" s="117"/>
    </row>
    <row r="1314" spans="2:5" ht="12.75">
      <c r="B1314" s="117"/>
      <c r="C1314" s="307"/>
      <c r="D1314" s="117"/>
      <c r="E1314" s="117"/>
    </row>
    <row r="1315" spans="2:5" ht="12.75">
      <c r="B1315" s="117"/>
      <c r="C1315" s="307"/>
      <c r="D1315" s="117"/>
      <c r="E1315" s="117"/>
    </row>
    <row r="1316" spans="2:5" ht="12.75">
      <c r="B1316" s="117"/>
      <c r="C1316" s="307"/>
      <c r="D1316" s="117"/>
      <c r="E1316" s="117"/>
    </row>
    <row r="1317" spans="2:5" ht="12.75">
      <c r="B1317" s="117"/>
      <c r="C1317" s="307"/>
      <c r="D1317" s="117"/>
      <c r="E1317" s="117"/>
    </row>
    <row r="1318" spans="2:5" ht="12.75">
      <c r="B1318" s="117"/>
      <c r="C1318" s="307"/>
      <c r="D1318" s="117"/>
      <c r="E1318" s="117"/>
    </row>
    <row r="1319" spans="2:5" ht="12.75">
      <c r="B1319" s="117"/>
      <c r="C1319" s="307"/>
      <c r="D1319" s="117"/>
      <c r="E1319" s="117"/>
    </row>
    <row r="1320" spans="2:5" ht="12.75">
      <c r="B1320" s="117"/>
      <c r="C1320" s="307"/>
      <c r="D1320" s="117"/>
      <c r="E1320" s="117"/>
    </row>
    <row r="1321" spans="2:5" ht="12.75">
      <c r="B1321" s="117"/>
      <c r="C1321" s="307"/>
      <c r="D1321" s="117"/>
      <c r="E1321" s="117"/>
    </row>
    <row r="1322" spans="2:5" ht="12.75">
      <c r="B1322" s="117"/>
      <c r="C1322" s="307"/>
      <c r="D1322" s="117"/>
      <c r="E1322" s="117"/>
    </row>
    <row r="1323" spans="2:5" ht="12.75">
      <c r="B1323" s="117"/>
      <c r="C1323" s="307"/>
      <c r="D1323" s="117"/>
      <c r="E1323" s="117"/>
    </row>
    <row r="1324" spans="2:5" ht="12.75">
      <c r="B1324" s="117"/>
      <c r="C1324" s="307"/>
      <c r="D1324" s="117"/>
      <c r="E1324" s="117"/>
    </row>
    <row r="1325" spans="2:5" ht="12.75">
      <c r="B1325" s="117"/>
      <c r="C1325" s="307"/>
      <c r="D1325" s="117"/>
      <c r="E1325" s="117"/>
    </row>
    <row r="1326" spans="2:5" ht="12.75">
      <c r="B1326" s="117"/>
      <c r="C1326" s="307"/>
      <c r="D1326" s="117"/>
      <c r="E1326" s="117"/>
    </row>
    <row r="1327" spans="2:5" ht="12.75">
      <c r="B1327" s="117"/>
      <c r="C1327" s="307"/>
      <c r="D1327" s="117"/>
      <c r="E1327" s="117"/>
    </row>
    <row r="1328" spans="2:5" ht="12.75">
      <c r="B1328" s="117"/>
      <c r="C1328" s="307"/>
      <c r="D1328" s="117"/>
      <c r="E1328" s="117"/>
    </row>
    <row r="1329" spans="2:5" ht="12.75">
      <c r="B1329" s="117"/>
      <c r="C1329" s="307"/>
      <c r="D1329" s="117"/>
      <c r="E1329" s="117"/>
    </row>
    <row r="1330" spans="2:5" ht="12.75">
      <c r="B1330" s="117"/>
      <c r="C1330" s="307"/>
      <c r="D1330" s="117"/>
      <c r="E1330" s="117"/>
    </row>
    <row r="1331" spans="2:5" ht="12.75">
      <c r="B1331" s="117"/>
      <c r="C1331" s="307"/>
      <c r="D1331" s="117"/>
      <c r="E1331" s="117"/>
    </row>
    <row r="1332" spans="2:5" ht="12.75">
      <c r="B1332" s="117"/>
      <c r="C1332" s="307"/>
      <c r="D1332" s="117"/>
      <c r="E1332" s="117"/>
    </row>
    <row r="1333" spans="2:5" ht="12.75">
      <c r="B1333" s="117"/>
      <c r="C1333" s="307"/>
      <c r="D1333" s="117"/>
      <c r="E1333" s="117"/>
    </row>
    <row r="1334" spans="2:5" ht="12.75">
      <c r="B1334" s="117"/>
      <c r="C1334" s="307"/>
      <c r="D1334" s="117"/>
      <c r="E1334" s="117"/>
    </row>
    <row r="1335" spans="2:5" ht="12.75">
      <c r="B1335" s="117"/>
      <c r="C1335" s="307"/>
      <c r="D1335" s="117"/>
      <c r="E1335" s="117"/>
    </row>
    <row r="1336" spans="2:5" ht="12.75">
      <c r="B1336" s="117"/>
      <c r="C1336" s="307"/>
      <c r="D1336" s="117"/>
      <c r="E1336" s="117"/>
    </row>
    <row r="1337" spans="2:5" ht="12.75">
      <c r="B1337" s="117"/>
      <c r="C1337" s="307"/>
      <c r="D1337" s="117"/>
      <c r="E1337" s="117"/>
    </row>
    <row r="1338" spans="2:5" ht="12.75">
      <c r="B1338" s="117"/>
      <c r="C1338" s="307"/>
      <c r="D1338" s="117"/>
      <c r="E1338" s="117"/>
    </row>
    <row r="1339" spans="2:5" ht="12.75">
      <c r="B1339" s="117"/>
      <c r="C1339" s="307"/>
      <c r="D1339" s="117"/>
      <c r="E1339" s="117"/>
    </row>
    <row r="1340" spans="2:5" ht="12.75">
      <c r="B1340" s="117"/>
      <c r="C1340" s="307"/>
      <c r="D1340" s="117"/>
      <c r="E1340" s="117"/>
    </row>
    <row r="1341" spans="2:5" ht="12.75">
      <c r="B1341" s="117"/>
      <c r="C1341" s="307"/>
      <c r="D1341" s="117"/>
      <c r="E1341" s="117"/>
    </row>
    <row r="1342" spans="2:5" ht="12.75">
      <c r="B1342" s="117"/>
      <c r="C1342" s="307"/>
      <c r="D1342" s="117"/>
      <c r="E1342" s="117"/>
    </row>
    <row r="1343" spans="2:5" ht="12.75">
      <c r="B1343" s="117"/>
      <c r="C1343" s="307"/>
      <c r="D1343" s="117"/>
      <c r="E1343" s="117"/>
    </row>
    <row r="1344" spans="2:5" ht="12.75">
      <c r="B1344" s="117"/>
      <c r="C1344" s="307"/>
      <c r="D1344" s="117"/>
      <c r="E1344" s="117"/>
    </row>
  </sheetData>
  <mergeCells count="9">
    <mergeCell ref="F8:F10"/>
    <mergeCell ref="G8:G10"/>
    <mergeCell ref="A7:G7"/>
    <mergeCell ref="A6:G6"/>
    <mergeCell ref="E8:E10"/>
    <mergeCell ref="A8:A10"/>
    <mergeCell ref="B8:B10"/>
    <mergeCell ref="C8:C10"/>
    <mergeCell ref="D8:D10"/>
  </mergeCells>
  <printOptions horizontalCentered="1"/>
  <pageMargins left="0.2362204724409449" right="0.2362204724409449" top="0.2362204724409449" bottom="0.32" header="0.2362204724409449" footer="0.26"/>
  <pageSetup horizontalDpi="600" verticalDpi="600" orientation="portrait" paperSize="9" scale="99" r:id="rId1"/>
  <rowBreaks count="3" manualBreakCount="3">
    <brk id="61" max="6" man="1"/>
    <brk id="122" max="6" man="1"/>
    <brk id="18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68"/>
  <sheetViews>
    <sheetView zoomScaleSheetLayoutView="100" workbookViewId="0" topLeftCell="A292">
      <selection activeCell="E373" sqref="E373"/>
    </sheetView>
  </sheetViews>
  <sheetFormatPr defaultColWidth="9.00390625" defaultRowHeight="12.75"/>
  <cols>
    <col min="1" max="1" width="5.125" style="15" bestFit="1" customWidth="1"/>
    <col min="2" max="2" width="8.00390625" style="15" bestFit="1" customWidth="1"/>
    <col min="3" max="3" width="50.625" style="15" customWidth="1"/>
    <col min="4" max="4" width="12.25390625" style="15" customWidth="1"/>
    <col min="5" max="5" width="9.625" style="15" customWidth="1"/>
    <col min="6" max="6" width="13.25390625" style="15" customWidth="1"/>
    <col min="7" max="16384" width="9.125" style="15" customWidth="1"/>
  </cols>
  <sheetData>
    <row r="1" spans="1:6" ht="11.25" customHeight="1">
      <c r="A1" s="59"/>
      <c r="B1" s="59"/>
      <c r="C1" s="59"/>
      <c r="D1" s="60"/>
      <c r="E1" s="642" t="s">
        <v>473</v>
      </c>
      <c r="F1" s="642"/>
    </row>
    <row r="2" spans="1:5" ht="12">
      <c r="A2" s="59"/>
      <c r="B2" s="59"/>
      <c r="C2" s="59"/>
      <c r="D2" s="61"/>
      <c r="E2" s="61" t="s">
        <v>113</v>
      </c>
    </row>
    <row r="3" spans="1:5" ht="12">
      <c r="A3" s="59"/>
      <c r="B3" s="59"/>
      <c r="C3" s="59"/>
      <c r="D3" s="61"/>
      <c r="E3" s="61" t="s">
        <v>50</v>
      </c>
    </row>
    <row r="4" spans="1:5" ht="12">
      <c r="A4" s="59"/>
      <c r="B4" s="59"/>
      <c r="C4" s="59"/>
      <c r="D4" s="61"/>
      <c r="E4" s="61" t="s">
        <v>646</v>
      </c>
    </row>
    <row r="5" spans="1:3" ht="9.75">
      <c r="A5" s="59"/>
      <c r="B5" s="59"/>
      <c r="C5" s="59"/>
    </row>
    <row r="6" spans="1:6" ht="12.75">
      <c r="A6" s="677" t="s">
        <v>611</v>
      </c>
      <c r="B6" s="677"/>
      <c r="C6" s="677"/>
      <c r="D6" s="677"/>
      <c r="E6" s="677"/>
      <c r="F6" s="677"/>
    </row>
    <row r="7" spans="1:3" ht="9" customHeight="1">
      <c r="A7" s="322"/>
      <c r="B7" s="322"/>
      <c r="C7" s="322"/>
    </row>
    <row r="8" spans="1:6" ht="13.5" customHeight="1" thickBot="1">
      <c r="A8" s="657" t="s">
        <v>535</v>
      </c>
      <c r="B8" s="657"/>
      <c r="C8" s="657"/>
      <c r="D8" s="657"/>
      <c r="E8" s="657"/>
      <c r="F8" s="657"/>
    </row>
    <row r="9" spans="1:6" ht="9.75" customHeight="1">
      <c r="A9" s="659" t="s">
        <v>63</v>
      </c>
      <c r="B9" s="651" t="s">
        <v>47</v>
      </c>
      <c r="C9" s="680" t="s">
        <v>115</v>
      </c>
      <c r="D9" s="676" t="s">
        <v>534</v>
      </c>
      <c r="E9" s="668" t="s">
        <v>647</v>
      </c>
      <c r="F9" s="662" t="s">
        <v>648</v>
      </c>
    </row>
    <row r="10" spans="1:6" ht="30.75" customHeight="1" thickBot="1">
      <c r="A10" s="660"/>
      <c r="B10" s="652"/>
      <c r="C10" s="652"/>
      <c r="D10" s="650"/>
      <c r="E10" s="670"/>
      <c r="F10" s="664"/>
    </row>
    <row r="11" spans="1:6" ht="9.75" customHeight="1" hidden="1" thickBot="1">
      <c r="A11" s="660"/>
      <c r="B11" s="652"/>
      <c r="C11" s="652"/>
      <c r="D11" s="232"/>
      <c r="E11" s="500"/>
      <c r="F11" s="510"/>
    </row>
    <row r="12" spans="1:6" ht="12" customHeight="1" thickBot="1">
      <c r="A12" s="311">
        <v>1</v>
      </c>
      <c r="B12" s="308">
        <v>2</v>
      </c>
      <c r="C12" s="308">
        <v>3</v>
      </c>
      <c r="D12" s="491">
        <v>4</v>
      </c>
      <c r="E12" s="308">
        <v>5</v>
      </c>
      <c r="F12" s="511">
        <v>6</v>
      </c>
    </row>
    <row r="13" spans="1:6" ht="12.75">
      <c r="A13" s="206"/>
      <c r="B13" s="9"/>
      <c r="C13" s="9"/>
      <c r="D13" s="492"/>
      <c r="E13" s="500"/>
      <c r="F13" s="510"/>
    </row>
    <row r="14" spans="1:6" ht="13.5" thickBot="1">
      <c r="A14" s="424" t="s">
        <v>1</v>
      </c>
      <c r="B14" s="67"/>
      <c r="C14" s="425" t="s">
        <v>116</v>
      </c>
      <c r="D14" s="324">
        <f>D15</f>
        <v>60540</v>
      </c>
      <c r="E14" s="276">
        <f>E15</f>
        <v>0</v>
      </c>
      <c r="F14" s="68">
        <f>E14+D14</f>
        <v>60540</v>
      </c>
    </row>
    <row r="15" spans="1:6" ht="12.75">
      <c r="A15" s="46"/>
      <c r="B15" s="426"/>
      <c r="C15" s="69" t="s">
        <v>117</v>
      </c>
      <c r="D15" s="188">
        <f>D16</f>
        <v>60540</v>
      </c>
      <c r="E15" s="187">
        <f>E16</f>
        <v>0</v>
      </c>
      <c r="F15" s="71">
        <f>E15+D15</f>
        <v>60540</v>
      </c>
    </row>
    <row r="16" spans="1:6" ht="12.75">
      <c r="A16" s="46"/>
      <c r="B16" s="426"/>
      <c r="C16" s="427" t="s">
        <v>118</v>
      </c>
      <c r="D16" s="249">
        <f>D21+D25</f>
        <v>60540</v>
      </c>
      <c r="E16" s="501">
        <f>E21+E25</f>
        <v>0</v>
      </c>
      <c r="F16" s="84">
        <f>E16+D16</f>
        <v>60540</v>
      </c>
    </row>
    <row r="17" spans="1:6" ht="12.75">
      <c r="A17" s="46"/>
      <c r="B17" s="426"/>
      <c r="C17" s="428"/>
      <c r="D17" s="188"/>
      <c r="E17" s="187"/>
      <c r="F17" s="71"/>
    </row>
    <row r="18" spans="1:6" ht="12.75">
      <c r="A18" s="429"/>
      <c r="B18" s="51" t="s">
        <v>3</v>
      </c>
      <c r="C18" s="430" t="s">
        <v>119</v>
      </c>
      <c r="D18" s="188"/>
      <c r="E18" s="187"/>
      <c r="F18" s="71"/>
    </row>
    <row r="19" spans="1:6" ht="12.75">
      <c r="A19" s="429"/>
      <c r="B19" s="73"/>
      <c r="C19" s="431" t="s">
        <v>513</v>
      </c>
      <c r="D19" s="246">
        <f>D20</f>
        <v>50000</v>
      </c>
      <c r="E19" s="351">
        <f>E20</f>
        <v>0</v>
      </c>
      <c r="F19" s="70">
        <f aca="true" t="shared" si="0" ref="F19:F79">E19+D19</f>
        <v>50000</v>
      </c>
    </row>
    <row r="20" spans="1:6" ht="12.75">
      <c r="A20" s="429"/>
      <c r="B20" s="51"/>
      <c r="C20" s="69" t="s">
        <v>117</v>
      </c>
      <c r="D20" s="246">
        <f>D21</f>
        <v>50000</v>
      </c>
      <c r="E20" s="351">
        <f>E21</f>
        <v>0</v>
      </c>
      <c r="F20" s="78">
        <f t="shared" si="0"/>
        <v>50000</v>
      </c>
    </row>
    <row r="21" spans="1:6" ht="12.75">
      <c r="A21" s="429"/>
      <c r="B21" s="51"/>
      <c r="C21" s="427" t="s">
        <v>118</v>
      </c>
      <c r="D21" s="188">
        <f>SUM('WYDATKI ukł.wyk.'!E20)</f>
        <v>50000</v>
      </c>
      <c r="E21" s="187">
        <f>SUM('WYDATKI ukł.wyk.'!F20)</f>
        <v>0</v>
      </c>
      <c r="F21" s="71">
        <f t="shared" si="0"/>
        <v>50000</v>
      </c>
    </row>
    <row r="22" spans="1:6" ht="12.75">
      <c r="A22" s="429"/>
      <c r="B22" s="51"/>
      <c r="C22" s="427"/>
      <c r="D22" s="188"/>
      <c r="E22" s="187"/>
      <c r="F22" s="71"/>
    </row>
    <row r="23" spans="1:6" ht="12.75">
      <c r="A23" s="429"/>
      <c r="B23" s="73" t="s">
        <v>504</v>
      </c>
      <c r="C23" s="432" t="s">
        <v>514</v>
      </c>
      <c r="D23" s="246">
        <f>D24</f>
        <v>10540</v>
      </c>
      <c r="E23" s="351">
        <f>E24</f>
        <v>0</v>
      </c>
      <c r="F23" s="71">
        <f t="shared" si="0"/>
        <v>10540</v>
      </c>
    </row>
    <row r="24" spans="1:6" ht="12.75">
      <c r="A24" s="429"/>
      <c r="B24" s="51"/>
      <c r="C24" s="69" t="s">
        <v>117</v>
      </c>
      <c r="D24" s="246">
        <f>D25</f>
        <v>10540</v>
      </c>
      <c r="E24" s="351">
        <f>E25</f>
        <v>0</v>
      </c>
      <c r="F24" s="78">
        <f t="shared" si="0"/>
        <v>10540</v>
      </c>
    </row>
    <row r="25" spans="1:6" ht="12.75">
      <c r="A25" s="429"/>
      <c r="B25" s="51"/>
      <c r="C25" s="427" t="s">
        <v>118</v>
      </c>
      <c r="D25" s="188">
        <f>'WYDATKI ukł.wyk.'!E22</f>
        <v>10540</v>
      </c>
      <c r="E25" s="188">
        <f>'WYDATKI ukł.wyk.'!F22</f>
        <v>0</v>
      </c>
      <c r="F25" s="71">
        <f t="shared" si="0"/>
        <v>10540</v>
      </c>
    </row>
    <row r="26" spans="1:6" ht="12.75">
      <c r="A26" s="429"/>
      <c r="B26" s="51"/>
      <c r="C26" s="427"/>
      <c r="D26" s="188"/>
      <c r="E26" s="187"/>
      <c r="F26" s="71"/>
    </row>
    <row r="27" spans="1:6" ht="13.5" thickBot="1">
      <c r="A27" s="424" t="s">
        <v>21</v>
      </c>
      <c r="B27" s="67"/>
      <c r="C27" s="8" t="s">
        <v>120</v>
      </c>
      <c r="D27" s="324">
        <f>D28</f>
        <v>188414</v>
      </c>
      <c r="E27" s="276">
        <f>E28</f>
        <v>0</v>
      </c>
      <c r="F27" s="68">
        <f t="shared" si="0"/>
        <v>188414</v>
      </c>
    </row>
    <row r="28" spans="1:6" ht="12.75">
      <c r="A28" s="429"/>
      <c r="B28" s="51"/>
      <c r="C28" s="74" t="s">
        <v>117</v>
      </c>
      <c r="D28" s="188">
        <f>D29</f>
        <v>188414</v>
      </c>
      <c r="E28" s="187">
        <f>E29</f>
        <v>0</v>
      </c>
      <c r="F28" s="71">
        <f t="shared" si="0"/>
        <v>188414</v>
      </c>
    </row>
    <row r="29" spans="1:6" ht="12.75">
      <c r="A29" s="429"/>
      <c r="B29" s="51"/>
      <c r="C29" s="325" t="s">
        <v>118</v>
      </c>
      <c r="D29" s="249">
        <f>D33+D37</f>
        <v>188414</v>
      </c>
      <c r="E29" s="501">
        <f>E33+E37</f>
        <v>0</v>
      </c>
      <c r="F29" s="84">
        <f t="shared" si="0"/>
        <v>188414</v>
      </c>
    </row>
    <row r="30" spans="1:6" ht="12.75">
      <c r="A30" s="429"/>
      <c r="B30" s="51"/>
      <c r="C30" s="325"/>
      <c r="D30" s="188"/>
      <c r="E30" s="187"/>
      <c r="F30" s="71"/>
    </row>
    <row r="31" spans="1:6" ht="12.75">
      <c r="A31" s="429"/>
      <c r="B31" s="73" t="s">
        <v>44</v>
      </c>
      <c r="C31" s="74" t="s">
        <v>515</v>
      </c>
      <c r="D31" s="246">
        <f>D32</f>
        <v>183714</v>
      </c>
      <c r="E31" s="351">
        <f>E32</f>
        <v>0</v>
      </c>
      <c r="F31" s="70">
        <f t="shared" si="0"/>
        <v>183714</v>
      </c>
    </row>
    <row r="32" spans="1:6" ht="12.75">
      <c r="A32" s="429"/>
      <c r="B32" s="51"/>
      <c r="C32" s="74" t="s">
        <v>117</v>
      </c>
      <c r="D32" s="245">
        <f>D33</f>
        <v>183714</v>
      </c>
      <c r="E32" s="502">
        <f>E33</f>
        <v>0</v>
      </c>
      <c r="F32" s="78">
        <f t="shared" si="0"/>
        <v>183714</v>
      </c>
    </row>
    <row r="33" spans="1:6" ht="12.75">
      <c r="A33" s="429"/>
      <c r="B33" s="51"/>
      <c r="C33" s="325" t="s">
        <v>118</v>
      </c>
      <c r="D33" s="188">
        <f>'WYDATKI ukł.wyk.'!E29</f>
        <v>183714</v>
      </c>
      <c r="E33" s="187">
        <f>'WYDATKI ukł.wyk.'!F29</f>
        <v>0</v>
      </c>
      <c r="F33" s="71">
        <f t="shared" si="0"/>
        <v>183714</v>
      </c>
    </row>
    <row r="34" spans="1:6" ht="12.75">
      <c r="A34" s="429"/>
      <c r="B34" s="51"/>
      <c r="C34" s="1"/>
      <c r="D34" s="188"/>
      <c r="E34" s="187"/>
      <c r="F34" s="71"/>
    </row>
    <row r="35" spans="1:6" ht="12.75">
      <c r="A35" s="429"/>
      <c r="B35" s="73" t="s">
        <v>23</v>
      </c>
      <c r="C35" s="69" t="s">
        <v>122</v>
      </c>
      <c r="D35" s="188">
        <f>D36</f>
        <v>4700</v>
      </c>
      <c r="E35" s="187">
        <f>E36</f>
        <v>0</v>
      </c>
      <c r="F35" s="71">
        <f t="shared" si="0"/>
        <v>4700</v>
      </c>
    </row>
    <row r="36" spans="1:6" ht="12.75">
      <c r="A36" s="429"/>
      <c r="B36" s="51"/>
      <c r="C36" s="74" t="s">
        <v>117</v>
      </c>
      <c r="D36" s="245">
        <f>D37</f>
        <v>4700</v>
      </c>
      <c r="E36" s="502">
        <f>E37</f>
        <v>0</v>
      </c>
      <c r="F36" s="78">
        <f t="shared" si="0"/>
        <v>4700</v>
      </c>
    </row>
    <row r="37" spans="1:6" ht="12.75">
      <c r="A37" s="429"/>
      <c r="B37" s="51"/>
      <c r="C37" s="325" t="s">
        <v>118</v>
      </c>
      <c r="D37" s="188">
        <f>'WYDATKI ukł.wyk.'!E32</f>
        <v>4700</v>
      </c>
      <c r="E37" s="187">
        <f>'WYDATKI ukł.wyk.'!F32</f>
        <v>0</v>
      </c>
      <c r="F37" s="71">
        <f t="shared" si="0"/>
        <v>4700</v>
      </c>
    </row>
    <row r="38" spans="1:6" ht="12.75">
      <c r="A38" s="429"/>
      <c r="B38" s="51"/>
      <c r="C38" s="427"/>
      <c r="D38" s="188"/>
      <c r="E38" s="187"/>
      <c r="F38" s="71"/>
    </row>
    <row r="39" spans="1:6" ht="13.5" thickBot="1">
      <c r="A39" s="424" t="s">
        <v>123</v>
      </c>
      <c r="B39" s="67"/>
      <c r="C39" s="8" t="s">
        <v>124</v>
      </c>
      <c r="D39" s="324">
        <f>D40+D44</f>
        <v>3259944</v>
      </c>
      <c r="E39" s="276">
        <f>E40+E44</f>
        <v>41980</v>
      </c>
      <c r="F39" s="68">
        <f t="shared" si="0"/>
        <v>3301924</v>
      </c>
    </row>
    <row r="40" spans="1:6" ht="12.75">
      <c r="A40" s="429"/>
      <c r="B40" s="51"/>
      <c r="C40" s="74" t="s">
        <v>117</v>
      </c>
      <c r="D40" s="188">
        <f>SUM(D41:D43)</f>
        <v>2259944</v>
      </c>
      <c r="E40" s="187">
        <f>SUM(E41:E43)</f>
        <v>41980</v>
      </c>
      <c r="F40" s="71">
        <f t="shared" si="0"/>
        <v>2301924</v>
      </c>
    </row>
    <row r="41" spans="1:6" ht="12.75">
      <c r="A41" s="429"/>
      <c r="B41" s="51"/>
      <c r="C41" s="325" t="s">
        <v>125</v>
      </c>
      <c r="D41" s="249">
        <f aca="true" t="shared" si="1" ref="D41:E44">D48</f>
        <v>1051140</v>
      </c>
      <c r="E41" s="501">
        <f t="shared" si="1"/>
        <v>41980</v>
      </c>
      <c r="F41" s="84">
        <f t="shared" si="0"/>
        <v>1093120</v>
      </c>
    </row>
    <row r="42" spans="1:6" ht="12.75">
      <c r="A42" s="429"/>
      <c r="B42" s="51"/>
      <c r="C42" s="433" t="s">
        <v>126</v>
      </c>
      <c r="D42" s="188">
        <f t="shared" si="1"/>
        <v>36847</v>
      </c>
      <c r="E42" s="187">
        <f t="shared" si="1"/>
        <v>0</v>
      </c>
      <c r="F42" s="71">
        <f t="shared" si="0"/>
        <v>36847</v>
      </c>
    </row>
    <row r="43" spans="1:6" ht="12.75">
      <c r="A43" s="429"/>
      <c r="B43" s="51"/>
      <c r="C43" s="325" t="s">
        <v>118</v>
      </c>
      <c r="D43" s="188">
        <f t="shared" si="1"/>
        <v>1171957</v>
      </c>
      <c r="E43" s="187">
        <f t="shared" si="1"/>
        <v>0</v>
      </c>
      <c r="F43" s="71">
        <f t="shared" si="0"/>
        <v>1171957</v>
      </c>
    </row>
    <row r="44" spans="1:6" ht="12.75">
      <c r="A44" s="429"/>
      <c r="B44" s="51"/>
      <c r="C44" s="434" t="s">
        <v>127</v>
      </c>
      <c r="D44" s="246">
        <f t="shared" si="1"/>
        <v>1000000</v>
      </c>
      <c r="E44" s="351">
        <f t="shared" si="1"/>
        <v>0</v>
      </c>
      <c r="F44" s="70">
        <f t="shared" si="0"/>
        <v>1000000</v>
      </c>
    </row>
    <row r="45" spans="1:6" ht="12.75">
      <c r="A45" s="429"/>
      <c r="B45" s="51"/>
      <c r="C45" s="1"/>
      <c r="D45" s="188"/>
      <c r="E45" s="187"/>
      <c r="F45" s="84"/>
    </row>
    <row r="46" spans="1:6" ht="12.75">
      <c r="A46" s="429"/>
      <c r="B46" s="73" t="s">
        <v>128</v>
      </c>
      <c r="C46" s="69" t="s">
        <v>129</v>
      </c>
      <c r="D46" s="246">
        <f>D47</f>
        <v>2259944</v>
      </c>
      <c r="E46" s="351">
        <f>E47</f>
        <v>41980</v>
      </c>
      <c r="F46" s="70">
        <f t="shared" si="0"/>
        <v>2301924</v>
      </c>
    </row>
    <row r="47" spans="1:6" ht="12.75">
      <c r="A47" s="429"/>
      <c r="B47" s="51"/>
      <c r="C47" s="74" t="s">
        <v>117</v>
      </c>
      <c r="D47" s="245">
        <f>SUM(D48:D50)</f>
        <v>2259944</v>
      </c>
      <c r="E47" s="502">
        <f>SUM(E48:E50)</f>
        <v>41980</v>
      </c>
      <c r="F47" s="78">
        <f t="shared" si="0"/>
        <v>2301924</v>
      </c>
    </row>
    <row r="48" spans="1:6" ht="12.75">
      <c r="A48" s="429"/>
      <c r="B48" s="51"/>
      <c r="C48" s="325" t="s">
        <v>125</v>
      </c>
      <c r="D48" s="188">
        <f>SUM('WYDATKI ukł.wyk.'!E38:E41)</f>
        <v>1051140</v>
      </c>
      <c r="E48" s="187">
        <f>SUM('WYDATKI ukł.wyk.'!F38:F41)</f>
        <v>41980</v>
      </c>
      <c r="F48" s="84">
        <f t="shared" si="0"/>
        <v>1093120</v>
      </c>
    </row>
    <row r="49" spans="1:6" ht="12.75">
      <c r="A49" s="429"/>
      <c r="B49" s="51"/>
      <c r="C49" s="433" t="s">
        <v>126</v>
      </c>
      <c r="D49" s="188">
        <f>'WYDATKI ukł.wyk.'!E36</f>
        <v>36847</v>
      </c>
      <c r="E49" s="187">
        <f>'WYDATKI ukł.wyk.'!F36</f>
        <v>0</v>
      </c>
      <c r="F49" s="71">
        <f t="shared" si="0"/>
        <v>36847</v>
      </c>
    </row>
    <row r="50" spans="1:6" ht="12.75">
      <c r="A50" s="429"/>
      <c r="B50" s="51"/>
      <c r="C50" s="325" t="s">
        <v>118</v>
      </c>
      <c r="D50" s="188">
        <f>SUM('WYDATKI ukł.wyk.'!E42:E53)+'WYDATKI ukł.wyk.'!E37</f>
        <v>1171957</v>
      </c>
      <c r="E50" s="187">
        <f>SUM('WYDATKI ukł.wyk.'!F42:F53)+'WYDATKI ukł.wyk.'!F37</f>
        <v>0</v>
      </c>
      <c r="F50" s="71">
        <f t="shared" si="0"/>
        <v>1171957</v>
      </c>
    </row>
    <row r="51" spans="1:6" ht="12.75">
      <c r="A51" s="429"/>
      <c r="B51" s="51"/>
      <c r="C51" s="434" t="s">
        <v>127</v>
      </c>
      <c r="D51" s="246">
        <f>SUM('WYDATKI ukł.wyk.'!E54:E55)</f>
        <v>1000000</v>
      </c>
      <c r="E51" s="351">
        <f>SUM('WYDATKI ukł.wyk.'!F54:F55)</f>
        <v>0</v>
      </c>
      <c r="F51" s="70">
        <f t="shared" si="0"/>
        <v>1000000</v>
      </c>
    </row>
    <row r="52" spans="1:6" ht="12.75">
      <c r="A52" s="429"/>
      <c r="B52" s="51"/>
      <c r="C52" s="427"/>
      <c r="D52" s="188"/>
      <c r="E52" s="187"/>
      <c r="F52" s="71"/>
    </row>
    <row r="53" spans="1:6" ht="13.5" thickBot="1">
      <c r="A53" s="42" t="s">
        <v>130</v>
      </c>
      <c r="B53" s="67"/>
      <c r="C53" s="8" t="s">
        <v>131</v>
      </c>
      <c r="D53" s="324">
        <f>D54</f>
        <v>3000</v>
      </c>
      <c r="E53" s="276">
        <f>E54</f>
        <v>0</v>
      </c>
      <c r="F53" s="68">
        <f t="shared" si="0"/>
        <v>3000</v>
      </c>
    </row>
    <row r="54" spans="1:6" ht="12.75">
      <c r="A54" s="435"/>
      <c r="B54" s="51"/>
      <c r="C54" s="74" t="s">
        <v>117</v>
      </c>
      <c r="D54" s="188">
        <f>SUM(D55:D56)</f>
        <v>3000</v>
      </c>
      <c r="E54" s="187">
        <f>SUM(E55:E56)</f>
        <v>0</v>
      </c>
      <c r="F54" s="71">
        <f t="shared" si="0"/>
        <v>3000</v>
      </c>
    </row>
    <row r="55" spans="1:6" ht="12.75">
      <c r="A55" s="435"/>
      <c r="B55" s="51"/>
      <c r="C55" s="325" t="s">
        <v>132</v>
      </c>
      <c r="D55" s="249">
        <f>D60</f>
        <v>1000</v>
      </c>
      <c r="E55" s="501">
        <f>E60</f>
        <v>0</v>
      </c>
      <c r="F55" s="84">
        <f t="shared" si="0"/>
        <v>1000</v>
      </c>
    </row>
    <row r="56" spans="1:6" ht="12.75">
      <c r="A56" s="435"/>
      <c r="B56" s="51"/>
      <c r="C56" s="325" t="s">
        <v>118</v>
      </c>
      <c r="D56" s="188">
        <f>D61</f>
        <v>2000</v>
      </c>
      <c r="E56" s="187">
        <f>E61</f>
        <v>0</v>
      </c>
      <c r="F56" s="71">
        <f t="shared" si="0"/>
        <v>2000</v>
      </c>
    </row>
    <row r="57" spans="1:6" ht="12.75">
      <c r="A57" s="435"/>
      <c r="B57" s="51"/>
      <c r="C57" s="325"/>
      <c r="D57" s="188"/>
      <c r="E57" s="187"/>
      <c r="F57" s="71"/>
    </row>
    <row r="58" spans="1:6" ht="12.75">
      <c r="A58" s="435"/>
      <c r="B58" s="73" t="s">
        <v>133</v>
      </c>
      <c r="C58" s="69" t="s">
        <v>134</v>
      </c>
      <c r="D58" s="246">
        <f>D59</f>
        <v>3000</v>
      </c>
      <c r="E58" s="351">
        <f>E59</f>
        <v>0</v>
      </c>
      <c r="F58" s="70">
        <f t="shared" si="0"/>
        <v>3000</v>
      </c>
    </row>
    <row r="59" spans="1:6" ht="12.75">
      <c r="A59" s="435"/>
      <c r="B59" s="51"/>
      <c r="C59" s="74" t="s">
        <v>117</v>
      </c>
      <c r="D59" s="245">
        <f>SUM(D60:D61)</f>
        <v>3000</v>
      </c>
      <c r="E59" s="502">
        <f>SUM(E60:E61)</f>
        <v>0</v>
      </c>
      <c r="F59" s="78">
        <f t="shared" si="0"/>
        <v>3000</v>
      </c>
    </row>
    <row r="60" spans="1:6" ht="12.75">
      <c r="A60" s="435"/>
      <c r="B60" s="51"/>
      <c r="C60" s="325" t="s">
        <v>132</v>
      </c>
      <c r="D60" s="188">
        <f>'WYDATKI ukł.wyk.'!E59</f>
        <v>1000</v>
      </c>
      <c r="E60" s="187">
        <f>'WYDATKI ukł.wyk.'!F59</f>
        <v>0</v>
      </c>
      <c r="F60" s="71">
        <f t="shared" si="0"/>
        <v>1000</v>
      </c>
    </row>
    <row r="61" spans="1:6" ht="12.75">
      <c r="A61" s="435"/>
      <c r="B61" s="51"/>
      <c r="C61" s="325" t="s">
        <v>118</v>
      </c>
      <c r="D61" s="188">
        <f>SUM('WYDATKI ukł.wyk.'!E61:E62)</f>
        <v>2000</v>
      </c>
      <c r="E61" s="187">
        <f>SUM('WYDATKI ukł.wyk.'!F61:F62)</f>
        <v>0</v>
      </c>
      <c r="F61" s="71">
        <f t="shared" si="0"/>
        <v>2000</v>
      </c>
    </row>
    <row r="62" spans="1:6" ht="12.75">
      <c r="A62" s="435"/>
      <c r="B62" s="51"/>
      <c r="C62" s="325"/>
      <c r="D62" s="188"/>
      <c r="E62" s="187"/>
      <c r="F62" s="71"/>
    </row>
    <row r="63" spans="1:6" ht="13.5" thickBot="1">
      <c r="A63" s="42" t="s">
        <v>4</v>
      </c>
      <c r="B63" s="67"/>
      <c r="C63" s="436" t="s">
        <v>135</v>
      </c>
      <c r="D63" s="324">
        <f>D64</f>
        <v>138260</v>
      </c>
      <c r="E63" s="276">
        <f>E64</f>
        <v>0</v>
      </c>
      <c r="F63" s="68">
        <f t="shared" si="0"/>
        <v>138260</v>
      </c>
    </row>
    <row r="64" spans="1:6" ht="12.75">
      <c r="A64" s="435"/>
      <c r="B64" s="51"/>
      <c r="C64" s="74" t="s">
        <v>117</v>
      </c>
      <c r="D64" s="188">
        <f>D65</f>
        <v>138260</v>
      </c>
      <c r="E64" s="187">
        <f>E65</f>
        <v>0</v>
      </c>
      <c r="F64" s="71">
        <f t="shared" si="0"/>
        <v>138260</v>
      </c>
    </row>
    <row r="65" spans="1:6" ht="12.75">
      <c r="A65" s="435"/>
      <c r="B65" s="51"/>
      <c r="C65" s="437" t="s">
        <v>118</v>
      </c>
      <c r="D65" s="249">
        <f>D69</f>
        <v>138260</v>
      </c>
      <c r="E65" s="501">
        <f>E69</f>
        <v>0</v>
      </c>
      <c r="F65" s="71">
        <f t="shared" si="0"/>
        <v>138260</v>
      </c>
    </row>
    <row r="66" spans="1:6" ht="12.75">
      <c r="A66" s="435"/>
      <c r="B66" s="51"/>
      <c r="C66" s="325"/>
      <c r="D66" s="188"/>
      <c r="E66" s="187"/>
      <c r="F66" s="71"/>
    </row>
    <row r="67" spans="1:6" ht="12.75">
      <c r="A67" s="435"/>
      <c r="B67" s="73" t="s">
        <v>6</v>
      </c>
      <c r="C67" s="69" t="s">
        <v>136</v>
      </c>
      <c r="D67" s="246">
        <f>D68</f>
        <v>138260</v>
      </c>
      <c r="E67" s="351">
        <f>E68</f>
        <v>0</v>
      </c>
      <c r="F67" s="71">
        <f t="shared" si="0"/>
        <v>138260</v>
      </c>
    </row>
    <row r="68" spans="1:6" ht="12.75">
      <c r="A68" s="435"/>
      <c r="B68" s="51"/>
      <c r="C68" s="74" t="s">
        <v>117</v>
      </c>
      <c r="D68" s="245">
        <f>D69</f>
        <v>138260</v>
      </c>
      <c r="E68" s="502">
        <f>E69</f>
        <v>0</v>
      </c>
      <c r="F68" s="78">
        <f t="shared" si="0"/>
        <v>138260</v>
      </c>
    </row>
    <row r="69" spans="1:6" ht="12.75">
      <c r="A69" s="429"/>
      <c r="B69" s="51"/>
      <c r="C69" s="437" t="s">
        <v>118</v>
      </c>
      <c r="D69" s="188">
        <f>SUM('WYDATKI ukł.wyk.'!E66:E70)</f>
        <v>138260</v>
      </c>
      <c r="E69" s="187">
        <f>SUM('WYDATKI ukł.wyk.'!F66:F70)</f>
        <v>0</v>
      </c>
      <c r="F69" s="71">
        <f t="shared" si="0"/>
        <v>138260</v>
      </c>
    </row>
    <row r="70" spans="1:6" ht="12.75">
      <c r="A70" s="429"/>
      <c r="B70" s="51"/>
      <c r="C70" s="79"/>
      <c r="D70" s="188"/>
      <c r="E70" s="187"/>
      <c r="F70" s="71"/>
    </row>
    <row r="71" spans="1:6" ht="13.5" thickBot="1">
      <c r="A71" s="424" t="s">
        <v>8</v>
      </c>
      <c r="B71" s="67"/>
      <c r="C71" s="329" t="s">
        <v>137</v>
      </c>
      <c r="D71" s="324">
        <f>D72+D75</f>
        <v>199852</v>
      </c>
      <c r="E71" s="276">
        <f>E72+E75</f>
        <v>0</v>
      </c>
      <c r="F71" s="68">
        <f t="shared" si="0"/>
        <v>199852</v>
      </c>
    </row>
    <row r="72" spans="1:6" ht="12.75">
      <c r="A72" s="46"/>
      <c r="B72" s="426"/>
      <c r="C72" s="434" t="s">
        <v>117</v>
      </c>
      <c r="D72" s="188">
        <f>D78+D82+D86</f>
        <v>195352</v>
      </c>
      <c r="E72" s="187">
        <f>E78+E82+E86</f>
        <v>0</v>
      </c>
      <c r="F72" s="71">
        <f t="shared" si="0"/>
        <v>195352</v>
      </c>
    </row>
    <row r="73" spans="1:6" ht="12.75">
      <c r="A73" s="46"/>
      <c r="B73" s="426"/>
      <c r="C73" s="79" t="s">
        <v>138</v>
      </c>
      <c r="D73" s="249">
        <f>D87</f>
        <v>128966</v>
      </c>
      <c r="E73" s="501">
        <f>E87</f>
        <v>0</v>
      </c>
      <c r="F73" s="84">
        <f t="shared" si="0"/>
        <v>128966</v>
      </c>
    </row>
    <row r="74" spans="1:6" ht="12.75">
      <c r="A74" s="46"/>
      <c r="B74" s="426"/>
      <c r="C74" s="79" t="s">
        <v>118</v>
      </c>
      <c r="D74" s="188">
        <f>D79+D83+D88</f>
        <v>66386</v>
      </c>
      <c r="E74" s="187">
        <f>E79+E83+E88</f>
        <v>0</v>
      </c>
      <c r="F74" s="71">
        <f t="shared" si="0"/>
        <v>66386</v>
      </c>
    </row>
    <row r="75" spans="1:6" ht="12.75">
      <c r="A75" s="46"/>
      <c r="B75" s="426"/>
      <c r="C75" s="434" t="s">
        <v>127</v>
      </c>
      <c r="D75" s="246">
        <f>D89</f>
        <v>4500</v>
      </c>
      <c r="E75" s="351">
        <f>E89</f>
        <v>0</v>
      </c>
      <c r="F75" s="70">
        <f t="shared" si="0"/>
        <v>4500</v>
      </c>
    </row>
    <row r="76" spans="1:6" ht="12.75">
      <c r="A76" s="46"/>
      <c r="B76" s="426"/>
      <c r="C76" s="438"/>
      <c r="D76" s="188"/>
      <c r="E76" s="187"/>
      <c r="F76" s="71"/>
    </row>
    <row r="77" spans="1:6" ht="12.75">
      <c r="A77" s="429"/>
      <c r="B77" s="73" t="s">
        <v>10</v>
      </c>
      <c r="C77" s="81" t="s">
        <v>139</v>
      </c>
      <c r="D77" s="246">
        <f>D78</f>
        <v>40000</v>
      </c>
      <c r="E77" s="351">
        <f>E78</f>
        <v>0</v>
      </c>
      <c r="F77" s="71">
        <f t="shared" si="0"/>
        <v>40000</v>
      </c>
    </row>
    <row r="78" spans="1:6" ht="12.75">
      <c r="A78" s="429"/>
      <c r="B78" s="51"/>
      <c r="C78" s="434" t="s">
        <v>117</v>
      </c>
      <c r="D78" s="245">
        <f>D79</f>
        <v>40000</v>
      </c>
      <c r="E78" s="502">
        <f>E79</f>
        <v>0</v>
      </c>
      <c r="F78" s="78">
        <f t="shared" si="0"/>
        <v>40000</v>
      </c>
    </row>
    <row r="79" spans="1:6" ht="12.75">
      <c r="A79" s="429"/>
      <c r="B79" s="51"/>
      <c r="C79" s="79" t="s">
        <v>118</v>
      </c>
      <c r="D79" s="188">
        <f>'WYDATKI ukł.wyk.'!E74</f>
        <v>40000</v>
      </c>
      <c r="E79" s="187">
        <f>'WYDATKI ukł.wyk.'!F74</f>
        <v>0</v>
      </c>
      <c r="F79" s="71">
        <f t="shared" si="0"/>
        <v>40000</v>
      </c>
    </row>
    <row r="80" spans="1:6" ht="12.75">
      <c r="A80" s="429"/>
      <c r="B80" s="51"/>
      <c r="C80" s="5"/>
      <c r="D80" s="188"/>
      <c r="E80" s="187"/>
      <c r="F80" s="71"/>
    </row>
    <row r="81" spans="1:6" ht="12.75">
      <c r="A81" s="429"/>
      <c r="B81" s="73" t="s">
        <v>11</v>
      </c>
      <c r="C81" s="81" t="s">
        <v>140</v>
      </c>
      <c r="D81" s="188">
        <f>D82</f>
        <v>6000</v>
      </c>
      <c r="E81" s="187">
        <f>E82</f>
        <v>0</v>
      </c>
      <c r="F81" s="71">
        <f aca="true" t="shared" si="2" ref="F81:F151">E81+D81</f>
        <v>6000</v>
      </c>
    </row>
    <row r="82" spans="1:6" ht="12.75">
      <c r="A82" s="429"/>
      <c r="B82" s="51"/>
      <c r="C82" s="434" t="s">
        <v>117</v>
      </c>
      <c r="D82" s="245">
        <f>D83</f>
        <v>6000</v>
      </c>
      <c r="E82" s="502">
        <f>E83</f>
        <v>0</v>
      </c>
      <c r="F82" s="78">
        <f t="shared" si="2"/>
        <v>6000</v>
      </c>
    </row>
    <row r="83" spans="1:6" ht="12.75">
      <c r="A83" s="429"/>
      <c r="B83" s="51"/>
      <c r="C83" s="79" t="s">
        <v>118</v>
      </c>
      <c r="D83" s="188">
        <f>'WYDATKI ukł.wyk.'!E77</f>
        <v>6000</v>
      </c>
      <c r="E83" s="187">
        <f>'WYDATKI ukł.wyk.'!F77</f>
        <v>0</v>
      </c>
      <c r="F83" s="84">
        <f t="shared" si="2"/>
        <v>6000</v>
      </c>
    </row>
    <row r="84" spans="1:6" ht="12.75">
      <c r="A84" s="429"/>
      <c r="B84" s="51"/>
      <c r="C84" s="79"/>
      <c r="D84" s="188"/>
      <c r="E84" s="187"/>
      <c r="F84" s="71"/>
    </row>
    <row r="85" spans="1:6" ht="12.75">
      <c r="A85" s="429"/>
      <c r="B85" s="73" t="s">
        <v>13</v>
      </c>
      <c r="C85" s="81" t="s">
        <v>141</v>
      </c>
      <c r="D85" s="188">
        <f>D86+D89</f>
        <v>153852</v>
      </c>
      <c r="E85" s="187">
        <f>E86+E89</f>
        <v>0</v>
      </c>
      <c r="F85" s="70">
        <f t="shared" si="2"/>
        <v>153852</v>
      </c>
    </row>
    <row r="86" spans="1:6" ht="12.75">
      <c r="A86" s="429"/>
      <c r="B86" s="51"/>
      <c r="C86" s="434" t="s">
        <v>117</v>
      </c>
      <c r="D86" s="245">
        <f>D87+D88</f>
        <v>149352</v>
      </c>
      <c r="E86" s="502">
        <f>E87+E88</f>
        <v>0</v>
      </c>
      <c r="F86" s="71">
        <f t="shared" si="2"/>
        <v>149352</v>
      </c>
    </row>
    <row r="87" spans="1:6" ht="12.75">
      <c r="A87" s="439"/>
      <c r="B87" s="51"/>
      <c r="C87" s="79" t="s">
        <v>138</v>
      </c>
      <c r="D87" s="188">
        <f>SUM('WYDATKI ukł.wyk.'!E80:E84)</f>
        <v>128966</v>
      </c>
      <c r="E87" s="187">
        <f>SUM('WYDATKI ukł.wyk.'!F80:F84)</f>
        <v>0</v>
      </c>
      <c r="F87" s="84">
        <f t="shared" si="2"/>
        <v>128966</v>
      </c>
    </row>
    <row r="88" spans="1:6" ht="12.75">
      <c r="A88" s="429"/>
      <c r="B88" s="51"/>
      <c r="C88" s="79" t="s">
        <v>118</v>
      </c>
      <c r="D88" s="188">
        <f>SUM('WYDATKI ukł.wyk.'!E85:E89)</f>
        <v>20386</v>
      </c>
      <c r="E88" s="187">
        <f>SUM('WYDATKI ukł.wyk.'!F85:F89)</f>
        <v>0</v>
      </c>
      <c r="F88" s="71">
        <f t="shared" si="2"/>
        <v>20386</v>
      </c>
    </row>
    <row r="89" spans="1:6" ht="12.75">
      <c r="A89" s="429"/>
      <c r="B89" s="51"/>
      <c r="C89" s="434" t="s">
        <v>127</v>
      </c>
      <c r="D89" s="246">
        <f>'WYDATKI ukł.wyk.'!E90</f>
        <v>4500</v>
      </c>
      <c r="E89" s="351">
        <f>'WYDATKI ukł.wyk.'!F90</f>
        <v>0</v>
      </c>
      <c r="F89" s="70">
        <f t="shared" si="2"/>
        <v>4500</v>
      </c>
    </row>
    <row r="90" spans="1:6" ht="12.75">
      <c r="A90" s="429"/>
      <c r="B90" s="51"/>
      <c r="C90" s="328"/>
      <c r="D90" s="188"/>
      <c r="E90" s="187"/>
      <c r="F90" s="71"/>
    </row>
    <row r="91" spans="1:6" ht="13.5" thickBot="1">
      <c r="A91" s="42" t="s">
        <v>142</v>
      </c>
      <c r="B91" s="67"/>
      <c r="C91" s="54" t="s">
        <v>143</v>
      </c>
      <c r="D91" s="324">
        <f>D92+D96</f>
        <v>3790556</v>
      </c>
      <c r="E91" s="276">
        <f>E92+E96</f>
        <v>222033</v>
      </c>
      <c r="F91" s="68">
        <f t="shared" si="2"/>
        <v>4012589</v>
      </c>
    </row>
    <row r="92" spans="1:6" ht="12.75">
      <c r="A92" s="46"/>
      <c r="B92" s="426"/>
      <c r="C92" s="434" t="s">
        <v>117</v>
      </c>
      <c r="D92" s="188">
        <f>SUM(D93:D95)</f>
        <v>3296034</v>
      </c>
      <c r="E92" s="187">
        <f>SUM(E93:E95)</f>
        <v>160761</v>
      </c>
      <c r="F92" s="71">
        <f t="shared" si="2"/>
        <v>3456795</v>
      </c>
    </row>
    <row r="93" spans="1:6" ht="12.75">
      <c r="A93" s="46"/>
      <c r="B93" s="426"/>
      <c r="C93" s="79" t="s">
        <v>125</v>
      </c>
      <c r="D93" s="249">
        <f>D100+D109+D115</f>
        <v>2353804</v>
      </c>
      <c r="E93" s="501">
        <f>E100+E109+E115</f>
        <v>7849</v>
      </c>
      <c r="F93" s="84">
        <f t="shared" si="2"/>
        <v>2361653</v>
      </c>
    </row>
    <row r="94" spans="1:6" ht="12.75">
      <c r="A94" s="46"/>
      <c r="B94" s="426"/>
      <c r="C94" s="79" t="s">
        <v>126</v>
      </c>
      <c r="D94" s="188">
        <f>D120</f>
        <v>5059</v>
      </c>
      <c r="E94" s="187">
        <f>E120</f>
        <v>0</v>
      </c>
      <c r="F94" s="71">
        <f>E94+D94</f>
        <v>5059</v>
      </c>
    </row>
    <row r="95" spans="1:6" ht="12.75">
      <c r="A95" s="46"/>
      <c r="B95" s="426"/>
      <c r="C95" s="79" t="s">
        <v>118</v>
      </c>
      <c r="D95" s="188">
        <f>D101+D105+D110+D116+D121</f>
        <v>937171</v>
      </c>
      <c r="E95" s="187">
        <f>E101+E105+E110+E116+E121</f>
        <v>152912</v>
      </c>
      <c r="F95" s="71">
        <f t="shared" si="2"/>
        <v>1090083</v>
      </c>
    </row>
    <row r="96" spans="1:6" ht="12.75">
      <c r="A96" s="46"/>
      <c r="B96" s="426"/>
      <c r="C96" s="434" t="s">
        <v>127</v>
      </c>
      <c r="D96" s="246">
        <f>D111</f>
        <v>494522</v>
      </c>
      <c r="E96" s="351">
        <f>E111</f>
        <v>61272</v>
      </c>
      <c r="F96" s="70">
        <f t="shared" si="2"/>
        <v>555794</v>
      </c>
    </row>
    <row r="97" spans="1:6" ht="12.75">
      <c r="A97" s="46"/>
      <c r="B97" s="426"/>
      <c r="C97" s="82"/>
      <c r="D97" s="188"/>
      <c r="E97" s="187"/>
      <c r="F97" s="71"/>
    </row>
    <row r="98" spans="1:6" ht="12.75">
      <c r="A98" s="429"/>
      <c r="B98" s="73" t="s">
        <v>144</v>
      </c>
      <c r="C98" s="81" t="s">
        <v>145</v>
      </c>
      <c r="D98" s="246">
        <f>D99</f>
        <v>149975</v>
      </c>
      <c r="E98" s="351">
        <f>E99</f>
        <v>0</v>
      </c>
      <c r="F98" s="71">
        <f t="shared" si="2"/>
        <v>149975</v>
      </c>
    </row>
    <row r="99" spans="1:6" ht="12.75">
      <c r="A99" s="429"/>
      <c r="B99" s="51"/>
      <c r="C99" s="434" t="s">
        <v>117</v>
      </c>
      <c r="D99" s="245">
        <f>SUM(D100:D101)</f>
        <v>149975</v>
      </c>
      <c r="E99" s="502">
        <f>SUM(E100:E101)</f>
        <v>0</v>
      </c>
      <c r="F99" s="78">
        <f t="shared" si="2"/>
        <v>149975</v>
      </c>
    </row>
    <row r="100" spans="1:6" ht="12.75">
      <c r="A100" s="429"/>
      <c r="B100" s="51"/>
      <c r="C100" s="79" t="s">
        <v>125</v>
      </c>
      <c r="D100" s="188">
        <f>SUM('WYDATKI ukł.wyk.'!E95:E99)</f>
        <v>116149</v>
      </c>
      <c r="E100" s="187">
        <f>SUM('WYDATKI ukł.wyk.'!F95:F99)</f>
        <v>0</v>
      </c>
      <c r="F100" s="71">
        <f t="shared" si="2"/>
        <v>116149</v>
      </c>
    </row>
    <row r="101" spans="1:6" ht="12.75">
      <c r="A101" s="429"/>
      <c r="B101" s="51"/>
      <c r="C101" s="328" t="s">
        <v>118</v>
      </c>
      <c r="D101" s="188">
        <f>SUM('WYDATKI ukł.wyk.'!E100:E106)+'WYDATKI ukł.wyk.'!E94</f>
        <v>33826</v>
      </c>
      <c r="E101" s="187">
        <f>SUM('WYDATKI ukł.wyk.'!F100:F106)+'WYDATKI ukł.wyk.'!F94</f>
        <v>0</v>
      </c>
      <c r="F101" s="71">
        <f t="shared" si="2"/>
        <v>33826</v>
      </c>
    </row>
    <row r="102" spans="1:6" ht="12.75">
      <c r="A102" s="429"/>
      <c r="B102" s="51"/>
      <c r="C102" s="79"/>
      <c r="D102" s="188"/>
      <c r="E102" s="187"/>
      <c r="F102" s="71"/>
    </row>
    <row r="103" spans="1:6" ht="12.75">
      <c r="A103" s="429"/>
      <c r="B103" s="73" t="s">
        <v>146</v>
      </c>
      <c r="C103" s="81" t="s">
        <v>147</v>
      </c>
      <c r="D103" s="188">
        <f>D104</f>
        <v>234000</v>
      </c>
      <c r="E103" s="187">
        <f>E104</f>
        <v>2568</v>
      </c>
      <c r="F103" s="71">
        <f t="shared" si="2"/>
        <v>236568</v>
      </c>
    </row>
    <row r="104" spans="1:6" ht="12.75">
      <c r="A104" s="429"/>
      <c r="B104" s="51"/>
      <c r="C104" s="434" t="s">
        <v>117</v>
      </c>
      <c r="D104" s="245">
        <f>D105</f>
        <v>234000</v>
      </c>
      <c r="E104" s="502">
        <f>E105</f>
        <v>2568</v>
      </c>
      <c r="F104" s="78">
        <f t="shared" si="2"/>
        <v>236568</v>
      </c>
    </row>
    <row r="105" spans="1:6" ht="12.75">
      <c r="A105" s="429"/>
      <c r="B105" s="51"/>
      <c r="C105" s="79" t="s">
        <v>118</v>
      </c>
      <c r="D105" s="188">
        <f>SUM('WYDATKI ukł.wyk.'!E109:E113)</f>
        <v>234000</v>
      </c>
      <c r="E105" s="187">
        <f>SUM('WYDATKI ukł.wyk.'!F109:F113)</f>
        <v>2568</v>
      </c>
      <c r="F105" s="71">
        <f t="shared" si="2"/>
        <v>236568</v>
      </c>
    </row>
    <row r="106" spans="1:6" ht="12.75">
      <c r="A106" s="429"/>
      <c r="B106" s="51"/>
      <c r="C106" s="79"/>
      <c r="D106" s="188"/>
      <c r="E106" s="187"/>
      <c r="F106" s="71"/>
    </row>
    <row r="107" spans="1:6" ht="12.75">
      <c r="A107" s="429"/>
      <c r="B107" s="73" t="s">
        <v>148</v>
      </c>
      <c r="C107" s="81" t="s">
        <v>149</v>
      </c>
      <c r="D107" s="188">
        <f>D108+D111</f>
        <v>3383722</v>
      </c>
      <c r="E107" s="187">
        <f>E108+E111</f>
        <v>219465</v>
      </c>
      <c r="F107" s="71">
        <f t="shared" si="2"/>
        <v>3603187</v>
      </c>
    </row>
    <row r="108" spans="1:6" ht="12.75">
      <c r="A108" s="429"/>
      <c r="B108" s="51"/>
      <c r="C108" s="434" t="s">
        <v>117</v>
      </c>
      <c r="D108" s="245">
        <f>SUM(D109:D110)</f>
        <v>2889200</v>
      </c>
      <c r="E108" s="502">
        <f>SUM(E109:E110)</f>
        <v>158193</v>
      </c>
      <c r="F108" s="78">
        <f t="shared" si="2"/>
        <v>3047393</v>
      </c>
    </row>
    <row r="109" spans="1:6" ht="12.75">
      <c r="A109" s="429"/>
      <c r="B109" s="51"/>
      <c r="C109" s="79" t="s">
        <v>125</v>
      </c>
      <c r="D109" s="188">
        <f>SUM('WYDATKI ukł.wyk.'!E117:E121)</f>
        <v>2235855</v>
      </c>
      <c r="E109" s="187">
        <f>SUM('WYDATKI ukł.wyk.'!F117:F121)</f>
        <v>0</v>
      </c>
      <c r="F109" s="71">
        <f t="shared" si="2"/>
        <v>2235855</v>
      </c>
    </row>
    <row r="110" spans="1:6" ht="12.75">
      <c r="A110" s="429"/>
      <c r="B110" s="51"/>
      <c r="C110" s="79" t="s">
        <v>118</v>
      </c>
      <c r="D110" s="188">
        <f>SUM('WYDATKI ukł.wyk.'!E122:E132)+'WYDATKI ukł.wyk.'!E116</f>
        <v>653345</v>
      </c>
      <c r="E110" s="187">
        <f>SUM('WYDATKI ukł.wyk.'!F122:F132)+'WYDATKI ukł.wyk.'!F116</f>
        <v>158193</v>
      </c>
      <c r="F110" s="71">
        <f t="shared" si="2"/>
        <v>811538</v>
      </c>
    </row>
    <row r="111" spans="1:6" ht="12.75">
      <c r="A111" s="429"/>
      <c r="B111" s="51"/>
      <c r="C111" s="434" t="s">
        <v>127</v>
      </c>
      <c r="D111" s="246">
        <f>SUM('WYDATKI ukł.wyk.'!E133:E134)</f>
        <v>494522</v>
      </c>
      <c r="E111" s="351">
        <f>SUM('WYDATKI ukł.wyk.'!F133:F134)</f>
        <v>61272</v>
      </c>
      <c r="F111" s="71">
        <f t="shared" si="2"/>
        <v>555794</v>
      </c>
    </row>
    <row r="112" spans="1:6" ht="12.75">
      <c r="A112" s="429"/>
      <c r="B112" s="51"/>
      <c r="C112" s="79"/>
      <c r="D112" s="188"/>
      <c r="E112" s="187"/>
      <c r="F112" s="84"/>
    </row>
    <row r="113" spans="1:6" ht="12.75">
      <c r="A113" s="429"/>
      <c r="B113" s="73" t="s">
        <v>150</v>
      </c>
      <c r="C113" s="81" t="s">
        <v>151</v>
      </c>
      <c r="D113" s="188">
        <f>D114</f>
        <v>16000</v>
      </c>
      <c r="E113" s="187">
        <f>E114</f>
        <v>0</v>
      </c>
      <c r="F113" s="70">
        <f t="shared" si="2"/>
        <v>16000</v>
      </c>
    </row>
    <row r="114" spans="1:6" ht="12.75">
      <c r="A114" s="429"/>
      <c r="B114" s="51"/>
      <c r="C114" s="434" t="s">
        <v>117</v>
      </c>
      <c r="D114" s="245">
        <f>SUM(D115:D116)</f>
        <v>16000</v>
      </c>
      <c r="E114" s="502">
        <f>SUM(E115:E116)</f>
        <v>0</v>
      </c>
      <c r="F114" s="71">
        <f t="shared" si="2"/>
        <v>16000</v>
      </c>
    </row>
    <row r="115" spans="1:6" ht="12.75">
      <c r="A115" s="429"/>
      <c r="B115" s="51"/>
      <c r="C115" s="79" t="s">
        <v>125</v>
      </c>
      <c r="D115" s="188">
        <f>SUM('WYDATKI ukł.wyk.'!E138:E140)</f>
        <v>1800</v>
      </c>
      <c r="E115" s="187">
        <f>SUM('WYDATKI ukł.wyk.'!F138:F140)</f>
        <v>7849</v>
      </c>
      <c r="F115" s="84">
        <f t="shared" si="2"/>
        <v>9649</v>
      </c>
    </row>
    <row r="116" spans="1:6" ht="12.75">
      <c r="A116" s="429"/>
      <c r="B116" s="51"/>
      <c r="C116" s="79" t="s">
        <v>118</v>
      </c>
      <c r="D116" s="188">
        <f>SUM('WYDATKI ukł.wyk.'!E141:E143)+'WYDATKI ukł.wyk.'!E137</f>
        <v>14200</v>
      </c>
      <c r="E116" s="187">
        <f>SUM('WYDATKI ukł.wyk.'!F141:F143)+'WYDATKI ukł.wyk.'!F137</f>
        <v>-7849</v>
      </c>
      <c r="F116" s="71">
        <f t="shared" si="2"/>
        <v>6351</v>
      </c>
    </row>
    <row r="117" spans="1:6" ht="12.75">
      <c r="A117" s="429"/>
      <c r="B117" s="51"/>
      <c r="C117" s="79"/>
      <c r="D117" s="188"/>
      <c r="E117" s="187"/>
      <c r="F117" s="71"/>
    </row>
    <row r="118" spans="1:6" ht="12.75">
      <c r="A118" s="429"/>
      <c r="B118" s="73" t="s">
        <v>152</v>
      </c>
      <c r="C118" s="83" t="s">
        <v>153</v>
      </c>
      <c r="D118" s="188">
        <f>D119</f>
        <v>6859</v>
      </c>
      <c r="E118" s="187">
        <f>E119</f>
        <v>0</v>
      </c>
      <c r="F118" s="70">
        <f t="shared" si="2"/>
        <v>6859</v>
      </c>
    </row>
    <row r="119" spans="1:6" ht="12.75">
      <c r="A119" s="429"/>
      <c r="B119" s="51"/>
      <c r="C119" s="434" t="s">
        <v>117</v>
      </c>
      <c r="D119" s="245">
        <f>SUM(D120:D121)</f>
        <v>6859</v>
      </c>
      <c r="E119" s="502">
        <f>SUM(E120:E121)</f>
        <v>0</v>
      </c>
      <c r="F119" s="71">
        <f t="shared" si="2"/>
        <v>6859</v>
      </c>
    </row>
    <row r="120" spans="1:6" ht="12.75">
      <c r="A120" s="429"/>
      <c r="B120" s="51"/>
      <c r="C120" s="328" t="s">
        <v>126</v>
      </c>
      <c r="D120" s="188">
        <f>'WYDATKI ukł.wyk.'!E147</f>
        <v>5059</v>
      </c>
      <c r="E120" s="187">
        <f>'WYDATKI ukł.wyk.'!F147</f>
        <v>0</v>
      </c>
      <c r="F120" s="84">
        <f>E120+D120</f>
        <v>5059</v>
      </c>
    </row>
    <row r="121" spans="1:6" ht="12.75">
      <c r="A121" s="429"/>
      <c r="B121" s="51"/>
      <c r="C121" s="328" t="s">
        <v>118</v>
      </c>
      <c r="D121" s="188">
        <f>'WYDATKI ukł.wyk.'!E148</f>
        <v>1800</v>
      </c>
      <c r="E121" s="188">
        <f>'WYDATKI ukł.wyk.'!F148</f>
        <v>0</v>
      </c>
      <c r="F121" s="71">
        <f t="shared" si="2"/>
        <v>1800</v>
      </c>
    </row>
    <row r="122" spans="1:6" ht="12.75">
      <c r="A122" s="46"/>
      <c r="B122" s="426"/>
      <c r="C122" s="440"/>
      <c r="D122" s="493"/>
      <c r="E122" s="376"/>
      <c r="F122" s="71"/>
    </row>
    <row r="123" spans="1:6" ht="13.5" thickBot="1">
      <c r="A123" s="424" t="s">
        <v>154</v>
      </c>
      <c r="B123" s="67"/>
      <c r="C123" s="441" t="s">
        <v>155</v>
      </c>
      <c r="D123" s="324">
        <f>D124+D126</f>
        <v>23300</v>
      </c>
      <c r="E123" s="276">
        <f>E124+E126</f>
        <v>0</v>
      </c>
      <c r="F123" s="68">
        <f t="shared" si="2"/>
        <v>23300</v>
      </c>
    </row>
    <row r="124" spans="1:6" ht="12.75">
      <c r="A124" s="429"/>
      <c r="B124" s="51"/>
      <c r="C124" s="434" t="s">
        <v>117</v>
      </c>
      <c r="D124" s="188">
        <f>D125</f>
        <v>300</v>
      </c>
      <c r="E124" s="187">
        <f>E125</f>
        <v>0</v>
      </c>
      <c r="F124" s="70">
        <f t="shared" si="2"/>
        <v>300</v>
      </c>
    </row>
    <row r="125" spans="1:6" ht="12.75">
      <c r="A125" s="429"/>
      <c r="B125" s="51"/>
      <c r="C125" s="328" t="s">
        <v>118</v>
      </c>
      <c r="D125" s="249">
        <f>D133</f>
        <v>300</v>
      </c>
      <c r="E125" s="501">
        <f>E133</f>
        <v>0</v>
      </c>
      <c r="F125" s="71">
        <f t="shared" si="2"/>
        <v>300</v>
      </c>
    </row>
    <row r="126" spans="1:6" ht="12.75">
      <c r="A126" s="429"/>
      <c r="B126" s="51"/>
      <c r="C126" s="434" t="s">
        <v>127</v>
      </c>
      <c r="D126" s="246">
        <f>D129</f>
        <v>23000</v>
      </c>
      <c r="E126" s="351">
        <f>E129</f>
        <v>0</v>
      </c>
      <c r="F126" s="71">
        <f t="shared" si="2"/>
        <v>23000</v>
      </c>
    </row>
    <row r="127" spans="1:6" ht="12.75">
      <c r="A127" s="429"/>
      <c r="B127" s="51"/>
      <c r="C127" s="328"/>
      <c r="D127" s="188"/>
      <c r="E127" s="187"/>
      <c r="F127" s="84"/>
    </row>
    <row r="128" spans="1:6" ht="12.75">
      <c r="A128" s="429"/>
      <c r="B128" s="73" t="s">
        <v>555</v>
      </c>
      <c r="C128" s="434" t="s">
        <v>556</v>
      </c>
      <c r="D128" s="246">
        <f>D129</f>
        <v>23000</v>
      </c>
      <c r="E128" s="351">
        <f>E129</f>
        <v>0</v>
      </c>
      <c r="F128" s="70">
        <f t="shared" si="2"/>
        <v>23000</v>
      </c>
    </row>
    <row r="129" spans="1:6" ht="12.75">
      <c r="A129" s="429"/>
      <c r="B129" s="51"/>
      <c r="C129" s="434" t="s">
        <v>127</v>
      </c>
      <c r="D129" s="246">
        <f>'WYDATKI ukł.wyk.'!E152</f>
        <v>23000</v>
      </c>
      <c r="E129" s="351">
        <f>'WYDATKI ukł.wyk.'!F152</f>
        <v>0</v>
      </c>
      <c r="F129" s="70">
        <f t="shared" si="2"/>
        <v>23000</v>
      </c>
    </row>
    <row r="130" spans="1:6" ht="12.75">
      <c r="A130" s="429"/>
      <c r="B130" s="51"/>
      <c r="C130" s="328"/>
      <c r="D130" s="188"/>
      <c r="E130" s="187"/>
      <c r="F130" s="71"/>
    </row>
    <row r="131" spans="1:6" ht="12.75">
      <c r="A131" s="429"/>
      <c r="B131" s="73" t="s">
        <v>156</v>
      </c>
      <c r="C131" s="434" t="s">
        <v>157</v>
      </c>
      <c r="D131" s="246">
        <f>D132</f>
        <v>300</v>
      </c>
      <c r="E131" s="351">
        <f>E132</f>
        <v>0</v>
      </c>
      <c r="F131" s="71">
        <f t="shared" si="2"/>
        <v>300</v>
      </c>
    </row>
    <row r="132" spans="1:6" ht="12.75">
      <c r="A132" s="429"/>
      <c r="B132" s="51"/>
      <c r="C132" s="434" t="s">
        <v>117</v>
      </c>
      <c r="D132" s="245">
        <f>D133</f>
        <v>300</v>
      </c>
      <c r="E132" s="502">
        <f>E133</f>
        <v>0</v>
      </c>
      <c r="F132" s="78">
        <f t="shared" si="2"/>
        <v>300</v>
      </c>
    </row>
    <row r="133" spans="1:6" ht="12.75">
      <c r="A133" s="429"/>
      <c r="B133" s="51"/>
      <c r="C133" s="328" t="s">
        <v>118</v>
      </c>
      <c r="D133" s="188">
        <f>'WYDATKI ukł.wyk.'!E155</f>
        <v>300</v>
      </c>
      <c r="E133" s="187">
        <f>'WYDATKI ukł.wyk.'!F155</f>
        <v>0</v>
      </c>
      <c r="F133" s="71">
        <f t="shared" si="2"/>
        <v>300</v>
      </c>
    </row>
    <row r="134" spans="1:6" ht="12.75">
      <c r="A134" s="429"/>
      <c r="B134" s="51"/>
      <c r="C134" s="328"/>
      <c r="D134" s="493"/>
      <c r="E134" s="376"/>
      <c r="F134" s="71"/>
    </row>
    <row r="135" spans="1:6" ht="13.5" thickBot="1">
      <c r="A135" s="42" t="s">
        <v>158</v>
      </c>
      <c r="B135" s="67"/>
      <c r="C135" s="54" t="s">
        <v>159</v>
      </c>
      <c r="D135" s="324">
        <f>D136</f>
        <v>821049</v>
      </c>
      <c r="E135" s="276">
        <f>E136</f>
        <v>0</v>
      </c>
      <c r="F135" s="68">
        <f t="shared" si="2"/>
        <v>821049</v>
      </c>
    </row>
    <row r="136" spans="1:6" ht="12.75">
      <c r="A136" s="435"/>
      <c r="B136" s="51"/>
      <c r="C136" s="434" t="s">
        <v>117</v>
      </c>
      <c r="D136" s="188">
        <f>D137</f>
        <v>821049</v>
      </c>
      <c r="E136" s="187">
        <f>E137</f>
        <v>0</v>
      </c>
      <c r="F136" s="71">
        <f t="shared" si="2"/>
        <v>821049</v>
      </c>
    </row>
    <row r="137" spans="1:6" ht="12.75">
      <c r="A137" s="435"/>
      <c r="B137" s="51"/>
      <c r="C137" s="442" t="s">
        <v>160</v>
      </c>
      <c r="D137" s="249">
        <f>D142+D147</f>
        <v>821049</v>
      </c>
      <c r="E137" s="501">
        <f>E142+E147</f>
        <v>0</v>
      </c>
      <c r="F137" s="84">
        <f t="shared" si="2"/>
        <v>821049</v>
      </c>
    </row>
    <row r="138" spans="1:6" ht="12.75">
      <c r="A138" s="435"/>
      <c r="B138" s="51"/>
      <c r="C138" s="442"/>
      <c r="D138" s="188"/>
      <c r="E138" s="187"/>
      <c r="F138" s="71"/>
    </row>
    <row r="139" spans="1:6" ht="12.75">
      <c r="A139" s="435"/>
      <c r="B139" s="51" t="s">
        <v>161</v>
      </c>
      <c r="C139" s="442" t="s">
        <v>162</v>
      </c>
      <c r="D139" s="188"/>
      <c r="E139" s="187"/>
      <c r="F139" s="71"/>
    </row>
    <row r="140" spans="1:6" ht="12.75">
      <c r="A140" s="435"/>
      <c r="B140" s="73"/>
      <c r="C140" s="81" t="s">
        <v>163</v>
      </c>
      <c r="D140" s="246">
        <f>D141</f>
        <v>821049</v>
      </c>
      <c r="E140" s="351">
        <f>E141</f>
        <v>0</v>
      </c>
      <c r="F140" s="71">
        <f t="shared" si="2"/>
        <v>821049</v>
      </c>
    </row>
    <row r="141" spans="1:6" ht="12.75">
      <c r="A141" s="435"/>
      <c r="B141" s="51"/>
      <c r="C141" s="434" t="s">
        <v>117</v>
      </c>
      <c r="D141" s="245">
        <f>D142</f>
        <v>821049</v>
      </c>
      <c r="E141" s="502">
        <f>E142</f>
        <v>0</v>
      </c>
      <c r="F141" s="78">
        <f t="shared" si="2"/>
        <v>821049</v>
      </c>
    </row>
    <row r="142" spans="1:6" ht="12.75">
      <c r="A142" s="435"/>
      <c r="B142" s="51"/>
      <c r="C142" s="442" t="s">
        <v>164</v>
      </c>
      <c r="D142" s="188">
        <f>'WYDATKI ukł.wyk.'!E160</f>
        <v>821049</v>
      </c>
      <c r="E142" s="188">
        <f>'WYDATKI ukł.wyk.'!F160</f>
        <v>0</v>
      </c>
      <c r="F142" s="71">
        <f t="shared" si="2"/>
        <v>821049</v>
      </c>
    </row>
    <row r="143" spans="1:6" ht="12.75">
      <c r="A143" s="443"/>
      <c r="B143" s="51"/>
      <c r="C143" s="442"/>
      <c r="D143" s="188"/>
      <c r="E143" s="187"/>
      <c r="F143" s="71"/>
    </row>
    <row r="144" spans="1:6" ht="12.75">
      <c r="A144" s="443"/>
      <c r="B144" s="51" t="s">
        <v>673</v>
      </c>
      <c r="C144" s="79" t="s">
        <v>671</v>
      </c>
      <c r="D144" s="188"/>
      <c r="E144" s="187"/>
      <c r="F144" s="71"/>
    </row>
    <row r="145" spans="1:6" ht="12.75">
      <c r="A145" s="443"/>
      <c r="B145" s="73"/>
      <c r="C145" s="83" t="s">
        <v>674</v>
      </c>
      <c r="D145" s="246">
        <f>D146</f>
        <v>0</v>
      </c>
      <c r="E145" s="351">
        <f>E146</f>
        <v>0</v>
      </c>
      <c r="F145" s="70">
        <f>E145+D145</f>
        <v>0</v>
      </c>
    </row>
    <row r="146" spans="1:6" ht="12.75">
      <c r="A146" s="443"/>
      <c r="B146" s="51"/>
      <c r="C146" s="434" t="s">
        <v>117</v>
      </c>
      <c r="D146" s="245">
        <f>D147</f>
        <v>0</v>
      </c>
      <c r="E146" s="502">
        <f>E147</f>
        <v>0</v>
      </c>
      <c r="F146" s="78">
        <f>E146+D146</f>
        <v>0</v>
      </c>
    </row>
    <row r="147" spans="1:6" ht="12.75">
      <c r="A147" s="443"/>
      <c r="B147" s="51"/>
      <c r="C147" s="442" t="s">
        <v>164</v>
      </c>
      <c r="D147" s="188">
        <f>'WYDATKI ukł.wyk.'!E164</f>
        <v>0</v>
      </c>
      <c r="E147" s="188">
        <f>'WYDATKI ukł.wyk.'!F164</f>
        <v>0</v>
      </c>
      <c r="F147" s="71">
        <f>E147+D147</f>
        <v>0</v>
      </c>
    </row>
    <row r="148" spans="1:6" ht="12.75">
      <c r="A148" s="443"/>
      <c r="B148" s="51"/>
      <c r="C148" s="459"/>
      <c r="D148" s="493"/>
      <c r="E148" s="376"/>
      <c r="F148" s="71"/>
    </row>
    <row r="149" spans="1:6" ht="13.5" thickBot="1">
      <c r="A149" s="42" t="s">
        <v>165</v>
      </c>
      <c r="B149" s="67"/>
      <c r="C149" s="54" t="s">
        <v>166</v>
      </c>
      <c r="D149" s="324">
        <f>D150</f>
        <v>1433215</v>
      </c>
      <c r="E149" s="276">
        <f>E150</f>
        <v>0</v>
      </c>
      <c r="F149" s="68">
        <f t="shared" si="2"/>
        <v>1433215</v>
      </c>
    </row>
    <row r="150" spans="1:6" ht="12.75">
      <c r="A150" s="435"/>
      <c r="B150" s="51"/>
      <c r="C150" s="434" t="s">
        <v>117</v>
      </c>
      <c r="D150" s="188">
        <f>D154</f>
        <v>1433215</v>
      </c>
      <c r="E150" s="187">
        <f>E154</f>
        <v>0</v>
      </c>
      <c r="F150" s="71">
        <f t="shared" si="2"/>
        <v>1433215</v>
      </c>
    </row>
    <row r="151" spans="1:6" ht="12.75">
      <c r="A151" s="435"/>
      <c r="B151" s="51"/>
      <c r="C151" s="328" t="s">
        <v>118</v>
      </c>
      <c r="D151" s="249">
        <f>D155</f>
        <v>1433215</v>
      </c>
      <c r="E151" s="501">
        <f>E155</f>
        <v>0</v>
      </c>
      <c r="F151" s="84">
        <f t="shared" si="2"/>
        <v>1433215</v>
      </c>
    </row>
    <row r="152" spans="1:6" ht="12.75">
      <c r="A152" s="435"/>
      <c r="B152" s="51"/>
      <c r="C152" s="328"/>
      <c r="D152" s="188"/>
      <c r="E152" s="187"/>
      <c r="F152" s="71"/>
    </row>
    <row r="153" spans="1:6" ht="12.75">
      <c r="A153" s="435"/>
      <c r="B153" s="73" t="s">
        <v>167</v>
      </c>
      <c r="C153" s="81" t="s">
        <v>168</v>
      </c>
      <c r="D153" s="246">
        <f>D154</f>
        <v>1433215</v>
      </c>
      <c r="E153" s="351">
        <f>E154</f>
        <v>0</v>
      </c>
      <c r="F153" s="71">
        <f aca="true" t="shared" si="3" ref="F153:F223">E153+D153</f>
        <v>1433215</v>
      </c>
    </row>
    <row r="154" spans="1:6" ht="12.75">
      <c r="A154" s="435"/>
      <c r="B154" s="51"/>
      <c r="C154" s="371" t="s">
        <v>117</v>
      </c>
      <c r="D154" s="245">
        <f>D155</f>
        <v>1433215</v>
      </c>
      <c r="E154" s="502">
        <f>E155</f>
        <v>0</v>
      </c>
      <c r="F154" s="78">
        <f t="shared" si="3"/>
        <v>1433215</v>
      </c>
    </row>
    <row r="155" spans="1:6" ht="12.75">
      <c r="A155" s="435"/>
      <c r="B155" s="4"/>
      <c r="C155" s="328" t="s">
        <v>118</v>
      </c>
      <c r="D155" s="188">
        <f>'WYDATKI ukł.wyk.'!E168</f>
        <v>1433215</v>
      </c>
      <c r="E155" s="187">
        <f>'WYDATKI ukł.wyk.'!F168</f>
        <v>0</v>
      </c>
      <c r="F155" s="71">
        <f t="shared" si="3"/>
        <v>1433215</v>
      </c>
    </row>
    <row r="156" spans="1:6" ht="12.75">
      <c r="A156" s="206"/>
      <c r="B156" s="3"/>
      <c r="C156" s="3"/>
      <c r="D156" s="188"/>
      <c r="E156" s="187"/>
      <c r="F156" s="71"/>
    </row>
    <row r="157" spans="1:6" ht="13.5" thickBot="1">
      <c r="A157" s="47">
        <v>801</v>
      </c>
      <c r="B157" s="43"/>
      <c r="C157" s="444" t="s">
        <v>169</v>
      </c>
      <c r="D157" s="324">
        <f>D158+D162</f>
        <v>7649189</v>
      </c>
      <c r="E157" s="276">
        <f>E158+E162</f>
        <v>16380</v>
      </c>
      <c r="F157" s="68">
        <f t="shared" si="3"/>
        <v>7665569</v>
      </c>
    </row>
    <row r="158" spans="1:6" ht="12.75">
      <c r="A158" s="44"/>
      <c r="B158" s="45"/>
      <c r="C158" s="434" t="s">
        <v>117</v>
      </c>
      <c r="D158" s="494">
        <f>D165+D170+D175+D181+D186+D192+D196</f>
        <v>6149189</v>
      </c>
      <c r="E158" s="503">
        <f>E165+E170+E175+E181+E186+E192+E196</f>
        <v>11380</v>
      </c>
      <c r="F158" s="71">
        <f t="shared" si="3"/>
        <v>6160569</v>
      </c>
    </row>
    <row r="159" spans="1:6" ht="12.75">
      <c r="A159" s="44"/>
      <c r="B159" s="45"/>
      <c r="C159" s="328" t="s">
        <v>125</v>
      </c>
      <c r="D159" s="495">
        <f>D166+D171+D176+D182+D187</f>
        <v>4974278</v>
      </c>
      <c r="E159" s="504">
        <f>E166+E171+E176+E182+E187</f>
        <v>10830</v>
      </c>
      <c r="F159" s="84">
        <f t="shared" si="3"/>
        <v>4985108</v>
      </c>
    </row>
    <row r="160" spans="1:6" ht="12.75">
      <c r="A160" s="44"/>
      <c r="B160" s="45"/>
      <c r="C160" s="328" t="s">
        <v>126</v>
      </c>
      <c r="D160" s="495">
        <f>D197</f>
        <v>0</v>
      </c>
      <c r="E160" s="504">
        <f>E197</f>
        <v>0</v>
      </c>
      <c r="F160" s="71">
        <f t="shared" si="3"/>
        <v>0</v>
      </c>
    </row>
    <row r="161" spans="1:6" ht="12.75">
      <c r="A161" s="44"/>
      <c r="B161" s="45"/>
      <c r="C161" s="328" t="s">
        <v>118</v>
      </c>
      <c r="D161" s="495">
        <f>D167+D172+D177+D183+D188+D198+D193</f>
        <v>1174911</v>
      </c>
      <c r="E161" s="504">
        <f>E167+E172+E177+E183+E188+E198+E193</f>
        <v>550</v>
      </c>
      <c r="F161" s="71">
        <f t="shared" si="3"/>
        <v>1175461</v>
      </c>
    </row>
    <row r="162" spans="1:6" ht="12.75">
      <c r="A162" s="44"/>
      <c r="B162" s="45"/>
      <c r="C162" s="434" t="s">
        <v>127</v>
      </c>
      <c r="D162" s="246">
        <f>D178+D189</f>
        <v>1500000</v>
      </c>
      <c r="E162" s="351">
        <f>E178+E189</f>
        <v>5000</v>
      </c>
      <c r="F162" s="70">
        <f t="shared" si="3"/>
        <v>1505000</v>
      </c>
    </row>
    <row r="163" spans="1:6" ht="12.75">
      <c r="A163" s="44"/>
      <c r="B163" s="45"/>
      <c r="C163" s="445"/>
      <c r="D163" s="188"/>
      <c r="E163" s="187"/>
      <c r="F163" s="71"/>
    </row>
    <row r="164" spans="1:6" ht="12.75">
      <c r="A164" s="25"/>
      <c r="B164" s="86">
        <v>80101</v>
      </c>
      <c r="C164" s="81" t="s">
        <v>170</v>
      </c>
      <c r="D164" s="246">
        <f>D165</f>
        <v>59000</v>
      </c>
      <c r="E164" s="351">
        <f>E165</f>
        <v>0</v>
      </c>
      <c r="F164" s="71">
        <f t="shared" si="3"/>
        <v>59000</v>
      </c>
    </row>
    <row r="165" spans="1:6" ht="12.75">
      <c r="A165" s="25"/>
      <c r="B165" s="40"/>
      <c r="C165" s="83" t="s">
        <v>117</v>
      </c>
      <c r="D165" s="245">
        <f>SUM(D166:D167)</f>
        <v>59000</v>
      </c>
      <c r="E165" s="502">
        <f>SUM(E166:E167)</f>
        <v>0</v>
      </c>
      <c r="F165" s="78">
        <f t="shared" si="3"/>
        <v>59000</v>
      </c>
    </row>
    <row r="166" spans="1:6" ht="12.75">
      <c r="A166" s="25"/>
      <c r="B166" s="40"/>
      <c r="C166" s="79" t="s">
        <v>125</v>
      </c>
      <c r="D166" s="188">
        <f>SUM('WYDATKI ukł.wyk.'!E173:E176)</f>
        <v>46806</v>
      </c>
      <c r="E166" s="187">
        <f>SUM('WYDATKI ukł.wyk.'!F173:F176)</f>
        <v>0</v>
      </c>
      <c r="F166" s="71">
        <f t="shared" si="3"/>
        <v>46806</v>
      </c>
    </row>
    <row r="167" spans="1:6" ht="12.75">
      <c r="A167" s="25"/>
      <c r="B167" s="40"/>
      <c r="C167" s="79" t="s">
        <v>118</v>
      </c>
      <c r="D167" s="188">
        <f>SUM('WYDATKI ukł.wyk.'!E177:E183)+'WYDATKI ukł.wyk.'!E172</f>
        <v>12194</v>
      </c>
      <c r="E167" s="187">
        <f>SUM('WYDATKI ukł.wyk.'!F177:F183)+'WYDATKI ukł.wyk.'!F172</f>
        <v>0</v>
      </c>
      <c r="F167" s="71">
        <f t="shared" si="3"/>
        <v>12194</v>
      </c>
    </row>
    <row r="168" spans="1:6" ht="12.75">
      <c r="A168" s="25"/>
      <c r="B168" s="40"/>
      <c r="C168" s="10"/>
      <c r="D168" s="188"/>
      <c r="E168" s="187"/>
      <c r="F168" s="71"/>
    </row>
    <row r="169" spans="1:6" ht="12.75">
      <c r="A169" s="25"/>
      <c r="B169" s="86">
        <v>80110</v>
      </c>
      <c r="C169" s="81" t="s">
        <v>171</v>
      </c>
      <c r="D169" s="188">
        <f>D170</f>
        <v>229270</v>
      </c>
      <c r="E169" s="187">
        <f>E170</f>
        <v>0</v>
      </c>
      <c r="F169" s="71">
        <f t="shared" si="3"/>
        <v>229270</v>
      </c>
    </row>
    <row r="170" spans="1:6" ht="12.75">
      <c r="A170" s="25"/>
      <c r="B170" s="40"/>
      <c r="C170" s="83" t="s">
        <v>117</v>
      </c>
      <c r="D170" s="245">
        <f>SUM(D171:D172)</f>
        <v>229270</v>
      </c>
      <c r="E170" s="502">
        <f>SUM(E171:E172)</f>
        <v>0</v>
      </c>
      <c r="F170" s="78">
        <f t="shared" si="3"/>
        <v>229270</v>
      </c>
    </row>
    <row r="171" spans="1:6" ht="12.75">
      <c r="A171" s="25"/>
      <c r="B171" s="40"/>
      <c r="C171" s="79" t="s">
        <v>125</v>
      </c>
      <c r="D171" s="188">
        <f>SUM('WYDATKI ukł.wyk.'!E187:E190)</f>
        <v>191075</v>
      </c>
      <c r="E171" s="187">
        <f>SUM('WYDATKI ukł.wyk.'!F187:F190)</f>
        <v>0</v>
      </c>
      <c r="F171" s="71">
        <f t="shared" si="3"/>
        <v>191075</v>
      </c>
    </row>
    <row r="172" spans="1:6" ht="12.75">
      <c r="A172" s="25"/>
      <c r="B172" s="40"/>
      <c r="C172" s="79" t="s">
        <v>118</v>
      </c>
      <c r="D172" s="188">
        <f>SUM('WYDATKI ukł.wyk.'!E191:E197)+'WYDATKI ukł.wyk.'!E186</f>
        <v>38195</v>
      </c>
      <c r="E172" s="187">
        <f>SUM('WYDATKI ukł.wyk.'!F191:F197)+'WYDATKI ukł.wyk.'!F186</f>
        <v>0</v>
      </c>
      <c r="F172" s="71">
        <f t="shared" si="3"/>
        <v>38195</v>
      </c>
    </row>
    <row r="173" spans="1:6" ht="12.75">
      <c r="A173" s="25"/>
      <c r="B173" s="11"/>
      <c r="C173" s="10"/>
      <c r="D173" s="188"/>
      <c r="E173" s="187"/>
      <c r="F173" s="71"/>
    </row>
    <row r="174" spans="1:6" ht="12.75">
      <c r="A174" s="24"/>
      <c r="B174" s="86">
        <v>80120</v>
      </c>
      <c r="C174" s="81" t="s">
        <v>172</v>
      </c>
      <c r="D174" s="188">
        <f>D175+D178</f>
        <v>3145619</v>
      </c>
      <c r="E174" s="187">
        <f>E175+E178</f>
        <v>0</v>
      </c>
      <c r="F174" s="71">
        <f t="shared" si="3"/>
        <v>3145619</v>
      </c>
    </row>
    <row r="175" spans="1:6" ht="12.75">
      <c r="A175" s="24"/>
      <c r="B175" s="40"/>
      <c r="C175" s="83" t="s">
        <v>117</v>
      </c>
      <c r="D175" s="245">
        <f>SUM(D176:D177)</f>
        <v>1745619</v>
      </c>
      <c r="E175" s="502">
        <f>SUM(E176:E177)</f>
        <v>0</v>
      </c>
      <c r="F175" s="78">
        <f t="shared" si="3"/>
        <v>1745619</v>
      </c>
    </row>
    <row r="176" spans="1:6" ht="12.75">
      <c r="A176" s="24"/>
      <c r="B176" s="40"/>
      <c r="C176" s="79" t="s">
        <v>125</v>
      </c>
      <c r="D176" s="188">
        <f>SUM('WYDATKI ukł.wyk.'!E201:E204)</f>
        <v>1552523</v>
      </c>
      <c r="E176" s="187">
        <f>SUM('WYDATKI ukł.wyk.'!F201:F204)</f>
        <v>0</v>
      </c>
      <c r="F176" s="84">
        <f t="shared" si="3"/>
        <v>1552523</v>
      </c>
    </row>
    <row r="177" spans="1:6" ht="12.75">
      <c r="A177" s="24"/>
      <c r="B177" s="40"/>
      <c r="C177" s="79" t="s">
        <v>118</v>
      </c>
      <c r="D177" s="188">
        <f>SUM('WYDATKI ukł.wyk.'!E205:E212)+'WYDATKI ukł.wyk.'!E200</f>
        <v>193096</v>
      </c>
      <c r="E177" s="187">
        <f>SUM('WYDATKI ukł.wyk.'!F205:F212)+'WYDATKI ukł.wyk.'!F200</f>
        <v>0</v>
      </c>
      <c r="F177" s="71">
        <f t="shared" si="3"/>
        <v>193096</v>
      </c>
    </row>
    <row r="178" spans="1:6" ht="12.75">
      <c r="A178" s="24"/>
      <c r="B178" s="40"/>
      <c r="C178" s="434" t="s">
        <v>127</v>
      </c>
      <c r="D178" s="246">
        <f>SUM('WYDATKI ukł.wyk.'!E213:E213)</f>
        <v>1400000</v>
      </c>
      <c r="E178" s="351">
        <f>SUM('WYDATKI ukł.wyk.'!F213:F213)</f>
        <v>0</v>
      </c>
      <c r="F178" s="70">
        <f t="shared" si="3"/>
        <v>1400000</v>
      </c>
    </row>
    <row r="179" spans="1:6" ht="12.75">
      <c r="A179" s="24"/>
      <c r="B179" s="40"/>
      <c r="C179" s="79"/>
      <c r="D179" s="188"/>
      <c r="E179" s="187"/>
      <c r="F179" s="71"/>
    </row>
    <row r="180" spans="1:6" ht="12.75">
      <c r="A180" s="24"/>
      <c r="B180" s="86">
        <v>80123</v>
      </c>
      <c r="C180" s="81" t="s">
        <v>173</v>
      </c>
      <c r="D180" s="188">
        <f>D181</f>
        <v>82631</v>
      </c>
      <c r="E180" s="187">
        <f>E181</f>
        <v>0</v>
      </c>
      <c r="F180" s="71">
        <f t="shared" si="3"/>
        <v>82631</v>
      </c>
    </row>
    <row r="181" spans="1:6" ht="12.75">
      <c r="A181" s="24"/>
      <c r="B181" s="40"/>
      <c r="C181" s="83" t="s">
        <v>117</v>
      </c>
      <c r="D181" s="245">
        <f>SUM(D182:D183)</f>
        <v>82631</v>
      </c>
      <c r="E181" s="502">
        <f>SUM(E182:E183)</f>
        <v>0</v>
      </c>
      <c r="F181" s="78">
        <f t="shared" si="3"/>
        <v>82631</v>
      </c>
    </row>
    <row r="182" spans="1:6" ht="12.75">
      <c r="A182" s="24"/>
      <c r="B182" s="40"/>
      <c r="C182" s="79" t="s">
        <v>125</v>
      </c>
      <c r="D182" s="188">
        <f>SUM('WYDATKI ukł.wyk.'!E217:E220)</f>
        <v>77497</v>
      </c>
      <c r="E182" s="187">
        <f>SUM('WYDATKI ukł.wyk.'!F217:F220)</f>
        <v>0</v>
      </c>
      <c r="F182" s="71">
        <f t="shared" si="3"/>
        <v>77497</v>
      </c>
    </row>
    <row r="183" spans="1:6" ht="12.75">
      <c r="A183" s="24"/>
      <c r="B183" s="40"/>
      <c r="C183" s="79" t="s">
        <v>118</v>
      </c>
      <c r="D183" s="188">
        <f>SUM('WYDATKI ukł.wyk.'!E221:E221)+'WYDATKI ukł.wyk.'!E216</f>
        <v>5134</v>
      </c>
      <c r="E183" s="187">
        <f>SUM('WYDATKI ukł.wyk.'!F221:F221)+'WYDATKI ukł.wyk.'!F216</f>
        <v>0</v>
      </c>
      <c r="F183" s="71">
        <f t="shared" si="3"/>
        <v>5134</v>
      </c>
    </row>
    <row r="184" spans="1:6" ht="12.75">
      <c r="A184" s="24"/>
      <c r="B184" s="40"/>
      <c r="C184" s="79"/>
      <c r="D184" s="188"/>
      <c r="E184" s="187"/>
      <c r="F184" s="71"/>
    </row>
    <row r="185" spans="1:6" ht="12.75">
      <c r="A185" s="24"/>
      <c r="B185" s="86">
        <v>80130</v>
      </c>
      <c r="C185" s="81" t="s">
        <v>174</v>
      </c>
      <c r="D185" s="188">
        <f>D186+D189</f>
        <v>4086924</v>
      </c>
      <c r="E185" s="187">
        <f>E186+E189</f>
        <v>17480</v>
      </c>
      <c r="F185" s="71">
        <f t="shared" si="3"/>
        <v>4104404</v>
      </c>
    </row>
    <row r="186" spans="1:6" ht="12.75">
      <c r="A186" s="25"/>
      <c r="B186" s="40"/>
      <c r="C186" s="83" t="s">
        <v>117</v>
      </c>
      <c r="D186" s="245">
        <f>SUM(D187:D188)</f>
        <v>3986924</v>
      </c>
      <c r="E186" s="502">
        <f>SUM(E187:E188)</f>
        <v>12480</v>
      </c>
      <c r="F186" s="78">
        <f t="shared" si="3"/>
        <v>3999404</v>
      </c>
    </row>
    <row r="187" spans="1:7" ht="12.75">
      <c r="A187" s="25"/>
      <c r="B187" s="40"/>
      <c r="C187" s="79" t="s">
        <v>125</v>
      </c>
      <c r="D187" s="188">
        <f>SUM('WYDATKI ukł.wyk.'!E225:E229)</f>
        <v>3106377</v>
      </c>
      <c r="E187" s="187">
        <f>SUM('WYDATKI ukł.wyk.'!F225:F229)</f>
        <v>10830</v>
      </c>
      <c r="F187" s="71">
        <f t="shared" si="3"/>
        <v>3117207</v>
      </c>
      <c r="G187" s="15">
        <v>3041519</v>
      </c>
    </row>
    <row r="188" spans="1:6" ht="12.75">
      <c r="A188" s="25"/>
      <c r="B188" s="40"/>
      <c r="C188" s="79" t="s">
        <v>118</v>
      </c>
      <c r="D188" s="188">
        <f>SUM('WYDATKI ukł.wyk.'!E230:E240)+'WYDATKI ukł.wyk.'!E224</f>
        <v>880547</v>
      </c>
      <c r="E188" s="187">
        <f>SUM('WYDATKI ukł.wyk.'!F230:F240)+'WYDATKI ukł.wyk.'!F224</f>
        <v>1650</v>
      </c>
      <c r="F188" s="71">
        <f t="shared" si="3"/>
        <v>882197</v>
      </c>
    </row>
    <row r="189" spans="1:6" ht="12.75">
      <c r="A189" s="25"/>
      <c r="B189" s="40"/>
      <c r="C189" s="434" t="s">
        <v>127</v>
      </c>
      <c r="D189" s="246">
        <f>SUM('WYDATKI ukł.wyk.'!E241:E242)</f>
        <v>100000</v>
      </c>
      <c r="E189" s="351">
        <f>SUM('WYDATKI ukł.wyk.'!F241:F242)</f>
        <v>5000</v>
      </c>
      <c r="F189" s="70">
        <f t="shared" si="3"/>
        <v>105000</v>
      </c>
    </row>
    <row r="190" spans="1:6" ht="12.75">
      <c r="A190" s="25"/>
      <c r="B190" s="40"/>
      <c r="C190" s="10"/>
      <c r="D190" s="188"/>
      <c r="E190" s="187"/>
      <c r="F190" s="71"/>
    </row>
    <row r="191" spans="1:6" ht="12.75">
      <c r="A191" s="25"/>
      <c r="B191" s="86">
        <v>80146</v>
      </c>
      <c r="C191" s="83" t="s">
        <v>516</v>
      </c>
      <c r="D191" s="188">
        <f>D192</f>
        <v>38595</v>
      </c>
      <c r="E191" s="187">
        <f>E192</f>
        <v>-1200</v>
      </c>
      <c r="F191" s="71">
        <f t="shared" si="3"/>
        <v>37395</v>
      </c>
    </row>
    <row r="192" spans="1:6" ht="12.75">
      <c r="A192" s="25"/>
      <c r="B192" s="40"/>
      <c r="C192" s="446" t="s">
        <v>117</v>
      </c>
      <c r="D192" s="245">
        <f>D193</f>
        <v>38595</v>
      </c>
      <c r="E192" s="502">
        <f>E193</f>
        <v>-1200</v>
      </c>
      <c r="F192" s="78">
        <f t="shared" si="3"/>
        <v>37395</v>
      </c>
    </row>
    <row r="193" spans="1:6" ht="12.75">
      <c r="A193" s="25"/>
      <c r="B193" s="40"/>
      <c r="C193" s="447" t="s">
        <v>176</v>
      </c>
      <c r="D193" s="188">
        <f>'WYDATKI ukł.wyk.'!E244</f>
        <v>38595</v>
      </c>
      <c r="E193" s="187">
        <f>'WYDATKI ukł.wyk.'!F244</f>
        <v>-1200</v>
      </c>
      <c r="F193" s="71">
        <f t="shared" si="3"/>
        <v>37395</v>
      </c>
    </row>
    <row r="194" spans="1:6" ht="12.75">
      <c r="A194" s="25"/>
      <c r="B194" s="40"/>
      <c r="C194" s="10"/>
      <c r="D194" s="188"/>
      <c r="E194" s="187"/>
      <c r="F194" s="71"/>
    </row>
    <row r="195" spans="1:6" ht="12.75">
      <c r="A195" s="25"/>
      <c r="B195" s="86">
        <v>80195</v>
      </c>
      <c r="C195" s="83" t="s">
        <v>177</v>
      </c>
      <c r="D195" s="246">
        <f>D196</f>
        <v>7150</v>
      </c>
      <c r="E195" s="351">
        <f>E196</f>
        <v>100</v>
      </c>
      <c r="F195" s="71">
        <f t="shared" si="3"/>
        <v>7250</v>
      </c>
    </row>
    <row r="196" spans="1:6" ht="12.75">
      <c r="A196" s="25"/>
      <c r="B196" s="40"/>
      <c r="C196" s="446" t="s">
        <v>117</v>
      </c>
      <c r="D196" s="246">
        <f>SUM(D197:D198)</f>
        <v>7150</v>
      </c>
      <c r="E196" s="351">
        <f>SUM(E197:E198)</f>
        <v>100</v>
      </c>
      <c r="F196" s="78">
        <f t="shared" si="3"/>
        <v>7250</v>
      </c>
    </row>
    <row r="197" spans="1:6" ht="12.75">
      <c r="A197" s="25"/>
      <c r="B197" s="40"/>
      <c r="C197" s="79" t="s">
        <v>126</v>
      </c>
      <c r="D197" s="188">
        <f>'WYDATKI ukł.wyk.'!E249</f>
        <v>0</v>
      </c>
      <c r="E197" s="187">
        <f>'WYDATKI ukł.wyk.'!F249</f>
        <v>0</v>
      </c>
      <c r="F197" s="71">
        <f t="shared" si="3"/>
        <v>0</v>
      </c>
    </row>
    <row r="198" spans="1:6" ht="12.75">
      <c r="A198" s="25"/>
      <c r="B198" s="40"/>
      <c r="C198" s="447" t="s">
        <v>176</v>
      </c>
      <c r="D198" s="188">
        <f>SUM('WYDATKI ukł.wyk.'!E251:E252)</f>
        <v>7150</v>
      </c>
      <c r="E198" s="188">
        <f>SUM('WYDATKI ukł.wyk.'!F251:F252)</f>
        <v>100</v>
      </c>
      <c r="F198" s="71">
        <f t="shared" si="3"/>
        <v>7250</v>
      </c>
    </row>
    <row r="199" spans="1:6" ht="12.75">
      <c r="A199" s="25"/>
      <c r="B199" s="40"/>
      <c r="C199" s="447"/>
      <c r="D199" s="188"/>
      <c r="E199" s="187"/>
      <c r="F199" s="71"/>
    </row>
    <row r="200" spans="1:6" ht="13.5" thickBot="1">
      <c r="A200" s="47">
        <v>803</v>
      </c>
      <c r="B200" s="43"/>
      <c r="C200" s="545" t="s">
        <v>682</v>
      </c>
      <c r="D200" s="324">
        <f>D201</f>
        <v>97200</v>
      </c>
      <c r="E200" s="276">
        <f>E201</f>
        <v>-1081</v>
      </c>
      <c r="F200" s="68">
        <f>E200+D200</f>
        <v>96119</v>
      </c>
    </row>
    <row r="201" spans="1:6" ht="12.75">
      <c r="A201" s="25"/>
      <c r="B201" s="40"/>
      <c r="C201" s="83" t="s">
        <v>117</v>
      </c>
      <c r="D201" s="494">
        <f>D202</f>
        <v>97200</v>
      </c>
      <c r="E201" s="503">
        <f>E202</f>
        <v>-1081</v>
      </c>
      <c r="F201" s="512">
        <f>E201+D201</f>
        <v>96119</v>
      </c>
    </row>
    <row r="202" spans="1:6" ht="12.75">
      <c r="A202" s="25"/>
      <c r="B202" s="40"/>
      <c r="C202" s="79" t="s">
        <v>118</v>
      </c>
      <c r="D202" s="188">
        <f>D206</f>
        <v>97200</v>
      </c>
      <c r="E202" s="187">
        <f>E206</f>
        <v>-1081</v>
      </c>
      <c r="F202" s="71">
        <f>E202+D202</f>
        <v>96119</v>
      </c>
    </row>
    <row r="203" spans="1:6" ht="12.75">
      <c r="A203" s="25"/>
      <c r="B203" s="40"/>
      <c r="C203" s="79"/>
      <c r="D203" s="188"/>
      <c r="E203" s="187"/>
      <c r="F203" s="71"/>
    </row>
    <row r="204" spans="1:6" ht="12.75">
      <c r="A204" s="25"/>
      <c r="B204" s="86">
        <v>80309</v>
      </c>
      <c r="C204" s="546" t="s">
        <v>681</v>
      </c>
      <c r="D204" s="246">
        <f>D205</f>
        <v>97200</v>
      </c>
      <c r="E204" s="351">
        <f>E205</f>
        <v>-1081</v>
      </c>
      <c r="F204" s="70">
        <f>E204+D204</f>
        <v>96119</v>
      </c>
    </row>
    <row r="205" spans="1:6" ht="12.75">
      <c r="A205" s="25"/>
      <c r="B205" s="40"/>
      <c r="C205" s="434" t="s">
        <v>117</v>
      </c>
      <c r="D205" s="246">
        <f>D206</f>
        <v>97200</v>
      </c>
      <c r="E205" s="351">
        <f>E206</f>
        <v>-1081</v>
      </c>
      <c r="F205" s="70">
        <f>E205+D205</f>
        <v>96119</v>
      </c>
    </row>
    <row r="206" spans="1:6" ht="12.75">
      <c r="A206" s="25"/>
      <c r="B206" s="40"/>
      <c r="C206" s="10" t="s">
        <v>118</v>
      </c>
      <c r="D206" s="188">
        <f>'WYDATKI ukł.wyk.'!E257+'WYDATKI ukł.wyk.'!E258</f>
        <v>97200</v>
      </c>
      <c r="E206" s="188">
        <f>'WYDATKI ukł.wyk.'!F257+'WYDATKI ukł.wyk.'!F258</f>
        <v>-1081</v>
      </c>
      <c r="F206" s="71">
        <f>E206+D206</f>
        <v>96119</v>
      </c>
    </row>
    <row r="207" spans="1:6" ht="12.75">
      <c r="A207" s="439"/>
      <c r="B207" s="51"/>
      <c r="C207" s="448"/>
      <c r="D207" s="188"/>
      <c r="E207" s="187"/>
      <c r="F207" s="71"/>
    </row>
    <row r="208" spans="1:6" ht="13.5" thickBot="1">
      <c r="A208" s="42" t="s">
        <v>178</v>
      </c>
      <c r="B208" s="67"/>
      <c r="C208" s="329" t="s">
        <v>517</v>
      </c>
      <c r="D208" s="324">
        <f>D209</f>
        <v>2379849</v>
      </c>
      <c r="E208" s="276">
        <f>E209</f>
        <v>0</v>
      </c>
      <c r="F208" s="68">
        <f t="shared" si="3"/>
        <v>2379849</v>
      </c>
    </row>
    <row r="209" spans="1:6" ht="12.75">
      <c r="A209" s="435"/>
      <c r="B209" s="51"/>
      <c r="C209" s="83" t="s">
        <v>117</v>
      </c>
      <c r="D209" s="188">
        <f>D213+D217+D223</f>
        <v>2379849</v>
      </c>
      <c r="E209" s="187">
        <f>E213+E217+E223</f>
        <v>0</v>
      </c>
      <c r="F209" s="71">
        <f t="shared" si="3"/>
        <v>2379849</v>
      </c>
    </row>
    <row r="210" spans="1:6" ht="12.75">
      <c r="A210" s="435"/>
      <c r="B210" s="51"/>
      <c r="C210" s="79" t="s">
        <v>118</v>
      </c>
      <c r="D210" s="249">
        <f>D214+D218+D224</f>
        <v>2379849</v>
      </c>
      <c r="E210" s="501">
        <f>E214+E218+E224</f>
        <v>0</v>
      </c>
      <c r="F210" s="84">
        <f t="shared" si="3"/>
        <v>2379849</v>
      </c>
    </row>
    <row r="211" spans="1:6" ht="12.75">
      <c r="A211" s="435"/>
      <c r="B211" s="41"/>
      <c r="C211" s="79"/>
      <c r="D211" s="188"/>
      <c r="E211" s="187"/>
      <c r="F211" s="71"/>
    </row>
    <row r="212" spans="1:6" ht="12.75">
      <c r="A212" s="435"/>
      <c r="B212" s="73" t="s">
        <v>474</v>
      </c>
      <c r="C212" s="83" t="s">
        <v>518</v>
      </c>
      <c r="D212" s="246">
        <f>D213</f>
        <v>3000</v>
      </c>
      <c r="E212" s="351">
        <f>E213</f>
        <v>0</v>
      </c>
      <c r="F212" s="70">
        <f>E212+D212</f>
        <v>3000</v>
      </c>
    </row>
    <row r="213" spans="1:6" ht="12.75">
      <c r="A213" s="435"/>
      <c r="B213" s="449"/>
      <c r="C213" s="434" t="s">
        <v>117</v>
      </c>
      <c r="D213" s="246">
        <f>D214</f>
        <v>3000</v>
      </c>
      <c r="E213" s="351">
        <f>E214</f>
        <v>0</v>
      </c>
      <c r="F213" s="78">
        <f t="shared" si="3"/>
        <v>3000</v>
      </c>
    </row>
    <row r="214" spans="1:6" ht="12.75">
      <c r="A214" s="435"/>
      <c r="B214" s="41"/>
      <c r="C214" s="328" t="s">
        <v>118</v>
      </c>
      <c r="D214" s="188">
        <f>'WYDATKI ukł.wyk.'!E261</f>
        <v>3000</v>
      </c>
      <c r="E214" s="187">
        <f>'WYDATKI ukł.wyk.'!F261</f>
        <v>0</v>
      </c>
      <c r="F214" s="71">
        <f t="shared" si="3"/>
        <v>3000</v>
      </c>
    </row>
    <row r="215" spans="1:6" ht="12.75">
      <c r="A215" s="435"/>
      <c r="B215" s="41"/>
      <c r="C215" s="79"/>
      <c r="D215" s="188"/>
      <c r="E215" s="187"/>
      <c r="F215" s="71"/>
    </row>
    <row r="216" spans="1:6" ht="12.75">
      <c r="A216" s="435"/>
      <c r="B216" s="86">
        <v>85154</v>
      </c>
      <c r="C216" s="83" t="s">
        <v>179</v>
      </c>
      <c r="D216" s="188">
        <f>D217</f>
        <v>9000</v>
      </c>
      <c r="E216" s="187">
        <f>E217</f>
        <v>0</v>
      </c>
      <c r="F216" s="71">
        <f t="shared" si="3"/>
        <v>9000</v>
      </c>
    </row>
    <row r="217" spans="1:6" ht="12.75">
      <c r="A217" s="435"/>
      <c r="B217" s="40"/>
      <c r="C217" s="434" t="s">
        <v>117</v>
      </c>
      <c r="D217" s="245">
        <f>D218</f>
        <v>9000</v>
      </c>
      <c r="E217" s="502">
        <f>E218</f>
        <v>0</v>
      </c>
      <c r="F217" s="78">
        <f t="shared" si="3"/>
        <v>9000</v>
      </c>
    </row>
    <row r="218" spans="1:6" ht="12.75">
      <c r="A218" s="435"/>
      <c r="B218" s="40"/>
      <c r="C218" s="10" t="s">
        <v>118</v>
      </c>
      <c r="D218" s="188">
        <f>'WYDATKI ukł.wyk.'!E266</f>
        <v>9000</v>
      </c>
      <c r="E218" s="187">
        <f>'WYDATKI ukł.wyk.'!F266</f>
        <v>0</v>
      </c>
      <c r="F218" s="71">
        <f t="shared" si="3"/>
        <v>9000</v>
      </c>
    </row>
    <row r="219" spans="1:6" ht="12.75">
      <c r="A219" s="435"/>
      <c r="B219" s="41"/>
      <c r="C219" s="79"/>
      <c r="D219" s="188"/>
      <c r="E219" s="187"/>
      <c r="F219" s="71"/>
    </row>
    <row r="220" spans="1:6" ht="12.75">
      <c r="A220" s="435"/>
      <c r="B220" s="9">
        <v>85156</v>
      </c>
      <c r="C220" s="79" t="s">
        <v>93</v>
      </c>
      <c r="D220" s="188"/>
      <c r="E220" s="187"/>
      <c r="F220" s="71"/>
    </row>
    <row r="221" spans="1:6" ht="12.75">
      <c r="A221" s="435"/>
      <c r="B221" s="9"/>
      <c r="C221" s="79" t="s">
        <v>180</v>
      </c>
      <c r="D221" s="188"/>
      <c r="E221" s="187"/>
      <c r="F221" s="71"/>
    </row>
    <row r="222" spans="1:6" ht="12.75">
      <c r="A222" s="435"/>
      <c r="B222" s="86"/>
      <c r="C222" s="83" t="s">
        <v>181</v>
      </c>
      <c r="D222" s="246">
        <f>D223</f>
        <v>2367849</v>
      </c>
      <c r="E222" s="351">
        <f>E223</f>
        <v>0</v>
      </c>
      <c r="F222" s="71">
        <f t="shared" si="3"/>
        <v>2367849</v>
      </c>
    </row>
    <row r="223" spans="1:6" ht="12.75">
      <c r="A223" s="435"/>
      <c r="B223" s="40"/>
      <c r="C223" s="434" t="s">
        <v>117</v>
      </c>
      <c r="D223" s="246">
        <f>D224</f>
        <v>2367849</v>
      </c>
      <c r="E223" s="351">
        <f>E224</f>
        <v>0</v>
      </c>
      <c r="F223" s="78">
        <f t="shared" si="3"/>
        <v>2367849</v>
      </c>
    </row>
    <row r="224" spans="1:6" ht="12.75">
      <c r="A224" s="435"/>
      <c r="B224" s="40"/>
      <c r="C224" s="328" t="s">
        <v>118</v>
      </c>
      <c r="D224" s="188">
        <f>'WYDATKI ukł.wyk.'!E268</f>
        <v>2367849</v>
      </c>
      <c r="E224" s="188">
        <f>'WYDATKI ukł.wyk.'!F268</f>
        <v>0</v>
      </c>
      <c r="F224" s="71">
        <f aca="true" t="shared" si="4" ref="F224:F290">E224+D224</f>
        <v>2367849</v>
      </c>
    </row>
    <row r="225" spans="1:6" ht="12.75">
      <c r="A225" s="435"/>
      <c r="B225" s="40"/>
      <c r="C225" s="79"/>
      <c r="D225" s="188"/>
      <c r="E225" s="187"/>
      <c r="F225" s="71"/>
    </row>
    <row r="226" spans="1:6" ht="13.5" thickBot="1">
      <c r="A226" s="42" t="s">
        <v>284</v>
      </c>
      <c r="B226" s="43"/>
      <c r="C226" s="329" t="s">
        <v>519</v>
      </c>
      <c r="D226" s="324">
        <f>D227+D231</f>
        <v>7294794</v>
      </c>
      <c r="E226" s="276">
        <f>E227+E231</f>
        <v>12955</v>
      </c>
      <c r="F226" s="68">
        <f t="shared" si="4"/>
        <v>7307749</v>
      </c>
    </row>
    <row r="227" spans="1:6" ht="12.75">
      <c r="A227" s="435"/>
      <c r="B227" s="40"/>
      <c r="C227" s="83" t="s">
        <v>117</v>
      </c>
      <c r="D227" s="188">
        <f>SUM(D228:D230)</f>
        <v>6887480</v>
      </c>
      <c r="E227" s="187">
        <f>SUM(E228:E230)</f>
        <v>12955</v>
      </c>
      <c r="F227" s="71">
        <f t="shared" si="4"/>
        <v>6900435</v>
      </c>
    </row>
    <row r="228" spans="1:6" ht="12.75">
      <c r="A228" s="435"/>
      <c r="B228" s="40"/>
      <c r="C228" s="79" t="s">
        <v>125</v>
      </c>
      <c r="D228" s="249">
        <f>D235+D242+D259+D248</f>
        <v>3619333</v>
      </c>
      <c r="E228" s="501">
        <f>E235+E242+E259+E248</f>
        <v>10729</v>
      </c>
      <c r="F228" s="84">
        <f t="shared" si="4"/>
        <v>3630062</v>
      </c>
    </row>
    <row r="229" spans="1:6" ht="12.75">
      <c r="A229" s="435"/>
      <c r="B229" s="40"/>
      <c r="C229" s="79" t="s">
        <v>126</v>
      </c>
      <c r="D229" s="188">
        <f>D254+D236</f>
        <v>529923</v>
      </c>
      <c r="E229" s="187">
        <f>E254+E236</f>
        <v>72200</v>
      </c>
      <c r="F229" s="71">
        <f t="shared" si="4"/>
        <v>602123</v>
      </c>
    </row>
    <row r="230" spans="1:6" ht="12.75">
      <c r="A230" s="435"/>
      <c r="B230" s="40"/>
      <c r="C230" s="328" t="s">
        <v>118</v>
      </c>
      <c r="D230" s="327">
        <f>D237+D243+D255+D260+D266+D249+D270</f>
        <v>2738224</v>
      </c>
      <c r="E230" s="466">
        <f>E237+E243+E255+E260+E266+E249+E270</f>
        <v>-69974</v>
      </c>
      <c r="F230" s="71">
        <f t="shared" si="4"/>
        <v>2668250</v>
      </c>
    </row>
    <row r="231" spans="1:6" ht="12.75">
      <c r="A231" s="435"/>
      <c r="B231" s="40"/>
      <c r="C231" s="434" t="s">
        <v>127</v>
      </c>
      <c r="D231" s="246">
        <f>D244+D238+D250+D261</f>
        <v>407314</v>
      </c>
      <c r="E231" s="351">
        <f>E244+E238+E250+E261</f>
        <v>0</v>
      </c>
      <c r="F231" s="70">
        <f t="shared" si="4"/>
        <v>407314</v>
      </c>
    </row>
    <row r="232" spans="1:6" ht="12.75">
      <c r="A232" s="435"/>
      <c r="B232" s="40"/>
      <c r="C232" s="79"/>
      <c r="D232" s="188"/>
      <c r="E232" s="187"/>
      <c r="F232" s="71"/>
    </row>
    <row r="233" spans="1:6" ht="12.75">
      <c r="A233" s="435"/>
      <c r="B233" s="86">
        <v>85201</v>
      </c>
      <c r="C233" s="81" t="s">
        <v>182</v>
      </c>
      <c r="D233" s="188">
        <f>D234+D238</f>
        <v>1626494</v>
      </c>
      <c r="E233" s="187">
        <f>E234+E238</f>
        <v>800</v>
      </c>
      <c r="F233" s="71">
        <f t="shared" si="4"/>
        <v>1627294</v>
      </c>
    </row>
    <row r="234" spans="1:6" ht="12.75">
      <c r="A234" s="435"/>
      <c r="B234" s="40"/>
      <c r="C234" s="83" t="s">
        <v>117</v>
      </c>
      <c r="D234" s="245">
        <f>SUM(D235:D237)</f>
        <v>1566494</v>
      </c>
      <c r="E234" s="502">
        <f>SUM(E235:E237)</f>
        <v>800</v>
      </c>
      <c r="F234" s="78">
        <f t="shared" si="4"/>
        <v>1567294</v>
      </c>
    </row>
    <row r="235" spans="1:6" ht="12.75">
      <c r="A235" s="435"/>
      <c r="B235" s="40"/>
      <c r="C235" s="79" t="s">
        <v>125</v>
      </c>
      <c r="D235" s="188">
        <f>SUM('WYDATKI ukł.wyk.'!E278:E282)</f>
        <v>745800</v>
      </c>
      <c r="E235" s="187">
        <f>SUM('WYDATKI ukł.wyk.'!F278:F282)</f>
        <v>0</v>
      </c>
      <c r="F235" s="84">
        <f t="shared" si="4"/>
        <v>745800</v>
      </c>
    </row>
    <row r="236" spans="1:6" ht="12.75">
      <c r="A236" s="435"/>
      <c r="B236" s="40"/>
      <c r="C236" s="79" t="s">
        <v>126</v>
      </c>
      <c r="D236" s="188">
        <f>'WYDATKI ukł.wyk.'!E275</f>
        <v>498800</v>
      </c>
      <c r="E236" s="187">
        <f>'WYDATKI ukł.wyk.'!F275</f>
        <v>0</v>
      </c>
      <c r="F236" s="71">
        <f t="shared" si="4"/>
        <v>498800</v>
      </c>
    </row>
    <row r="237" spans="1:6" ht="12.75">
      <c r="A237" s="435"/>
      <c r="B237" s="40"/>
      <c r="C237" s="328" t="s">
        <v>118</v>
      </c>
      <c r="D237" s="327">
        <f>SUM('WYDATKI ukł.wyk.'!E283:E293)+'WYDATKI ukł.wyk.'!E276+'WYDATKI ukł.wyk.'!E277</f>
        <v>321894</v>
      </c>
      <c r="E237" s="466">
        <f>SUM('WYDATKI ukł.wyk.'!F283:F293)+'WYDATKI ukł.wyk.'!F276+'WYDATKI ukł.wyk.'!F277</f>
        <v>800</v>
      </c>
      <c r="F237" s="71">
        <f t="shared" si="4"/>
        <v>322694</v>
      </c>
    </row>
    <row r="238" spans="1:6" ht="12.75">
      <c r="A238" s="435"/>
      <c r="B238" s="40"/>
      <c r="C238" s="434" t="s">
        <v>127</v>
      </c>
      <c r="D238" s="246">
        <f>SUM('WYDATKI ukł.wyk.'!E294:E295)</f>
        <v>60000</v>
      </c>
      <c r="E238" s="351">
        <f>SUM('WYDATKI ukł.wyk.'!F294:F295)</f>
        <v>0</v>
      </c>
      <c r="F238" s="70">
        <f t="shared" si="4"/>
        <v>60000</v>
      </c>
    </row>
    <row r="239" spans="1:6" ht="12.75">
      <c r="A239" s="435"/>
      <c r="B239" s="40"/>
      <c r="C239" s="79"/>
      <c r="D239" s="188"/>
      <c r="E239" s="187"/>
      <c r="F239" s="71"/>
    </row>
    <row r="240" spans="1:6" ht="12.75">
      <c r="A240" s="435"/>
      <c r="B240" s="86">
        <v>85202</v>
      </c>
      <c r="C240" s="81" t="s">
        <v>183</v>
      </c>
      <c r="D240" s="188">
        <f>D241+D244</f>
        <v>4079451</v>
      </c>
      <c r="E240" s="187">
        <f>E241+E244</f>
        <v>3891</v>
      </c>
      <c r="F240" s="71">
        <f t="shared" si="4"/>
        <v>4083342</v>
      </c>
    </row>
    <row r="241" spans="1:6" ht="12.75">
      <c r="A241" s="435"/>
      <c r="B241" s="40"/>
      <c r="C241" s="83" t="s">
        <v>117</v>
      </c>
      <c r="D241" s="245">
        <f>SUM(D242:D243)</f>
        <v>3738637</v>
      </c>
      <c r="E241" s="502">
        <f>SUM(E242:E243)</f>
        <v>3891</v>
      </c>
      <c r="F241" s="78">
        <f t="shared" si="4"/>
        <v>3742528</v>
      </c>
    </row>
    <row r="242" spans="1:6" ht="12.75">
      <c r="A242" s="435"/>
      <c r="B242" s="40"/>
      <c r="C242" s="79" t="s">
        <v>125</v>
      </c>
      <c r="D242" s="188">
        <f>SUM('WYDATKI ukł.wyk.'!E299:E302)</f>
        <v>2359611</v>
      </c>
      <c r="E242" s="187">
        <f>SUM('WYDATKI ukł.wyk.'!F299:F302)</f>
        <v>3665</v>
      </c>
      <c r="F242" s="71">
        <f t="shared" si="4"/>
        <v>2363276</v>
      </c>
    </row>
    <row r="243" spans="1:6" ht="12.75">
      <c r="A243" s="435"/>
      <c r="B243" s="40"/>
      <c r="C243" s="328" t="s">
        <v>118</v>
      </c>
      <c r="D243" s="188">
        <f>SUM('WYDATKI ukł.wyk.'!E303:E315)+'WYDATKI ukł.wyk.'!E298</f>
        <v>1379026</v>
      </c>
      <c r="E243" s="187">
        <f>SUM('WYDATKI ukł.wyk.'!F303:F315)+'WYDATKI ukł.wyk.'!F298</f>
        <v>226</v>
      </c>
      <c r="F243" s="71">
        <f t="shared" si="4"/>
        <v>1379252</v>
      </c>
    </row>
    <row r="244" spans="1:6" ht="12.75">
      <c r="A244" s="435"/>
      <c r="B244" s="40"/>
      <c r="C244" s="434" t="s">
        <v>127</v>
      </c>
      <c r="D244" s="246">
        <f>'WYDATKI ukł.wyk.'!E316+'WYDATKI ukł.wyk.'!E317</f>
        <v>340814</v>
      </c>
      <c r="E244" s="246">
        <f>'WYDATKI ukł.wyk.'!F316+'WYDATKI ukł.wyk.'!F317</f>
        <v>0</v>
      </c>
      <c r="F244" s="71">
        <f t="shared" si="4"/>
        <v>340814</v>
      </c>
    </row>
    <row r="245" spans="1:6" ht="12.75">
      <c r="A245" s="435"/>
      <c r="B245" s="40"/>
      <c r="C245" s="79"/>
      <c r="D245" s="188"/>
      <c r="E245" s="187"/>
      <c r="F245" s="84"/>
    </row>
    <row r="246" spans="1:6" ht="12.75">
      <c r="A246" s="435"/>
      <c r="B246" s="86">
        <v>85203</v>
      </c>
      <c r="C246" s="434" t="s">
        <v>520</v>
      </c>
      <c r="D246" s="246">
        <f>D247+D250</f>
        <v>181650</v>
      </c>
      <c r="E246" s="351">
        <f>E247+E250</f>
        <v>0</v>
      </c>
      <c r="F246" s="70">
        <f t="shared" si="4"/>
        <v>181650</v>
      </c>
    </row>
    <row r="247" spans="1:6" ht="12.75">
      <c r="A247" s="435"/>
      <c r="B247" s="40"/>
      <c r="C247" s="83" t="s">
        <v>117</v>
      </c>
      <c r="D247" s="245">
        <f>D249+D248</f>
        <v>181650</v>
      </c>
      <c r="E247" s="502">
        <f>E249+E248</f>
        <v>0</v>
      </c>
      <c r="F247" s="78">
        <f t="shared" si="4"/>
        <v>181650</v>
      </c>
    </row>
    <row r="248" spans="1:6" ht="12.75">
      <c r="A248" s="435"/>
      <c r="B248" s="40"/>
      <c r="C248" s="79" t="s">
        <v>125</v>
      </c>
      <c r="D248" s="249">
        <f>SUM('WYDATKI ukł.wyk.'!E320:E322)</f>
        <v>129794</v>
      </c>
      <c r="E248" s="501">
        <f>SUM('WYDATKI ukł.wyk.'!F320:F322)</f>
        <v>0</v>
      </c>
      <c r="F248" s="84">
        <f t="shared" si="4"/>
        <v>129794</v>
      </c>
    </row>
    <row r="249" spans="1:6" ht="12.75">
      <c r="A249" s="435"/>
      <c r="B249" s="40"/>
      <c r="C249" s="328" t="s">
        <v>118</v>
      </c>
      <c r="D249" s="188">
        <f>SUM('WYDATKI ukł.wyk.'!E323:E331)</f>
        <v>51856</v>
      </c>
      <c r="E249" s="187">
        <f>SUM('WYDATKI ukł.wyk.'!F323:F331)</f>
        <v>0</v>
      </c>
      <c r="F249" s="71">
        <f t="shared" si="4"/>
        <v>51856</v>
      </c>
    </row>
    <row r="250" spans="1:6" ht="12.75">
      <c r="A250" s="435"/>
      <c r="B250" s="40"/>
      <c r="C250" s="434" t="s">
        <v>127</v>
      </c>
      <c r="D250" s="246">
        <f>'WYDATKI ukł.wyk.'!E332</f>
        <v>0</v>
      </c>
      <c r="E250" s="351">
        <f>'WYDATKI ukł.wyk.'!F332</f>
        <v>0</v>
      </c>
      <c r="F250" s="70">
        <f t="shared" si="4"/>
        <v>0</v>
      </c>
    </row>
    <row r="251" spans="1:6" ht="12.75">
      <c r="A251" s="435"/>
      <c r="B251" s="40"/>
      <c r="C251" s="79"/>
      <c r="D251" s="188"/>
      <c r="E251" s="187"/>
      <c r="F251" s="71"/>
    </row>
    <row r="252" spans="1:6" ht="12.75">
      <c r="A252" s="435"/>
      <c r="B252" s="86">
        <v>85204</v>
      </c>
      <c r="C252" s="81" t="s">
        <v>184</v>
      </c>
      <c r="D252" s="188">
        <f>D253</f>
        <v>870095</v>
      </c>
      <c r="E252" s="187">
        <f>E253</f>
        <v>0</v>
      </c>
      <c r="F252" s="71">
        <f t="shared" si="4"/>
        <v>870095</v>
      </c>
    </row>
    <row r="253" spans="1:6" ht="12.75">
      <c r="A253" s="435"/>
      <c r="B253" s="40"/>
      <c r="C253" s="83" t="s">
        <v>117</v>
      </c>
      <c r="D253" s="245">
        <f>SUM(D254:D255)</f>
        <v>870095</v>
      </c>
      <c r="E253" s="502">
        <f>SUM(E254:E255)</f>
        <v>0</v>
      </c>
      <c r="F253" s="78">
        <f t="shared" si="4"/>
        <v>870095</v>
      </c>
    </row>
    <row r="254" spans="1:6" ht="12.75">
      <c r="A254" s="435"/>
      <c r="B254" s="40"/>
      <c r="C254" s="79" t="s">
        <v>126</v>
      </c>
      <c r="D254" s="188">
        <f>'WYDATKI ukł.wyk.'!E335</f>
        <v>31123</v>
      </c>
      <c r="E254" s="187">
        <f>'WYDATKI ukł.wyk.'!F335</f>
        <v>72200</v>
      </c>
      <c r="F254" s="71">
        <f t="shared" si="4"/>
        <v>103323</v>
      </c>
    </row>
    <row r="255" spans="1:6" ht="12.75">
      <c r="A255" s="435"/>
      <c r="B255" s="40"/>
      <c r="C255" s="79" t="s">
        <v>118</v>
      </c>
      <c r="D255" s="188">
        <f>SUM('WYDATKI ukł.wyk.'!E336:E337)</f>
        <v>838972</v>
      </c>
      <c r="E255" s="187">
        <f>SUM('WYDATKI ukł.wyk.'!F336:F337)</f>
        <v>-72200</v>
      </c>
      <c r="F255" s="71">
        <f t="shared" si="4"/>
        <v>766772</v>
      </c>
    </row>
    <row r="256" spans="1:6" ht="12.75">
      <c r="A256" s="435"/>
      <c r="B256" s="40"/>
      <c r="C256" s="79"/>
      <c r="D256" s="188"/>
      <c r="E256" s="187"/>
      <c r="F256" s="71"/>
    </row>
    <row r="257" spans="1:6" ht="12.75">
      <c r="A257" s="435"/>
      <c r="B257" s="86">
        <v>85218</v>
      </c>
      <c r="C257" s="81" t="s">
        <v>185</v>
      </c>
      <c r="D257" s="188">
        <f>D258+D261</f>
        <v>511528</v>
      </c>
      <c r="E257" s="187">
        <f>E258+E261</f>
        <v>7064</v>
      </c>
      <c r="F257" s="71">
        <f t="shared" si="4"/>
        <v>518592</v>
      </c>
    </row>
    <row r="258" spans="1:6" ht="12.75">
      <c r="A258" s="435"/>
      <c r="B258" s="40"/>
      <c r="C258" s="83" t="s">
        <v>117</v>
      </c>
      <c r="D258" s="245">
        <f>SUM(D259:D260)</f>
        <v>505028</v>
      </c>
      <c r="E258" s="502">
        <f>SUM(E259:E260)</f>
        <v>7064</v>
      </c>
      <c r="F258" s="78">
        <f t="shared" si="4"/>
        <v>512092</v>
      </c>
    </row>
    <row r="259" spans="1:6" ht="12.75">
      <c r="A259" s="435"/>
      <c r="B259" s="40"/>
      <c r="C259" s="79" t="s">
        <v>125</v>
      </c>
      <c r="D259" s="188">
        <f>SUM('WYDATKI ukł.wyk.'!E340:E343)</f>
        <v>384128</v>
      </c>
      <c r="E259" s="187">
        <f>SUM('WYDATKI ukł.wyk.'!F340:F343)</f>
        <v>7064</v>
      </c>
      <c r="F259" s="71">
        <f t="shared" si="4"/>
        <v>391192</v>
      </c>
    </row>
    <row r="260" spans="1:6" ht="12.75">
      <c r="A260" s="435"/>
      <c r="B260" s="40"/>
      <c r="C260" s="328" t="s">
        <v>118</v>
      </c>
      <c r="D260" s="327">
        <f>SUM('WYDATKI ukł.wyk.'!E344:E352)</f>
        <v>120900</v>
      </c>
      <c r="E260" s="466">
        <f>SUM('WYDATKI ukł.wyk.'!F344:F352)</f>
        <v>0</v>
      </c>
      <c r="F260" s="71">
        <f t="shared" si="4"/>
        <v>120900</v>
      </c>
    </row>
    <row r="261" spans="1:6" ht="12.75">
      <c r="A261" s="435"/>
      <c r="B261" s="40"/>
      <c r="C261" s="434" t="s">
        <v>127</v>
      </c>
      <c r="D261" s="246">
        <f>'WYDATKI ukł.wyk.'!E353</f>
        <v>6500</v>
      </c>
      <c r="E261" s="351">
        <f>'WYDATKI ukł.wyk.'!F353</f>
        <v>0</v>
      </c>
      <c r="F261" s="71">
        <f t="shared" si="4"/>
        <v>6500</v>
      </c>
    </row>
    <row r="262" spans="1:6" ht="12.75">
      <c r="A262" s="435"/>
      <c r="B262" s="40"/>
      <c r="C262" s="328"/>
      <c r="D262" s="188"/>
      <c r="E262" s="187"/>
      <c r="F262" s="84"/>
    </row>
    <row r="263" spans="1:6" ht="12.75">
      <c r="A263" s="435"/>
      <c r="B263" s="40">
        <v>85220</v>
      </c>
      <c r="C263" s="328" t="s">
        <v>285</v>
      </c>
      <c r="D263" s="188"/>
      <c r="E263" s="187"/>
      <c r="F263" s="71"/>
    </row>
    <row r="264" spans="1:6" ht="12.75">
      <c r="A264" s="435"/>
      <c r="B264" s="86"/>
      <c r="C264" s="434" t="s">
        <v>186</v>
      </c>
      <c r="D264" s="188">
        <f>D265</f>
        <v>24752</v>
      </c>
      <c r="E264" s="187">
        <f>E265</f>
        <v>0</v>
      </c>
      <c r="F264" s="70">
        <f t="shared" si="4"/>
        <v>24752</v>
      </c>
    </row>
    <row r="265" spans="1:6" ht="12.75">
      <c r="A265" s="435"/>
      <c r="B265" s="40"/>
      <c r="C265" s="83" t="s">
        <v>117</v>
      </c>
      <c r="D265" s="245">
        <f>D266</f>
        <v>24752</v>
      </c>
      <c r="E265" s="502">
        <f>E266</f>
        <v>0</v>
      </c>
      <c r="F265" s="78">
        <f t="shared" si="4"/>
        <v>24752</v>
      </c>
    </row>
    <row r="266" spans="1:6" ht="12.75">
      <c r="A266" s="435"/>
      <c r="B266" s="40"/>
      <c r="C266" s="328" t="s">
        <v>118</v>
      </c>
      <c r="D266" s="188">
        <f>SUM('WYDATKI ukł.wyk.'!E356:E361)</f>
        <v>24752</v>
      </c>
      <c r="E266" s="187">
        <f>SUM('WYDATKI ukł.wyk.'!F356:F361)</f>
        <v>0</v>
      </c>
      <c r="F266" s="71">
        <f t="shared" si="4"/>
        <v>24752</v>
      </c>
    </row>
    <row r="267" spans="1:6" ht="12.75">
      <c r="A267" s="435"/>
      <c r="B267" s="40"/>
      <c r="C267" s="328"/>
      <c r="D267" s="188"/>
      <c r="E267" s="187"/>
      <c r="F267" s="71"/>
    </row>
    <row r="268" spans="1:6" ht="12.75">
      <c r="A268" s="435"/>
      <c r="B268" s="86">
        <v>85233</v>
      </c>
      <c r="C268" s="434" t="s">
        <v>516</v>
      </c>
      <c r="D268" s="246">
        <f>D269</f>
        <v>824</v>
      </c>
      <c r="E268" s="351">
        <f>E269</f>
        <v>1200</v>
      </c>
      <c r="F268" s="70">
        <f>E268+D268</f>
        <v>2024</v>
      </c>
    </row>
    <row r="269" spans="1:6" ht="12.75">
      <c r="A269" s="435"/>
      <c r="B269" s="40"/>
      <c r="C269" s="83" t="s">
        <v>117</v>
      </c>
      <c r="D269" s="245">
        <f>D270</f>
        <v>824</v>
      </c>
      <c r="E269" s="502">
        <f>E270</f>
        <v>1200</v>
      </c>
      <c r="F269" s="78">
        <f>E269+D269</f>
        <v>2024</v>
      </c>
    </row>
    <row r="270" spans="1:6" ht="12.75">
      <c r="A270" s="435"/>
      <c r="B270" s="40"/>
      <c r="C270" s="328" t="s">
        <v>118</v>
      </c>
      <c r="D270" s="188">
        <f>'WYDATKI ukł.wyk.'!E364</f>
        <v>824</v>
      </c>
      <c r="E270" s="187">
        <f>'WYDATKI ukł.wyk.'!F364</f>
        <v>1200</v>
      </c>
      <c r="F270" s="71">
        <f>E270+D270</f>
        <v>2024</v>
      </c>
    </row>
    <row r="271" spans="1:6" ht="12.75">
      <c r="A271" s="435"/>
      <c r="B271" s="40"/>
      <c r="C271" s="328"/>
      <c r="D271" s="188"/>
      <c r="E271" s="187"/>
      <c r="F271" s="71"/>
    </row>
    <row r="272" spans="1:6" s="299" customFormat="1" ht="26.25" thickBot="1">
      <c r="A272" s="450">
        <v>853</v>
      </c>
      <c r="B272" s="451"/>
      <c r="C272" s="452" t="s">
        <v>472</v>
      </c>
      <c r="D272" s="496">
        <f>D273</f>
        <v>2188995</v>
      </c>
      <c r="E272" s="505">
        <f>E273</f>
        <v>0</v>
      </c>
      <c r="F272" s="68">
        <f t="shared" si="4"/>
        <v>2188995</v>
      </c>
    </row>
    <row r="273" spans="1:6" ht="12.75">
      <c r="A273" s="44"/>
      <c r="B273" s="14"/>
      <c r="C273" s="83" t="s">
        <v>117</v>
      </c>
      <c r="D273" s="494">
        <f>SUM(D274:D275)</f>
        <v>2188995</v>
      </c>
      <c r="E273" s="503">
        <f>SUM(E274:E275)</f>
        <v>0</v>
      </c>
      <c r="F273" s="71">
        <f t="shared" si="4"/>
        <v>2188995</v>
      </c>
    </row>
    <row r="274" spans="1:6" ht="12.75">
      <c r="A274" s="44"/>
      <c r="B274" s="45"/>
      <c r="C274" s="79" t="s">
        <v>125</v>
      </c>
      <c r="D274" s="188">
        <f>D280+D285</f>
        <v>1810713</v>
      </c>
      <c r="E274" s="187">
        <f>E280+E285</f>
        <v>0</v>
      </c>
      <c r="F274" s="84">
        <f t="shared" si="4"/>
        <v>1810713</v>
      </c>
    </row>
    <row r="275" spans="1:6" ht="12.75">
      <c r="A275" s="44"/>
      <c r="B275" s="45"/>
      <c r="C275" s="328" t="s">
        <v>118</v>
      </c>
      <c r="D275" s="188">
        <f>D281+D286+D290</f>
        <v>378282</v>
      </c>
      <c r="E275" s="187">
        <f>E281+E286+E290</f>
        <v>0</v>
      </c>
      <c r="F275" s="71">
        <f t="shared" si="4"/>
        <v>378282</v>
      </c>
    </row>
    <row r="276" spans="1:6" ht="12.75">
      <c r="A276" s="435"/>
      <c r="B276" s="40"/>
      <c r="C276" s="453"/>
      <c r="D276" s="188"/>
      <c r="E276" s="187"/>
      <c r="F276" s="71"/>
    </row>
    <row r="277" spans="1:6" ht="12.75">
      <c r="A277" s="435"/>
      <c r="B277" s="40">
        <v>85321</v>
      </c>
      <c r="C277" s="325" t="s">
        <v>187</v>
      </c>
      <c r="D277" s="188"/>
      <c r="E277" s="187"/>
      <c r="F277" s="71"/>
    </row>
    <row r="278" spans="1:6" ht="12.75">
      <c r="A278" s="435"/>
      <c r="B278" s="86"/>
      <c r="C278" s="90" t="s">
        <v>188</v>
      </c>
      <c r="D278" s="188">
        <f>D279</f>
        <v>218000</v>
      </c>
      <c r="E278" s="187">
        <f>E279</f>
        <v>0</v>
      </c>
      <c r="F278" s="70">
        <f t="shared" si="4"/>
        <v>218000</v>
      </c>
    </row>
    <row r="279" spans="1:6" ht="12.75">
      <c r="A279" s="435"/>
      <c r="B279" s="40"/>
      <c r="C279" s="91" t="s">
        <v>117</v>
      </c>
      <c r="D279" s="245">
        <f>SUM(D280:D281)</f>
        <v>218000</v>
      </c>
      <c r="E279" s="502">
        <f>SUM(E280:E281)</f>
        <v>0</v>
      </c>
      <c r="F279" s="78">
        <f t="shared" si="4"/>
        <v>218000</v>
      </c>
    </row>
    <row r="280" spans="1:6" ht="12.75">
      <c r="A280" s="435"/>
      <c r="B280" s="40"/>
      <c r="C280" s="437" t="s">
        <v>125</v>
      </c>
      <c r="D280" s="188">
        <f>SUM('WYDATKI ukł.wyk.'!E368:E371)</f>
        <v>67858</v>
      </c>
      <c r="E280" s="187">
        <f>SUM('WYDATKI ukł.wyk.'!F368:F371)</f>
        <v>0</v>
      </c>
      <c r="F280" s="71">
        <f t="shared" si="4"/>
        <v>67858</v>
      </c>
    </row>
    <row r="281" spans="1:6" ht="12.75">
      <c r="A281" s="435"/>
      <c r="B281" s="52"/>
      <c r="C281" s="325" t="s">
        <v>118</v>
      </c>
      <c r="D281" s="188">
        <f>SUM('WYDATKI ukł.wyk.'!E372:E379)</f>
        <v>150142</v>
      </c>
      <c r="E281" s="187">
        <f>SUM('WYDATKI ukł.wyk.'!F372:F379)</f>
        <v>0</v>
      </c>
      <c r="F281" s="71">
        <f t="shared" si="4"/>
        <v>150142</v>
      </c>
    </row>
    <row r="282" spans="1:6" ht="12.75">
      <c r="A282" s="435"/>
      <c r="B282" s="52"/>
      <c r="C282" s="328"/>
      <c r="D282" s="188"/>
      <c r="E282" s="187"/>
      <c r="F282" s="71">
        <f t="shared" si="4"/>
        <v>0</v>
      </c>
    </row>
    <row r="283" spans="1:6" ht="12.75">
      <c r="A283" s="24"/>
      <c r="B283" s="86">
        <v>85333</v>
      </c>
      <c r="C283" s="81" t="s">
        <v>189</v>
      </c>
      <c r="D283" s="188">
        <f>D284</f>
        <v>1960995</v>
      </c>
      <c r="E283" s="187">
        <f>E284</f>
        <v>0</v>
      </c>
      <c r="F283" s="71">
        <f t="shared" si="4"/>
        <v>1960995</v>
      </c>
    </row>
    <row r="284" spans="1:6" ht="12.75">
      <c r="A284" s="24"/>
      <c r="B284" s="40"/>
      <c r="C284" s="83" t="s">
        <v>117</v>
      </c>
      <c r="D284" s="245">
        <f>SUM(D285:D286)</f>
        <v>1960995</v>
      </c>
      <c r="E284" s="502">
        <f>SUM(E285:E286)</f>
        <v>0</v>
      </c>
      <c r="F284" s="78">
        <f t="shared" si="4"/>
        <v>1960995</v>
      </c>
    </row>
    <row r="285" spans="1:6" ht="12.75">
      <c r="A285" s="24"/>
      <c r="B285" s="40"/>
      <c r="C285" s="79" t="s">
        <v>125</v>
      </c>
      <c r="D285" s="188">
        <f>SUM('WYDATKI ukł.wyk.'!E382:E386)</f>
        <v>1742855</v>
      </c>
      <c r="E285" s="187">
        <f>SUM('WYDATKI ukł.wyk.'!F382:F386)</f>
        <v>0</v>
      </c>
      <c r="F285" s="71">
        <f t="shared" si="4"/>
        <v>1742855</v>
      </c>
    </row>
    <row r="286" spans="1:6" ht="12.75">
      <c r="A286" s="24"/>
      <c r="B286" s="40"/>
      <c r="C286" s="79" t="s">
        <v>118</v>
      </c>
      <c r="D286" s="327">
        <f>SUM('WYDATKI ukł.wyk.'!E387:E397)</f>
        <v>218140</v>
      </c>
      <c r="E286" s="466">
        <f>SUM('WYDATKI ukł.wyk.'!F387:F397)</f>
        <v>0</v>
      </c>
      <c r="F286" s="71">
        <f t="shared" si="4"/>
        <v>218140</v>
      </c>
    </row>
    <row r="287" spans="1:6" ht="12.75">
      <c r="A287" s="24"/>
      <c r="B287" s="40"/>
      <c r="C287" s="79"/>
      <c r="D287" s="188"/>
      <c r="E287" s="187"/>
      <c r="F287" s="71"/>
    </row>
    <row r="288" spans="1:6" ht="12.75">
      <c r="A288" s="24"/>
      <c r="B288" s="86">
        <v>85395</v>
      </c>
      <c r="C288" s="83" t="s">
        <v>157</v>
      </c>
      <c r="D288" s="188">
        <f>D289</f>
        <v>10000</v>
      </c>
      <c r="E288" s="187">
        <f>E289</f>
        <v>0</v>
      </c>
      <c r="F288" s="71">
        <f t="shared" si="4"/>
        <v>10000</v>
      </c>
    </row>
    <row r="289" spans="1:6" ht="12.75">
      <c r="A289" s="24"/>
      <c r="B289" s="40"/>
      <c r="C289" s="83" t="s">
        <v>117</v>
      </c>
      <c r="D289" s="245">
        <f>D290</f>
        <v>10000</v>
      </c>
      <c r="E289" s="502">
        <f>E290</f>
        <v>0</v>
      </c>
      <c r="F289" s="78">
        <f t="shared" si="4"/>
        <v>10000</v>
      </c>
    </row>
    <row r="290" spans="1:6" ht="12.75">
      <c r="A290" s="24"/>
      <c r="B290" s="40"/>
      <c r="C290" s="79" t="s">
        <v>118</v>
      </c>
      <c r="D290" s="188">
        <f>SUM('WYDATKI ukł.wyk.'!E400:E400)</f>
        <v>10000</v>
      </c>
      <c r="E290" s="187">
        <f>SUM('WYDATKI ukł.wyk.'!F400:F400)</f>
        <v>0</v>
      </c>
      <c r="F290" s="71">
        <f t="shared" si="4"/>
        <v>10000</v>
      </c>
    </row>
    <row r="291" spans="1:6" ht="12.75">
      <c r="A291" s="24"/>
      <c r="B291" s="40"/>
      <c r="C291" s="79"/>
      <c r="D291" s="188"/>
      <c r="E291" s="187"/>
      <c r="F291" s="71"/>
    </row>
    <row r="292" spans="1:6" ht="13.5" thickBot="1">
      <c r="A292" s="47">
        <v>854</v>
      </c>
      <c r="B292" s="43"/>
      <c r="C292" s="54" t="s">
        <v>190</v>
      </c>
      <c r="D292" s="324">
        <f>D293+D297</f>
        <v>3026399</v>
      </c>
      <c r="E292" s="276">
        <f>E293+E297</f>
        <v>16681</v>
      </c>
      <c r="F292" s="68">
        <f aca="true" t="shared" si="5" ref="F292:F354">E292+D292</f>
        <v>3043080</v>
      </c>
    </row>
    <row r="293" spans="1:6" ht="12.75">
      <c r="A293" s="24"/>
      <c r="B293" s="40"/>
      <c r="C293" s="83" t="s">
        <v>117</v>
      </c>
      <c r="D293" s="494">
        <f>SUM(D294:D296)</f>
        <v>2976399</v>
      </c>
      <c r="E293" s="503">
        <f>SUM(E294:E296)</f>
        <v>16681</v>
      </c>
      <c r="F293" s="71">
        <f t="shared" si="5"/>
        <v>2993080</v>
      </c>
    </row>
    <row r="294" spans="1:6" ht="12.75">
      <c r="A294" s="24"/>
      <c r="B294" s="40"/>
      <c r="C294" s="79" t="s">
        <v>125</v>
      </c>
      <c r="D294" s="188">
        <f>D301+D307+D314+D319+D324</f>
        <v>1512765</v>
      </c>
      <c r="E294" s="187">
        <f>E301+E307+E314+E319+E324</f>
        <v>3000</v>
      </c>
      <c r="F294" s="84">
        <f t="shared" si="5"/>
        <v>1515765</v>
      </c>
    </row>
    <row r="295" spans="1:6" ht="12.75">
      <c r="A295" s="24"/>
      <c r="B295" s="40"/>
      <c r="C295" s="328" t="s">
        <v>126</v>
      </c>
      <c r="D295" s="188">
        <f>D308</f>
        <v>86730</v>
      </c>
      <c r="E295" s="187">
        <f>E308</f>
        <v>0</v>
      </c>
      <c r="F295" s="71">
        <f t="shared" si="5"/>
        <v>86730</v>
      </c>
    </row>
    <row r="296" spans="1:6" ht="12.75">
      <c r="A296" s="24"/>
      <c r="B296" s="40"/>
      <c r="C296" s="79" t="s">
        <v>118</v>
      </c>
      <c r="D296" s="188">
        <f>D302+D309+D315+D320+D325+D334+D330</f>
        <v>1376904</v>
      </c>
      <c r="E296" s="187">
        <f>E302+E309+E315+E320+E325+E334+E330</f>
        <v>13681</v>
      </c>
      <c r="F296" s="71">
        <f t="shared" si="5"/>
        <v>1390585</v>
      </c>
    </row>
    <row r="297" spans="1:6" ht="12.75">
      <c r="A297" s="24"/>
      <c r="B297" s="40"/>
      <c r="C297" s="434" t="s">
        <v>127</v>
      </c>
      <c r="D297" s="246">
        <f>D326+D310</f>
        <v>50000</v>
      </c>
      <c r="E297" s="351">
        <f>E326+E310</f>
        <v>0</v>
      </c>
      <c r="F297" s="70">
        <f t="shared" si="5"/>
        <v>50000</v>
      </c>
    </row>
    <row r="298" spans="1:6" ht="12.75">
      <c r="A298" s="439"/>
      <c r="B298" s="51"/>
      <c r="C298" s="448"/>
      <c r="D298" s="188"/>
      <c r="E298" s="187"/>
      <c r="F298" s="71"/>
    </row>
    <row r="299" spans="1:6" ht="12.75">
      <c r="A299" s="24"/>
      <c r="B299" s="86">
        <v>85401</v>
      </c>
      <c r="C299" s="81" t="s">
        <v>191</v>
      </c>
      <c r="D299" s="188">
        <f>D300</f>
        <v>39266</v>
      </c>
      <c r="E299" s="187">
        <f>E300</f>
        <v>0</v>
      </c>
      <c r="F299" s="71">
        <f t="shared" si="5"/>
        <v>39266</v>
      </c>
    </row>
    <row r="300" spans="1:6" ht="12.75">
      <c r="A300" s="24"/>
      <c r="B300" s="40"/>
      <c r="C300" s="83" t="s">
        <v>117</v>
      </c>
      <c r="D300" s="245">
        <f>SUM(D301:D302)</f>
        <v>39266</v>
      </c>
      <c r="E300" s="502">
        <f>SUM(E301:E302)</f>
        <v>0</v>
      </c>
      <c r="F300" s="78">
        <f t="shared" si="5"/>
        <v>39266</v>
      </c>
    </row>
    <row r="301" spans="1:6" ht="12.75">
      <c r="A301" s="24"/>
      <c r="B301" s="40"/>
      <c r="C301" s="79" t="s">
        <v>125</v>
      </c>
      <c r="D301" s="188">
        <f>SUM('WYDATKI ukł.wyk.'!E405:E408)</f>
        <v>35475</v>
      </c>
      <c r="E301" s="187">
        <f>SUM('WYDATKI ukł.wyk.'!F405:F408)</f>
        <v>0</v>
      </c>
      <c r="F301" s="71">
        <f t="shared" si="5"/>
        <v>35475</v>
      </c>
    </row>
    <row r="302" spans="1:6" ht="12.75">
      <c r="A302" s="24"/>
      <c r="B302" s="40"/>
      <c r="C302" s="79" t="s">
        <v>118</v>
      </c>
      <c r="D302" s="188">
        <f>SUM('WYDATKI ukł.wyk.'!E409:E410)+'WYDATKI ukł.wyk.'!E404</f>
        <v>3791</v>
      </c>
      <c r="E302" s="187">
        <f>SUM('WYDATKI ukł.wyk.'!F409:F410)+'WYDATKI ukł.wyk.'!F404</f>
        <v>0</v>
      </c>
      <c r="F302" s="71">
        <f t="shared" si="5"/>
        <v>3791</v>
      </c>
    </row>
    <row r="303" spans="1:6" ht="12.75">
      <c r="A303" s="24"/>
      <c r="B303" s="40"/>
      <c r="C303" s="79"/>
      <c r="D303" s="188"/>
      <c r="E303" s="187"/>
      <c r="F303" s="71"/>
    </row>
    <row r="304" spans="1:6" ht="12.75">
      <c r="A304" s="24"/>
      <c r="B304" s="40">
        <v>85406</v>
      </c>
      <c r="C304" s="79" t="s">
        <v>192</v>
      </c>
      <c r="D304" s="188"/>
      <c r="E304" s="187"/>
      <c r="F304" s="71"/>
    </row>
    <row r="305" spans="1:6" ht="12.75">
      <c r="A305" s="24"/>
      <c r="B305" s="86"/>
      <c r="C305" s="81" t="s">
        <v>193</v>
      </c>
      <c r="D305" s="188">
        <f>D306+D310</f>
        <v>560480</v>
      </c>
      <c r="E305" s="187">
        <f>E306+E310</f>
        <v>10</v>
      </c>
      <c r="F305" s="71">
        <f t="shared" si="5"/>
        <v>560490</v>
      </c>
    </row>
    <row r="306" spans="1:6" ht="12.75">
      <c r="A306" s="24"/>
      <c r="B306" s="40"/>
      <c r="C306" s="83" t="s">
        <v>117</v>
      </c>
      <c r="D306" s="245">
        <f>SUM(D307:D309)</f>
        <v>510480</v>
      </c>
      <c r="E306" s="502">
        <f>SUM(E307:E309)</f>
        <v>10</v>
      </c>
      <c r="F306" s="78">
        <f t="shared" si="5"/>
        <v>510490</v>
      </c>
    </row>
    <row r="307" spans="1:6" ht="12.75">
      <c r="A307" s="24"/>
      <c r="B307" s="40"/>
      <c r="C307" s="79" t="s">
        <v>125</v>
      </c>
      <c r="D307" s="188">
        <f>SUM('WYDATKI ukł.wyk.'!E415:E419)</f>
        <v>372324</v>
      </c>
      <c r="E307" s="187">
        <f>SUM('WYDATKI ukł.wyk.'!F415:F419)</f>
        <v>0</v>
      </c>
      <c r="F307" s="71">
        <f t="shared" si="5"/>
        <v>372324</v>
      </c>
    </row>
    <row r="308" spans="1:6" ht="12.75">
      <c r="A308" s="24"/>
      <c r="B308" s="40"/>
      <c r="C308" s="328" t="s">
        <v>126</v>
      </c>
      <c r="D308" s="188">
        <f>'WYDATKI ukł.wyk.'!E413</f>
        <v>86730</v>
      </c>
      <c r="E308" s="187">
        <f>'WYDATKI ukł.wyk.'!F413</f>
        <v>0</v>
      </c>
      <c r="F308" s="71">
        <f t="shared" si="5"/>
        <v>86730</v>
      </c>
    </row>
    <row r="309" spans="1:6" ht="12.75">
      <c r="A309" s="24"/>
      <c r="B309" s="11"/>
      <c r="C309" s="79" t="s">
        <v>118</v>
      </c>
      <c r="D309" s="188">
        <f>SUM('WYDATKI ukł.wyk.'!E420:E428)+'WYDATKI ukł.wyk.'!E414</f>
        <v>51426</v>
      </c>
      <c r="E309" s="187">
        <f>SUM('WYDATKI ukł.wyk.'!F420:F428)+'WYDATKI ukł.wyk.'!F414</f>
        <v>10</v>
      </c>
      <c r="F309" s="71">
        <f t="shared" si="5"/>
        <v>51436</v>
      </c>
    </row>
    <row r="310" spans="1:6" ht="12.75">
      <c r="A310" s="24"/>
      <c r="B310" s="11"/>
      <c r="C310" s="434" t="s">
        <v>127</v>
      </c>
      <c r="D310" s="246">
        <f>'WYDATKI ukł.wyk.'!E429</f>
        <v>50000</v>
      </c>
      <c r="E310" s="351">
        <f>'WYDATKI ukł.wyk.'!F429</f>
        <v>0</v>
      </c>
      <c r="F310" s="71">
        <f t="shared" si="5"/>
        <v>50000</v>
      </c>
    </row>
    <row r="311" spans="1:6" ht="12.75">
      <c r="A311" s="24"/>
      <c r="B311" s="11"/>
      <c r="C311" s="79"/>
      <c r="D311" s="188"/>
      <c r="E311" s="187"/>
      <c r="F311" s="84"/>
    </row>
    <row r="312" spans="1:6" ht="12.75">
      <c r="A312" s="24"/>
      <c r="B312" s="86">
        <v>85410</v>
      </c>
      <c r="C312" s="81" t="s">
        <v>194</v>
      </c>
      <c r="D312" s="188">
        <f>D313</f>
        <v>214882</v>
      </c>
      <c r="E312" s="187">
        <f>E313</f>
        <v>0</v>
      </c>
      <c r="F312" s="70">
        <f t="shared" si="5"/>
        <v>214882</v>
      </c>
    </row>
    <row r="313" spans="1:6" ht="12.75">
      <c r="A313" s="24"/>
      <c r="B313" s="40"/>
      <c r="C313" s="83" t="s">
        <v>117</v>
      </c>
      <c r="D313" s="245">
        <f>SUM(D314:D315)</f>
        <v>214882</v>
      </c>
      <c r="E313" s="502">
        <f>SUM(E314:E315)</f>
        <v>0</v>
      </c>
      <c r="F313" s="78">
        <f t="shared" si="5"/>
        <v>214882</v>
      </c>
    </row>
    <row r="314" spans="1:6" ht="12.75">
      <c r="A314" s="24"/>
      <c r="B314" s="40"/>
      <c r="C314" s="79" t="s">
        <v>125</v>
      </c>
      <c r="D314" s="188">
        <f>SUM('WYDATKI ukł.wyk.'!E433:E436)</f>
        <v>90329</v>
      </c>
      <c r="E314" s="187">
        <f>SUM('WYDATKI ukł.wyk.'!F433:F436)</f>
        <v>0</v>
      </c>
      <c r="F314" s="71">
        <f t="shared" si="5"/>
        <v>90329</v>
      </c>
    </row>
    <row r="315" spans="1:6" ht="12.75">
      <c r="A315" s="24"/>
      <c r="B315" s="40"/>
      <c r="C315" s="79" t="s">
        <v>118</v>
      </c>
      <c r="D315" s="188">
        <f>SUM('WYDATKI ukł.wyk.'!E437:E444)+'WYDATKI ukł.wyk.'!E432</f>
        <v>124553</v>
      </c>
      <c r="E315" s="187">
        <f>SUM('WYDATKI ukł.wyk.'!F437:F444)+'WYDATKI ukł.wyk.'!F432</f>
        <v>0</v>
      </c>
      <c r="F315" s="71">
        <f t="shared" si="5"/>
        <v>124553</v>
      </c>
    </row>
    <row r="316" spans="1:6" ht="12.75">
      <c r="A316" s="24"/>
      <c r="B316" s="40"/>
      <c r="C316" s="79"/>
      <c r="D316" s="188"/>
      <c r="E316" s="187"/>
      <c r="F316" s="71"/>
    </row>
    <row r="317" spans="1:6" ht="12.75">
      <c r="A317" s="24"/>
      <c r="B317" s="86">
        <v>85415</v>
      </c>
      <c r="C317" s="81" t="s">
        <v>521</v>
      </c>
      <c r="D317" s="188">
        <f>D318</f>
        <v>646332</v>
      </c>
      <c r="E317" s="187">
        <f>E318</f>
        <v>1171</v>
      </c>
      <c r="F317" s="71">
        <f t="shared" si="5"/>
        <v>647503</v>
      </c>
    </row>
    <row r="318" spans="1:6" ht="12.75">
      <c r="A318" s="24"/>
      <c r="B318" s="40"/>
      <c r="C318" s="446" t="s">
        <v>117</v>
      </c>
      <c r="D318" s="245">
        <f>SUM(D319:D320)</f>
        <v>646332</v>
      </c>
      <c r="E318" s="502">
        <f>SUM(E319:E320)</f>
        <v>1171</v>
      </c>
      <c r="F318" s="78">
        <f t="shared" si="5"/>
        <v>647503</v>
      </c>
    </row>
    <row r="319" spans="1:6" ht="12.75">
      <c r="A319" s="24"/>
      <c r="B319" s="40"/>
      <c r="C319" s="79" t="s">
        <v>125</v>
      </c>
      <c r="D319" s="188">
        <f>SUM('WYDATKI ukł.wyk.'!E450:E452)</f>
        <v>637</v>
      </c>
      <c r="E319" s="187">
        <f>SUM('WYDATKI ukł.wyk.'!F450:F452)</f>
        <v>3000</v>
      </c>
      <c r="F319" s="71">
        <f t="shared" si="5"/>
        <v>3637</v>
      </c>
    </row>
    <row r="320" spans="1:6" ht="12.75">
      <c r="A320" s="24"/>
      <c r="B320" s="40"/>
      <c r="C320" s="79" t="s">
        <v>118</v>
      </c>
      <c r="D320" s="188">
        <f>SUM('WYDATKI ukł.wyk.'!E447:E449)+'WYDATKI ukł.wyk.'!E453</f>
        <v>645695</v>
      </c>
      <c r="E320" s="188">
        <f>SUM('WYDATKI ukł.wyk.'!F447:F449)+'WYDATKI ukł.wyk.'!F453</f>
        <v>-1829</v>
      </c>
      <c r="F320" s="71">
        <f t="shared" si="5"/>
        <v>643866</v>
      </c>
    </row>
    <row r="321" spans="1:6" ht="12.75">
      <c r="A321" s="24"/>
      <c r="B321" s="40"/>
      <c r="C321" s="79"/>
      <c r="D321" s="188"/>
      <c r="E321" s="187"/>
      <c r="F321" s="71"/>
    </row>
    <row r="322" spans="1:6" ht="12.75">
      <c r="A322" s="24"/>
      <c r="B322" s="86">
        <v>85420</v>
      </c>
      <c r="C322" s="83" t="s">
        <v>522</v>
      </c>
      <c r="D322" s="188">
        <f>D323</f>
        <v>1558000</v>
      </c>
      <c r="E322" s="187">
        <f>E323</f>
        <v>15500</v>
      </c>
      <c r="F322" s="71">
        <f t="shared" si="5"/>
        <v>1573500</v>
      </c>
    </row>
    <row r="323" spans="1:6" ht="12.75">
      <c r="A323" s="24"/>
      <c r="B323" s="40"/>
      <c r="C323" s="434" t="s">
        <v>117</v>
      </c>
      <c r="D323" s="245">
        <f>SUM(D324:D325)</f>
        <v>1558000</v>
      </c>
      <c r="E323" s="502">
        <f>SUM(E324:E325)</f>
        <v>15500</v>
      </c>
      <c r="F323" s="78">
        <f t="shared" si="5"/>
        <v>1573500</v>
      </c>
    </row>
    <row r="324" spans="1:6" ht="12.75">
      <c r="A324" s="24"/>
      <c r="B324" s="40"/>
      <c r="C324" s="79" t="s">
        <v>125</v>
      </c>
      <c r="D324" s="188">
        <f>SUM('WYDATKI ukł.wyk.'!E458:E462)</f>
        <v>1014000</v>
      </c>
      <c r="E324" s="187">
        <f>SUM('WYDATKI ukł.wyk.'!F458:F462)</f>
        <v>0</v>
      </c>
      <c r="F324" s="71">
        <f t="shared" si="5"/>
        <v>1014000</v>
      </c>
    </row>
    <row r="325" spans="1:6" ht="12.75">
      <c r="A325" s="24"/>
      <c r="B325" s="40"/>
      <c r="C325" s="79" t="s">
        <v>118</v>
      </c>
      <c r="D325" s="188">
        <f>SUM('WYDATKI ukł.wyk.'!E463:E470)+'WYDATKI ukł.wyk.'!E456+'WYDATKI ukł.wyk.'!E457</f>
        <v>544000</v>
      </c>
      <c r="E325" s="187">
        <f>SUM('WYDATKI ukł.wyk.'!F463:F470)+'WYDATKI ukł.wyk.'!F456+'WYDATKI ukł.wyk.'!F457</f>
        <v>15500</v>
      </c>
      <c r="F325" s="71">
        <f t="shared" si="5"/>
        <v>559500</v>
      </c>
    </row>
    <row r="326" spans="1:6" ht="12.75">
      <c r="A326" s="24"/>
      <c r="B326" s="40"/>
      <c r="C326" s="434" t="s">
        <v>127</v>
      </c>
      <c r="D326" s="246">
        <f>'WYDATKI ukł.wyk.'!E471</f>
        <v>0</v>
      </c>
      <c r="E326" s="351">
        <f>'WYDATKI ukł.wyk.'!F471</f>
        <v>0</v>
      </c>
      <c r="F326" s="71">
        <f t="shared" si="5"/>
        <v>0</v>
      </c>
    </row>
    <row r="327" spans="1:6" ht="12.75">
      <c r="A327" s="24"/>
      <c r="B327" s="40"/>
      <c r="C327" s="79"/>
      <c r="D327" s="188"/>
      <c r="E327" s="187"/>
      <c r="F327" s="84"/>
    </row>
    <row r="328" spans="1:6" ht="12.75">
      <c r="A328" s="24"/>
      <c r="B328" s="86">
        <v>85446</v>
      </c>
      <c r="C328" s="83" t="s">
        <v>523</v>
      </c>
      <c r="D328" s="246">
        <f>D329</f>
        <v>781</v>
      </c>
      <c r="E328" s="351">
        <f>E329</f>
        <v>0</v>
      </c>
      <c r="F328" s="70">
        <f t="shared" si="5"/>
        <v>781</v>
      </c>
    </row>
    <row r="329" spans="1:6" ht="12.75">
      <c r="A329" s="24"/>
      <c r="B329" s="40"/>
      <c r="C329" s="434" t="s">
        <v>117</v>
      </c>
      <c r="D329" s="245">
        <f>D330</f>
        <v>781</v>
      </c>
      <c r="E329" s="502">
        <f>E330</f>
        <v>0</v>
      </c>
      <c r="F329" s="78">
        <f t="shared" si="5"/>
        <v>781</v>
      </c>
    </row>
    <row r="330" spans="1:6" ht="12.75">
      <c r="A330" s="24"/>
      <c r="B330" s="40"/>
      <c r="C330" s="79" t="s">
        <v>118</v>
      </c>
      <c r="D330" s="188">
        <f>'WYDATKI ukł.wyk.'!E474+'WYDATKI ukł.wyk.'!E475</f>
        <v>781</v>
      </c>
      <c r="E330" s="187">
        <f>'WYDATKI ukł.wyk.'!F474+'WYDATKI ukł.wyk.'!F475</f>
        <v>0</v>
      </c>
      <c r="F330" s="71">
        <f t="shared" si="5"/>
        <v>781</v>
      </c>
    </row>
    <row r="331" spans="1:6" ht="12.75">
      <c r="A331" s="24"/>
      <c r="B331" s="40"/>
      <c r="C331" s="79"/>
      <c r="D331" s="188"/>
      <c r="E331" s="187"/>
      <c r="F331" s="71"/>
    </row>
    <row r="332" spans="1:6" ht="12.75">
      <c r="A332" s="24"/>
      <c r="B332" s="86">
        <v>85495</v>
      </c>
      <c r="C332" s="83" t="s">
        <v>157</v>
      </c>
      <c r="D332" s="188">
        <f>D333</f>
        <v>6658</v>
      </c>
      <c r="E332" s="187">
        <f>E333</f>
        <v>0</v>
      </c>
      <c r="F332" s="71">
        <f t="shared" si="5"/>
        <v>6658</v>
      </c>
    </row>
    <row r="333" spans="1:6" ht="12.75">
      <c r="A333" s="24"/>
      <c r="B333" s="52"/>
      <c r="C333" s="446" t="s">
        <v>117</v>
      </c>
      <c r="D333" s="245">
        <f>D334</f>
        <v>6658</v>
      </c>
      <c r="E333" s="502">
        <f>E334</f>
        <v>0</v>
      </c>
      <c r="F333" s="78">
        <f t="shared" si="5"/>
        <v>6658</v>
      </c>
    </row>
    <row r="334" spans="1:6" ht="12.75">
      <c r="A334" s="24"/>
      <c r="B334" s="40"/>
      <c r="C334" s="79" t="s">
        <v>118</v>
      </c>
      <c r="D334" s="188">
        <f>SUM('WYDATKI ukł.wyk.'!E478)</f>
        <v>6658</v>
      </c>
      <c r="E334" s="187">
        <f>SUM('WYDATKI ukł.wyk.'!F478)</f>
        <v>0</v>
      </c>
      <c r="F334" s="71">
        <f t="shared" si="5"/>
        <v>6658</v>
      </c>
    </row>
    <row r="335" spans="1:6" ht="12.75">
      <c r="A335" s="24"/>
      <c r="B335" s="40"/>
      <c r="C335" s="79"/>
      <c r="D335" s="188"/>
      <c r="E335" s="187"/>
      <c r="F335" s="71"/>
    </row>
    <row r="336" spans="1:6" ht="12.75">
      <c r="A336" s="411" t="s">
        <v>195</v>
      </c>
      <c r="B336" s="51"/>
      <c r="C336" s="438" t="s">
        <v>196</v>
      </c>
      <c r="D336" s="188"/>
      <c r="E336" s="187"/>
      <c r="F336" s="71"/>
    </row>
    <row r="337" spans="1:6" ht="13.5" thickBot="1">
      <c r="A337" s="42"/>
      <c r="B337" s="67"/>
      <c r="C337" s="329" t="s">
        <v>197</v>
      </c>
      <c r="D337" s="324">
        <f>D338</f>
        <v>55000</v>
      </c>
      <c r="E337" s="276">
        <f>E338</f>
        <v>0</v>
      </c>
      <c r="F337" s="68">
        <f t="shared" si="5"/>
        <v>55000</v>
      </c>
    </row>
    <row r="338" spans="1:6" ht="12.75">
      <c r="A338" s="435"/>
      <c r="B338" s="51"/>
      <c r="C338" s="83" t="s">
        <v>117</v>
      </c>
      <c r="D338" s="494">
        <f>SUM(D339:D340)</f>
        <v>55000</v>
      </c>
      <c r="E338" s="503">
        <f>SUM(E339:E340)</f>
        <v>0</v>
      </c>
      <c r="F338" s="71">
        <f t="shared" si="5"/>
        <v>55000</v>
      </c>
    </row>
    <row r="339" spans="1:6" ht="12.75">
      <c r="A339" s="435"/>
      <c r="B339" s="51"/>
      <c r="C339" s="328" t="s">
        <v>126</v>
      </c>
      <c r="D339" s="188">
        <f>D344+D349</f>
        <v>39000</v>
      </c>
      <c r="E339" s="187">
        <f>E344+E349</f>
        <v>0</v>
      </c>
      <c r="F339" s="84">
        <f t="shared" si="5"/>
        <v>39000</v>
      </c>
    </row>
    <row r="340" spans="1:6" ht="12.75">
      <c r="A340" s="435"/>
      <c r="B340" s="51"/>
      <c r="C340" s="79" t="s">
        <v>118</v>
      </c>
      <c r="D340" s="188">
        <f>D345</f>
        <v>16000</v>
      </c>
      <c r="E340" s="187">
        <f>E345</f>
        <v>0</v>
      </c>
      <c r="F340" s="71">
        <f t="shared" si="5"/>
        <v>16000</v>
      </c>
    </row>
    <row r="341" spans="1:6" ht="12.75">
      <c r="A341" s="435"/>
      <c r="B341" s="51"/>
      <c r="C341" s="79"/>
      <c r="D341" s="188"/>
      <c r="E341" s="187"/>
      <c r="F341" s="71"/>
    </row>
    <row r="342" spans="1:6" ht="12.75">
      <c r="A342" s="435"/>
      <c r="B342" s="73" t="s">
        <v>198</v>
      </c>
      <c r="C342" s="83" t="s">
        <v>199</v>
      </c>
      <c r="D342" s="188">
        <f>D343</f>
        <v>20000</v>
      </c>
      <c r="E342" s="187">
        <f>E343</f>
        <v>0</v>
      </c>
      <c r="F342" s="70">
        <f t="shared" si="5"/>
        <v>20000</v>
      </c>
    </row>
    <row r="343" spans="1:6" ht="12.75">
      <c r="A343" s="435"/>
      <c r="B343" s="51"/>
      <c r="C343" s="83" t="s">
        <v>117</v>
      </c>
      <c r="D343" s="245">
        <f>SUM(D344:D345)</f>
        <v>20000</v>
      </c>
      <c r="E343" s="502">
        <f>SUM(E344:E345)</f>
        <v>0</v>
      </c>
      <c r="F343" s="78">
        <f t="shared" si="5"/>
        <v>20000</v>
      </c>
    </row>
    <row r="344" spans="1:6" ht="12.75">
      <c r="A344" s="435"/>
      <c r="B344" s="51"/>
      <c r="C344" s="328" t="s">
        <v>126</v>
      </c>
      <c r="D344" s="188">
        <f>'WYDATKI ukł.wyk.'!E482</f>
        <v>4000</v>
      </c>
      <c r="E344" s="187">
        <f>'WYDATKI ukł.wyk.'!F482</f>
        <v>0</v>
      </c>
      <c r="F344" s="71">
        <f t="shared" si="5"/>
        <v>4000</v>
      </c>
    </row>
    <row r="345" spans="1:6" ht="12.75">
      <c r="A345" s="435"/>
      <c r="B345" s="51"/>
      <c r="C345" s="79" t="s">
        <v>118</v>
      </c>
      <c r="D345" s="188">
        <f>SUM('WYDATKI ukł.wyk.'!E484:E486)</f>
        <v>16000</v>
      </c>
      <c r="E345" s="187">
        <f>SUM('WYDATKI ukł.wyk.'!F484:F486)</f>
        <v>0</v>
      </c>
      <c r="F345" s="71">
        <f t="shared" si="5"/>
        <v>16000</v>
      </c>
    </row>
    <row r="346" spans="1:6" ht="12.75">
      <c r="A346" s="435"/>
      <c r="B346" s="51"/>
      <c r="C346" s="453"/>
      <c r="D346" s="188"/>
      <c r="E346" s="187"/>
      <c r="F346" s="71"/>
    </row>
    <row r="347" spans="1:6" ht="12.75">
      <c r="A347" s="435"/>
      <c r="B347" s="73" t="s">
        <v>200</v>
      </c>
      <c r="C347" s="91" t="s">
        <v>201</v>
      </c>
      <c r="D347" s="188">
        <f>D348</f>
        <v>35000</v>
      </c>
      <c r="E347" s="187">
        <f>E348</f>
        <v>0</v>
      </c>
      <c r="F347" s="71">
        <f t="shared" si="5"/>
        <v>35000</v>
      </c>
    </row>
    <row r="348" spans="1:6" ht="12.75">
      <c r="A348" s="435"/>
      <c r="B348" s="51"/>
      <c r="C348" s="91" t="s">
        <v>117</v>
      </c>
      <c r="D348" s="245">
        <f>D349</f>
        <v>35000</v>
      </c>
      <c r="E348" s="502">
        <f>E349</f>
        <v>0</v>
      </c>
      <c r="F348" s="78">
        <f t="shared" si="5"/>
        <v>35000</v>
      </c>
    </row>
    <row r="349" spans="1:6" ht="12.75">
      <c r="A349" s="435"/>
      <c r="B349" s="51"/>
      <c r="C349" s="325" t="s">
        <v>126</v>
      </c>
      <c r="D349" s="188">
        <f>'WYDATKI ukł.wyk.'!E489</f>
        <v>35000</v>
      </c>
      <c r="E349" s="187">
        <f>'WYDATKI ukł.wyk.'!F489</f>
        <v>0</v>
      </c>
      <c r="F349" s="71">
        <f t="shared" si="5"/>
        <v>35000</v>
      </c>
    </row>
    <row r="350" spans="1:6" ht="12.75">
      <c r="A350" s="435"/>
      <c r="B350" s="51"/>
      <c r="C350" s="453"/>
      <c r="D350" s="188"/>
      <c r="E350" s="187"/>
      <c r="F350" s="71"/>
    </row>
    <row r="351" spans="1:6" ht="13.5" thickBot="1">
      <c r="A351" s="42" t="s">
        <v>202</v>
      </c>
      <c r="B351" s="67"/>
      <c r="C351" s="454" t="s">
        <v>203</v>
      </c>
      <c r="D351" s="324">
        <f>D352</f>
        <v>100000</v>
      </c>
      <c r="E351" s="276">
        <f>E352</f>
        <v>0</v>
      </c>
      <c r="F351" s="68">
        <f t="shared" si="5"/>
        <v>100000</v>
      </c>
    </row>
    <row r="352" spans="1:6" ht="12.75">
      <c r="A352" s="435"/>
      <c r="B352" s="51"/>
      <c r="C352" s="91" t="s">
        <v>117</v>
      </c>
      <c r="D352" s="494">
        <f aca="true" t="shared" si="6" ref="D352:E354">D358</f>
        <v>100000</v>
      </c>
      <c r="E352" s="503">
        <f t="shared" si="6"/>
        <v>0</v>
      </c>
      <c r="F352" s="512">
        <f t="shared" si="5"/>
        <v>100000</v>
      </c>
    </row>
    <row r="353" spans="1:6" ht="12.75">
      <c r="A353" s="435"/>
      <c r="B353" s="51"/>
      <c r="C353" s="325" t="s">
        <v>126</v>
      </c>
      <c r="D353" s="188">
        <f t="shared" si="6"/>
        <v>70000</v>
      </c>
      <c r="E353" s="187">
        <f t="shared" si="6"/>
        <v>0</v>
      </c>
      <c r="F353" s="71">
        <f t="shared" si="5"/>
        <v>70000</v>
      </c>
    </row>
    <row r="354" spans="1:6" ht="12.75">
      <c r="A354" s="435"/>
      <c r="B354" s="51"/>
      <c r="C354" s="453" t="s">
        <v>118</v>
      </c>
      <c r="D354" s="188">
        <f t="shared" si="6"/>
        <v>30000</v>
      </c>
      <c r="E354" s="187">
        <f t="shared" si="6"/>
        <v>0</v>
      </c>
      <c r="F354" s="71">
        <f t="shared" si="5"/>
        <v>30000</v>
      </c>
    </row>
    <row r="355" spans="1:6" ht="12.75">
      <c r="A355" s="435"/>
      <c r="B355" s="51"/>
      <c r="C355" s="453"/>
      <c r="D355" s="188"/>
      <c r="E355" s="187"/>
      <c r="F355" s="71"/>
    </row>
    <row r="356" spans="1:6" ht="12.75">
      <c r="A356" s="435"/>
      <c r="B356" s="51" t="s">
        <v>204</v>
      </c>
      <c r="C356" s="453" t="s">
        <v>205</v>
      </c>
      <c r="D356" s="497"/>
      <c r="E356" s="506"/>
      <c r="F356" s="71"/>
    </row>
    <row r="357" spans="1:6" ht="12.75">
      <c r="A357" s="435"/>
      <c r="B357" s="73"/>
      <c r="C357" s="91" t="s">
        <v>206</v>
      </c>
      <c r="D357" s="188">
        <f>D358</f>
        <v>100000</v>
      </c>
      <c r="E357" s="187">
        <f>E358</f>
        <v>0</v>
      </c>
      <c r="F357" s="71">
        <f aca="true" t="shared" si="7" ref="F357:F369">E357+D357</f>
        <v>100000</v>
      </c>
    </row>
    <row r="358" spans="1:6" ht="12.75">
      <c r="A358" s="435"/>
      <c r="B358" s="51"/>
      <c r="C358" s="91" t="s">
        <v>117</v>
      </c>
      <c r="D358" s="245">
        <f>SUM(D359:D360)</f>
        <v>100000</v>
      </c>
      <c r="E358" s="502">
        <f>SUM(E359:E360)</f>
        <v>0</v>
      </c>
      <c r="F358" s="78">
        <f t="shared" si="7"/>
        <v>100000</v>
      </c>
    </row>
    <row r="359" spans="1:6" ht="12.75">
      <c r="A359" s="435"/>
      <c r="B359" s="51"/>
      <c r="C359" s="325" t="s">
        <v>126</v>
      </c>
      <c r="D359" s="188">
        <f>'WYDATKI ukł.wyk.'!E493</f>
        <v>70000</v>
      </c>
      <c r="E359" s="187">
        <f>'WYDATKI ukł.wyk.'!F493</f>
        <v>0</v>
      </c>
      <c r="F359" s="71">
        <f t="shared" si="7"/>
        <v>70000</v>
      </c>
    </row>
    <row r="360" spans="1:6" ht="12.75">
      <c r="A360" s="435"/>
      <c r="B360" s="51"/>
      <c r="C360" s="453" t="s">
        <v>118</v>
      </c>
      <c r="D360" s="188">
        <f>SUM('WYDATKI ukł.wyk.'!E495:E497)</f>
        <v>30000</v>
      </c>
      <c r="E360" s="187">
        <f>SUM('WYDATKI ukł.wyk.'!F495:F497)</f>
        <v>0</v>
      </c>
      <c r="F360" s="71">
        <f t="shared" si="7"/>
        <v>30000</v>
      </c>
    </row>
    <row r="361" spans="1:6" ht="13.5" thickBot="1">
      <c r="A361" s="455"/>
      <c r="B361" s="456"/>
      <c r="C361" s="457"/>
      <c r="D361" s="192"/>
      <c r="E361" s="147"/>
      <c r="F361" s="111"/>
    </row>
    <row r="362" spans="1:6" ht="9.75" customHeight="1">
      <c r="A362" s="458"/>
      <c r="B362" s="93"/>
      <c r="C362" s="678" t="s">
        <v>207</v>
      </c>
      <c r="D362" s="647">
        <f>D14+D27+D39+D53+D63+D71+D91+D123+D135+D149+D157+D208+D272+D292+D337+D351+D226+D200</f>
        <v>32709556</v>
      </c>
      <c r="E362" s="643">
        <f>E14+E27+E39+E53+E63+E71+E91+E123+E135+E149+E157+E208+E272+E292+E337+E351+E226+E200</f>
        <v>308948</v>
      </c>
      <c r="F362" s="645">
        <f t="shared" si="7"/>
        <v>33018504</v>
      </c>
    </row>
    <row r="363" spans="1:6" ht="12.75" customHeight="1" thickBot="1">
      <c r="A363" s="459"/>
      <c r="B363" s="459"/>
      <c r="C363" s="679"/>
      <c r="D363" s="648"/>
      <c r="E363" s="644"/>
      <c r="F363" s="646"/>
    </row>
    <row r="364" spans="1:8" ht="13.5" thickBot="1">
      <c r="A364" s="459"/>
      <c r="B364" s="459"/>
      <c r="C364" s="460" t="s">
        <v>117</v>
      </c>
      <c r="D364" s="498">
        <f>D15+D28+D40+D54+D64+D72+D92+D124+D136+D150+D158+D209+D273+D293+D338+D352+D227+D201</f>
        <v>29230220</v>
      </c>
      <c r="E364" s="498">
        <f>E15+E28+E40+E54+E64+E72+E92+E124+E136+E150+E158+E209+E273+E293+E338+E352+E227+E201</f>
        <v>242676</v>
      </c>
      <c r="F364" s="407">
        <f t="shared" si="7"/>
        <v>29472896</v>
      </c>
      <c r="H364" s="31"/>
    </row>
    <row r="365" spans="1:6" ht="12.75">
      <c r="A365" s="459"/>
      <c r="B365" s="459"/>
      <c r="C365" s="335" t="s">
        <v>125</v>
      </c>
      <c r="D365" s="499">
        <f>D41+D73+D93+D159+D274+D294+D228</f>
        <v>15450999</v>
      </c>
      <c r="E365" s="499">
        <f>E41+E73+E93+E159+E274+E294+E228</f>
        <v>74388</v>
      </c>
      <c r="F365" s="71">
        <f t="shared" si="7"/>
        <v>15525387</v>
      </c>
    </row>
    <row r="366" spans="1:6" ht="12.75">
      <c r="A366" s="459"/>
      <c r="B366" s="459"/>
      <c r="C366" s="335" t="s">
        <v>126</v>
      </c>
      <c r="D366" s="499">
        <f>D55+D295+D339+D353+D42+D229+D197+D94</f>
        <v>768559</v>
      </c>
      <c r="E366" s="499">
        <f>E55+E295+E339+E353+E42+E229+E197+E94</f>
        <v>72200</v>
      </c>
      <c r="F366" s="71">
        <f t="shared" si="7"/>
        <v>840759</v>
      </c>
    </row>
    <row r="367" spans="1:6" ht="12.75">
      <c r="A367" s="459"/>
      <c r="B367" s="459"/>
      <c r="C367" s="461" t="s">
        <v>164</v>
      </c>
      <c r="D367" s="499">
        <f>D137</f>
        <v>821049</v>
      </c>
      <c r="E367" s="499">
        <f>E137</f>
        <v>0</v>
      </c>
      <c r="F367" s="71">
        <f t="shared" si="7"/>
        <v>821049</v>
      </c>
    </row>
    <row r="368" spans="1:6" ht="13.5" thickBot="1">
      <c r="A368" s="459"/>
      <c r="B368" s="459"/>
      <c r="C368" s="335" t="s">
        <v>118</v>
      </c>
      <c r="D368" s="149">
        <f>D16+D29+D43+D56+D65+D74+D95+D125+D151+D161+D210+D275+D296+D340+D354+D230+D202</f>
        <v>12189613</v>
      </c>
      <c r="E368" s="149">
        <f>E16+E29+E43+E56+E65+E74+E95+E125+E151+E161+E210+E275+E296+E340+E354+E230+E202</f>
        <v>96088</v>
      </c>
      <c r="F368" s="111">
        <f t="shared" si="7"/>
        <v>12285701</v>
      </c>
    </row>
    <row r="369" spans="1:6" ht="13.5" thickBot="1">
      <c r="A369" s="459"/>
      <c r="B369" s="459"/>
      <c r="C369" s="462" t="s">
        <v>127</v>
      </c>
      <c r="D369" s="498">
        <f>D231+D75+D297+D96+D162+D126+D44</f>
        <v>3479336</v>
      </c>
      <c r="E369" s="507">
        <f>E231+E75+E297+E96+E162+E126+E44</f>
        <v>66272</v>
      </c>
      <c r="F369" s="407">
        <f t="shared" si="7"/>
        <v>3545608</v>
      </c>
    </row>
    <row r="370" spans="1:4" ht="12.75">
      <c r="A370" s="56"/>
      <c r="B370" s="56"/>
      <c r="C370" s="56"/>
      <c r="D370" s="56"/>
    </row>
    <row r="371" spans="1:4" ht="12.75">
      <c r="A371" s="56"/>
      <c r="B371" s="56"/>
      <c r="C371" s="56"/>
      <c r="D371" s="56"/>
    </row>
    <row r="372" spans="1:4" ht="12.75">
      <c r="A372" s="56"/>
      <c r="B372" s="56"/>
      <c r="C372" s="56"/>
      <c r="D372" s="56"/>
    </row>
    <row r="373" spans="1:6" ht="12.75">
      <c r="A373" s="56"/>
      <c r="B373" s="56"/>
      <c r="C373" s="56"/>
      <c r="D373" s="303">
        <f>SUM(D365:D368)</f>
        <v>29230220</v>
      </c>
      <c r="E373" s="303">
        <f>SUM(E365:E368)</f>
        <v>242676</v>
      </c>
      <c r="F373" s="303">
        <f>SUM(F365:F368)</f>
        <v>29472896</v>
      </c>
    </row>
    <row r="374" spans="1:4" ht="12.75">
      <c r="A374" s="56"/>
      <c r="B374" s="56"/>
      <c r="C374" s="56"/>
      <c r="D374" s="303"/>
    </row>
    <row r="375" spans="1:4" ht="12.75">
      <c r="A375" s="56"/>
      <c r="B375" s="56"/>
      <c r="C375" s="56"/>
      <c r="D375" s="303"/>
    </row>
    <row r="376" spans="1:6" ht="12.75">
      <c r="A376" s="56"/>
      <c r="B376" s="56"/>
      <c r="C376" s="56"/>
      <c r="D376" s="303">
        <f>D373+D369</f>
        <v>32709556</v>
      </c>
      <c r="E376" s="303">
        <f>E373+E369</f>
        <v>308948</v>
      </c>
      <c r="F376" s="303">
        <f>F373+F369</f>
        <v>33018504</v>
      </c>
    </row>
    <row r="377" spans="1:4" ht="12.75">
      <c r="A377" s="56"/>
      <c r="B377" s="56"/>
      <c r="C377" s="56"/>
      <c r="D377" s="56"/>
    </row>
    <row r="378" spans="1:4" ht="12.75">
      <c r="A378" s="56"/>
      <c r="B378" s="56"/>
      <c r="C378" s="303"/>
      <c r="D378" s="56"/>
    </row>
    <row r="379" spans="1:4" ht="12.75">
      <c r="A379" s="56"/>
      <c r="B379" s="56"/>
      <c r="C379" s="56"/>
      <c r="D379" s="56"/>
    </row>
    <row r="380" spans="1:4" ht="12.75">
      <c r="A380" s="56"/>
      <c r="B380" s="56"/>
      <c r="C380" s="56"/>
      <c r="D380" s="56"/>
    </row>
    <row r="381" spans="1:4" ht="12.75">
      <c r="A381" s="56"/>
      <c r="B381" s="56"/>
      <c r="C381" s="56"/>
      <c r="D381" s="56"/>
    </row>
    <row r="382" spans="1:4" ht="12.75">
      <c r="A382" s="56"/>
      <c r="B382" s="56"/>
      <c r="C382" s="56"/>
      <c r="D382" s="56"/>
    </row>
    <row r="383" spans="1:4" ht="12.75">
      <c r="A383" s="56"/>
      <c r="B383" s="56"/>
      <c r="C383" s="56"/>
      <c r="D383" s="56"/>
    </row>
    <row r="384" spans="1:4" ht="12.75">
      <c r="A384" s="56"/>
      <c r="B384" s="56"/>
      <c r="C384" s="56"/>
      <c r="D384" s="56"/>
    </row>
    <row r="385" spans="1:4" ht="12.75">
      <c r="A385" s="56"/>
      <c r="B385" s="56"/>
      <c r="C385" s="56"/>
      <c r="D385" s="56"/>
    </row>
    <row r="386" spans="1:4" ht="12.75">
      <c r="A386" s="56"/>
      <c r="B386" s="56"/>
      <c r="C386" s="56"/>
      <c r="D386" s="56"/>
    </row>
    <row r="387" spans="1:4" ht="12.75">
      <c r="A387" s="56"/>
      <c r="B387" s="56"/>
      <c r="C387" s="56"/>
      <c r="D387" s="56"/>
    </row>
    <row r="388" spans="1:4" ht="12.75">
      <c r="A388" s="56"/>
      <c r="B388" s="56"/>
      <c r="C388" s="56"/>
      <c r="D388" s="56"/>
    </row>
    <row r="389" spans="1:4" ht="12.75">
      <c r="A389" s="56"/>
      <c r="B389" s="56"/>
      <c r="C389" s="56"/>
      <c r="D389" s="56"/>
    </row>
    <row r="390" spans="1:4" ht="12.75">
      <c r="A390" s="56"/>
      <c r="B390" s="56"/>
      <c r="C390" s="56"/>
      <c r="D390" s="56"/>
    </row>
    <row r="391" spans="1:4" ht="12.75">
      <c r="A391" s="56"/>
      <c r="B391" s="56"/>
      <c r="C391" s="56"/>
      <c r="D391" s="56"/>
    </row>
    <row r="392" spans="1:4" ht="12.75">
      <c r="A392" s="56"/>
      <c r="B392" s="56"/>
      <c r="C392" s="56"/>
      <c r="D392" s="56"/>
    </row>
    <row r="393" spans="1:4" ht="12.75">
      <c r="A393" s="56"/>
      <c r="B393" s="56"/>
      <c r="C393" s="56"/>
      <c r="D393" s="56"/>
    </row>
    <row r="394" spans="1:4" ht="12.75">
      <c r="A394" s="56"/>
      <c r="B394" s="56"/>
      <c r="C394" s="56"/>
      <c r="D394" s="56"/>
    </row>
    <row r="395" spans="1:4" ht="12.75">
      <c r="A395" s="56"/>
      <c r="B395" s="56"/>
      <c r="C395" s="56"/>
      <c r="D395" s="56"/>
    </row>
    <row r="396" spans="1:4" ht="12.75">
      <c r="A396" s="56"/>
      <c r="B396" s="56"/>
      <c r="C396" s="56"/>
      <c r="D396" s="56"/>
    </row>
    <row r="397" spans="1:4" ht="12.75">
      <c r="A397" s="56"/>
      <c r="B397" s="56"/>
      <c r="C397" s="56"/>
      <c r="D397" s="56"/>
    </row>
    <row r="398" spans="1:4" ht="12.75">
      <c r="A398" s="56"/>
      <c r="B398" s="56"/>
      <c r="C398" s="56"/>
      <c r="D398" s="56"/>
    </row>
    <row r="399" spans="1:4" ht="12.75">
      <c r="A399" s="56"/>
      <c r="B399" s="56"/>
      <c r="C399" s="56"/>
      <c r="D399" s="56"/>
    </row>
    <row r="400" spans="1:4" ht="12.75">
      <c r="A400" s="56"/>
      <c r="B400" s="56"/>
      <c r="C400" s="56"/>
      <c r="D400" s="56"/>
    </row>
    <row r="401" spans="1:4" ht="12.75">
      <c r="A401" s="56"/>
      <c r="B401" s="56"/>
      <c r="C401" s="56"/>
      <c r="D401" s="56"/>
    </row>
    <row r="402" spans="1:4" ht="12.75">
      <c r="A402" s="56"/>
      <c r="B402" s="56"/>
      <c r="C402" s="56"/>
      <c r="D402" s="56"/>
    </row>
    <row r="403" spans="1:4" ht="12.75">
      <c r="A403" s="56"/>
      <c r="B403" s="56"/>
      <c r="C403" s="56"/>
      <c r="D403" s="56"/>
    </row>
    <row r="404" spans="1:4" ht="12.75">
      <c r="A404" s="56"/>
      <c r="B404" s="56"/>
      <c r="C404" s="56"/>
      <c r="D404" s="56"/>
    </row>
    <row r="405" spans="1:4" ht="12.75">
      <c r="A405" s="56"/>
      <c r="B405" s="56"/>
      <c r="C405" s="56"/>
      <c r="D405" s="56"/>
    </row>
    <row r="406" spans="1:4" ht="12.75">
      <c r="A406" s="56"/>
      <c r="B406" s="56"/>
      <c r="C406" s="56"/>
      <c r="D406" s="56"/>
    </row>
    <row r="407" spans="1:4" ht="12.75">
      <c r="A407" s="56"/>
      <c r="B407" s="56"/>
      <c r="C407" s="56"/>
      <c r="D407" s="56"/>
    </row>
    <row r="408" spans="1:4" ht="12.75">
      <c r="A408" s="56"/>
      <c r="B408" s="56"/>
      <c r="C408" s="56"/>
      <c r="D408" s="56"/>
    </row>
    <row r="409" spans="1:4" ht="12.75">
      <c r="A409" s="56"/>
      <c r="B409" s="56"/>
      <c r="C409" s="56"/>
      <c r="D409" s="56"/>
    </row>
    <row r="410" spans="1:4" ht="12.75">
      <c r="A410" s="56"/>
      <c r="B410" s="56"/>
      <c r="C410" s="56"/>
      <c r="D410" s="56"/>
    </row>
    <row r="411" spans="1:4" ht="12.75">
      <c r="A411" s="56"/>
      <c r="B411" s="56"/>
      <c r="C411" s="56"/>
      <c r="D411" s="56"/>
    </row>
    <row r="412" spans="1:4" ht="12.75">
      <c r="A412" s="56"/>
      <c r="B412" s="56"/>
      <c r="C412" s="56"/>
      <c r="D412" s="56"/>
    </row>
    <row r="413" spans="1:4" ht="12.75">
      <c r="A413" s="56"/>
      <c r="B413" s="56"/>
      <c r="C413" s="56"/>
      <c r="D413" s="56"/>
    </row>
    <row r="414" spans="1:4" ht="12.75">
      <c r="A414" s="56"/>
      <c r="B414" s="56"/>
      <c r="C414" s="56"/>
      <c r="D414" s="56"/>
    </row>
    <row r="415" spans="1:4" ht="12.75">
      <c r="A415" s="56"/>
      <c r="B415" s="56"/>
      <c r="C415" s="56"/>
      <c r="D415" s="56"/>
    </row>
    <row r="416" spans="1:4" ht="12.75">
      <c r="A416" s="56"/>
      <c r="B416" s="56"/>
      <c r="C416" s="56"/>
      <c r="D416" s="56"/>
    </row>
    <row r="417" spans="1:4" ht="12.75">
      <c r="A417" s="56"/>
      <c r="B417" s="56"/>
      <c r="C417" s="56"/>
      <c r="D417" s="56"/>
    </row>
    <row r="418" spans="1:4" ht="12.75">
      <c r="A418" s="56"/>
      <c r="B418" s="56"/>
      <c r="C418" s="56"/>
      <c r="D418" s="56"/>
    </row>
    <row r="419" spans="1:4" ht="12.75">
      <c r="A419" s="56"/>
      <c r="B419" s="56"/>
      <c r="C419" s="56"/>
      <c r="D419" s="56"/>
    </row>
    <row r="420" spans="1:4" ht="12.75">
      <c r="A420" s="56"/>
      <c r="B420" s="56"/>
      <c r="C420" s="56"/>
      <c r="D420" s="56"/>
    </row>
    <row r="421" spans="1:4" ht="12.75">
      <c r="A421" s="56"/>
      <c r="B421" s="56"/>
      <c r="C421" s="56"/>
      <c r="D421" s="56"/>
    </row>
    <row r="422" spans="1:4" ht="12.75">
      <c r="A422" s="56"/>
      <c r="B422" s="56"/>
      <c r="C422" s="56"/>
      <c r="D422" s="56"/>
    </row>
    <row r="423" spans="1:4" ht="12.75">
      <c r="A423" s="56"/>
      <c r="B423" s="56"/>
      <c r="C423" s="56"/>
      <c r="D423" s="56"/>
    </row>
    <row r="424" spans="1:4" ht="12.75">
      <c r="A424" s="56"/>
      <c r="B424" s="56"/>
      <c r="C424" s="56"/>
      <c r="D424" s="56"/>
    </row>
    <row r="425" spans="1:4" ht="12.75">
      <c r="A425" s="56"/>
      <c r="B425" s="56"/>
      <c r="C425" s="56"/>
      <c r="D425" s="56"/>
    </row>
    <row r="426" spans="1:4" ht="12.75">
      <c r="A426" s="56"/>
      <c r="B426" s="56"/>
      <c r="C426" s="56"/>
      <c r="D426" s="56"/>
    </row>
    <row r="427" spans="1:4" ht="12.75">
      <c r="A427" s="56"/>
      <c r="B427" s="56"/>
      <c r="C427" s="56"/>
      <c r="D427" s="56"/>
    </row>
    <row r="428" spans="1:4" ht="12.75">
      <c r="A428" s="56"/>
      <c r="B428" s="56"/>
      <c r="C428" s="56"/>
      <c r="D428" s="56"/>
    </row>
    <row r="429" spans="1:4" ht="12.75">
      <c r="A429" s="56"/>
      <c r="B429" s="56"/>
      <c r="C429" s="56"/>
      <c r="D429" s="56"/>
    </row>
    <row r="430" spans="1:4" ht="12.75">
      <c r="A430" s="56"/>
      <c r="B430" s="56"/>
      <c r="C430" s="56"/>
      <c r="D430" s="56"/>
    </row>
    <row r="431" spans="1:4" ht="12.75">
      <c r="A431" s="56"/>
      <c r="B431" s="56"/>
      <c r="C431" s="56"/>
      <c r="D431" s="56"/>
    </row>
    <row r="432" spans="1:4" ht="12.75">
      <c r="A432" s="56"/>
      <c r="B432" s="56"/>
      <c r="C432" s="56"/>
      <c r="D432" s="56"/>
    </row>
    <row r="433" spans="1:4" ht="12.75">
      <c r="A433" s="56"/>
      <c r="B433" s="56"/>
      <c r="C433" s="56"/>
      <c r="D433" s="56"/>
    </row>
    <row r="434" spans="1:4" ht="12.75">
      <c r="A434" s="56"/>
      <c r="B434" s="56"/>
      <c r="C434" s="56"/>
      <c r="D434" s="56"/>
    </row>
    <row r="435" spans="1:4" ht="12.75">
      <c r="A435" s="56"/>
      <c r="B435" s="56"/>
      <c r="C435" s="56"/>
      <c r="D435" s="56"/>
    </row>
    <row r="436" spans="1:4" ht="12.75">
      <c r="A436" s="56"/>
      <c r="B436" s="56"/>
      <c r="C436" s="56"/>
      <c r="D436" s="56"/>
    </row>
    <row r="437" spans="1:4" ht="12.75">
      <c r="A437" s="56"/>
      <c r="B437" s="56"/>
      <c r="C437" s="56"/>
      <c r="D437" s="56"/>
    </row>
    <row r="438" spans="1:4" ht="12.75">
      <c r="A438" s="56"/>
      <c r="B438" s="56"/>
      <c r="C438" s="56"/>
      <c r="D438" s="56"/>
    </row>
    <row r="439" spans="1:4" ht="12.75">
      <c r="A439" s="56"/>
      <c r="B439" s="56"/>
      <c r="C439" s="56"/>
      <c r="D439" s="56"/>
    </row>
    <row r="440" spans="1:4" ht="12.75">
      <c r="A440" s="56"/>
      <c r="B440" s="56"/>
      <c r="C440" s="56"/>
      <c r="D440" s="56"/>
    </row>
    <row r="441" spans="1:4" ht="12.75">
      <c r="A441" s="56"/>
      <c r="B441" s="56"/>
      <c r="C441" s="56"/>
      <c r="D441" s="56"/>
    </row>
    <row r="442" spans="1:4" ht="12.75">
      <c r="A442" s="56"/>
      <c r="B442" s="56"/>
      <c r="C442" s="56"/>
      <c r="D442" s="56"/>
    </row>
    <row r="443" spans="1:4" ht="12.75">
      <c r="A443" s="56"/>
      <c r="B443" s="56"/>
      <c r="C443" s="56"/>
      <c r="D443" s="56"/>
    </row>
    <row r="444" spans="1:4" ht="12.75">
      <c r="A444" s="56"/>
      <c r="B444" s="56"/>
      <c r="C444" s="56"/>
      <c r="D444" s="56"/>
    </row>
    <row r="445" spans="1:4" ht="12.75">
      <c r="A445" s="56"/>
      <c r="B445" s="56"/>
      <c r="C445" s="56"/>
      <c r="D445" s="56"/>
    </row>
    <row r="446" spans="1:4" ht="12.75">
      <c r="A446" s="56"/>
      <c r="B446" s="56"/>
      <c r="C446" s="56"/>
      <c r="D446" s="56"/>
    </row>
    <row r="447" spans="1:4" ht="12.75">
      <c r="A447" s="56"/>
      <c r="B447" s="56"/>
      <c r="C447" s="56"/>
      <c r="D447" s="56"/>
    </row>
    <row r="448" spans="1:4" ht="12.75">
      <c r="A448" s="56"/>
      <c r="B448" s="56"/>
      <c r="C448" s="56"/>
      <c r="D448" s="56"/>
    </row>
    <row r="449" spans="1:4" ht="12.75">
      <c r="A449" s="56"/>
      <c r="B449" s="56"/>
      <c r="C449" s="56"/>
      <c r="D449" s="56"/>
    </row>
    <row r="450" spans="1:4" ht="12.75">
      <c r="A450" s="56"/>
      <c r="B450" s="56"/>
      <c r="C450" s="56"/>
      <c r="D450" s="56"/>
    </row>
    <row r="451" spans="1:4" ht="12.75">
      <c r="A451" s="56"/>
      <c r="B451" s="56"/>
      <c r="C451" s="56"/>
      <c r="D451" s="56"/>
    </row>
    <row r="452" spans="1:4" ht="12.75">
      <c r="A452" s="56"/>
      <c r="B452" s="56"/>
      <c r="C452" s="56"/>
      <c r="D452" s="56"/>
    </row>
    <row r="453" spans="1:4" ht="12.75">
      <c r="A453" s="56"/>
      <c r="B453" s="56"/>
      <c r="C453" s="56"/>
      <c r="D453" s="56"/>
    </row>
    <row r="454" spans="1:4" ht="12.75">
      <c r="A454" s="56"/>
      <c r="B454" s="56"/>
      <c r="C454" s="56"/>
      <c r="D454" s="56"/>
    </row>
    <row r="455" spans="1:4" ht="12.75">
      <c r="A455" s="56"/>
      <c r="B455" s="56"/>
      <c r="C455" s="56"/>
      <c r="D455" s="56"/>
    </row>
    <row r="456" spans="1:4" ht="12.75">
      <c r="A456" s="56"/>
      <c r="B456" s="56"/>
      <c r="C456" s="56"/>
      <c r="D456" s="56"/>
    </row>
    <row r="457" spans="1:4" ht="12.75">
      <c r="A457" s="56"/>
      <c r="B457" s="56"/>
      <c r="C457" s="56"/>
      <c r="D457" s="56"/>
    </row>
    <row r="458" spans="1:4" ht="12.75">
      <c r="A458" s="56"/>
      <c r="B458" s="56"/>
      <c r="C458" s="56"/>
      <c r="D458" s="56"/>
    </row>
    <row r="459" spans="1:4" ht="12.75">
      <c r="A459" s="56"/>
      <c r="B459" s="56"/>
      <c r="C459" s="56"/>
      <c r="D459" s="56"/>
    </row>
    <row r="460" spans="1:4" ht="12.75">
      <c r="A460" s="56"/>
      <c r="B460" s="56"/>
      <c r="C460" s="56"/>
      <c r="D460" s="56"/>
    </row>
    <row r="461" spans="1:4" ht="12.75">
      <c r="A461" s="56"/>
      <c r="B461" s="56"/>
      <c r="C461" s="56"/>
      <c r="D461" s="56"/>
    </row>
    <row r="462" spans="1:4" ht="12.75">
      <c r="A462" s="56"/>
      <c r="B462" s="56"/>
      <c r="C462" s="56"/>
      <c r="D462" s="56"/>
    </row>
    <row r="463" spans="1:4" ht="12.75">
      <c r="A463" s="56"/>
      <c r="B463" s="56"/>
      <c r="C463" s="56"/>
      <c r="D463" s="56"/>
    </row>
    <row r="464" spans="1:4" ht="12.75">
      <c r="A464" s="56"/>
      <c r="B464" s="56"/>
      <c r="C464" s="56"/>
      <c r="D464" s="56"/>
    </row>
    <row r="465" spans="1:4" ht="12.75">
      <c r="A465" s="56"/>
      <c r="B465" s="56"/>
      <c r="C465" s="56"/>
      <c r="D465" s="56"/>
    </row>
    <row r="466" spans="1:4" ht="12.75">
      <c r="A466" s="56"/>
      <c r="B466" s="56"/>
      <c r="C466" s="56"/>
      <c r="D466" s="56"/>
    </row>
    <row r="467" spans="1:4" ht="12.75">
      <c r="A467" s="56"/>
      <c r="B467" s="56"/>
      <c r="C467" s="56"/>
      <c r="D467" s="56"/>
    </row>
    <row r="468" spans="1:4" ht="12.75">
      <c r="A468" s="56"/>
      <c r="B468" s="56"/>
      <c r="C468" s="56"/>
      <c r="D468" s="56"/>
    </row>
    <row r="469" spans="1:4" ht="12.75">
      <c r="A469" s="56"/>
      <c r="B469" s="56"/>
      <c r="C469" s="56"/>
      <c r="D469" s="56"/>
    </row>
    <row r="470" spans="1:4" ht="12.75">
      <c r="A470" s="56"/>
      <c r="B470" s="56"/>
      <c r="C470" s="56"/>
      <c r="D470" s="56"/>
    </row>
    <row r="471" spans="1:4" ht="12.75">
      <c r="A471" s="56"/>
      <c r="B471" s="56"/>
      <c r="C471" s="56"/>
      <c r="D471" s="56"/>
    </row>
    <row r="472" spans="1:4" ht="12.75">
      <c r="A472" s="56"/>
      <c r="B472" s="56"/>
      <c r="C472" s="56"/>
      <c r="D472" s="56"/>
    </row>
    <row r="473" spans="1:4" ht="12.75">
      <c r="A473" s="56"/>
      <c r="B473" s="56"/>
      <c r="C473" s="56"/>
      <c r="D473" s="56"/>
    </row>
    <row r="474" spans="1:4" ht="12.75">
      <c r="A474" s="56"/>
      <c r="B474" s="56"/>
      <c r="C474" s="56"/>
      <c r="D474" s="56"/>
    </row>
    <row r="475" spans="1:4" ht="12.75">
      <c r="A475" s="56"/>
      <c r="B475" s="56"/>
      <c r="C475" s="56"/>
      <c r="D475" s="56"/>
    </row>
    <row r="476" spans="1:4" ht="12.75">
      <c r="A476" s="56"/>
      <c r="B476" s="56"/>
      <c r="C476" s="56"/>
      <c r="D476" s="56"/>
    </row>
    <row r="477" spans="1:4" ht="12.75">
      <c r="A477" s="56"/>
      <c r="B477" s="56"/>
      <c r="C477" s="56"/>
      <c r="D477" s="56"/>
    </row>
    <row r="478" spans="1:4" ht="12.75">
      <c r="A478" s="56"/>
      <c r="B478" s="56"/>
      <c r="C478" s="56"/>
      <c r="D478" s="56"/>
    </row>
    <row r="479" spans="1:4" ht="12.75">
      <c r="A479" s="56"/>
      <c r="B479" s="56"/>
      <c r="C479" s="56"/>
      <c r="D479" s="56"/>
    </row>
    <row r="480" spans="1:4" ht="12.75">
      <c r="A480" s="56"/>
      <c r="B480" s="56"/>
      <c r="C480" s="56"/>
      <c r="D480" s="56"/>
    </row>
    <row r="481" spans="1:4" ht="12.75">
      <c r="A481" s="56"/>
      <c r="B481" s="56"/>
      <c r="C481" s="56"/>
      <c r="D481" s="56"/>
    </row>
    <row r="482" spans="1:4" ht="12.75">
      <c r="A482" s="56"/>
      <c r="B482" s="56"/>
      <c r="C482" s="56"/>
      <c r="D482" s="56"/>
    </row>
    <row r="483" spans="1:4" ht="12.75">
      <c r="A483" s="56"/>
      <c r="B483" s="56"/>
      <c r="C483" s="56"/>
      <c r="D483" s="56"/>
    </row>
    <row r="484" spans="1:4" ht="12.75">
      <c r="A484" s="56"/>
      <c r="B484" s="56"/>
      <c r="C484" s="56"/>
      <c r="D484" s="56"/>
    </row>
    <row r="485" spans="1:4" ht="12.75">
      <c r="A485" s="56"/>
      <c r="B485" s="56"/>
      <c r="C485" s="56"/>
      <c r="D485" s="56"/>
    </row>
    <row r="486" spans="1:4" ht="12.75">
      <c r="A486" s="56"/>
      <c r="B486" s="56"/>
      <c r="C486" s="56"/>
      <c r="D486" s="56"/>
    </row>
    <row r="487" spans="1:4" ht="12.75">
      <c r="A487" s="56"/>
      <c r="B487" s="56"/>
      <c r="C487" s="56"/>
      <c r="D487" s="56"/>
    </row>
    <row r="488" spans="1:4" ht="12.75">
      <c r="A488" s="56"/>
      <c r="B488" s="56"/>
      <c r="C488" s="56"/>
      <c r="D488" s="56"/>
    </row>
    <row r="489" spans="1:4" ht="12.75">
      <c r="A489" s="56"/>
      <c r="B489" s="56"/>
      <c r="C489" s="56"/>
      <c r="D489" s="56"/>
    </row>
    <row r="490" spans="1:4" ht="12.75">
      <c r="A490" s="56"/>
      <c r="B490" s="56"/>
      <c r="C490" s="56"/>
      <c r="D490" s="56"/>
    </row>
    <row r="491" spans="1:4" ht="12.75">
      <c r="A491" s="56"/>
      <c r="B491" s="56"/>
      <c r="C491" s="56"/>
      <c r="D491" s="56"/>
    </row>
    <row r="492" spans="1:4" ht="12.75">
      <c r="A492" s="56"/>
      <c r="B492" s="56"/>
      <c r="C492" s="56"/>
      <c r="D492" s="56"/>
    </row>
    <row r="493" spans="1:4" ht="12.75">
      <c r="A493" s="56"/>
      <c r="B493" s="56"/>
      <c r="C493" s="56"/>
      <c r="D493" s="56"/>
    </row>
    <row r="494" spans="1:4" ht="12.75">
      <c r="A494" s="56"/>
      <c r="B494" s="56"/>
      <c r="C494" s="56"/>
      <c r="D494" s="56"/>
    </row>
    <row r="495" spans="1:4" ht="12.75">
      <c r="A495" s="56"/>
      <c r="B495" s="56"/>
      <c r="C495" s="56"/>
      <c r="D495" s="56"/>
    </row>
    <row r="496" spans="1:4" ht="12.75">
      <c r="A496" s="56"/>
      <c r="B496" s="56"/>
      <c r="C496" s="56"/>
      <c r="D496" s="56"/>
    </row>
    <row r="497" spans="1:4" ht="12.75">
      <c r="A497" s="56"/>
      <c r="B497" s="56"/>
      <c r="C497" s="56"/>
      <c r="D497" s="56"/>
    </row>
    <row r="498" spans="1:4" ht="12.75">
      <c r="A498" s="56"/>
      <c r="B498" s="56"/>
      <c r="C498" s="56"/>
      <c r="D498" s="56"/>
    </row>
    <row r="499" spans="1:4" ht="12.75">
      <c r="A499" s="56"/>
      <c r="B499" s="56"/>
      <c r="C499" s="56"/>
      <c r="D499" s="56"/>
    </row>
    <row r="500" spans="1:4" ht="12.75">
      <c r="A500" s="56"/>
      <c r="B500" s="56"/>
      <c r="C500" s="56"/>
      <c r="D500" s="56"/>
    </row>
    <row r="501" spans="1:4" ht="12.75">
      <c r="A501" s="56"/>
      <c r="B501" s="56"/>
      <c r="C501" s="56"/>
      <c r="D501" s="56"/>
    </row>
    <row r="502" spans="1:4" ht="12.75">
      <c r="A502" s="56"/>
      <c r="B502" s="56"/>
      <c r="C502" s="56"/>
      <c r="D502" s="56"/>
    </row>
    <row r="503" spans="1:4" ht="12.75">
      <c r="A503" s="56"/>
      <c r="B503" s="56"/>
      <c r="C503" s="56"/>
      <c r="D503" s="56"/>
    </row>
    <row r="504" spans="1:4" ht="12.75">
      <c r="A504" s="56"/>
      <c r="B504" s="56"/>
      <c r="C504" s="56"/>
      <c r="D504" s="56"/>
    </row>
    <row r="505" spans="1:4" ht="12.75">
      <c r="A505" s="56"/>
      <c r="B505" s="56"/>
      <c r="C505" s="56"/>
      <c r="D505" s="56"/>
    </row>
    <row r="506" spans="1:4" ht="12.75">
      <c r="A506" s="56"/>
      <c r="B506" s="56"/>
      <c r="C506" s="56"/>
      <c r="D506" s="56"/>
    </row>
    <row r="507" spans="1:4" ht="12.75">
      <c r="A507" s="56"/>
      <c r="B507" s="56"/>
      <c r="C507" s="56"/>
      <c r="D507" s="56"/>
    </row>
    <row r="508" spans="1:4" ht="12.75">
      <c r="A508" s="56"/>
      <c r="B508" s="56"/>
      <c r="C508" s="56"/>
      <c r="D508" s="56"/>
    </row>
    <row r="509" spans="1:4" ht="12.75">
      <c r="A509" s="56"/>
      <c r="B509" s="56"/>
      <c r="C509" s="56"/>
      <c r="D509" s="56"/>
    </row>
    <row r="510" spans="1:4" ht="12.75">
      <c r="A510" s="56"/>
      <c r="B510" s="56"/>
      <c r="C510" s="56"/>
      <c r="D510" s="56"/>
    </row>
    <row r="511" spans="1:4" ht="12.75">
      <c r="A511" s="56"/>
      <c r="B511" s="56"/>
      <c r="C511" s="56"/>
      <c r="D511" s="56"/>
    </row>
    <row r="512" spans="1:4" ht="12.75">
      <c r="A512" s="56"/>
      <c r="B512" s="56"/>
      <c r="C512" s="56"/>
      <c r="D512" s="56"/>
    </row>
    <row r="513" spans="1:4" ht="12.75">
      <c r="A513" s="56"/>
      <c r="B513" s="56"/>
      <c r="C513" s="56"/>
      <c r="D513" s="56"/>
    </row>
    <row r="514" spans="1:4" ht="12.75">
      <c r="A514" s="56"/>
      <c r="B514" s="56"/>
      <c r="C514" s="56"/>
      <c r="D514" s="56"/>
    </row>
    <row r="515" spans="1:4" ht="12.75">
      <c r="A515" s="56"/>
      <c r="B515" s="56"/>
      <c r="C515" s="56"/>
      <c r="D515" s="56"/>
    </row>
    <row r="516" spans="1:4" ht="12.75">
      <c r="A516" s="56"/>
      <c r="B516" s="56"/>
      <c r="C516" s="56"/>
      <c r="D516" s="56"/>
    </row>
    <row r="517" spans="1:4" ht="12.75">
      <c r="A517" s="56"/>
      <c r="B517" s="56"/>
      <c r="C517" s="56"/>
      <c r="D517" s="56"/>
    </row>
    <row r="518" spans="1:4" ht="12.75">
      <c r="A518" s="56"/>
      <c r="B518" s="56"/>
      <c r="C518" s="56"/>
      <c r="D518" s="56"/>
    </row>
    <row r="519" spans="1:4" ht="12.75">
      <c r="A519" s="56"/>
      <c r="B519" s="56"/>
      <c r="C519" s="56"/>
      <c r="D519" s="56"/>
    </row>
    <row r="520" spans="1:4" ht="12.75">
      <c r="A520" s="56"/>
      <c r="B520" s="56"/>
      <c r="C520" s="56"/>
      <c r="D520" s="56"/>
    </row>
    <row r="521" spans="1:4" ht="12.75">
      <c r="A521" s="56"/>
      <c r="B521" s="56"/>
      <c r="C521" s="56"/>
      <c r="D521" s="56"/>
    </row>
    <row r="522" spans="1:4" ht="12.75">
      <c r="A522" s="56"/>
      <c r="B522" s="56"/>
      <c r="C522" s="56"/>
      <c r="D522" s="56"/>
    </row>
    <row r="523" spans="1:4" ht="12.75">
      <c r="A523" s="56"/>
      <c r="B523" s="56"/>
      <c r="C523" s="56"/>
      <c r="D523" s="56"/>
    </row>
    <row r="524" spans="1:4" ht="12.75">
      <c r="A524" s="56"/>
      <c r="B524" s="56"/>
      <c r="C524" s="56"/>
      <c r="D524" s="56"/>
    </row>
    <row r="525" spans="1:4" ht="12.75">
      <c r="A525" s="56"/>
      <c r="B525" s="56"/>
      <c r="C525" s="56"/>
      <c r="D525" s="56"/>
    </row>
    <row r="526" spans="1:4" ht="12.75">
      <c r="A526" s="56"/>
      <c r="B526" s="56"/>
      <c r="C526" s="56"/>
      <c r="D526" s="56"/>
    </row>
    <row r="527" spans="1:4" ht="12.75">
      <c r="A527" s="56"/>
      <c r="B527" s="56"/>
      <c r="C527" s="56"/>
      <c r="D527" s="56"/>
    </row>
    <row r="528" spans="1:4" ht="12.75">
      <c r="A528" s="56"/>
      <c r="B528" s="56"/>
      <c r="C528" s="56"/>
      <c r="D528" s="56"/>
    </row>
    <row r="529" spans="1:4" ht="12.75">
      <c r="A529" s="56"/>
      <c r="B529" s="56"/>
      <c r="C529" s="56"/>
      <c r="D529" s="56"/>
    </row>
    <row r="530" spans="1:4" ht="12.75">
      <c r="A530" s="56"/>
      <c r="B530" s="56"/>
      <c r="C530" s="56"/>
      <c r="D530" s="56"/>
    </row>
    <row r="531" spans="1:4" ht="12.75">
      <c r="A531" s="56"/>
      <c r="B531" s="56"/>
      <c r="C531" s="56"/>
      <c r="D531" s="56"/>
    </row>
    <row r="532" spans="1:4" ht="12.75">
      <c r="A532" s="56"/>
      <c r="B532" s="56"/>
      <c r="C532" s="56"/>
      <c r="D532" s="56"/>
    </row>
    <row r="533" spans="1:4" ht="12.75">
      <c r="A533" s="56"/>
      <c r="B533" s="56"/>
      <c r="C533" s="56"/>
      <c r="D533" s="56"/>
    </row>
    <row r="534" spans="1:4" ht="12.75">
      <c r="A534" s="56"/>
      <c r="B534" s="56"/>
      <c r="C534" s="56"/>
      <c r="D534" s="56"/>
    </row>
    <row r="535" spans="1:4" ht="12.75">
      <c r="A535" s="56"/>
      <c r="B535" s="56"/>
      <c r="C535" s="56"/>
      <c r="D535" s="56"/>
    </row>
    <row r="536" spans="1:4" ht="12.75">
      <c r="A536" s="56"/>
      <c r="B536" s="56"/>
      <c r="C536" s="56"/>
      <c r="D536" s="56"/>
    </row>
    <row r="537" spans="1:4" ht="12.75">
      <c r="A537" s="56"/>
      <c r="B537" s="56"/>
      <c r="C537" s="56"/>
      <c r="D537" s="56"/>
    </row>
    <row r="538" spans="1:4" ht="12.75">
      <c r="A538" s="56"/>
      <c r="B538" s="56"/>
      <c r="C538" s="56"/>
      <c r="D538" s="56"/>
    </row>
    <row r="539" spans="1:4" ht="12.75">
      <c r="A539" s="56"/>
      <c r="B539" s="56"/>
      <c r="C539" s="56"/>
      <c r="D539" s="56"/>
    </row>
    <row r="540" spans="1:4" ht="12.75">
      <c r="A540" s="56"/>
      <c r="B540" s="56"/>
      <c r="C540" s="56"/>
      <c r="D540" s="56"/>
    </row>
    <row r="541" spans="1:4" ht="12.75">
      <c r="A541" s="56"/>
      <c r="B541" s="56"/>
      <c r="C541" s="56"/>
      <c r="D541" s="56"/>
    </row>
    <row r="542" spans="1:4" ht="12.75">
      <c r="A542" s="56"/>
      <c r="B542" s="56"/>
      <c r="C542" s="56"/>
      <c r="D542" s="56"/>
    </row>
    <row r="543" spans="1:4" ht="12.75">
      <c r="A543" s="56"/>
      <c r="B543" s="56"/>
      <c r="C543" s="56"/>
      <c r="D543" s="56"/>
    </row>
    <row r="544" spans="1:4" ht="12.75">
      <c r="A544" s="56"/>
      <c r="B544" s="56"/>
      <c r="C544" s="56"/>
      <c r="D544" s="56"/>
    </row>
    <row r="545" spans="1:4" ht="12.75">
      <c r="A545" s="56"/>
      <c r="B545" s="56"/>
      <c r="C545" s="56"/>
      <c r="D545" s="56"/>
    </row>
    <row r="546" spans="1:4" ht="12.75">
      <c r="A546" s="56"/>
      <c r="B546" s="56"/>
      <c r="C546" s="56"/>
      <c r="D546" s="56"/>
    </row>
    <row r="547" spans="1:4" ht="12.75">
      <c r="A547" s="56"/>
      <c r="B547" s="56"/>
      <c r="C547" s="56"/>
      <c r="D547" s="56"/>
    </row>
    <row r="548" spans="1:4" ht="12.75">
      <c r="A548" s="56"/>
      <c r="B548" s="56"/>
      <c r="C548" s="56"/>
      <c r="D548" s="56"/>
    </row>
    <row r="549" spans="1:4" ht="12.75">
      <c r="A549" s="56"/>
      <c r="B549" s="56"/>
      <c r="C549" s="56"/>
      <c r="D549" s="56"/>
    </row>
    <row r="550" spans="1:4" ht="12.75">
      <c r="A550" s="56"/>
      <c r="B550" s="56"/>
      <c r="C550" s="56"/>
      <c r="D550" s="56"/>
    </row>
    <row r="551" spans="1:4" ht="12.75">
      <c r="A551" s="56"/>
      <c r="B551" s="56"/>
      <c r="C551" s="56"/>
      <c r="D551" s="56"/>
    </row>
    <row r="552" spans="1:4" ht="12.75">
      <c r="A552" s="56"/>
      <c r="B552" s="56"/>
      <c r="C552" s="56"/>
      <c r="D552" s="56"/>
    </row>
    <row r="553" spans="1:4" ht="12.75">
      <c r="A553" s="56"/>
      <c r="B553" s="56"/>
      <c r="C553" s="56"/>
      <c r="D553" s="56"/>
    </row>
    <row r="554" spans="1:4" ht="12.75">
      <c r="A554" s="56"/>
      <c r="B554" s="56"/>
      <c r="C554" s="56"/>
      <c r="D554" s="56"/>
    </row>
    <row r="555" spans="1:4" ht="12.75">
      <c r="A555" s="56"/>
      <c r="B555" s="56"/>
      <c r="C555" s="56"/>
      <c r="D555" s="56"/>
    </row>
    <row r="556" spans="1:4" ht="12.75">
      <c r="A556" s="56"/>
      <c r="B556" s="56"/>
      <c r="C556" s="56"/>
      <c r="D556" s="56"/>
    </row>
    <row r="557" spans="1:4" ht="12.75">
      <c r="A557" s="56"/>
      <c r="B557" s="56"/>
      <c r="C557" s="56"/>
      <c r="D557" s="56"/>
    </row>
    <row r="558" spans="1:4" ht="12.75">
      <c r="A558" s="56"/>
      <c r="B558" s="56"/>
      <c r="C558" s="56"/>
      <c r="D558" s="56"/>
    </row>
    <row r="559" spans="1:4" ht="12.75">
      <c r="A559" s="56"/>
      <c r="B559" s="56"/>
      <c r="C559" s="56"/>
      <c r="D559" s="56"/>
    </row>
    <row r="560" spans="1:4" ht="12.75">
      <c r="A560" s="56"/>
      <c r="B560" s="56"/>
      <c r="C560" s="56"/>
      <c r="D560" s="56"/>
    </row>
    <row r="561" spans="1:4" ht="12.75">
      <c r="A561" s="56"/>
      <c r="B561" s="56"/>
      <c r="C561" s="56"/>
      <c r="D561" s="56"/>
    </row>
    <row r="562" spans="1:4" ht="12.75">
      <c r="A562" s="56"/>
      <c r="B562" s="56"/>
      <c r="C562" s="56"/>
      <c r="D562" s="56"/>
    </row>
    <row r="563" spans="1:4" ht="12.75">
      <c r="A563" s="56"/>
      <c r="B563" s="56"/>
      <c r="C563" s="56"/>
      <c r="D563" s="56"/>
    </row>
    <row r="564" spans="1:4" ht="12.75">
      <c r="A564" s="56"/>
      <c r="B564" s="56"/>
      <c r="C564" s="56"/>
      <c r="D564" s="56"/>
    </row>
    <row r="565" spans="1:4" ht="12.75">
      <c r="A565" s="56"/>
      <c r="B565" s="56"/>
      <c r="C565" s="56"/>
      <c r="D565" s="56"/>
    </row>
    <row r="566" spans="1:4" ht="12.75">
      <c r="A566" s="56"/>
      <c r="B566" s="56"/>
      <c r="C566" s="56"/>
      <c r="D566" s="56"/>
    </row>
    <row r="567" spans="1:4" ht="12.75">
      <c r="A567" s="56"/>
      <c r="B567" s="56"/>
      <c r="C567" s="56"/>
      <c r="D567" s="56"/>
    </row>
    <row r="568" spans="1:4" ht="12.75">
      <c r="A568" s="56"/>
      <c r="B568" s="56"/>
      <c r="C568" s="56"/>
      <c r="D568" s="56"/>
    </row>
    <row r="569" spans="1:4" ht="12.75">
      <c r="A569" s="56"/>
      <c r="B569" s="56"/>
      <c r="C569" s="56"/>
      <c r="D569" s="56"/>
    </row>
    <row r="570" spans="1:4" ht="12.75">
      <c r="A570" s="56"/>
      <c r="B570" s="56"/>
      <c r="C570" s="56"/>
      <c r="D570" s="56"/>
    </row>
    <row r="571" spans="1:4" ht="12.75">
      <c r="A571" s="56"/>
      <c r="B571" s="56"/>
      <c r="C571" s="56"/>
      <c r="D571" s="56"/>
    </row>
    <row r="572" spans="1:4" ht="12.75">
      <c r="A572" s="56"/>
      <c r="B572" s="56"/>
      <c r="C572" s="56"/>
      <c r="D572" s="56"/>
    </row>
    <row r="573" spans="1:4" ht="12.75">
      <c r="A573" s="56"/>
      <c r="B573" s="56"/>
      <c r="C573" s="56"/>
      <c r="D573" s="56"/>
    </row>
    <row r="574" spans="1:4" ht="12.75">
      <c r="A574" s="56"/>
      <c r="B574" s="56"/>
      <c r="C574" s="56"/>
      <c r="D574" s="56"/>
    </row>
    <row r="575" spans="1:4" ht="12.75">
      <c r="A575" s="56"/>
      <c r="B575" s="56"/>
      <c r="C575" s="56"/>
      <c r="D575" s="56"/>
    </row>
    <row r="576" spans="1:4" ht="12.75">
      <c r="A576" s="56"/>
      <c r="B576" s="56"/>
      <c r="C576" s="56"/>
      <c r="D576" s="56"/>
    </row>
    <row r="577" spans="1:4" ht="12.75">
      <c r="A577" s="56"/>
      <c r="B577" s="56"/>
      <c r="C577" s="56"/>
      <c r="D577" s="56"/>
    </row>
    <row r="578" spans="1:4" ht="12.75">
      <c r="A578" s="56"/>
      <c r="B578" s="56"/>
      <c r="C578" s="56"/>
      <c r="D578" s="56"/>
    </row>
    <row r="579" spans="1:4" ht="12.75">
      <c r="A579" s="56"/>
      <c r="B579" s="56"/>
      <c r="C579" s="56"/>
      <c r="D579" s="56"/>
    </row>
    <row r="580" spans="1:4" ht="12.75">
      <c r="A580" s="56"/>
      <c r="B580" s="56"/>
      <c r="C580" s="56"/>
      <c r="D580" s="56"/>
    </row>
    <row r="581" spans="1:4" ht="12.75">
      <c r="A581" s="56"/>
      <c r="B581" s="56"/>
      <c r="C581" s="56"/>
      <c r="D581" s="56"/>
    </row>
    <row r="582" spans="1:4" ht="12.75">
      <c r="A582" s="56"/>
      <c r="B582" s="56"/>
      <c r="C582" s="56"/>
      <c r="D582" s="56"/>
    </row>
    <row r="583" spans="1:4" ht="12.75">
      <c r="A583" s="56"/>
      <c r="B583" s="56"/>
      <c r="C583" s="56"/>
      <c r="D583" s="56"/>
    </row>
    <row r="584" spans="1:4" ht="12.75">
      <c r="A584" s="56"/>
      <c r="B584" s="56"/>
      <c r="C584" s="56"/>
      <c r="D584" s="56"/>
    </row>
    <row r="585" spans="1:4" ht="12.75">
      <c r="A585" s="56"/>
      <c r="B585" s="56"/>
      <c r="C585" s="56"/>
      <c r="D585" s="56"/>
    </row>
    <row r="586" spans="1:4" ht="12.75">
      <c r="A586" s="56"/>
      <c r="B586" s="56"/>
      <c r="C586" s="56"/>
      <c r="D586" s="56"/>
    </row>
    <row r="587" spans="1:4" ht="12.75">
      <c r="A587" s="56"/>
      <c r="B587" s="56"/>
      <c r="C587" s="56"/>
      <c r="D587" s="56"/>
    </row>
    <row r="588" spans="1:4" ht="12.75">
      <c r="A588" s="56"/>
      <c r="B588" s="56"/>
      <c r="C588" s="56"/>
      <c r="D588" s="56"/>
    </row>
    <row r="589" spans="1:4" ht="12.75">
      <c r="A589" s="56"/>
      <c r="B589" s="56"/>
      <c r="C589" s="56"/>
      <c r="D589" s="56"/>
    </row>
    <row r="590" spans="1:4" ht="12.75">
      <c r="A590" s="56"/>
      <c r="B590" s="56"/>
      <c r="C590" s="56"/>
      <c r="D590" s="56"/>
    </row>
    <row r="591" spans="1:4" ht="12.75">
      <c r="A591" s="56"/>
      <c r="B591" s="56"/>
      <c r="C591" s="56"/>
      <c r="D591" s="56"/>
    </row>
    <row r="592" spans="1:4" ht="12.75">
      <c r="A592" s="56"/>
      <c r="B592" s="56"/>
      <c r="C592" s="56"/>
      <c r="D592" s="56"/>
    </row>
    <row r="593" spans="1:4" ht="12.75">
      <c r="A593" s="56"/>
      <c r="B593" s="56"/>
      <c r="C593" s="56"/>
      <c r="D593" s="56"/>
    </row>
    <row r="594" spans="1:4" ht="12.75">
      <c r="A594" s="56"/>
      <c r="B594" s="56"/>
      <c r="C594" s="56"/>
      <c r="D594" s="56"/>
    </row>
    <row r="595" spans="1:4" ht="12.75">
      <c r="A595" s="56"/>
      <c r="B595" s="56"/>
      <c r="C595" s="56"/>
      <c r="D595" s="56"/>
    </row>
    <row r="596" spans="1:4" ht="12.75">
      <c r="A596" s="56"/>
      <c r="B596" s="56"/>
      <c r="C596" s="56"/>
      <c r="D596" s="56"/>
    </row>
    <row r="597" spans="1:4" ht="12.75">
      <c r="A597" s="56"/>
      <c r="B597" s="56"/>
      <c r="C597" s="56"/>
      <c r="D597" s="56"/>
    </row>
    <row r="598" spans="1:4" ht="12.75">
      <c r="A598" s="56"/>
      <c r="B598" s="56"/>
      <c r="C598" s="56"/>
      <c r="D598" s="56"/>
    </row>
    <row r="599" spans="1:4" ht="12.75">
      <c r="A599" s="56"/>
      <c r="B599" s="56"/>
      <c r="C599" s="56"/>
      <c r="D599" s="56"/>
    </row>
    <row r="600" spans="1:4" ht="12.75">
      <c r="A600" s="56"/>
      <c r="B600" s="56"/>
      <c r="C600" s="56"/>
      <c r="D600" s="56"/>
    </row>
    <row r="601" spans="1:4" ht="12.75">
      <c r="A601" s="56"/>
      <c r="B601" s="56"/>
      <c r="C601" s="56"/>
      <c r="D601" s="56"/>
    </row>
    <row r="602" spans="1:4" ht="12.75">
      <c r="A602" s="56"/>
      <c r="B602" s="56"/>
      <c r="C602" s="56"/>
      <c r="D602" s="56"/>
    </row>
    <row r="603" spans="1:4" ht="12.75">
      <c r="A603" s="56"/>
      <c r="B603" s="56"/>
      <c r="C603" s="56"/>
      <c r="D603" s="56"/>
    </row>
    <row r="604" spans="1:4" ht="12.75">
      <c r="A604" s="56"/>
      <c r="B604" s="56"/>
      <c r="C604" s="56"/>
      <c r="D604" s="56"/>
    </row>
    <row r="605" spans="1:4" ht="12.75">
      <c r="A605" s="56"/>
      <c r="B605" s="56"/>
      <c r="C605" s="56"/>
      <c r="D605" s="56"/>
    </row>
    <row r="606" spans="1:4" ht="12.75">
      <c r="A606" s="56"/>
      <c r="B606" s="56"/>
      <c r="C606" s="56"/>
      <c r="D606" s="56"/>
    </row>
    <row r="607" spans="1:4" ht="12.75">
      <c r="A607" s="56"/>
      <c r="B607" s="56"/>
      <c r="C607" s="56"/>
      <c r="D607" s="56"/>
    </row>
    <row r="608" spans="1:4" ht="12.75">
      <c r="A608" s="56"/>
      <c r="B608" s="56"/>
      <c r="C608" s="56"/>
      <c r="D608" s="56"/>
    </row>
    <row r="609" spans="1:4" ht="12.75">
      <c r="A609" s="56"/>
      <c r="B609" s="56"/>
      <c r="C609" s="56"/>
      <c r="D609" s="56"/>
    </row>
    <row r="610" spans="1:4" ht="12.75">
      <c r="A610" s="56"/>
      <c r="B610" s="56"/>
      <c r="C610" s="56"/>
      <c r="D610" s="56"/>
    </row>
    <row r="611" spans="1:4" ht="12.75">
      <c r="A611" s="56"/>
      <c r="B611" s="56"/>
      <c r="C611" s="56"/>
      <c r="D611" s="56"/>
    </row>
    <row r="612" spans="1:4" ht="12.75">
      <c r="A612" s="56"/>
      <c r="B612" s="56"/>
      <c r="C612" s="56"/>
      <c r="D612" s="56"/>
    </row>
    <row r="613" spans="1:4" ht="12.75">
      <c r="A613" s="56"/>
      <c r="B613" s="56"/>
      <c r="C613" s="56"/>
      <c r="D613" s="56"/>
    </row>
    <row r="614" spans="1:4" ht="12.75">
      <c r="A614" s="56"/>
      <c r="B614" s="56"/>
      <c r="C614" s="56"/>
      <c r="D614" s="56"/>
    </row>
    <row r="615" spans="1:4" ht="12.75">
      <c r="A615" s="56"/>
      <c r="B615" s="56"/>
      <c r="C615" s="56"/>
      <c r="D615" s="56"/>
    </row>
    <row r="616" spans="1:4" ht="12.75">
      <c r="A616" s="56"/>
      <c r="B616" s="56"/>
      <c r="C616" s="56"/>
      <c r="D616" s="56"/>
    </row>
    <row r="617" spans="1:4" ht="12.75">
      <c r="A617" s="56"/>
      <c r="B617" s="56"/>
      <c r="C617" s="56"/>
      <c r="D617" s="56"/>
    </row>
    <row r="618" spans="1:4" ht="12.75">
      <c r="A618" s="56"/>
      <c r="B618" s="56"/>
      <c r="C618" s="56"/>
      <c r="D618" s="56"/>
    </row>
    <row r="619" spans="1:4" ht="12.75">
      <c r="A619" s="56"/>
      <c r="B619" s="56"/>
      <c r="C619" s="56"/>
      <c r="D619" s="56"/>
    </row>
    <row r="620" spans="1:4" ht="12.75">
      <c r="A620" s="56"/>
      <c r="B620" s="56"/>
      <c r="C620" s="56"/>
      <c r="D620" s="56"/>
    </row>
    <row r="621" spans="1:4" ht="12.75">
      <c r="A621" s="56"/>
      <c r="B621" s="56"/>
      <c r="C621" s="56"/>
      <c r="D621" s="56"/>
    </row>
    <row r="622" spans="1:4" ht="12.75">
      <c r="A622" s="56"/>
      <c r="B622" s="56"/>
      <c r="C622" s="56"/>
      <c r="D622" s="56"/>
    </row>
    <row r="623" spans="1:4" ht="12.75">
      <c r="A623" s="56"/>
      <c r="B623" s="56"/>
      <c r="C623" s="56"/>
      <c r="D623" s="56"/>
    </row>
    <row r="624" spans="1:4" ht="12.75">
      <c r="A624" s="56"/>
      <c r="B624" s="56"/>
      <c r="C624" s="56"/>
      <c r="D624" s="56"/>
    </row>
    <row r="625" spans="1:4" ht="12.75">
      <c r="A625" s="56"/>
      <c r="B625" s="56"/>
      <c r="C625" s="56"/>
      <c r="D625" s="56"/>
    </row>
    <row r="626" spans="1:4" ht="12.75">
      <c r="A626" s="56"/>
      <c r="B626" s="56"/>
      <c r="C626" s="56"/>
      <c r="D626" s="56"/>
    </row>
    <row r="627" spans="1:4" ht="12.75">
      <c r="A627" s="56"/>
      <c r="B627" s="56"/>
      <c r="C627" s="56"/>
      <c r="D627" s="56"/>
    </row>
    <row r="628" spans="1:4" ht="12.75">
      <c r="A628" s="56"/>
      <c r="B628" s="56"/>
      <c r="C628" s="56"/>
      <c r="D628" s="56"/>
    </row>
    <row r="629" spans="1:4" ht="12.75">
      <c r="A629" s="56"/>
      <c r="B629" s="56"/>
      <c r="C629" s="56"/>
      <c r="D629" s="56"/>
    </row>
    <row r="630" spans="1:4" ht="12.75">
      <c r="A630" s="56"/>
      <c r="B630" s="56"/>
      <c r="C630" s="56"/>
      <c r="D630" s="56"/>
    </row>
    <row r="631" spans="1:4" ht="12.75">
      <c r="A631" s="56"/>
      <c r="B631" s="56"/>
      <c r="C631" s="56"/>
      <c r="D631" s="56"/>
    </row>
    <row r="632" spans="1:4" ht="12.75">
      <c r="A632" s="56"/>
      <c r="B632" s="56"/>
      <c r="C632" s="56"/>
      <c r="D632" s="56"/>
    </row>
    <row r="633" spans="1:4" ht="12.75">
      <c r="A633" s="56"/>
      <c r="B633" s="56"/>
      <c r="C633" s="56"/>
      <c r="D633" s="56"/>
    </row>
    <row r="634" spans="1:4" ht="12.75">
      <c r="A634" s="56"/>
      <c r="B634" s="56"/>
      <c r="C634" s="56"/>
      <c r="D634" s="56"/>
    </row>
    <row r="635" spans="1:4" ht="12.75">
      <c r="A635" s="56"/>
      <c r="B635" s="56"/>
      <c r="C635" s="56"/>
      <c r="D635" s="56"/>
    </row>
    <row r="636" spans="1:4" ht="12.75">
      <c r="A636" s="56"/>
      <c r="B636" s="56"/>
      <c r="C636" s="56"/>
      <c r="D636" s="56"/>
    </row>
    <row r="637" spans="1:4" ht="12.75">
      <c r="A637" s="56"/>
      <c r="B637" s="56"/>
      <c r="C637" s="56"/>
      <c r="D637" s="56"/>
    </row>
    <row r="638" spans="1:4" ht="12.75">
      <c r="A638" s="56"/>
      <c r="B638" s="56"/>
      <c r="C638" s="56"/>
      <c r="D638" s="56"/>
    </row>
    <row r="639" spans="1:4" ht="12.75">
      <c r="A639" s="56"/>
      <c r="B639" s="56"/>
      <c r="C639" s="56"/>
      <c r="D639" s="56"/>
    </row>
    <row r="640" spans="1:4" ht="12.75">
      <c r="A640" s="56"/>
      <c r="B640" s="56"/>
      <c r="C640" s="56"/>
      <c r="D640" s="56"/>
    </row>
    <row r="641" spans="1:4" ht="12.75">
      <c r="A641" s="56"/>
      <c r="B641" s="56"/>
      <c r="C641" s="56"/>
      <c r="D641" s="56"/>
    </row>
    <row r="642" spans="1:4" ht="12.75">
      <c r="A642" s="56"/>
      <c r="B642" s="56"/>
      <c r="C642" s="56"/>
      <c r="D642" s="56"/>
    </row>
    <row r="643" spans="1:4" ht="12.75">
      <c r="A643" s="56"/>
      <c r="B643" s="56"/>
      <c r="C643" s="56"/>
      <c r="D643" s="56"/>
    </row>
    <row r="644" spans="1:4" ht="12.75">
      <c r="A644" s="56"/>
      <c r="B644" s="56"/>
      <c r="C644" s="56"/>
      <c r="D644" s="56"/>
    </row>
    <row r="645" spans="1:4" ht="12.75">
      <c r="A645" s="56"/>
      <c r="B645" s="56"/>
      <c r="C645" s="56"/>
      <c r="D645" s="56"/>
    </row>
    <row r="646" spans="1:4" ht="12.75">
      <c r="A646" s="56"/>
      <c r="B646" s="56"/>
      <c r="C646" s="56"/>
      <c r="D646" s="56"/>
    </row>
    <row r="647" spans="1:4" ht="12.75">
      <c r="A647" s="56"/>
      <c r="B647" s="56"/>
      <c r="C647" s="56"/>
      <c r="D647" s="56"/>
    </row>
    <row r="648" spans="1:4" ht="12.75">
      <c r="A648" s="56"/>
      <c r="B648" s="56"/>
      <c r="C648" s="56"/>
      <c r="D648" s="56"/>
    </row>
    <row r="649" spans="1:4" ht="12.75">
      <c r="A649" s="56"/>
      <c r="B649" s="56"/>
      <c r="C649" s="56"/>
      <c r="D649" s="56"/>
    </row>
    <row r="650" spans="1:4" ht="12.75">
      <c r="A650" s="56"/>
      <c r="B650" s="56"/>
      <c r="C650" s="56"/>
      <c r="D650" s="56"/>
    </row>
    <row r="651" spans="1:4" ht="12.75">
      <c r="A651" s="56"/>
      <c r="B651" s="56"/>
      <c r="C651" s="56"/>
      <c r="D651" s="56"/>
    </row>
    <row r="652" spans="1:4" ht="12.75">
      <c r="A652" s="56"/>
      <c r="B652" s="56"/>
      <c r="C652" s="56"/>
      <c r="D652" s="56"/>
    </row>
    <row r="653" spans="1:4" ht="12.75">
      <c r="A653" s="56"/>
      <c r="B653" s="56"/>
      <c r="C653" s="56"/>
      <c r="D653" s="56"/>
    </row>
    <row r="654" spans="1:4" ht="12.75">
      <c r="A654" s="56"/>
      <c r="B654" s="56"/>
      <c r="C654" s="56"/>
      <c r="D654" s="56"/>
    </row>
    <row r="655" spans="1:4" ht="12.75">
      <c r="A655" s="56"/>
      <c r="B655" s="56"/>
      <c r="C655" s="56"/>
      <c r="D655" s="56"/>
    </row>
    <row r="656" spans="1:4" ht="12.75">
      <c r="A656" s="56"/>
      <c r="B656" s="56"/>
      <c r="C656" s="56"/>
      <c r="D656" s="56"/>
    </row>
    <row r="657" spans="1:4" ht="12.75">
      <c r="A657" s="56"/>
      <c r="B657" s="56"/>
      <c r="C657" s="56"/>
      <c r="D657" s="56"/>
    </row>
    <row r="658" spans="1:4" ht="12.75">
      <c r="A658" s="56"/>
      <c r="B658" s="56"/>
      <c r="C658" s="56"/>
      <c r="D658" s="56"/>
    </row>
    <row r="659" spans="1:4" ht="12.75">
      <c r="A659" s="56"/>
      <c r="B659" s="56"/>
      <c r="C659" s="56"/>
      <c r="D659" s="56"/>
    </row>
    <row r="660" spans="1:4" ht="12.75">
      <c r="A660" s="56"/>
      <c r="B660" s="56"/>
      <c r="C660" s="56"/>
      <c r="D660" s="56"/>
    </row>
    <row r="661" spans="1:4" ht="12.75">
      <c r="A661" s="56"/>
      <c r="B661" s="56"/>
      <c r="C661" s="56"/>
      <c r="D661" s="56"/>
    </row>
    <row r="662" spans="1:4" ht="12.75">
      <c r="A662" s="56"/>
      <c r="B662" s="56"/>
      <c r="C662" s="56"/>
      <c r="D662" s="56"/>
    </row>
    <row r="663" spans="1:4" ht="12.75">
      <c r="A663" s="56"/>
      <c r="B663" s="56"/>
      <c r="C663" s="56"/>
      <c r="D663" s="56"/>
    </row>
    <row r="664" spans="1:4" ht="12.75">
      <c r="A664" s="56"/>
      <c r="B664" s="56"/>
      <c r="C664" s="56"/>
      <c r="D664" s="56"/>
    </row>
    <row r="665" spans="1:4" ht="12.75">
      <c r="A665" s="56"/>
      <c r="B665" s="56"/>
      <c r="C665" s="56"/>
      <c r="D665" s="56"/>
    </row>
    <row r="666" spans="1:4" ht="12.75">
      <c r="A666" s="56"/>
      <c r="B666" s="56"/>
      <c r="C666" s="56"/>
      <c r="D666" s="56"/>
    </row>
    <row r="667" spans="1:4" ht="12.75">
      <c r="A667" s="56"/>
      <c r="B667" s="56"/>
      <c r="C667" s="56"/>
      <c r="D667" s="56"/>
    </row>
    <row r="668" spans="1:4" ht="12.75">
      <c r="A668" s="56"/>
      <c r="B668" s="56"/>
      <c r="C668" s="56"/>
      <c r="D668" s="56"/>
    </row>
  </sheetData>
  <mergeCells count="13">
    <mergeCell ref="D9:D10"/>
    <mergeCell ref="D362:D363"/>
    <mergeCell ref="E1:F1"/>
    <mergeCell ref="A6:F6"/>
    <mergeCell ref="A8:F8"/>
    <mergeCell ref="C362:C363"/>
    <mergeCell ref="A9:A11"/>
    <mergeCell ref="B9:B11"/>
    <mergeCell ref="C9:C11"/>
    <mergeCell ref="E362:E363"/>
    <mergeCell ref="E9:E10"/>
    <mergeCell ref="F9:F10"/>
    <mergeCell ref="F362:F363"/>
  </mergeCells>
  <printOptions horizontalCentered="1"/>
  <pageMargins left="0.35433070866141736" right="0.31496062992125984" top="0.25" bottom="0.43" header="0.11811023622047245" footer="0.3937007874015748"/>
  <pageSetup horizontalDpi="600" verticalDpi="600" orientation="portrait" paperSize="9" r:id="rId1"/>
  <rowBreaks count="4" manualBreakCount="4">
    <brk id="64" max="5" man="1"/>
    <brk id="187" max="5" man="1"/>
    <brk id="249" max="5" man="1"/>
    <brk id="31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33"/>
  <sheetViews>
    <sheetView workbookViewId="0" topLeftCell="A306">
      <selection activeCell="D326" sqref="D326"/>
    </sheetView>
  </sheetViews>
  <sheetFormatPr defaultColWidth="9.00390625" defaultRowHeight="12.75"/>
  <cols>
    <col min="1" max="1" width="4.125" style="15" customWidth="1"/>
    <col min="2" max="2" width="6.00390625" style="15" customWidth="1"/>
    <col min="3" max="3" width="5.00390625" style="15" customWidth="1"/>
    <col min="4" max="4" width="44.875" style="15" customWidth="1"/>
    <col min="5" max="5" width="13.25390625" style="323" customWidth="1"/>
    <col min="6" max="6" width="10.25390625" style="15" customWidth="1"/>
    <col min="7" max="7" width="13.25390625" style="303" customWidth="1"/>
    <col min="8" max="8" width="7.875" style="56" customWidth="1"/>
    <col min="9" max="9" width="12.00390625" style="56" customWidth="1"/>
    <col min="10" max="10" width="6.00390625" style="15" customWidth="1"/>
    <col min="11" max="16384" width="9.125" style="15" customWidth="1"/>
  </cols>
  <sheetData>
    <row r="1" ht="12.75">
      <c r="F1" s="16" t="s">
        <v>48</v>
      </c>
    </row>
    <row r="2" ht="12.75">
      <c r="F2" s="16" t="s">
        <v>208</v>
      </c>
    </row>
    <row r="3" spans="2:6" ht="12.75">
      <c r="B3" s="19"/>
      <c r="C3" s="19"/>
      <c r="D3" s="19"/>
      <c r="F3" s="16" t="s">
        <v>209</v>
      </c>
    </row>
    <row r="4" ht="12.75">
      <c r="F4" s="16" t="s">
        <v>661</v>
      </c>
    </row>
    <row r="7" spans="1:7" ht="12.75">
      <c r="A7" s="684" t="s">
        <v>645</v>
      </c>
      <c r="B7" s="684"/>
      <c r="C7" s="684"/>
      <c r="D7" s="684"/>
      <c r="E7" s="684"/>
      <c r="F7" s="684"/>
      <c r="G7" s="684"/>
    </row>
    <row r="8" spans="3:4" ht="10.5" customHeight="1">
      <c r="C8" s="19"/>
      <c r="D8" s="95"/>
    </row>
    <row r="9" spans="1:7" ht="12" customHeight="1" thickBot="1">
      <c r="A9" s="657" t="s">
        <v>114</v>
      </c>
      <c r="B9" s="657"/>
      <c r="C9" s="657"/>
      <c r="D9" s="657"/>
      <c r="E9" s="657"/>
      <c r="F9" s="657"/>
      <c r="G9" s="657"/>
    </row>
    <row r="10" spans="1:7" ht="12.75" customHeight="1">
      <c r="A10" s="691" t="s">
        <v>63</v>
      </c>
      <c r="B10" s="694" t="s">
        <v>47</v>
      </c>
      <c r="C10" s="694" t="s">
        <v>0</v>
      </c>
      <c r="D10" s="694" t="s">
        <v>64</v>
      </c>
      <c r="E10" s="685" t="s">
        <v>534</v>
      </c>
      <c r="F10" s="688" t="s">
        <v>647</v>
      </c>
      <c r="G10" s="681" t="s">
        <v>688</v>
      </c>
    </row>
    <row r="11" spans="1:7" ht="12.75">
      <c r="A11" s="692"/>
      <c r="B11" s="695"/>
      <c r="C11" s="695"/>
      <c r="D11" s="695"/>
      <c r="E11" s="686"/>
      <c r="F11" s="689"/>
      <c r="G11" s="682"/>
    </row>
    <row r="12" spans="1:7" ht="12" customHeight="1" thickBot="1">
      <c r="A12" s="693"/>
      <c r="B12" s="696"/>
      <c r="C12" s="696"/>
      <c r="D12" s="696"/>
      <c r="E12" s="687"/>
      <c r="F12" s="690"/>
      <c r="G12" s="683"/>
    </row>
    <row r="13" spans="1:9" s="96" customFormat="1" ht="9.75" customHeight="1" thickBot="1">
      <c r="A13" s="134">
        <v>1</v>
      </c>
      <c r="B13" s="136">
        <v>2</v>
      </c>
      <c r="C13" s="135">
        <v>3</v>
      </c>
      <c r="D13" s="135">
        <v>4</v>
      </c>
      <c r="E13" s="463">
        <v>5</v>
      </c>
      <c r="F13" s="487">
        <v>6</v>
      </c>
      <c r="G13" s="490">
        <v>7</v>
      </c>
      <c r="H13" s="304"/>
      <c r="I13" s="304"/>
    </row>
    <row r="14" spans="1:7" ht="12.75">
      <c r="A14" s="30"/>
      <c r="B14" s="53"/>
      <c r="C14" s="53"/>
      <c r="D14" s="97"/>
      <c r="E14" s="464"/>
      <c r="F14" s="17"/>
      <c r="G14" s="71"/>
    </row>
    <row r="15" spans="1:7" ht="13.5" thickBot="1">
      <c r="A15" s="24"/>
      <c r="B15" s="52"/>
      <c r="C15" s="98"/>
      <c r="D15" s="7" t="s">
        <v>210</v>
      </c>
      <c r="E15" s="465">
        <f>E18+E27+E34+E57+E64+E72+E92+E150+E157+E166+E170+E260+E366+E402+E480+E491+E273+E254</f>
        <v>32709556</v>
      </c>
      <c r="F15" s="465">
        <f>F18+F27+F34+F57+F64+F72+F92+F150+F157+F166+F170+F260+F366+F402+F480+F491+F273+F254</f>
        <v>310029</v>
      </c>
      <c r="G15" s="68">
        <f>F15+E15</f>
        <v>33019585</v>
      </c>
    </row>
    <row r="16" spans="1:7" ht="12.75">
      <c r="A16" s="24"/>
      <c r="B16" s="52"/>
      <c r="C16" s="9"/>
      <c r="D16" s="2" t="s">
        <v>68</v>
      </c>
      <c r="E16" s="466"/>
      <c r="F16" s="275"/>
      <c r="G16" s="71"/>
    </row>
    <row r="17" spans="1:7" ht="8.25" customHeight="1">
      <c r="A17" s="24"/>
      <c r="B17" s="52"/>
      <c r="C17" s="9"/>
      <c r="D17" s="2"/>
      <c r="E17" s="466"/>
      <c r="F17" s="275"/>
      <c r="G17" s="71"/>
    </row>
    <row r="18" spans="1:7" ht="13.5" thickBot="1">
      <c r="A18" s="42" t="s">
        <v>1</v>
      </c>
      <c r="B18" s="43"/>
      <c r="C18" s="43"/>
      <c r="D18" s="99" t="s">
        <v>2</v>
      </c>
      <c r="E18" s="465">
        <f>E19+E22</f>
        <v>60540</v>
      </c>
      <c r="F18" s="465">
        <f>F19+F22</f>
        <v>0</v>
      </c>
      <c r="G18" s="68">
        <f aca="true" t="shared" si="0" ref="G18:G28">E18+F18</f>
        <v>60540</v>
      </c>
    </row>
    <row r="19" spans="1:7" ht="12.75">
      <c r="A19" s="44"/>
      <c r="B19" s="73" t="s">
        <v>3</v>
      </c>
      <c r="C19" s="89"/>
      <c r="D19" s="100" t="s">
        <v>69</v>
      </c>
      <c r="E19" s="467">
        <f>E20</f>
        <v>50000</v>
      </c>
      <c r="F19" s="467">
        <f>F20</f>
        <v>0</v>
      </c>
      <c r="G19" s="70">
        <f t="shared" si="0"/>
        <v>50000</v>
      </c>
    </row>
    <row r="20" spans="1:7" ht="12.75">
      <c r="A20" s="44"/>
      <c r="B20" s="40"/>
      <c r="C20" s="41" t="s">
        <v>211</v>
      </c>
      <c r="D20" s="10" t="s">
        <v>212</v>
      </c>
      <c r="E20" s="466">
        <v>50000</v>
      </c>
      <c r="F20" s="275"/>
      <c r="G20" s="71">
        <f t="shared" si="0"/>
        <v>50000</v>
      </c>
    </row>
    <row r="21" spans="1:7" ht="12.75">
      <c r="A21" s="44"/>
      <c r="B21" s="9"/>
      <c r="C21" s="41"/>
      <c r="D21" s="10"/>
      <c r="E21" s="466"/>
      <c r="F21" s="275"/>
      <c r="G21" s="71"/>
    </row>
    <row r="22" spans="1:7" ht="12.75">
      <c r="A22" s="44"/>
      <c r="B22" s="73" t="s">
        <v>504</v>
      </c>
      <c r="C22" s="104"/>
      <c r="D22" s="81" t="s">
        <v>505</v>
      </c>
      <c r="E22" s="467">
        <f>SUM(E23:E25)</f>
        <v>10540</v>
      </c>
      <c r="F22" s="467">
        <f>SUM(F23:F25)</f>
        <v>0</v>
      </c>
      <c r="G22" s="70">
        <f t="shared" si="0"/>
        <v>10540</v>
      </c>
    </row>
    <row r="23" spans="1:7" ht="12.75">
      <c r="A23" s="44"/>
      <c r="B23" s="41"/>
      <c r="C23" s="41" t="s">
        <v>663</v>
      </c>
      <c r="D23" s="79" t="s">
        <v>664</v>
      </c>
      <c r="E23" s="466">
        <v>5540</v>
      </c>
      <c r="F23" s="488"/>
      <c r="G23" s="71">
        <f>F23+E23</f>
        <v>5540</v>
      </c>
    </row>
    <row r="24" spans="1:7" ht="12.75">
      <c r="A24" s="44"/>
      <c r="B24" s="41"/>
      <c r="C24" s="41"/>
      <c r="D24" s="79" t="s">
        <v>665</v>
      </c>
      <c r="E24" s="466"/>
      <c r="F24" s="488"/>
      <c r="G24" s="71"/>
    </row>
    <row r="25" spans="1:10" ht="12.75">
      <c r="A25" s="44"/>
      <c r="B25" s="40"/>
      <c r="C25" s="326" t="s">
        <v>211</v>
      </c>
      <c r="D25" s="79" t="s">
        <v>212</v>
      </c>
      <c r="E25" s="466">
        <v>5000</v>
      </c>
      <c r="F25" s="488"/>
      <c r="G25" s="71">
        <f t="shared" si="0"/>
        <v>5000</v>
      </c>
      <c r="I25" s="10"/>
      <c r="J25" s="17"/>
    </row>
    <row r="26" spans="1:10" ht="12.75">
      <c r="A26" s="44"/>
      <c r="B26" s="40"/>
      <c r="C26" s="41"/>
      <c r="D26" s="10"/>
      <c r="E26" s="466"/>
      <c r="F26" s="275"/>
      <c r="G26" s="71"/>
      <c r="I26" s="10"/>
      <c r="J26" s="17"/>
    </row>
    <row r="27" spans="1:10" ht="13.5" thickBot="1">
      <c r="A27" s="42" t="s">
        <v>21</v>
      </c>
      <c r="B27" s="43"/>
      <c r="C27" s="43"/>
      <c r="D27" s="54" t="s">
        <v>22</v>
      </c>
      <c r="E27" s="465">
        <f>E31+E28</f>
        <v>188414</v>
      </c>
      <c r="F27" s="465">
        <f>F31+F28</f>
        <v>0</v>
      </c>
      <c r="G27" s="68">
        <f t="shared" si="0"/>
        <v>188414</v>
      </c>
      <c r="I27" s="639"/>
      <c r="J27" s="17"/>
    </row>
    <row r="28" spans="1:10" ht="12.75">
      <c r="A28" s="46"/>
      <c r="B28" s="73" t="s">
        <v>44</v>
      </c>
      <c r="C28" s="89"/>
      <c r="D28" s="81" t="s">
        <v>72</v>
      </c>
      <c r="E28" s="467">
        <f>SUM(E29)</f>
        <v>183714</v>
      </c>
      <c r="F28" s="467">
        <f>SUM(F29)</f>
        <v>0</v>
      </c>
      <c r="G28" s="70">
        <f t="shared" si="0"/>
        <v>183714</v>
      </c>
      <c r="I28" s="10"/>
      <c r="J28" s="17"/>
    </row>
    <row r="29" spans="1:7" ht="12.75">
      <c r="A29" s="46"/>
      <c r="B29" s="4"/>
      <c r="C29" s="101">
        <v>3030</v>
      </c>
      <c r="D29" s="102" t="s">
        <v>213</v>
      </c>
      <c r="E29" s="466">
        <v>183714</v>
      </c>
      <c r="F29" s="275"/>
      <c r="G29" s="71">
        <f aca="true" t="shared" si="1" ref="G29:G36">E29+F29</f>
        <v>183714</v>
      </c>
    </row>
    <row r="30" spans="1:7" ht="12.75">
      <c r="A30" s="46"/>
      <c r="B30" s="3"/>
      <c r="C30" s="3"/>
      <c r="D30" s="5"/>
      <c r="E30" s="466"/>
      <c r="F30" s="275"/>
      <c r="G30" s="71"/>
    </row>
    <row r="31" spans="1:7" ht="12.75">
      <c r="A31" s="24"/>
      <c r="B31" s="73" t="s">
        <v>23</v>
      </c>
      <c r="C31" s="103"/>
      <c r="D31" s="81" t="s">
        <v>72</v>
      </c>
      <c r="E31" s="467">
        <f>E32</f>
        <v>4700</v>
      </c>
      <c r="F31" s="467">
        <f>F32</f>
        <v>0</v>
      </c>
      <c r="G31" s="70">
        <f t="shared" si="1"/>
        <v>4700</v>
      </c>
    </row>
    <row r="32" spans="1:7" ht="12.75">
      <c r="A32" s="24"/>
      <c r="B32" s="45"/>
      <c r="C32" s="41" t="s">
        <v>211</v>
      </c>
      <c r="D32" s="10" t="s">
        <v>212</v>
      </c>
      <c r="E32" s="466">
        <v>4700</v>
      </c>
      <c r="F32" s="275"/>
      <c r="G32" s="71">
        <f t="shared" si="1"/>
        <v>4700</v>
      </c>
    </row>
    <row r="33" spans="1:7" ht="12.75">
      <c r="A33" s="24"/>
      <c r="B33" s="45"/>
      <c r="C33" s="41"/>
      <c r="D33" s="10"/>
      <c r="E33" s="466"/>
      <c r="F33" s="275"/>
      <c r="G33" s="71"/>
    </row>
    <row r="34" spans="1:7" ht="13.5" thickBot="1">
      <c r="A34" s="47">
        <v>600</v>
      </c>
      <c r="B34" s="43"/>
      <c r="C34" s="43"/>
      <c r="D34" s="54" t="s">
        <v>32</v>
      </c>
      <c r="E34" s="465">
        <f>E35</f>
        <v>3259944</v>
      </c>
      <c r="F34" s="465">
        <f>F35</f>
        <v>41980</v>
      </c>
      <c r="G34" s="68">
        <f t="shared" si="1"/>
        <v>3301924</v>
      </c>
    </row>
    <row r="35" spans="1:7" ht="12.75">
      <c r="A35" s="24"/>
      <c r="B35" s="86">
        <v>60014</v>
      </c>
      <c r="C35" s="89"/>
      <c r="D35" s="80" t="s">
        <v>33</v>
      </c>
      <c r="E35" s="467">
        <f>SUM(E36:E55)</f>
        <v>3259944</v>
      </c>
      <c r="F35" s="467">
        <f>SUM(F36:F55)</f>
        <v>41980</v>
      </c>
      <c r="G35" s="70">
        <f t="shared" si="1"/>
        <v>3301924</v>
      </c>
    </row>
    <row r="36" spans="1:7" ht="12.75">
      <c r="A36" s="24"/>
      <c r="B36" s="40"/>
      <c r="C36" s="40">
        <v>2310</v>
      </c>
      <c r="D36" s="328" t="s">
        <v>524</v>
      </c>
      <c r="E36" s="466">
        <v>36847</v>
      </c>
      <c r="F36" s="275"/>
      <c r="G36" s="71">
        <f t="shared" si="1"/>
        <v>36847</v>
      </c>
    </row>
    <row r="37" spans="1:9" ht="12.75">
      <c r="A37" s="24"/>
      <c r="B37" s="40"/>
      <c r="C37" s="40">
        <v>3020</v>
      </c>
      <c r="D37" s="10" t="s">
        <v>215</v>
      </c>
      <c r="E37" s="466">
        <v>15500</v>
      </c>
      <c r="F37" s="275"/>
      <c r="G37" s="71">
        <f>E37+F37</f>
        <v>15500</v>
      </c>
      <c r="I37" s="303">
        <f>SUM(G38:G41)</f>
        <v>1093120</v>
      </c>
    </row>
    <row r="38" spans="1:7" ht="12.75">
      <c r="A38" s="24"/>
      <c r="B38" s="40"/>
      <c r="C38" s="40">
        <v>4010</v>
      </c>
      <c r="D38" s="10" t="s">
        <v>216</v>
      </c>
      <c r="E38" s="466">
        <v>818286</v>
      </c>
      <c r="F38" s="275">
        <v>35658</v>
      </c>
      <c r="G38" s="71">
        <f aca="true" t="shared" si="2" ref="G38:G100">E38+F38</f>
        <v>853944</v>
      </c>
    </row>
    <row r="39" spans="1:7" ht="12.75">
      <c r="A39" s="24"/>
      <c r="B39" s="40"/>
      <c r="C39" s="40">
        <v>4040</v>
      </c>
      <c r="D39" s="10" t="s">
        <v>217</v>
      </c>
      <c r="E39" s="466">
        <v>54654</v>
      </c>
      <c r="F39" s="275"/>
      <c r="G39" s="71">
        <f t="shared" si="2"/>
        <v>54654</v>
      </c>
    </row>
    <row r="40" spans="1:7" ht="12.75">
      <c r="A40" s="24"/>
      <c r="B40" s="40"/>
      <c r="C40" s="40">
        <v>4110</v>
      </c>
      <c r="D40" s="10" t="s">
        <v>218</v>
      </c>
      <c r="E40" s="466">
        <v>159321</v>
      </c>
      <c r="F40" s="275">
        <v>6322</v>
      </c>
      <c r="G40" s="71">
        <f t="shared" si="2"/>
        <v>165643</v>
      </c>
    </row>
    <row r="41" spans="1:7" ht="12.75">
      <c r="A41" s="24"/>
      <c r="B41" s="40"/>
      <c r="C41" s="40">
        <v>4120</v>
      </c>
      <c r="D41" s="10" t="s">
        <v>219</v>
      </c>
      <c r="E41" s="466">
        <v>18879</v>
      </c>
      <c r="F41" s="275"/>
      <c r="G41" s="71">
        <f t="shared" si="2"/>
        <v>18879</v>
      </c>
    </row>
    <row r="42" spans="1:7" ht="12.75">
      <c r="A42" s="24"/>
      <c r="B42" s="40"/>
      <c r="C42" s="40">
        <v>4210</v>
      </c>
      <c r="D42" s="10" t="s">
        <v>220</v>
      </c>
      <c r="E42" s="466">
        <v>420500</v>
      </c>
      <c r="F42" s="275"/>
      <c r="G42" s="71">
        <f t="shared" si="2"/>
        <v>420500</v>
      </c>
    </row>
    <row r="43" spans="1:7" ht="12.75">
      <c r="A43" s="24"/>
      <c r="B43" s="40"/>
      <c r="C43" s="40">
        <v>4260</v>
      </c>
      <c r="D43" s="10" t="s">
        <v>221</v>
      </c>
      <c r="E43" s="466">
        <v>55100</v>
      </c>
      <c r="F43" s="275"/>
      <c r="G43" s="71">
        <f t="shared" si="2"/>
        <v>55100</v>
      </c>
    </row>
    <row r="44" spans="1:7" ht="12.75">
      <c r="A44" s="24"/>
      <c r="B44" s="40"/>
      <c r="C44" s="40">
        <v>4270</v>
      </c>
      <c r="D44" s="10" t="s">
        <v>222</v>
      </c>
      <c r="E44" s="466">
        <v>497192</v>
      </c>
      <c r="F44" s="275"/>
      <c r="G44" s="71">
        <f t="shared" si="2"/>
        <v>497192</v>
      </c>
    </row>
    <row r="45" spans="1:7" ht="12.75">
      <c r="A45" s="24"/>
      <c r="B45" s="40"/>
      <c r="C45" s="40">
        <v>4280</v>
      </c>
      <c r="D45" s="10" t="s">
        <v>223</v>
      </c>
      <c r="E45" s="466">
        <v>2000</v>
      </c>
      <c r="F45" s="275"/>
      <c r="G45" s="71">
        <f t="shared" si="2"/>
        <v>2000</v>
      </c>
    </row>
    <row r="46" spans="1:7" ht="12.75">
      <c r="A46" s="24"/>
      <c r="B46" s="40"/>
      <c r="C46" s="40">
        <v>4300</v>
      </c>
      <c r="D46" s="10" t="s">
        <v>212</v>
      </c>
      <c r="E46" s="466">
        <v>72100</v>
      </c>
      <c r="F46" s="275"/>
      <c r="G46" s="71">
        <f t="shared" si="2"/>
        <v>72100</v>
      </c>
    </row>
    <row r="47" spans="1:7" ht="12.75">
      <c r="A47" s="24"/>
      <c r="B47" s="40"/>
      <c r="C47" s="40">
        <v>4410</v>
      </c>
      <c r="D47" s="10" t="s">
        <v>224</v>
      </c>
      <c r="E47" s="466">
        <v>6000</v>
      </c>
      <c r="F47" s="275"/>
      <c r="G47" s="71">
        <f t="shared" si="2"/>
        <v>6000</v>
      </c>
    </row>
    <row r="48" spans="1:7" ht="12.75">
      <c r="A48" s="24"/>
      <c r="B48" s="40"/>
      <c r="C48" s="40">
        <v>4430</v>
      </c>
      <c r="D48" s="10" t="s">
        <v>225</v>
      </c>
      <c r="E48" s="466">
        <v>36000</v>
      </c>
      <c r="F48" s="275"/>
      <c r="G48" s="71">
        <f t="shared" si="2"/>
        <v>36000</v>
      </c>
    </row>
    <row r="49" spans="1:7" ht="12.75">
      <c r="A49" s="24"/>
      <c r="B49" s="40"/>
      <c r="C49" s="40">
        <v>4440</v>
      </c>
      <c r="D49" s="10" t="s">
        <v>226</v>
      </c>
      <c r="E49" s="466">
        <v>32465</v>
      </c>
      <c r="F49" s="275"/>
      <c r="G49" s="71">
        <f t="shared" si="2"/>
        <v>32465</v>
      </c>
    </row>
    <row r="50" spans="1:7" ht="12.75">
      <c r="A50" s="24"/>
      <c r="B50" s="40"/>
      <c r="C50" s="40">
        <v>4480</v>
      </c>
      <c r="D50" s="10" t="s">
        <v>227</v>
      </c>
      <c r="E50" s="466">
        <v>27200</v>
      </c>
      <c r="F50" s="275"/>
      <c r="G50" s="71">
        <f t="shared" si="2"/>
        <v>27200</v>
      </c>
    </row>
    <row r="51" spans="1:7" ht="12.75">
      <c r="A51" s="24"/>
      <c r="B51" s="40"/>
      <c r="C51" s="40">
        <v>4510</v>
      </c>
      <c r="D51" s="10" t="s">
        <v>228</v>
      </c>
      <c r="E51" s="466">
        <v>2900</v>
      </c>
      <c r="F51" s="275"/>
      <c r="G51" s="71">
        <f t="shared" si="2"/>
        <v>2900</v>
      </c>
    </row>
    <row r="52" spans="1:7" ht="12.75">
      <c r="A52" s="24"/>
      <c r="B52" s="40"/>
      <c r="C52" s="40">
        <v>4520</v>
      </c>
      <c r="D52" s="10" t="s">
        <v>469</v>
      </c>
      <c r="E52" s="466">
        <v>2000</v>
      </c>
      <c r="F52" s="275"/>
      <c r="G52" s="71">
        <f t="shared" si="2"/>
        <v>2000</v>
      </c>
    </row>
    <row r="53" spans="1:7" ht="12.75">
      <c r="A53" s="24"/>
      <c r="B53" s="40"/>
      <c r="C53" s="40">
        <v>4580</v>
      </c>
      <c r="D53" s="79" t="s">
        <v>88</v>
      </c>
      <c r="E53" s="466">
        <v>3000</v>
      </c>
      <c r="F53" s="275"/>
      <c r="G53" s="71">
        <f t="shared" si="2"/>
        <v>3000</v>
      </c>
    </row>
    <row r="54" spans="1:7" ht="12.75">
      <c r="A54" s="24"/>
      <c r="B54" s="40"/>
      <c r="C54" s="40">
        <v>6050</v>
      </c>
      <c r="D54" s="79" t="s">
        <v>229</v>
      </c>
      <c r="E54" s="466">
        <v>890000</v>
      </c>
      <c r="F54" s="275"/>
      <c r="G54" s="71">
        <f t="shared" si="2"/>
        <v>890000</v>
      </c>
    </row>
    <row r="55" spans="1:7" ht="12.75">
      <c r="A55" s="24"/>
      <c r="B55" s="40"/>
      <c r="C55" s="40">
        <v>6060</v>
      </c>
      <c r="D55" s="79" t="s">
        <v>537</v>
      </c>
      <c r="E55" s="466">
        <v>110000</v>
      </c>
      <c r="F55" s="275"/>
      <c r="G55" s="71">
        <f t="shared" si="2"/>
        <v>110000</v>
      </c>
    </row>
    <row r="56" spans="1:7" ht="12.75">
      <c r="A56" s="24"/>
      <c r="B56" s="40"/>
      <c r="C56" s="40"/>
      <c r="D56" s="10"/>
      <c r="E56" s="466"/>
      <c r="F56" s="275"/>
      <c r="G56" s="71"/>
    </row>
    <row r="57" spans="1:7" ht="13.5" thickBot="1">
      <c r="A57" s="47">
        <v>630</v>
      </c>
      <c r="B57" s="43"/>
      <c r="C57" s="48"/>
      <c r="D57" s="54" t="s">
        <v>230</v>
      </c>
      <c r="E57" s="465">
        <f>E58</f>
        <v>3000</v>
      </c>
      <c r="F57" s="465">
        <f>F58</f>
        <v>0</v>
      </c>
      <c r="G57" s="68">
        <f t="shared" si="2"/>
        <v>3000</v>
      </c>
    </row>
    <row r="58" spans="1:7" ht="12.75">
      <c r="A58" s="24"/>
      <c r="B58" s="86">
        <v>63003</v>
      </c>
      <c r="C58" s="104"/>
      <c r="D58" s="81" t="s">
        <v>231</v>
      </c>
      <c r="E58" s="467">
        <f>SUM(E59:E62)</f>
        <v>3000</v>
      </c>
      <c r="F58" s="467">
        <f>SUM(F59:F62)</f>
        <v>0</v>
      </c>
      <c r="G58" s="70">
        <f t="shared" si="2"/>
        <v>3000</v>
      </c>
    </row>
    <row r="59" spans="1:8" ht="12.75">
      <c r="A59" s="24"/>
      <c r="B59" s="45"/>
      <c r="C59" s="41" t="s">
        <v>525</v>
      </c>
      <c r="D59" s="10" t="s">
        <v>526</v>
      </c>
      <c r="E59" s="466">
        <v>1000</v>
      </c>
      <c r="F59" s="275"/>
      <c r="G59" s="71">
        <f t="shared" si="2"/>
        <v>1000</v>
      </c>
      <c r="H59" s="303"/>
    </row>
    <row r="60" spans="1:8" ht="12.75">
      <c r="A60" s="24"/>
      <c r="B60" s="45"/>
      <c r="C60" s="41"/>
      <c r="D60" s="79" t="s">
        <v>527</v>
      </c>
      <c r="E60" s="466"/>
      <c r="F60" s="275"/>
      <c r="G60" s="71"/>
      <c r="H60" s="303"/>
    </row>
    <row r="61" spans="1:7" ht="12.75">
      <c r="A61" s="24"/>
      <c r="B61" s="45"/>
      <c r="C61" s="41" t="s">
        <v>232</v>
      </c>
      <c r="D61" s="10" t="s">
        <v>220</v>
      </c>
      <c r="E61" s="466">
        <v>1000</v>
      </c>
      <c r="F61" s="275"/>
      <c r="G61" s="71">
        <f t="shared" si="2"/>
        <v>1000</v>
      </c>
    </row>
    <row r="62" spans="1:7" ht="12.75">
      <c r="A62" s="24"/>
      <c r="B62" s="45"/>
      <c r="C62" s="41" t="s">
        <v>211</v>
      </c>
      <c r="D62" s="10" t="s">
        <v>212</v>
      </c>
      <c r="E62" s="466">
        <v>1000</v>
      </c>
      <c r="F62" s="275"/>
      <c r="G62" s="71">
        <f t="shared" si="2"/>
        <v>1000</v>
      </c>
    </row>
    <row r="63" spans="1:7" ht="12.75">
      <c r="A63" s="24"/>
      <c r="B63" s="45"/>
      <c r="C63" s="41"/>
      <c r="D63" s="10"/>
      <c r="E63" s="466"/>
      <c r="F63" s="275"/>
      <c r="G63" s="71"/>
    </row>
    <row r="64" spans="1:7" ht="13.5" thickBot="1">
      <c r="A64" s="47">
        <v>700</v>
      </c>
      <c r="B64" s="43"/>
      <c r="C64" s="43"/>
      <c r="D64" s="54" t="s">
        <v>5</v>
      </c>
      <c r="E64" s="465">
        <f>E65</f>
        <v>138260</v>
      </c>
      <c r="F64" s="465">
        <f>F65</f>
        <v>0</v>
      </c>
      <c r="G64" s="68">
        <f t="shared" si="2"/>
        <v>138260</v>
      </c>
    </row>
    <row r="65" spans="1:7" ht="12.75">
      <c r="A65" s="24"/>
      <c r="B65" s="86">
        <v>70005</v>
      </c>
      <c r="C65" s="89"/>
      <c r="D65" s="81" t="s">
        <v>7</v>
      </c>
      <c r="E65" s="467">
        <f>SUM(E66:E70)</f>
        <v>138260</v>
      </c>
      <c r="F65" s="467">
        <f>SUM(F66:F70)</f>
        <v>0</v>
      </c>
      <c r="G65" s="70">
        <f t="shared" si="2"/>
        <v>138260</v>
      </c>
    </row>
    <row r="66" spans="1:7" ht="12.75">
      <c r="A66" s="24"/>
      <c r="B66" s="40"/>
      <c r="C66" s="40">
        <v>4260</v>
      </c>
      <c r="D66" s="79" t="s">
        <v>221</v>
      </c>
      <c r="E66" s="466">
        <f>10000</f>
        <v>10000</v>
      </c>
      <c r="F66" s="275"/>
      <c r="G66" s="71">
        <f t="shared" si="2"/>
        <v>10000</v>
      </c>
    </row>
    <row r="67" spans="1:7" ht="12.75">
      <c r="A67" s="24"/>
      <c r="B67" s="40"/>
      <c r="C67" s="40">
        <v>4270</v>
      </c>
      <c r="D67" s="79" t="s">
        <v>222</v>
      </c>
      <c r="E67" s="466">
        <v>0</v>
      </c>
      <c r="F67" s="275"/>
      <c r="G67" s="71">
        <f t="shared" si="2"/>
        <v>0</v>
      </c>
    </row>
    <row r="68" spans="1:7" ht="12.75">
      <c r="A68" s="24"/>
      <c r="B68" s="40"/>
      <c r="C68" s="41" t="s">
        <v>211</v>
      </c>
      <c r="D68" s="10" t="s">
        <v>212</v>
      </c>
      <c r="E68" s="466">
        <f>26260+23000</f>
        <v>49260</v>
      </c>
      <c r="F68" s="275"/>
      <c r="G68" s="71">
        <f t="shared" si="2"/>
        <v>49260</v>
      </c>
    </row>
    <row r="69" spans="1:7" ht="12.75">
      <c r="A69" s="24"/>
      <c r="B69" s="40"/>
      <c r="C69" s="41" t="s">
        <v>233</v>
      </c>
      <c r="D69" s="10" t="s">
        <v>227</v>
      </c>
      <c r="E69" s="466">
        <f>7000+4000</f>
        <v>11000</v>
      </c>
      <c r="F69" s="275"/>
      <c r="G69" s="71">
        <f t="shared" si="2"/>
        <v>11000</v>
      </c>
    </row>
    <row r="70" spans="1:7" ht="12.75">
      <c r="A70" s="24"/>
      <c r="B70" s="40"/>
      <c r="C70" s="41" t="s">
        <v>234</v>
      </c>
      <c r="D70" s="79" t="s">
        <v>235</v>
      </c>
      <c r="E70" s="466">
        <v>68000</v>
      </c>
      <c r="F70" s="275"/>
      <c r="G70" s="71">
        <f t="shared" si="2"/>
        <v>68000</v>
      </c>
    </row>
    <row r="71" spans="1:7" ht="14.25" customHeight="1">
      <c r="A71" s="24"/>
      <c r="B71" s="40"/>
      <c r="C71" s="40"/>
      <c r="D71" s="10"/>
      <c r="E71" s="466"/>
      <c r="F71" s="330"/>
      <c r="G71" s="71"/>
    </row>
    <row r="72" spans="1:7" ht="13.5" thickBot="1">
      <c r="A72" s="47">
        <v>710</v>
      </c>
      <c r="B72" s="43"/>
      <c r="C72" s="48"/>
      <c r="D72" s="54" t="s">
        <v>9</v>
      </c>
      <c r="E72" s="465">
        <f>E73+E76+E79</f>
        <v>199852</v>
      </c>
      <c r="F72" s="465">
        <f>F73+F76+F79</f>
        <v>0</v>
      </c>
      <c r="G72" s="68">
        <f t="shared" si="2"/>
        <v>199852</v>
      </c>
    </row>
    <row r="73" spans="1:7" ht="12.75">
      <c r="A73" s="24"/>
      <c r="B73" s="86">
        <v>71013</v>
      </c>
      <c r="C73" s="104"/>
      <c r="D73" s="81" t="s">
        <v>236</v>
      </c>
      <c r="E73" s="467">
        <f>E74</f>
        <v>40000</v>
      </c>
      <c r="F73" s="467">
        <f>F74</f>
        <v>0</v>
      </c>
      <c r="G73" s="70">
        <f t="shared" si="2"/>
        <v>40000</v>
      </c>
    </row>
    <row r="74" spans="1:7" ht="12.75">
      <c r="A74" s="24"/>
      <c r="B74" s="40"/>
      <c r="C74" s="41" t="s">
        <v>211</v>
      </c>
      <c r="D74" s="10" t="s">
        <v>212</v>
      </c>
      <c r="E74" s="466">
        <v>40000</v>
      </c>
      <c r="F74" s="275"/>
      <c r="G74" s="71">
        <f t="shared" si="2"/>
        <v>40000</v>
      </c>
    </row>
    <row r="75" spans="1:7" ht="12.75">
      <c r="A75" s="24"/>
      <c r="B75" s="40"/>
      <c r="C75" s="41"/>
      <c r="D75" s="10"/>
      <c r="E75" s="466"/>
      <c r="F75" s="275"/>
      <c r="G75" s="71"/>
    </row>
    <row r="76" spans="1:7" ht="12.75">
      <c r="A76" s="24"/>
      <c r="B76" s="86">
        <v>71014</v>
      </c>
      <c r="C76" s="104"/>
      <c r="D76" s="81" t="s">
        <v>12</v>
      </c>
      <c r="E76" s="467">
        <f>E77</f>
        <v>6000</v>
      </c>
      <c r="F76" s="467">
        <f>F77</f>
        <v>0</v>
      </c>
      <c r="G76" s="70">
        <f t="shared" si="2"/>
        <v>6000</v>
      </c>
    </row>
    <row r="77" spans="1:7" ht="12.75">
      <c r="A77" s="24"/>
      <c r="B77" s="40"/>
      <c r="C77" s="41" t="s">
        <v>211</v>
      </c>
      <c r="D77" s="10" t="s">
        <v>212</v>
      </c>
      <c r="E77" s="466">
        <v>6000</v>
      </c>
      <c r="F77" s="275"/>
      <c r="G77" s="71">
        <f t="shared" si="2"/>
        <v>6000</v>
      </c>
    </row>
    <row r="78" spans="1:7" ht="12.75">
      <c r="A78" s="24"/>
      <c r="B78" s="40"/>
      <c r="C78" s="41"/>
      <c r="D78" s="10"/>
      <c r="E78" s="466"/>
      <c r="F78" s="275"/>
      <c r="G78" s="71"/>
    </row>
    <row r="79" spans="1:7" ht="12.75">
      <c r="A79" s="24"/>
      <c r="B79" s="86">
        <v>71015</v>
      </c>
      <c r="C79" s="89"/>
      <c r="D79" s="83" t="s">
        <v>14</v>
      </c>
      <c r="E79" s="467">
        <f>SUM(E80:E90)</f>
        <v>153852</v>
      </c>
      <c r="F79" s="467">
        <f>SUM(F80:F90)</f>
        <v>0</v>
      </c>
      <c r="G79" s="70">
        <f t="shared" si="2"/>
        <v>153852</v>
      </c>
    </row>
    <row r="80" spans="1:9" ht="12.75">
      <c r="A80" s="24"/>
      <c r="B80" s="40"/>
      <c r="C80" s="40">
        <v>4010</v>
      </c>
      <c r="D80" s="10" t="s">
        <v>216</v>
      </c>
      <c r="E80" s="466">
        <v>99382</v>
      </c>
      <c r="F80" s="275"/>
      <c r="G80" s="71">
        <f t="shared" si="2"/>
        <v>99382</v>
      </c>
      <c r="I80" s="303"/>
    </row>
    <row r="81" spans="1:8" ht="12.75">
      <c r="A81" s="24"/>
      <c r="B81" s="40"/>
      <c r="C81" s="40">
        <v>4040</v>
      </c>
      <c r="D81" s="10" t="s">
        <v>217</v>
      </c>
      <c r="E81" s="466">
        <v>7882</v>
      </c>
      <c r="F81" s="275"/>
      <c r="G81" s="71">
        <f t="shared" si="2"/>
        <v>7882</v>
      </c>
      <c r="H81" s="303"/>
    </row>
    <row r="82" spans="1:9" ht="12.75">
      <c r="A82" s="24"/>
      <c r="B82" s="40"/>
      <c r="C82" s="40">
        <v>4110</v>
      </c>
      <c r="D82" s="10" t="s">
        <v>218</v>
      </c>
      <c r="E82" s="466">
        <v>18509</v>
      </c>
      <c r="F82" s="275"/>
      <c r="G82" s="71">
        <f t="shared" si="2"/>
        <v>18509</v>
      </c>
      <c r="I82" s="303">
        <f>SUM(G80:G84)</f>
        <v>128966</v>
      </c>
    </row>
    <row r="83" spans="1:7" ht="12.75">
      <c r="A83" s="24"/>
      <c r="B83" s="40"/>
      <c r="C83" s="40">
        <v>4120</v>
      </c>
      <c r="D83" s="10" t="s">
        <v>219</v>
      </c>
      <c r="E83" s="466">
        <v>2493</v>
      </c>
      <c r="F83" s="275"/>
      <c r="G83" s="71">
        <f t="shared" si="2"/>
        <v>2493</v>
      </c>
    </row>
    <row r="84" spans="1:7" ht="12.75">
      <c r="A84" s="24"/>
      <c r="B84" s="40"/>
      <c r="C84" s="40">
        <v>4170</v>
      </c>
      <c r="D84" s="79" t="s">
        <v>612</v>
      </c>
      <c r="E84" s="466">
        <v>700</v>
      </c>
      <c r="F84" s="275"/>
      <c r="G84" s="71">
        <f t="shared" si="2"/>
        <v>700</v>
      </c>
    </row>
    <row r="85" spans="1:9" ht="12.75">
      <c r="A85" s="24"/>
      <c r="B85" s="40"/>
      <c r="C85" s="40">
        <v>4210</v>
      </c>
      <c r="D85" s="10" t="s">
        <v>220</v>
      </c>
      <c r="E85" s="466">
        <v>5219</v>
      </c>
      <c r="F85" s="275"/>
      <c r="G85" s="71">
        <f t="shared" si="2"/>
        <v>5219</v>
      </c>
      <c r="I85" s="303"/>
    </row>
    <row r="86" spans="1:9" ht="12.75">
      <c r="A86" s="24"/>
      <c r="B86" s="40"/>
      <c r="C86" s="40">
        <v>4280</v>
      </c>
      <c r="D86" s="10" t="s">
        <v>223</v>
      </c>
      <c r="E86" s="466">
        <v>250</v>
      </c>
      <c r="F86" s="275"/>
      <c r="G86" s="71">
        <f t="shared" si="2"/>
        <v>250</v>
      </c>
      <c r="I86" s="303"/>
    </row>
    <row r="87" spans="1:9" ht="12.75">
      <c r="A87" s="24"/>
      <c r="B87" s="40"/>
      <c r="C87" s="40">
        <v>4300</v>
      </c>
      <c r="D87" s="10" t="s">
        <v>212</v>
      </c>
      <c r="E87" s="466">
        <v>10286</v>
      </c>
      <c r="F87" s="275"/>
      <c r="G87" s="71">
        <f t="shared" si="2"/>
        <v>10286</v>
      </c>
      <c r="I87" s="303"/>
    </row>
    <row r="88" spans="1:7" ht="12.75">
      <c r="A88" s="24"/>
      <c r="B88" s="40"/>
      <c r="C88" s="40">
        <v>4430</v>
      </c>
      <c r="D88" s="79" t="s">
        <v>225</v>
      </c>
      <c r="E88" s="466">
        <v>1500</v>
      </c>
      <c r="F88" s="275"/>
      <c r="G88" s="71">
        <f t="shared" si="2"/>
        <v>1500</v>
      </c>
    </row>
    <row r="89" spans="1:7" ht="12.75">
      <c r="A89" s="24"/>
      <c r="B89" s="40"/>
      <c r="C89" s="40">
        <v>4440</v>
      </c>
      <c r="D89" s="10" t="s">
        <v>226</v>
      </c>
      <c r="E89" s="466">
        <v>3131</v>
      </c>
      <c r="F89" s="275"/>
      <c r="G89" s="71">
        <f t="shared" si="2"/>
        <v>3131</v>
      </c>
    </row>
    <row r="90" spans="1:9" ht="12.75">
      <c r="A90" s="24"/>
      <c r="B90" s="40"/>
      <c r="C90" s="40">
        <v>6060</v>
      </c>
      <c r="D90" s="79" t="s">
        <v>279</v>
      </c>
      <c r="E90" s="466">
        <v>4500</v>
      </c>
      <c r="F90" s="275"/>
      <c r="G90" s="71">
        <f t="shared" si="2"/>
        <v>4500</v>
      </c>
      <c r="I90" s="303"/>
    </row>
    <row r="91" spans="1:7" ht="12" customHeight="1">
      <c r="A91" s="24"/>
      <c r="B91" s="40"/>
      <c r="C91" s="40"/>
      <c r="D91" s="10"/>
      <c r="E91" s="466"/>
      <c r="F91" s="275"/>
      <c r="G91" s="71"/>
    </row>
    <row r="92" spans="1:7" ht="13.5" thickBot="1">
      <c r="A92" s="47">
        <v>750</v>
      </c>
      <c r="B92" s="43"/>
      <c r="C92" s="43"/>
      <c r="D92" s="54" t="s">
        <v>15</v>
      </c>
      <c r="E92" s="465">
        <f>E93+E108+E115+E136+E145</f>
        <v>3790556</v>
      </c>
      <c r="F92" s="465">
        <f>F93+F108+F115+F136+F145</f>
        <v>222033</v>
      </c>
      <c r="G92" s="68">
        <f t="shared" si="2"/>
        <v>4012589</v>
      </c>
    </row>
    <row r="93" spans="1:7" ht="12.75">
      <c r="A93" s="24"/>
      <c r="B93" s="86">
        <v>75011</v>
      </c>
      <c r="C93" s="89"/>
      <c r="D93" s="83" t="s">
        <v>16</v>
      </c>
      <c r="E93" s="467">
        <f>SUM(E94:E106)</f>
        <v>149975</v>
      </c>
      <c r="F93" s="467">
        <f>SUM(F94:F106)</f>
        <v>0</v>
      </c>
      <c r="G93" s="70">
        <f t="shared" si="2"/>
        <v>149975</v>
      </c>
    </row>
    <row r="94" spans="1:7" ht="12.75">
      <c r="A94" s="24"/>
      <c r="B94" s="40"/>
      <c r="C94" s="40">
        <v>3020</v>
      </c>
      <c r="D94" s="10" t="s">
        <v>215</v>
      </c>
      <c r="E94" s="466">
        <v>107</v>
      </c>
      <c r="F94" s="275"/>
      <c r="G94" s="71">
        <f t="shared" si="2"/>
        <v>107</v>
      </c>
    </row>
    <row r="95" spans="1:7" ht="12.75">
      <c r="A95" s="24"/>
      <c r="B95" s="40"/>
      <c r="C95" s="40">
        <v>4010</v>
      </c>
      <c r="D95" s="10" t="s">
        <v>216</v>
      </c>
      <c r="E95" s="466">
        <v>82394</v>
      </c>
      <c r="F95" s="275"/>
      <c r="G95" s="71">
        <f t="shared" si="2"/>
        <v>82394</v>
      </c>
    </row>
    <row r="96" spans="1:9" ht="12.75">
      <c r="A96" s="24"/>
      <c r="B96" s="40"/>
      <c r="C96" s="40">
        <v>4040</v>
      </c>
      <c r="D96" s="10" t="s">
        <v>217</v>
      </c>
      <c r="E96" s="466">
        <v>9243</v>
      </c>
      <c r="F96" s="275"/>
      <c r="G96" s="71">
        <f t="shared" si="2"/>
        <v>9243</v>
      </c>
      <c r="I96" s="303">
        <f>SUM(G95:G99)</f>
        <v>116149</v>
      </c>
    </row>
    <row r="97" spans="1:7" ht="12.75">
      <c r="A97" s="24"/>
      <c r="B97" s="40"/>
      <c r="C97" s="40">
        <v>4110</v>
      </c>
      <c r="D97" s="10" t="s">
        <v>218</v>
      </c>
      <c r="E97" s="466">
        <f>5370+11142</f>
        <v>16512</v>
      </c>
      <c r="F97" s="275"/>
      <c r="G97" s="71">
        <f t="shared" si="2"/>
        <v>16512</v>
      </c>
    </row>
    <row r="98" spans="1:7" ht="12.75">
      <c r="A98" s="24"/>
      <c r="B98" s="40"/>
      <c r="C98" s="40">
        <v>4120</v>
      </c>
      <c r="D98" s="10" t="s">
        <v>219</v>
      </c>
      <c r="E98" s="466">
        <f>764+1584</f>
        <v>2348</v>
      </c>
      <c r="F98" s="275"/>
      <c r="G98" s="71">
        <f t="shared" si="2"/>
        <v>2348</v>
      </c>
    </row>
    <row r="99" spans="1:7" ht="12.75">
      <c r="A99" s="24"/>
      <c r="B99" s="40"/>
      <c r="C99" s="40">
        <v>4170</v>
      </c>
      <c r="D99" s="79" t="s">
        <v>612</v>
      </c>
      <c r="E99" s="466">
        <v>5652</v>
      </c>
      <c r="F99" s="275"/>
      <c r="G99" s="71">
        <f>F99+E99</f>
        <v>5652</v>
      </c>
    </row>
    <row r="100" spans="1:7" ht="12.75">
      <c r="A100" s="24"/>
      <c r="B100" s="40"/>
      <c r="C100" s="40">
        <v>4210</v>
      </c>
      <c r="D100" s="10" t="s">
        <v>220</v>
      </c>
      <c r="E100" s="466">
        <v>11019</v>
      </c>
      <c r="F100" s="275"/>
      <c r="G100" s="71">
        <f t="shared" si="2"/>
        <v>11019</v>
      </c>
    </row>
    <row r="101" spans="1:7" ht="12.75">
      <c r="A101" s="24"/>
      <c r="B101" s="40"/>
      <c r="C101" s="40">
        <v>4260</v>
      </c>
      <c r="D101" s="79" t="s">
        <v>221</v>
      </c>
      <c r="E101" s="466">
        <v>3925</v>
      </c>
      <c r="F101" s="275"/>
      <c r="G101" s="71">
        <f aca="true" t="shared" si="3" ref="G101:G173">E101+F101</f>
        <v>3925</v>
      </c>
    </row>
    <row r="102" spans="1:7" ht="12.75">
      <c r="A102" s="24"/>
      <c r="B102" s="40"/>
      <c r="C102" s="40">
        <v>4270</v>
      </c>
      <c r="D102" s="79" t="s">
        <v>222</v>
      </c>
      <c r="E102" s="466">
        <f>1000</f>
        <v>1000</v>
      </c>
      <c r="F102" s="275"/>
      <c r="G102" s="71">
        <f t="shared" si="3"/>
        <v>1000</v>
      </c>
    </row>
    <row r="103" spans="1:7" ht="12.75">
      <c r="A103" s="24"/>
      <c r="B103" s="40"/>
      <c r="C103" s="40">
        <v>4280</v>
      </c>
      <c r="D103" s="10" t="s">
        <v>223</v>
      </c>
      <c r="E103" s="466">
        <f>70+100</f>
        <v>170</v>
      </c>
      <c r="F103" s="275"/>
      <c r="G103" s="71">
        <f t="shared" si="3"/>
        <v>170</v>
      </c>
    </row>
    <row r="104" spans="1:7" ht="12.75">
      <c r="A104" s="24"/>
      <c r="B104" s="40"/>
      <c r="C104" s="40">
        <v>4300</v>
      </c>
      <c r="D104" s="10" t="s">
        <v>212</v>
      </c>
      <c r="E104" s="466">
        <v>12389</v>
      </c>
      <c r="F104" s="275"/>
      <c r="G104" s="71">
        <f t="shared" si="3"/>
        <v>12389</v>
      </c>
    </row>
    <row r="105" spans="1:7" ht="12.75">
      <c r="A105" s="24"/>
      <c r="B105" s="40"/>
      <c r="C105" s="40">
        <v>4410</v>
      </c>
      <c r="D105" s="10" t="s">
        <v>224</v>
      </c>
      <c r="E105" s="466">
        <v>1000</v>
      </c>
      <c r="F105" s="275"/>
      <c r="G105" s="71">
        <f t="shared" si="3"/>
        <v>1000</v>
      </c>
    </row>
    <row r="106" spans="1:7" ht="12.75">
      <c r="A106" s="24"/>
      <c r="B106" s="40"/>
      <c r="C106" s="40">
        <v>4440</v>
      </c>
      <c r="D106" s="10" t="s">
        <v>226</v>
      </c>
      <c r="E106" s="466">
        <v>4216</v>
      </c>
      <c r="F106" s="275"/>
      <c r="G106" s="71">
        <f t="shared" si="3"/>
        <v>4216</v>
      </c>
    </row>
    <row r="107" spans="1:7" ht="12.75">
      <c r="A107" s="24"/>
      <c r="B107" s="40"/>
      <c r="C107" s="40"/>
      <c r="D107" s="10"/>
      <c r="E107" s="466"/>
      <c r="F107" s="275"/>
      <c r="G107" s="71"/>
    </row>
    <row r="108" spans="1:7" ht="12.75">
      <c r="A108" s="24"/>
      <c r="B108" s="86">
        <v>75019</v>
      </c>
      <c r="C108" s="104"/>
      <c r="D108" s="81" t="s">
        <v>237</v>
      </c>
      <c r="E108" s="467">
        <f>SUM(E109:E113)</f>
        <v>234000</v>
      </c>
      <c r="F108" s="467">
        <f>SUM(F109:F113)</f>
        <v>2568</v>
      </c>
      <c r="G108" s="70">
        <f t="shared" si="3"/>
        <v>236568</v>
      </c>
    </row>
    <row r="109" spans="1:7" ht="12.75">
      <c r="A109" s="24"/>
      <c r="B109" s="40"/>
      <c r="C109" s="40">
        <v>3030</v>
      </c>
      <c r="D109" s="10" t="s">
        <v>238</v>
      </c>
      <c r="E109" s="466">
        <v>224168</v>
      </c>
      <c r="F109" s="275"/>
      <c r="G109" s="71">
        <f t="shared" si="3"/>
        <v>224168</v>
      </c>
    </row>
    <row r="110" spans="1:7" ht="12.75">
      <c r="A110" s="24"/>
      <c r="B110" s="40"/>
      <c r="C110" s="40">
        <v>4210</v>
      </c>
      <c r="D110" s="10" t="s">
        <v>220</v>
      </c>
      <c r="E110" s="466">
        <v>2500</v>
      </c>
      <c r="F110" s="275">
        <v>500</v>
      </c>
      <c r="G110" s="71">
        <f t="shared" si="3"/>
        <v>3000</v>
      </c>
    </row>
    <row r="111" spans="1:7" ht="12.75">
      <c r="A111" s="24"/>
      <c r="B111" s="40"/>
      <c r="C111" s="40">
        <v>4300</v>
      </c>
      <c r="D111" s="10" t="s">
        <v>212</v>
      </c>
      <c r="E111" s="466">
        <v>6000</v>
      </c>
      <c r="F111" s="275">
        <v>1000</v>
      </c>
      <c r="G111" s="71">
        <f t="shared" si="3"/>
        <v>7000</v>
      </c>
    </row>
    <row r="112" spans="1:7" ht="12.75">
      <c r="A112" s="24"/>
      <c r="B112" s="40"/>
      <c r="C112" s="40">
        <v>4410</v>
      </c>
      <c r="D112" s="10" t="s">
        <v>224</v>
      </c>
      <c r="E112" s="466">
        <v>800</v>
      </c>
      <c r="F112" s="275">
        <v>600</v>
      </c>
      <c r="G112" s="71">
        <f t="shared" si="3"/>
        <v>1400</v>
      </c>
    </row>
    <row r="113" spans="1:7" ht="12.75">
      <c r="A113" s="24"/>
      <c r="B113" s="40"/>
      <c r="C113" s="40">
        <v>4420</v>
      </c>
      <c r="D113" s="79" t="s">
        <v>239</v>
      </c>
      <c r="E113" s="466">
        <v>532</v>
      </c>
      <c r="F113" s="275">
        <v>468</v>
      </c>
      <c r="G113" s="71">
        <f t="shared" si="3"/>
        <v>1000</v>
      </c>
    </row>
    <row r="114" spans="1:7" ht="12.75">
      <c r="A114" s="24"/>
      <c r="B114" s="40"/>
      <c r="C114" s="40"/>
      <c r="D114" s="79"/>
      <c r="E114" s="466"/>
      <c r="F114" s="275"/>
      <c r="G114" s="71"/>
    </row>
    <row r="115" spans="1:7" ht="12.75">
      <c r="A115" s="24"/>
      <c r="B115" s="86">
        <v>75020</v>
      </c>
      <c r="C115" s="89"/>
      <c r="D115" s="81" t="s">
        <v>31</v>
      </c>
      <c r="E115" s="467">
        <f>SUM(E116:E134)</f>
        <v>3383722</v>
      </c>
      <c r="F115" s="467">
        <f>SUM(F116:F134)</f>
        <v>219465</v>
      </c>
      <c r="G115" s="70">
        <f t="shared" si="3"/>
        <v>3603187</v>
      </c>
    </row>
    <row r="116" spans="1:7" ht="12.75">
      <c r="A116" s="24"/>
      <c r="B116" s="40"/>
      <c r="C116" s="40">
        <v>3020</v>
      </c>
      <c r="D116" s="10" t="s">
        <v>215</v>
      </c>
      <c r="E116" s="466">
        <v>1965</v>
      </c>
      <c r="F116" s="275"/>
      <c r="G116" s="71">
        <f t="shared" si="3"/>
        <v>1965</v>
      </c>
    </row>
    <row r="117" spans="1:9" ht="12.75">
      <c r="A117" s="24"/>
      <c r="B117" s="105"/>
      <c r="C117" s="40">
        <v>4010</v>
      </c>
      <c r="D117" s="10" t="s">
        <v>216</v>
      </c>
      <c r="E117" s="466">
        <v>1727383</v>
      </c>
      <c r="F117" s="275"/>
      <c r="G117" s="71">
        <f t="shared" si="3"/>
        <v>1727383</v>
      </c>
      <c r="I117" s="303">
        <f>SUM(G117:G121)</f>
        <v>2235855</v>
      </c>
    </row>
    <row r="118" spans="1:7" ht="12.75">
      <c r="A118" s="24"/>
      <c r="B118" s="105"/>
      <c r="C118" s="40">
        <v>4040</v>
      </c>
      <c r="D118" s="10" t="s">
        <v>217</v>
      </c>
      <c r="E118" s="466">
        <v>108815</v>
      </c>
      <c r="F118" s="275"/>
      <c r="G118" s="71">
        <f t="shared" si="3"/>
        <v>108815</v>
      </c>
    </row>
    <row r="119" spans="1:7" ht="12.75">
      <c r="A119" s="24"/>
      <c r="B119" s="40"/>
      <c r="C119" s="40">
        <v>4110</v>
      </c>
      <c r="D119" s="10" t="s">
        <v>218</v>
      </c>
      <c r="E119" s="466">
        <v>311713</v>
      </c>
      <c r="F119" s="275"/>
      <c r="G119" s="71">
        <f t="shared" si="3"/>
        <v>311713</v>
      </c>
    </row>
    <row r="120" spans="1:7" ht="12.75">
      <c r="A120" s="24"/>
      <c r="B120" s="40"/>
      <c r="C120" s="40">
        <v>4120</v>
      </c>
      <c r="D120" s="10" t="s">
        <v>219</v>
      </c>
      <c r="E120" s="466">
        <v>44324</v>
      </c>
      <c r="F120" s="275"/>
      <c r="G120" s="71">
        <f t="shared" si="3"/>
        <v>44324</v>
      </c>
    </row>
    <row r="121" spans="1:7" ht="12.75">
      <c r="A121" s="24"/>
      <c r="B121" s="40"/>
      <c r="C121" s="40">
        <v>4170</v>
      </c>
      <c r="D121" s="79" t="s">
        <v>612</v>
      </c>
      <c r="E121" s="466">
        <v>43620</v>
      </c>
      <c r="F121" s="275"/>
      <c r="G121" s="71">
        <f t="shared" si="3"/>
        <v>43620</v>
      </c>
    </row>
    <row r="122" spans="1:7" ht="12.75">
      <c r="A122" s="24"/>
      <c r="B122" s="40"/>
      <c r="C122" s="40">
        <v>4210</v>
      </c>
      <c r="D122" s="10" t="s">
        <v>220</v>
      </c>
      <c r="E122" s="466">
        <v>99478</v>
      </c>
      <c r="F122" s="275">
        <v>20000</v>
      </c>
      <c r="G122" s="71">
        <f t="shared" si="3"/>
        <v>119478</v>
      </c>
    </row>
    <row r="123" spans="1:7" ht="12.75">
      <c r="A123" s="24"/>
      <c r="B123" s="40"/>
      <c r="C123" s="40">
        <v>4260</v>
      </c>
      <c r="D123" s="10" t="s">
        <v>221</v>
      </c>
      <c r="E123" s="466">
        <v>55872</v>
      </c>
      <c r="F123" s="275"/>
      <c r="G123" s="71">
        <f t="shared" si="3"/>
        <v>55872</v>
      </c>
    </row>
    <row r="124" spans="1:7" ht="12.75">
      <c r="A124" s="24"/>
      <c r="B124" s="40"/>
      <c r="C124" s="40">
        <v>4270</v>
      </c>
      <c r="D124" s="10" t="s">
        <v>222</v>
      </c>
      <c r="E124" s="466">
        <v>8071</v>
      </c>
      <c r="F124" s="275"/>
      <c r="G124" s="71">
        <f t="shared" si="3"/>
        <v>8071</v>
      </c>
    </row>
    <row r="125" spans="1:7" ht="12.75">
      <c r="A125" s="24"/>
      <c r="B125" s="40"/>
      <c r="C125" s="40">
        <v>4280</v>
      </c>
      <c r="D125" s="10" t="s">
        <v>223</v>
      </c>
      <c r="E125" s="466">
        <v>1600</v>
      </c>
      <c r="F125" s="275">
        <v>400</v>
      </c>
      <c r="G125" s="71">
        <f t="shared" si="3"/>
        <v>2000</v>
      </c>
    </row>
    <row r="126" spans="1:7" ht="12.75">
      <c r="A126" s="24"/>
      <c r="B126" s="40"/>
      <c r="C126" s="40">
        <v>4300</v>
      </c>
      <c r="D126" s="10" t="s">
        <v>212</v>
      </c>
      <c r="E126" s="466">
        <v>412207</v>
      </c>
      <c r="F126" s="275">
        <v>87793</v>
      </c>
      <c r="G126" s="71">
        <f t="shared" si="3"/>
        <v>500000</v>
      </c>
    </row>
    <row r="127" spans="1:7" ht="12.75">
      <c r="A127" s="24"/>
      <c r="B127" s="40"/>
      <c r="C127" s="40">
        <v>4350</v>
      </c>
      <c r="D127" s="79" t="s">
        <v>613</v>
      </c>
      <c r="E127" s="466">
        <v>8285</v>
      </c>
      <c r="F127" s="275"/>
      <c r="G127" s="71">
        <f t="shared" si="3"/>
        <v>8285</v>
      </c>
    </row>
    <row r="128" spans="1:7" ht="12.75">
      <c r="A128" s="24"/>
      <c r="B128" s="40"/>
      <c r="C128" s="40">
        <v>4410</v>
      </c>
      <c r="D128" s="10" t="s">
        <v>224</v>
      </c>
      <c r="E128" s="466">
        <v>6965</v>
      </c>
      <c r="F128" s="275"/>
      <c r="G128" s="71">
        <f t="shared" si="3"/>
        <v>6965</v>
      </c>
    </row>
    <row r="129" spans="1:7" ht="12.75">
      <c r="A129" s="24"/>
      <c r="B129" s="40"/>
      <c r="C129" s="40">
        <v>4420</v>
      </c>
      <c r="D129" s="79" t="s">
        <v>239</v>
      </c>
      <c r="E129" s="466">
        <v>2000</v>
      </c>
      <c r="F129" s="275"/>
      <c r="G129" s="71">
        <f t="shared" si="3"/>
        <v>2000</v>
      </c>
    </row>
    <row r="130" spans="1:7" ht="12.75">
      <c r="A130" s="24"/>
      <c r="B130" s="40"/>
      <c r="C130" s="40">
        <v>4430</v>
      </c>
      <c r="D130" s="10" t="s">
        <v>225</v>
      </c>
      <c r="E130" s="466">
        <v>6809</v>
      </c>
      <c r="F130" s="275"/>
      <c r="G130" s="71">
        <f t="shared" si="3"/>
        <v>6809</v>
      </c>
    </row>
    <row r="131" spans="1:7" ht="12.75">
      <c r="A131" s="24"/>
      <c r="B131" s="40"/>
      <c r="C131" s="40">
        <v>4440</v>
      </c>
      <c r="D131" s="10" t="s">
        <v>226</v>
      </c>
      <c r="E131" s="466">
        <v>50093</v>
      </c>
      <c r="F131" s="275"/>
      <c r="G131" s="71">
        <f t="shared" si="3"/>
        <v>50093</v>
      </c>
    </row>
    <row r="132" spans="1:7" ht="12.75">
      <c r="A132" s="24"/>
      <c r="B132" s="40"/>
      <c r="C132" s="40">
        <v>4530</v>
      </c>
      <c r="D132" s="79" t="s">
        <v>734</v>
      </c>
      <c r="E132" s="466">
        <v>0</v>
      </c>
      <c r="F132" s="275">
        <v>50000</v>
      </c>
      <c r="G132" s="71">
        <f t="shared" si="3"/>
        <v>50000</v>
      </c>
    </row>
    <row r="133" spans="1:7" ht="12.75">
      <c r="A133" s="24"/>
      <c r="B133" s="40"/>
      <c r="C133" s="40">
        <v>6050</v>
      </c>
      <c r="D133" s="79" t="s">
        <v>229</v>
      </c>
      <c r="E133" s="466">
        <v>494522</v>
      </c>
      <c r="F133" s="275"/>
      <c r="G133" s="71">
        <f t="shared" si="3"/>
        <v>494522</v>
      </c>
    </row>
    <row r="134" spans="1:7" ht="12.75">
      <c r="A134" s="24"/>
      <c r="B134" s="40"/>
      <c r="C134" s="40">
        <v>6060</v>
      </c>
      <c r="D134" s="79" t="s">
        <v>721</v>
      </c>
      <c r="E134" s="466">
        <v>0</v>
      </c>
      <c r="F134" s="275">
        <v>61272</v>
      </c>
      <c r="G134" s="71">
        <f>F134+E134</f>
        <v>61272</v>
      </c>
    </row>
    <row r="135" spans="1:7" ht="12.75">
      <c r="A135" s="24"/>
      <c r="B135" s="40"/>
      <c r="C135" s="40"/>
      <c r="D135" s="10"/>
      <c r="E135" s="466"/>
      <c r="F135" s="275"/>
      <c r="G135" s="71"/>
    </row>
    <row r="136" spans="1:7" ht="12.75">
      <c r="A136" s="24"/>
      <c r="B136" s="86">
        <v>75045</v>
      </c>
      <c r="C136" s="89"/>
      <c r="D136" s="83" t="s">
        <v>17</v>
      </c>
      <c r="E136" s="467">
        <f>SUM(E137:E143)</f>
        <v>16000</v>
      </c>
      <c r="F136" s="467">
        <f>SUM(F137:F143)</f>
        <v>0</v>
      </c>
      <c r="G136" s="70">
        <f t="shared" si="3"/>
        <v>16000</v>
      </c>
    </row>
    <row r="137" spans="1:7" ht="12.75">
      <c r="A137" s="24"/>
      <c r="B137" s="40"/>
      <c r="C137" s="40">
        <v>3030</v>
      </c>
      <c r="D137" s="10" t="s">
        <v>238</v>
      </c>
      <c r="E137" s="466">
        <v>3000</v>
      </c>
      <c r="F137" s="275">
        <v>-1110</v>
      </c>
      <c r="G137" s="71">
        <f t="shared" si="3"/>
        <v>1890</v>
      </c>
    </row>
    <row r="138" spans="1:9" ht="12.75">
      <c r="A138" s="24"/>
      <c r="B138" s="40"/>
      <c r="C138" s="40">
        <v>4110</v>
      </c>
      <c r="D138" s="10" t="s">
        <v>218</v>
      </c>
      <c r="E138" s="466">
        <v>1600</v>
      </c>
      <c r="F138" s="275">
        <v>-463</v>
      </c>
      <c r="G138" s="71">
        <f t="shared" si="3"/>
        <v>1137</v>
      </c>
      <c r="I138" s="303">
        <f>SUM(G138:G140)</f>
        <v>9649</v>
      </c>
    </row>
    <row r="139" spans="1:7" ht="12.75">
      <c r="A139" s="24"/>
      <c r="B139" s="40"/>
      <c r="C139" s="40">
        <v>4120</v>
      </c>
      <c r="D139" s="10" t="s">
        <v>219</v>
      </c>
      <c r="E139" s="466">
        <v>200</v>
      </c>
      <c r="F139" s="275">
        <v>-38</v>
      </c>
      <c r="G139" s="71">
        <f t="shared" si="3"/>
        <v>162</v>
      </c>
    </row>
    <row r="140" spans="1:7" ht="12.75">
      <c r="A140" s="24"/>
      <c r="B140" s="40"/>
      <c r="C140" s="40">
        <v>4170</v>
      </c>
      <c r="D140" s="79" t="s">
        <v>612</v>
      </c>
      <c r="E140" s="466">
        <v>0</v>
      </c>
      <c r="F140" s="275">
        <v>8350</v>
      </c>
      <c r="G140" s="71">
        <f t="shared" si="3"/>
        <v>8350</v>
      </c>
    </row>
    <row r="141" spans="1:7" ht="12.75">
      <c r="A141" s="24"/>
      <c r="B141" s="40"/>
      <c r="C141" s="40">
        <v>4210</v>
      </c>
      <c r="D141" s="10" t="s">
        <v>220</v>
      </c>
      <c r="E141" s="466">
        <v>4200</v>
      </c>
      <c r="F141" s="275">
        <v>-2820</v>
      </c>
      <c r="G141" s="71">
        <f t="shared" si="3"/>
        <v>1380</v>
      </c>
    </row>
    <row r="142" spans="1:7" ht="12.75">
      <c r="A142" s="24"/>
      <c r="B142" s="40"/>
      <c r="C142" s="40">
        <v>4300</v>
      </c>
      <c r="D142" s="10" t="s">
        <v>212</v>
      </c>
      <c r="E142" s="466">
        <v>6600</v>
      </c>
      <c r="F142" s="275">
        <v>-3519</v>
      </c>
      <c r="G142" s="71">
        <f t="shared" si="3"/>
        <v>3081</v>
      </c>
    </row>
    <row r="143" spans="1:7" ht="12.75">
      <c r="A143" s="24"/>
      <c r="B143" s="40"/>
      <c r="C143" s="40">
        <v>4410</v>
      </c>
      <c r="D143" s="10" t="s">
        <v>224</v>
      </c>
      <c r="E143" s="466">
        <v>400</v>
      </c>
      <c r="F143" s="275">
        <v>-400</v>
      </c>
      <c r="G143" s="71">
        <f t="shared" si="3"/>
        <v>0</v>
      </c>
    </row>
    <row r="144" spans="1:7" ht="12.75">
      <c r="A144" s="24"/>
      <c r="B144" s="40"/>
      <c r="C144" s="40"/>
      <c r="D144" s="10"/>
      <c r="E144" s="466"/>
      <c r="F144" s="275"/>
      <c r="G144" s="71"/>
    </row>
    <row r="145" spans="1:7" ht="12.75">
      <c r="A145" s="24"/>
      <c r="B145" s="86">
        <v>75095</v>
      </c>
      <c r="C145" s="89"/>
      <c r="D145" s="81" t="s">
        <v>25</v>
      </c>
      <c r="E145" s="467">
        <f>SUM(E147:E148)</f>
        <v>6859</v>
      </c>
      <c r="F145" s="467">
        <f>SUM(F147:F148)</f>
        <v>0</v>
      </c>
      <c r="G145" s="70">
        <f t="shared" si="3"/>
        <v>6859</v>
      </c>
    </row>
    <row r="146" spans="1:7" ht="12.75">
      <c r="A146" s="24"/>
      <c r="B146" s="40"/>
      <c r="C146" s="40">
        <v>2330</v>
      </c>
      <c r="D146" s="79" t="s">
        <v>675</v>
      </c>
      <c r="E146" s="466"/>
      <c r="F146" s="488"/>
      <c r="G146" s="71"/>
    </row>
    <row r="147" spans="1:7" ht="12.75">
      <c r="A147" s="24"/>
      <c r="B147" s="40"/>
      <c r="C147" s="40"/>
      <c r="D147" s="79" t="s">
        <v>676</v>
      </c>
      <c r="E147" s="466">
        <v>5059</v>
      </c>
      <c r="F147" s="488"/>
      <c r="G147" s="71">
        <f>F147+E147</f>
        <v>5059</v>
      </c>
    </row>
    <row r="148" spans="1:7" ht="12.75">
      <c r="A148" s="24"/>
      <c r="B148" s="40"/>
      <c r="C148" s="40">
        <v>4430</v>
      </c>
      <c r="D148" s="79" t="s">
        <v>225</v>
      </c>
      <c r="E148" s="466">
        <v>1800</v>
      </c>
      <c r="F148" s="275"/>
      <c r="G148" s="71">
        <f t="shared" si="3"/>
        <v>1800</v>
      </c>
    </row>
    <row r="149" spans="1:7" ht="12.75">
      <c r="A149" s="24"/>
      <c r="B149" s="40"/>
      <c r="C149" s="40"/>
      <c r="D149" s="10"/>
      <c r="E149" s="466"/>
      <c r="F149" s="275"/>
      <c r="G149" s="71"/>
    </row>
    <row r="150" spans="1:7" ht="13.5" thickBot="1">
      <c r="A150" s="47">
        <v>754</v>
      </c>
      <c r="B150" s="43"/>
      <c r="C150" s="43"/>
      <c r="D150" s="54" t="s">
        <v>240</v>
      </c>
      <c r="E150" s="465">
        <f>E154+E151</f>
        <v>23300</v>
      </c>
      <c r="F150" s="465">
        <f>F154+F151</f>
        <v>0</v>
      </c>
      <c r="G150" s="68">
        <f t="shared" si="3"/>
        <v>23300</v>
      </c>
    </row>
    <row r="151" spans="1:7" ht="12.75">
      <c r="A151" s="44"/>
      <c r="B151" s="300">
        <v>75414</v>
      </c>
      <c r="C151" s="340"/>
      <c r="D151" s="345" t="s">
        <v>548</v>
      </c>
      <c r="E151" s="468">
        <f>E152</f>
        <v>23000</v>
      </c>
      <c r="F151" s="468">
        <f>F152</f>
        <v>0</v>
      </c>
      <c r="G151" s="70">
        <f t="shared" si="3"/>
        <v>23000</v>
      </c>
    </row>
    <row r="152" spans="1:7" ht="12.75">
      <c r="A152" s="44"/>
      <c r="B152" s="40"/>
      <c r="C152" s="40">
        <v>6060</v>
      </c>
      <c r="D152" s="79" t="s">
        <v>537</v>
      </c>
      <c r="E152" s="466">
        <v>23000</v>
      </c>
      <c r="F152" s="275"/>
      <c r="G152" s="71">
        <f t="shared" si="3"/>
        <v>23000</v>
      </c>
    </row>
    <row r="153" spans="1:7" ht="12.75">
      <c r="A153" s="44"/>
      <c r="B153" s="40"/>
      <c r="C153" s="40"/>
      <c r="D153" s="10"/>
      <c r="E153" s="466"/>
      <c r="F153" s="275"/>
      <c r="G153" s="71"/>
    </row>
    <row r="154" spans="1:7" ht="12.75">
      <c r="A154" s="24"/>
      <c r="B154" s="86">
        <v>75495</v>
      </c>
      <c r="C154" s="89"/>
      <c r="D154" s="81" t="s">
        <v>25</v>
      </c>
      <c r="E154" s="467">
        <f>SUM(E155:E155)</f>
        <v>300</v>
      </c>
      <c r="F154" s="467">
        <f>SUM(F155:F155)</f>
        <v>0</v>
      </c>
      <c r="G154" s="70">
        <f t="shared" si="3"/>
        <v>300</v>
      </c>
    </row>
    <row r="155" spans="1:7" ht="12.75">
      <c r="A155" s="24"/>
      <c r="B155" s="40"/>
      <c r="C155" s="40">
        <v>4410</v>
      </c>
      <c r="D155" s="10" t="s">
        <v>224</v>
      </c>
      <c r="E155" s="466">
        <v>300</v>
      </c>
      <c r="F155" s="275"/>
      <c r="G155" s="71">
        <f t="shared" si="3"/>
        <v>300</v>
      </c>
    </row>
    <row r="156" spans="1:7" ht="12.75">
      <c r="A156" s="24"/>
      <c r="B156" s="40"/>
      <c r="C156" s="40"/>
      <c r="D156" s="10"/>
      <c r="E156" s="466"/>
      <c r="F156" s="275"/>
      <c r="G156" s="71"/>
    </row>
    <row r="157" spans="1:7" ht="13.5" thickBot="1">
      <c r="A157" s="47">
        <v>757</v>
      </c>
      <c r="B157" s="43"/>
      <c r="C157" s="43"/>
      <c r="D157" s="54" t="s">
        <v>241</v>
      </c>
      <c r="E157" s="465">
        <f>E158+E163</f>
        <v>821049</v>
      </c>
      <c r="F157" s="465">
        <f>F158+F163</f>
        <v>0</v>
      </c>
      <c r="G157" s="68">
        <f t="shared" si="3"/>
        <v>821049</v>
      </c>
    </row>
    <row r="158" spans="1:7" ht="12.75">
      <c r="A158" s="24"/>
      <c r="B158" s="86">
        <v>75702</v>
      </c>
      <c r="C158" s="89"/>
      <c r="D158" s="80" t="s">
        <v>162</v>
      </c>
      <c r="E158" s="467">
        <f>SUM(E159:E160)</f>
        <v>821049</v>
      </c>
      <c r="F158" s="467">
        <f>SUM(F159:F160)</f>
        <v>0</v>
      </c>
      <c r="G158" s="70">
        <f t="shared" si="3"/>
        <v>821049</v>
      </c>
    </row>
    <row r="159" spans="1:7" ht="12.75">
      <c r="A159" s="24"/>
      <c r="B159" s="40"/>
      <c r="C159" s="40">
        <v>8010</v>
      </c>
      <c r="D159" s="328" t="s">
        <v>528</v>
      </c>
      <c r="E159" s="466">
        <v>0</v>
      </c>
      <c r="F159" s="275"/>
      <c r="G159" s="71">
        <f t="shared" si="3"/>
        <v>0</v>
      </c>
    </row>
    <row r="160" spans="1:7" ht="12.75">
      <c r="A160" s="24"/>
      <c r="B160" s="40"/>
      <c r="C160" s="40">
        <v>8070</v>
      </c>
      <c r="D160" s="10" t="s">
        <v>242</v>
      </c>
      <c r="E160" s="466">
        <v>821049</v>
      </c>
      <c r="F160" s="275"/>
      <c r="G160" s="71">
        <f t="shared" si="3"/>
        <v>821049</v>
      </c>
    </row>
    <row r="161" spans="1:7" ht="12.75">
      <c r="A161" s="24"/>
      <c r="B161" s="40"/>
      <c r="C161" s="40"/>
      <c r="D161" s="10"/>
      <c r="E161" s="466"/>
      <c r="F161" s="275"/>
      <c r="G161" s="71"/>
    </row>
    <row r="162" spans="1:7" ht="12.75">
      <c r="A162" s="24"/>
      <c r="B162" s="40">
        <v>75704</v>
      </c>
      <c r="C162" s="40"/>
      <c r="D162" s="79" t="s">
        <v>671</v>
      </c>
      <c r="E162" s="466"/>
      <c r="F162" s="275"/>
      <c r="G162" s="71"/>
    </row>
    <row r="163" spans="1:7" ht="12.75">
      <c r="A163" s="24"/>
      <c r="B163" s="86"/>
      <c r="C163" s="89"/>
      <c r="D163" s="83" t="s">
        <v>672</v>
      </c>
      <c r="E163" s="467">
        <f>E164</f>
        <v>0</v>
      </c>
      <c r="F163" s="540">
        <f>F164</f>
        <v>0</v>
      </c>
      <c r="G163" s="70">
        <f>F163+E163</f>
        <v>0</v>
      </c>
    </row>
    <row r="164" spans="1:7" ht="12.75">
      <c r="A164" s="24"/>
      <c r="B164" s="40"/>
      <c r="C164" s="40">
        <v>4810</v>
      </c>
      <c r="D164" s="79" t="s">
        <v>244</v>
      </c>
      <c r="E164" s="466">
        <v>0</v>
      </c>
      <c r="F164" s="275"/>
      <c r="G164" s="71">
        <f>F164+E164</f>
        <v>0</v>
      </c>
    </row>
    <row r="165" spans="1:7" ht="12.75">
      <c r="A165" s="24"/>
      <c r="B165" s="40"/>
      <c r="C165" s="40"/>
      <c r="D165" s="10"/>
      <c r="E165" s="466"/>
      <c r="F165" s="275"/>
      <c r="G165" s="71"/>
    </row>
    <row r="166" spans="1:7" ht="13.5" thickBot="1">
      <c r="A166" s="47">
        <v>758</v>
      </c>
      <c r="B166" s="43"/>
      <c r="C166" s="43"/>
      <c r="D166" s="54" t="s">
        <v>34</v>
      </c>
      <c r="E166" s="465">
        <f>E167</f>
        <v>1433215</v>
      </c>
      <c r="F166" s="465">
        <f>F167</f>
        <v>0</v>
      </c>
      <c r="G166" s="68">
        <f t="shared" si="3"/>
        <v>1433215</v>
      </c>
    </row>
    <row r="167" spans="1:7" ht="12.75">
      <c r="A167" s="24"/>
      <c r="B167" s="86">
        <v>75818</v>
      </c>
      <c r="C167" s="89"/>
      <c r="D167" s="81" t="s">
        <v>243</v>
      </c>
      <c r="E167" s="467">
        <f>E168</f>
        <v>1433215</v>
      </c>
      <c r="F167" s="467">
        <f>F168</f>
        <v>0</v>
      </c>
      <c r="G167" s="70">
        <f t="shared" si="3"/>
        <v>1433215</v>
      </c>
    </row>
    <row r="168" spans="1:7" ht="12.75">
      <c r="A168" s="24"/>
      <c r="B168" s="40"/>
      <c r="C168" s="40">
        <v>4810</v>
      </c>
      <c r="D168" s="10" t="s">
        <v>244</v>
      </c>
      <c r="E168" s="466">
        <v>1433215</v>
      </c>
      <c r="F168" s="275"/>
      <c r="G168" s="71">
        <f t="shared" si="3"/>
        <v>1433215</v>
      </c>
    </row>
    <row r="169" spans="1:7" ht="12.75">
      <c r="A169" s="24"/>
      <c r="B169" s="40"/>
      <c r="C169" s="40"/>
      <c r="D169" s="10"/>
      <c r="E169" s="466"/>
      <c r="F169" s="275"/>
      <c r="G169" s="71"/>
    </row>
    <row r="170" spans="1:7" ht="13.5" thickBot="1">
      <c r="A170" s="47">
        <v>801</v>
      </c>
      <c r="B170" s="43"/>
      <c r="C170" s="43"/>
      <c r="D170" s="54" t="s">
        <v>24</v>
      </c>
      <c r="E170" s="465">
        <f>E171+E185+E199+E215+E223+E244+E248</f>
        <v>7649189</v>
      </c>
      <c r="F170" s="465">
        <f>F171+F185+F199+F215+F223+F244+F248</f>
        <v>16380</v>
      </c>
      <c r="G170" s="68">
        <f t="shared" si="3"/>
        <v>7665569</v>
      </c>
    </row>
    <row r="171" spans="1:7" ht="12.75">
      <c r="A171" s="24"/>
      <c r="B171" s="86">
        <v>80101</v>
      </c>
      <c r="C171" s="89"/>
      <c r="D171" s="81" t="s">
        <v>245</v>
      </c>
      <c r="E171" s="467">
        <f>SUM(E172:E183)</f>
        <v>59000</v>
      </c>
      <c r="F171" s="467">
        <f>SUM(F172:F183)</f>
        <v>0</v>
      </c>
      <c r="G171" s="512">
        <f t="shared" si="3"/>
        <v>59000</v>
      </c>
    </row>
    <row r="172" spans="1:7" ht="12.75">
      <c r="A172" s="24"/>
      <c r="B172" s="40"/>
      <c r="C172" s="40">
        <v>3020</v>
      </c>
      <c r="D172" s="10" t="s">
        <v>215</v>
      </c>
      <c r="E172" s="466">
        <v>6422</v>
      </c>
      <c r="F172" s="275"/>
      <c r="G172" s="71">
        <f t="shared" si="3"/>
        <v>6422</v>
      </c>
    </row>
    <row r="173" spans="1:9" ht="12.75">
      <c r="A173" s="24"/>
      <c r="B173" s="40"/>
      <c r="C173" s="40">
        <v>4010</v>
      </c>
      <c r="D173" s="10" t="s">
        <v>216</v>
      </c>
      <c r="E173" s="466">
        <v>33959</v>
      </c>
      <c r="F173" s="275"/>
      <c r="G173" s="71">
        <f t="shared" si="3"/>
        <v>33959</v>
      </c>
      <c r="I173" s="303">
        <f>SUM(G173:G176)</f>
        <v>46806</v>
      </c>
    </row>
    <row r="174" spans="1:7" ht="12.75">
      <c r="A174" s="24"/>
      <c r="B174" s="40"/>
      <c r="C174" s="40">
        <v>4040</v>
      </c>
      <c r="D174" s="10" t="s">
        <v>217</v>
      </c>
      <c r="E174" s="466">
        <v>5217</v>
      </c>
      <c r="F174" s="275"/>
      <c r="G174" s="71">
        <f aca="true" t="shared" si="4" ref="G174:G237">E174+F174</f>
        <v>5217</v>
      </c>
    </row>
    <row r="175" spans="1:7" ht="12.75">
      <c r="A175" s="24"/>
      <c r="B175" s="40"/>
      <c r="C175" s="40">
        <v>4110</v>
      </c>
      <c r="D175" s="10" t="s">
        <v>218</v>
      </c>
      <c r="E175" s="466">
        <v>6706</v>
      </c>
      <c r="F175" s="275"/>
      <c r="G175" s="71">
        <f t="shared" si="4"/>
        <v>6706</v>
      </c>
    </row>
    <row r="176" spans="1:7" ht="12.75">
      <c r="A176" s="24"/>
      <c r="B176" s="40"/>
      <c r="C176" s="40">
        <v>4120</v>
      </c>
      <c r="D176" s="10" t="s">
        <v>219</v>
      </c>
      <c r="E176" s="466">
        <v>924</v>
      </c>
      <c r="F176" s="275"/>
      <c r="G176" s="71">
        <f t="shared" si="4"/>
        <v>924</v>
      </c>
    </row>
    <row r="177" spans="1:7" ht="12.75">
      <c r="A177" s="24"/>
      <c r="B177" s="40"/>
      <c r="C177" s="40">
        <v>4210</v>
      </c>
      <c r="D177" s="10" t="s">
        <v>220</v>
      </c>
      <c r="E177" s="466">
        <v>200</v>
      </c>
      <c r="F177" s="275"/>
      <c r="G177" s="71">
        <f t="shared" si="4"/>
        <v>200</v>
      </c>
    </row>
    <row r="178" spans="1:7" ht="12.75">
      <c r="A178" s="24"/>
      <c r="B178" s="40"/>
      <c r="C178" s="40">
        <v>4240</v>
      </c>
      <c r="D178" s="10" t="s">
        <v>246</v>
      </c>
      <c r="E178" s="466">
        <v>993</v>
      </c>
      <c r="F178" s="275"/>
      <c r="G178" s="71">
        <f t="shared" si="4"/>
        <v>993</v>
      </c>
    </row>
    <row r="179" spans="1:7" ht="12.75">
      <c r="A179" s="24"/>
      <c r="B179" s="40"/>
      <c r="C179" s="40">
        <v>4260</v>
      </c>
      <c r="D179" s="10" t="s">
        <v>221</v>
      </c>
      <c r="E179" s="466">
        <v>200</v>
      </c>
      <c r="F179" s="275"/>
      <c r="G179" s="71">
        <f t="shared" si="4"/>
        <v>200</v>
      </c>
    </row>
    <row r="180" spans="1:7" ht="12.75">
      <c r="A180" s="24"/>
      <c r="B180" s="40"/>
      <c r="C180" s="40">
        <v>4270</v>
      </c>
      <c r="D180" s="79" t="s">
        <v>222</v>
      </c>
      <c r="E180" s="466">
        <v>200</v>
      </c>
      <c r="F180" s="275"/>
      <c r="G180" s="71">
        <f t="shared" si="4"/>
        <v>200</v>
      </c>
    </row>
    <row r="181" spans="1:7" ht="12.75">
      <c r="A181" s="24"/>
      <c r="B181" s="40"/>
      <c r="C181" s="40">
        <v>4300</v>
      </c>
      <c r="D181" s="10" t="s">
        <v>212</v>
      </c>
      <c r="E181" s="466">
        <v>300</v>
      </c>
      <c r="F181" s="275"/>
      <c r="G181" s="71">
        <f t="shared" si="4"/>
        <v>300</v>
      </c>
    </row>
    <row r="182" spans="1:7" ht="12.75">
      <c r="A182" s="24"/>
      <c r="B182" s="40"/>
      <c r="C182" s="40">
        <v>4410</v>
      </c>
      <c r="D182" s="10" t="s">
        <v>224</v>
      </c>
      <c r="E182" s="466">
        <v>100</v>
      </c>
      <c r="F182" s="275"/>
      <c r="G182" s="71">
        <f t="shared" si="4"/>
        <v>100</v>
      </c>
    </row>
    <row r="183" spans="1:7" ht="12.75">
      <c r="A183" s="24"/>
      <c r="B183" s="40"/>
      <c r="C183" s="40">
        <v>4440</v>
      </c>
      <c r="D183" s="10" t="s">
        <v>226</v>
      </c>
      <c r="E183" s="466">
        <v>3779</v>
      </c>
      <c r="F183" s="275"/>
      <c r="G183" s="71">
        <f t="shared" si="4"/>
        <v>3779</v>
      </c>
    </row>
    <row r="184" spans="1:7" ht="12.75">
      <c r="A184" s="24"/>
      <c r="B184" s="40"/>
      <c r="C184" s="40"/>
      <c r="D184" s="10"/>
      <c r="E184" s="466"/>
      <c r="F184" s="275"/>
      <c r="G184" s="71"/>
    </row>
    <row r="185" spans="1:7" ht="12.75">
      <c r="A185" s="25"/>
      <c r="B185" s="86">
        <v>80110</v>
      </c>
      <c r="C185" s="89"/>
      <c r="D185" s="81" t="s">
        <v>247</v>
      </c>
      <c r="E185" s="467">
        <f>SUM(E186:E197)</f>
        <v>229270</v>
      </c>
      <c r="F185" s="467">
        <f>SUM(F186:F197)</f>
        <v>0</v>
      </c>
      <c r="G185" s="70">
        <f t="shared" si="4"/>
        <v>229270</v>
      </c>
    </row>
    <row r="186" spans="1:7" ht="12.75">
      <c r="A186" s="25"/>
      <c r="B186" s="40"/>
      <c r="C186" s="40">
        <v>3020</v>
      </c>
      <c r="D186" s="10" t="s">
        <v>215</v>
      </c>
      <c r="E186" s="466">
        <v>6764</v>
      </c>
      <c r="F186" s="275"/>
      <c r="G186" s="71">
        <f t="shared" si="4"/>
        <v>6764</v>
      </c>
    </row>
    <row r="187" spans="1:9" ht="12.75">
      <c r="A187" s="25"/>
      <c r="B187" s="40"/>
      <c r="C187" s="40">
        <v>4010</v>
      </c>
      <c r="D187" s="10" t="s">
        <v>216</v>
      </c>
      <c r="E187" s="466">
        <v>144743</v>
      </c>
      <c r="F187" s="275"/>
      <c r="G187" s="71">
        <f t="shared" si="4"/>
        <v>144743</v>
      </c>
      <c r="I187" s="303">
        <f>SUM(G187:G190)</f>
        <v>191075</v>
      </c>
    </row>
    <row r="188" spans="1:7" ht="12.75">
      <c r="A188" s="25"/>
      <c r="B188" s="40"/>
      <c r="C188" s="40">
        <v>4040</v>
      </c>
      <c r="D188" s="10" t="s">
        <v>217</v>
      </c>
      <c r="E188" s="466">
        <v>16529</v>
      </c>
      <c r="F188" s="275"/>
      <c r="G188" s="71">
        <f t="shared" si="4"/>
        <v>16529</v>
      </c>
    </row>
    <row r="189" spans="1:7" ht="12.75">
      <c r="A189" s="25"/>
      <c r="B189" s="40"/>
      <c r="C189" s="40">
        <v>4110</v>
      </c>
      <c r="D189" s="10" t="s">
        <v>218</v>
      </c>
      <c r="E189" s="466">
        <v>26170</v>
      </c>
      <c r="F189" s="275"/>
      <c r="G189" s="71">
        <f t="shared" si="4"/>
        <v>26170</v>
      </c>
    </row>
    <row r="190" spans="1:7" ht="12.75">
      <c r="A190" s="25"/>
      <c r="B190" s="40"/>
      <c r="C190" s="40">
        <v>4120</v>
      </c>
      <c r="D190" s="10" t="s">
        <v>219</v>
      </c>
      <c r="E190" s="466">
        <v>3633</v>
      </c>
      <c r="F190" s="275"/>
      <c r="G190" s="71">
        <f t="shared" si="4"/>
        <v>3633</v>
      </c>
    </row>
    <row r="191" spans="1:7" ht="12.75">
      <c r="A191" s="25"/>
      <c r="B191" s="40"/>
      <c r="C191" s="40">
        <v>4210</v>
      </c>
      <c r="D191" s="10" t="s">
        <v>220</v>
      </c>
      <c r="E191" s="466">
        <v>3000</v>
      </c>
      <c r="F191" s="275"/>
      <c r="G191" s="71">
        <f t="shared" si="4"/>
        <v>3000</v>
      </c>
    </row>
    <row r="192" spans="1:7" ht="12.75">
      <c r="A192" s="25"/>
      <c r="B192" s="40"/>
      <c r="C192" s="40">
        <v>4240</v>
      </c>
      <c r="D192" s="79" t="s">
        <v>248</v>
      </c>
      <c r="E192" s="466">
        <v>3000</v>
      </c>
      <c r="F192" s="275"/>
      <c r="G192" s="71">
        <f t="shared" si="4"/>
        <v>3000</v>
      </c>
    </row>
    <row r="193" spans="1:7" ht="12.75">
      <c r="A193" s="25"/>
      <c r="B193" s="40"/>
      <c r="C193" s="40">
        <v>4260</v>
      </c>
      <c r="D193" s="10" t="s">
        <v>221</v>
      </c>
      <c r="E193" s="466">
        <v>3000</v>
      </c>
      <c r="F193" s="275"/>
      <c r="G193" s="71">
        <f t="shared" si="4"/>
        <v>3000</v>
      </c>
    </row>
    <row r="194" spans="1:7" ht="12.75">
      <c r="A194" s="25"/>
      <c r="B194" s="40"/>
      <c r="C194" s="40">
        <v>4270</v>
      </c>
      <c r="D194" s="79" t="s">
        <v>222</v>
      </c>
      <c r="E194" s="466">
        <v>2300</v>
      </c>
      <c r="F194" s="275"/>
      <c r="G194" s="71">
        <f t="shared" si="4"/>
        <v>2300</v>
      </c>
    </row>
    <row r="195" spans="1:7" ht="12.75">
      <c r="A195" s="25"/>
      <c r="B195" s="40"/>
      <c r="C195" s="40">
        <v>4300</v>
      </c>
      <c r="D195" s="10" t="s">
        <v>212</v>
      </c>
      <c r="E195" s="466">
        <v>4756</v>
      </c>
      <c r="F195" s="275"/>
      <c r="G195" s="71">
        <f t="shared" si="4"/>
        <v>4756</v>
      </c>
    </row>
    <row r="196" spans="1:7" ht="12.75">
      <c r="A196" s="25"/>
      <c r="B196" s="40"/>
      <c r="C196" s="40">
        <v>4410</v>
      </c>
      <c r="D196" s="10" t="s">
        <v>224</v>
      </c>
      <c r="E196" s="466">
        <v>500</v>
      </c>
      <c r="F196" s="275"/>
      <c r="G196" s="71">
        <f t="shared" si="4"/>
        <v>500</v>
      </c>
    </row>
    <row r="197" spans="1:7" ht="12.75">
      <c r="A197" s="25"/>
      <c r="B197" s="40"/>
      <c r="C197" s="40">
        <v>4440</v>
      </c>
      <c r="D197" s="10" t="s">
        <v>226</v>
      </c>
      <c r="E197" s="466">
        <v>14875</v>
      </c>
      <c r="F197" s="275"/>
      <c r="G197" s="71">
        <f t="shared" si="4"/>
        <v>14875</v>
      </c>
    </row>
    <row r="198" spans="1:7" ht="12.75">
      <c r="A198" s="25"/>
      <c r="B198" s="40"/>
      <c r="C198" s="40"/>
      <c r="D198" s="10"/>
      <c r="E198" s="466"/>
      <c r="F198" s="275"/>
      <c r="G198" s="71"/>
    </row>
    <row r="199" spans="1:7" ht="12.75">
      <c r="A199" s="25"/>
      <c r="B199" s="86">
        <v>80120</v>
      </c>
      <c r="C199" s="89"/>
      <c r="D199" s="81" t="s">
        <v>36</v>
      </c>
      <c r="E199" s="467">
        <f>SUM(E200:E213)</f>
        <v>3145619</v>
      </c>
      <c r="F199" s="467">
        <f>SUM(F200:F213)</f>
        <v>0</v>
      </c>
      <c r="G199" s="70">
        <f t="shared" si="4"/>
        <v>3145619</v>
      </c>
    </row>
    <row r="200" spans="1:7" ht="12.75">
      <c r="A200" s="25"/>
      <c r="B200" s="40"/>
      <c r="C200" s="40">
        <v>3020</v>
      </c>
      <c r="D200" s="10" t="s">
        <v>215</v>
      </c>
      <c r="E200" s="466">
        <v>3117</v>
      </c>
      <c r="F200" s="275"/>
      <c r="G200" s="71">
        <f t="shared" si="4"/>
        <v>3117</v>
      </c>
    </row>
    <row r="201" spans="1:9" ht="12.75">
      <c r="A201" s="25"/>
      <c r="B201" s="40"/>
      <c r="C201" s="40">
        <v>4010</v>
      </c>
      <c r="D201" s="10" t="s">
        <v>216</v>
      </c>
      <c r="E201" s="466">
        <v>1205909</v>
      </c>
      <c r="F201" s="275"/>
      <c r="G201" s="71">
        <f t="shared" si="4"/>
        <v>1205909</v>
      </c>
      <c r="I201" s="303">
        <f>SUM(G201:G204)</f>
        <v>1552523</v>
      </c>
    </row>
    <row r="202" spans="1:7" ht="12.75">
      <c r="A202" s="25"/>
      <c r="B202" s="40"/>
      <c r="C202" s="40">
        <v>4040</v>
      </c>
      <c r="D202" s="10" t="s">
        <v>217</v>
      </c>
      <c r="E202" s="466">
        <v>89483</v>
      </c>
      <c r="F202" s="275"/>
      <c r="G202" s="71">
        <f t="shared" si="4"/>
        <v>89483</v>
      </c>
    </row>
    <row r="203" spans="1:7" ht="12.75">
      <c r="A203" s="25"/>
      <c r="B203" s="40"/>
      <c r="C203" s="40">
        <v>4110</v>
      </c>
      <c r="D203" s="10" t="s">
        <v>218</v>
      </c>
      <c r="E203" s="466">
        <v>226246</v>
      </c>
      <c r="F203" s="275"/>
      <c r="G203" s="71">
        <f t="shared" si="4"/>
        <v>226246</v>
      </c>
    </row>
    <row r="204" spans="1:7" ht="12.75">
      <c r="A204" s="25"/>
      <c r="B204" s="40"/>
      <c r="C204" s="40">
        <v>4120</v>
      </c>
      <c r="D204" s="10" t="s">
        <v>219</v>
      </c>
      <c r="E204" s="466">
        <v>30885</v>
      </c>
      <c r="F204" s="275"/>
      <c r="G204" s="71">
        <f t="shared" si="4"/>
        <v>30885</v>
      </c>
    </row>
    <row r="205" spans="1:7" ht="12.75">
      <c r="A205" s="25"/>
      <c r="B205" s="40"/>
      <c r="C205" s="40">
        <v>4210</v>
      </c>
      <c r="D205" s="10" t="s">
        <v>220</v>
      </c>
      <c r="E205" s="466">
        <v>15682</v>
      </c>
      <c r="F205" s="275"/>
      <c r="G205" s="71">
        <f t="shared" si="4"/>
        <v>15682</v>
      </c>
    </row>
    <row r="206" spans="1:7" ht="12.75">
      <c r="A206" s="25"/>
      <c r="B206" s="40"/>
      <c r="C206" s="40">
        <v>4260</v>
      </c>
      <c r="D206" s="10" t="s">
        <v>221</v>
      </c>
      <c r="E206" s="466">
        <v>66604</v>
      </c>
      <c r="F206" s="275"/>
      <c r="G206" s="71">
        <f t="shared" si="4"/>
        <v>66604</v>
      </c>
    </row>
    <row r="207" spans="1:7" ht="12.75">
      <c r="A207" s="25"/>
      <c r="B207" s="40"/>
      <c r="C207" s="40">
        <v>4280</v>
      </c>
      <c r="D207" s="10" t="s">
        <v>223</v>
      </c>
      <c r="E207" s="466">
        <v>800</v>
      </c>
      <c r="F207" s="275"/>
      <c r="G207" s="71">
        <f t="shared" si="4"/>
        <v>800</v>
      </c>
    </row>
    <row r="208" spans="1:7" ht="12.75">
      <c r="A208" s="25"/>
      <c r="B208" s="11"/>
      <c r="C208" s="40">
        <v>4300</v>
      </c>
      <c r="D208" s="10" t="s">
        <v>212</v>
      </c>
      <c r="E208" s="466">
        <v>9810</v>
      </c>
      <c r="F208" s="275"/>
      <c r="G208" s="71">
        <f t="shared" si="4"/>
        <v>9810</v>
      </c>
    </row>
    <row r="209" spans="1:7" ht="12.75">
      <c r="A209" s="25"/>
      <c r="B209" s="11"/>
      <c r="C209" s="40">
        <v>4350</v>
      </c>
      <c r="D209" s="79" t="s">
        <v>613</v>
      </c>
      <c r="E209" s="466">
        <v>200</v>
      </c>
      <c r="F209" s="275"/>
      <c r="G209" s="71">
        <f t="shared" si="4"/>
        <v>200</v>
      </c>
    </row>
    <row r="210" spans="1:7" ht="12.75">
      <c r="A210" s="25"/>
      <c r="B210" s="11"/>
      <c r="C210" s="40">
        <v>4410</v>
      </c>
      <c r="D210" s="10" t="s">
        <v>224</v>
      </c>
      <c r="E210" s="466">
        <v>3500</v>
      </c>
      <c r="F210" s="275"/>
      <c r="G210" s="71">
        <f t="shared" si="4"/>
        <v>3500</v>
      </c>
    </row>
    <row r="211" spans="1:7" ht="12.75">
      <c r="A211" s="25"/>
      <c r="B211" s="11"/>
      <c r="C211" s="40">
        <v>4430</v>
      </c>
      <c r="D211" s="10" t="s">
        <v>225</v>
      </c>
      <c r="E211" s="466">
        <v>10000</v>
      </c>
      <c r="F211" s="275"/>
      <c r="G211" s="71">
        <f t="shared" si="4"/>
        <v>10000</v>
      </c>
    </row>
    <row r="212" spans="1:7" ht="12.75">
      <c r="A212" s="25"/>
      <c r="B212" s="11"/>
      <c r="C212" s="40">
        <v>4440</v>
      </c>
      <c r="D212" s="10" t="s">
        <v>226</v>
      </c>
      <c r="E212" s="466">
        <v>83383</v>
      </c>
      <c r="F212" s="275"/>
      <c r="G212" s="71">
        <f t="shared" si="4"/>
        <v>83383</v>
      </c>
    </row>
    <row r="213" spans="1:7" ht="12.75">
      <c r="A213" s="25"/>
      <c r="B213" s="11"/>
      <c r="C213" s="40">
        <v>6050</v>
      </c>
      <c r="D213" s="79" t="s">
        <v>229</v>
      </c>
      <c r="E213" s="466">
        <v>1400000</v>
      </c>
      <c r="F213" s="275"/>
      <c r="G213" s="71">
        <f t="shared" si="4"/>
        <v>1400000</v>
      </c>
    </row>
    <row r="214" spans="1:7" ht="12.75">
      <c r="A214" s="25"/>
      <c r="B214" s="11"/>
      <c r="C214" s="40"/>
      <c r="D214" s="10"/>
      <c r="E214" s="466"/>
      <c r="F214" s="275"/>
      <c r="G214" s="71"/>
    </row>
    <row r="215" spans="1:7" ht="12.75">
      <c r="A215" s="25"/>
      <c r="B215" s="86">
        <v>80123</v>
      </c>
      <c r="C215" s="89"/>
      <c r="D215" s="83" t="s">
        <v>249</v>
      </c>
      <c r="E215" s="467">
        <f>SUM(E216:E221)</f>
        <v>82631</v>
      </c>
      <c r="F215" s="467">
        <f>SUM(F216:F221)</f>
        <v>0</v>
      </c>
      <c r="G215" s="70">
        <f t="shared" si="4"/>
        <v>82631</v>
      </c>
    </row>
    <row r="216" spans="1:7" ht="12.75">
      <c r="A216" s="25"/>
      <c r="B216" s="40"/>
      <c r="C216" s="40">
        <v>3020</v>
      </c>
      <c r="D216" s="10" t="s">
        <v>215</v>
      </c>
      <c r="E216" s="466">
        <v>95</v>
      </c>
      <c r="F216" s="275"/>
      <c r="G216" s="71">
        <f t="shared" si="4"/>
        <v>95</v>
      </c>
    </row>
    <row r="217" spans="1:9" ht="12.75">
      <c r="A217" s="25"/>
      <c r="B217" s="40"/>
      <c r="C217" s="40">
        <v>4010</v>
      </c>
      <c r="D217" s="10" t="s">
        <v>216</v>
      </c>
      <c r="E217" s="466">
        <v>60053</v>
      </c>
      <c r="F217" s="275"/>
      <c r="G217" s="71">
        <f t="shared" si="4"/>
        <v>60053</v>
      </c>
      <c r="I217" s="303">
        <f>SUM(G217:G220)</f>
        <v>77497</v>
      </c>
    </row>
    <row r="218" spans="1:7" ht="12.75">
      <c r="A218" s="25"/>
      <c r="B218" s="40"/>
      <c r="C218" s="40">
        <v>4040</v>
      </c>
      <c r="D218" s="10" t="s">
        <v>217</v>
      </c>
      <c r="E218" s="466">
        <v>4599</v>
      </c>
      <c r="F218" s="275"/>
      <c r="G218" s="71">
        <f t="shared" si="4"/>
        <v>4599</v>
      </c>
    </row>
    <row r="219" spans="1:7" ht="12.75">
      <c r="A219" s="25"/>
      <c r="B219" s="40"/>
      <c r="C219" s="40">
        <v>4110</v>
      </c>
      <c r="D219" s="10" t="s">
        <v>218</v>
      </c>
      <c r="E219" s="466">
        <v>11271</v>
      </c>
      <c r="F219" s="275"/>
      <c r="G219" s="71">
        <f t="shared" si="4"/>
        <v>11271</v>
      </c>
    </row>
    <row r="220" spans="1:7" ht="12.75">
      <c r="A220" s="25"/>
      <c r="B220" s="40"/>
      <c r="C220" s="40">
        <v>4120</v>
      </c>
      <c r="D220" s="10" t="s">
        <v>219</v>
      </c>
      <c r="E220" s="466">
        <v>1574</v>
      </c>
      <c r="F220" s="275"/>
      <c r="G220" s="71">
        <f t="shared" si="4"/>
        <v>1574</v>
      </c>
    </row>
    <row r="221" spans="1:7" ht="12.75">
      <c r="A221" s="25"/>
      <c r="B221" s="40"/>
      <c r="C221" s="40">
        <v>4440</v>
      </c>
      <c r="D221" s="10" t="s">
        <v>226</v>
      </c>
      <c r="E221" s="466">
        <v>5039</v>
      </c>
      <c r="F221" s="275"/>
      <c r="G221" s="71">
        <f t="shared" si="4"/>
        <v>5039</v>
      </c>
    </row>
    <row r="222" spans="1:7" ht="12.75">
      <c r="A222" s="25"/>
      <c r="B222" s="40"/>
      <c r="C222" s="40"/>
      <c r="D222" s="10"/>
      <c r="E222" s="466"/>
      <c r="F222" s="275"/>
      <c r="G222" s="71"/>
    </row>
    <row r="223" spans="1:7" ht="12.75">
      <c r="A223" s="25"/>
      <c r="B223" s="86">
        <v>80130</v>
      </c>
      <c r="C223" s="89"/>
      <c r="D223" s="81" t="s">
        <v>37</v>
      </c>
      <c r="E223" s="467">
        <f>SUM(E224:E242)</f>
        <v>4086924</v>
      </c>
      <c r="F223" s="467">
        <f>SUM(F224:F242)</f>
        <v>17480</v>
      </c>
      <c r="G223" s="70">
        <f t="shared" si="4"/>
        <v>4104404</v>
      </c>
    </row>
    <row r="224" spans="1:7" ht="12.75">
      <c r="A224" s="25"/>
      <c r="B224" s="11"/>
      <c r="C224" s="40">
        <v>3020</v>
      </c>
      <c r="D224" s="10" t="s">
        <v>215</v>
      </c>
      <c r="E224" s="466">
        <v>36619</v>
      </c>
      <c r="F224" s="275"/>
      <c r="G224" s="71">
        <f t="shared" si="4"/>
        <v>36619</v>
      </c>
    </row>
    <row r="225" spans="1:9" ht="12.75">
      <c r="A225" s="25"/>
      <c r="B225" s="11"/>
      <c r="C225" s="40">
        <v>4010</v>
      </c>
      <c r="D225" s="10" t="s">
        <v>216</v>
      </c>
      <c r="E225" s="466">
        <v>2394777</v>
      </c>
      <c r="F225" s="275"/>
      <c r="G225" s="71">
        <f t="shared" si="4"/>
        <v>2394777</v>
      </c>
      <c r="I225" s="303">
        <f>SUM(G225:G229)</f>
        <v>3117207</v>
      </c>
    </row>
    <row r="226" spans="1:7" ht="12.75">
      <c r="A226" s="25"/>
      <c r="B226" s="11"/>
      <c r="C226" s="40">
        <v>4040</v>
      </c>
      <c r="D226" s="10" t="s">
        <v>217</v>
      </c>
      <c r="E226" s="466">
        <v>182424</v>
      </c>
      <c r="F226" s="275"/>
      <c r="G226" s="71">
        <f t="shared" si="4"/>
        <v>182424</v>
      </c>
    </row>
    <row r="227" spans="1:7" ht="12.75">
      <c r="A227" s="25"/>
      <c r="B227" s="11"/>
      <c r="C227" s="40">
        <v>4110</v>
      </c>
      <c r="D227" s="10" t="s">
        <v>218</v>
      </c>
      <c r="E227" s="466">
        <v>458551</v>
      </c>
      <c r="F227" s="275">
        <v>1620</v>
      </c>
      <c r="G227" s="71">
        <f t="shared" si="4"/>
        <v>460171</v>
      </c>
    </row>
    <row r="228" spans="1:7" ht="12.75">
      <c r="A228" s="25"/>
      <c r="B228" s="11"/>
      <c r="C228" s="40">
        <v>4120</v>
      </c>
      <c r="D228" s="10" t="s">
        <v>219</v>
      </c>
      <c r="E228" s="466">
        <v>62536</v>
      </c>
      <c r="F228" s="275">
        <v>220</v>
      </c>
      <c r="G228" s="71">
        <f t="shared" si="4"/>
        <v>62756</v>
      </c>
    </row>
    <row r="229" spans="1:7" ht="12.75">
      <c r="A229" s="25"/>
      <c r="B229" s="11"/>
      <c r="C229" s="40">
        <v>4170</v>
      </c>
      <c r="D229" s="79" t="s">
        <v>612</v>
      </c>
      <c r="E229" s="466">
        <v>8089</v>
      </c>
      <c r="F229" s="275">
        <v>8990</v>
      </c>
      <c r="G229" s="71">
        <f t="shared" si="4"/>
        <v>17079</v>
      </c>
    </row>
    <row r="230" spans="1:7" ht="12.75">
      <c r="A230" s="25"/>
      <c r="B230" s="11"/>
      <c r="C230" s="40">
        <v>4210</v>
      </c>
      <c r="D230" s="10" t="s">
        <v>220</v>
      </c>
      <c r="E230" s="466">
        <v>281975</v>
      </c>
      <c r="F230" s="275">
        <v>1650</v>
      </c>
      <c r="G230" s="71">
        <f t="shared" si="4"/>
        <v>283625</v>
      </c>
    </row>
    <row r="231" spans="1:7" ht="12.75">
      <c r="A231" s="25"/>
      <c r="B231" s="11"/>
      <c r="C231" s="40">
        <v>4240</v>
      </c>
      <c r="D231" s="10" t="s">
        <v>248</v>
      </c>
      <c r="E231" s="466">
        <v>50416</v>
      </c>
      <c r="F231" s="275"/>
      <c r="G231" s="71">
        <f t="shared" si="4"/>
        <v>50416</v>
      </c>
    </row>
    <row r="232" spans="1:7" ht="12.75">
      <c r="A232" s="25"/>
      <c r="B232" s="11"/>
      <c r="C232" s="40">
        <v>4260</v>
      </c>
      <c r="D232" s="10" t="s">
        <v>221</v>
      </c>
      <c r="E232" s="466">
        <v>109604</v>
      </c>
      <c r="F232" s="275"/>
      <c r="G232" s="71">
        <f t="shared" si="4"/>
        <v>109604</v>
      </c>
    </row>
    <row r="233" spans="1:7" ht="12.75">
      <c r="A233" s="25"/>
      <c r="B233" s="11"/>
      <c r="C233" s="40">
        <v>4270</v>
      </c>
      <c r="D233" s="79" t="s">
        <v>222</v>
      </c>
      <c r="E233" s="466">
        <v>104020</v>
      </c>
      <c r="F233" s="275"/>
      <c r="G233" s="71">
        <f t="shared" si="4"/>
        <v>104020</v>
      </c>
    </row>
    <row r="234" spans="1:7" ht="12.75">
      <c r="A234" s="25"/>
      <c r="B234" s="11"/>
      <c r="C234" s="40">
        <v>4280</v>
      </c>
      <c r="D234" s="10" t="s">
        <v>223</v>
      </c>
      <c r="E234" s="466">
        <v>1900</v>
      </c>
      <c r="F234" s="275"/>
      <c r="G234" s="71">
        <f t="shared" si="4"/>
        <v>1900</v>
      </c>
    </row>
    <row r="235" spans="1:7" ht="12.75">
      <c r="A235" s="25"/>
      <c r="B235" s="11"/>
      <c r="C235" s="40">
        <v>4300</v>
      </c>
      <c r="D235" s="10" t="s">
        <v>212</v>
      </c>
      <c r="E235" s="466">
        <v>104322</v>
      </c>
      <c r="F235" s="275"/>
      <c r="G235" s="71">
        <f t="shared" si="4"/>
        <v>104322</v>
      </c>
    </row>
    <row r="236" spans="1:7" ht="12.75">
      <c r="A236" s="25"/>
      <c r="B236" s="11"/>
      <c r="C236" s="40">
        <v>4350</v>
      </c>
      <c r="D236" s="79" t="s">
        <v>613</v>
      </c>
      <c r="E236" s="466">
        <v>3265</v>
      </c>
      <c r="F236" s="275"/>
      <c r="G236" s="71">
        <f t="shared" si="4"/>
        <v>3265</v>
      </c>
    </row>
    <row r="237" spans="1:7" ht="12.75">
      <c r="A237" s="25"/>
      <c r="B237" s="11"/>
      <c r="C237" s="40">
        <v>4410</v>
      </c>
      <c r="D237" s="1" t="s">
        <v>224</v>
      </c>
      <c r="E237" s="141">
        <v>3100</v>
      </c>
      <c r="F237" s="79"/>
      <c r="G237" s="71">
        <f t="shared" si="4"/>
        <v>3100</v>
      </c>
    </row>
    <row r="238" spans="1:7" ht="12.75">
      <c r="A238" s="25"/>
      <c r="B238" s="11"/>
      <c r="C238" s="40">
        <v>4430</v>
      </c>
      <c r="D238" s="10" t="s">
        <v>225</v>
      </c>
      <c r="E238" s="466">
        <v>21719</v>
      </c>
      <c r="F238" s="275"/>
      <c r="G238" s="71">
        <f aca="true" t="shared" si="5" ref="G238:G313">E238+F238</f>
        <v>21719</v>
      </c>
    </row>
    <row r="239" spans="1:7" ht="12.75">
      <c r="A239" s="25"/>
      <c r="B239" s="11"/>
      <c r="C239" s="40">
        <v>4440</v>
      </c>
      <c r="D239" s="10" t="s">
        <v>226</v>
      </c>
      <c r="E239" s="466">
        <v>162607</v>
      </c>
      <c r="F239" s="275"/>
      <c r="G239" s="71">
        <f t="shared" si="5"/>
        <v>162607</v>
      </c>
    </row>
    <row r="240" spans="1:7" ht="12.75">
      <c r="A240" s="25"/>
      <c r="B240" s="11"/>
      <c r="C240" s="40">
        <v>4530</v>
      </c>
      <c r="D240" s="10" t="s">
        <v>250</v>
      </c>
      <c r="E240" s="466">
        <v>1000</v>
      </c>
      <c r="F240" s="275"/>
      <c r="G240" s="71">
        <f t="shared" si="5"/>
        <v>1000</v>
      </c>
    </row>
    <row r="241" spans="1:7" ht="12.75">
      <c r="A241" s="25"/>
      <c r="B241" s="11"/>
      <c r="C241" s="40">
        <v>6050</v>
      </c>
      <c r="D241" s="79" t="s">
        <v>229</v>
      </c>
      <c r="E241" s="466">
        <v>100000</v>
      </c>
      <c r="F241" s="275"/>
      <c r="G241" s="71">
        <f t="shared" si="5"/>
        <v>100000</v>
      </c>
    </row>
    <row r="242" spans="1:7" ht="12.75">
      <c r="A242" s="25"/>
      <c r="B242" s="11"/>
      <c r="C242" s="40">
        <v>6060</v>
      </c>
      <c r="D242" s="79" t="s">
        <v>537</v>
      </c>
      <c r="E242" s="466">
        <v>0</v>
      </c>
      <c r="F242" s="275">
        <v>5000</v>
      </c>
      <c r="G242" s="71">
        <f t="shared" si="5"/>
        <v>5000</v>
      </c>
    </row>
    <row r="243" spans="1:7" ht="12.75">
      <c r="A243" s="25"/>
      <c r="B243" s="11"/>
      <c r="C243" s="40"/>
      <c r="D243" s="79"/>
      <c r="E243" s="466"/>
      <c r="F243" s="275"/>
      <c r="G243" s="71"/>
    </row>
    <row r="244" spans="1:7" ht="12.75">
      <c r="A244" s="25"/>
      <c r="B244" s="86">
        <v>80146</v>
      </c>
      <c r="C244" s="89"/>
      <c r="D244" s="83" t="s">
        <v>175</v>
      </c>
      <c r="E244" s="467">
        <f>SUM(E245:E246)</f>
        <v>38595</v>
      </c>
      <c r="F244" s="467">
        <f>SUM(F245:F246)</f>
        <v>-1200</v>
      </c>
      <c r="G244" s="70">
        <f t="shared" si="5"/>
        <v>37395</v>
      </c>
    </row>
    <row r="245" spans="1:7" ht="12.75">
      <c r="A245" s="25"/>
      <c r="B245" s="40"/>
      <c r="C245" s="40">
        <v>4300</v>
      </c>
      <c r="D245" s="79" t="s">
        <v>212</v>
      </c>
      <c r="E245" s="466">
        <v>38595</v>
      </c>
      <c r="F245" s="275">
        <f>-1200-1200</f>
        <v>-2400</v>
      </c>
      <c r="G245" s="71">
        <f t="shared" si="5"/>
        <v>36195</v>
      </c>
    </row>
    <row r="246" spans="1:7" ht="12.75">
      <c r="A246" s="25"/>
      <c r="B246" s="40"/>
      <c r="C246" s="40">
        <v>4410</v>
      </c>
      <c r="D246" s="79" t="s">
        <v>224</v>
      </c>
      <c r="E246" s="466">
        <v>0</v>
      </c>
      <c r="F246" s="275">
        <v>1200</v>
      </c>
      <c r="G246" s="71">
        <f t="shared" si="5"/>
        <v>1200</v>
      </c>
    </row>
    <row r="247" spans="1:7" ht="12.75">
      <c r="A247" s="25"/>
      <c r="B247" s="40"/>
      <c r="C247" s="40"/>
      <c r="D247" s="79"/>
      <c r="E247" s="466"/>
      <c r="F247" s="275"/>
      <c r="G247" s="71"/>
    </row>
    <row r="248" spans="1:7" ht="12.75">
      <c r="A248" s="25"/>
      <c r="B248" s="86">
        <v>80195</v>
      </c>
      <c r="C248" s="89"/>
      <c r="D248" s="83" t="s">
        <v>25</v>
      </c>
      <c r="E248" s="467">
        <f>SUM(E249:E252)</f>
        <v>7150</v>
      </c>
      <c r="F248" s="467">
        <f>SUM(F249:F252)</f>
        <v>100</v>
      </c>
      <c r="G248" s="70">
        <f t="shared" si="5"/>
        <v>7250</v>
      </c>
    </row>
    <row r="249" spans="1:7" ht="12.75">
      <c r="A249" s="25"/>
      <c r="B249" s="40"/>
      <c r="C249" s="40">
        <v>2820</v>
      </c>
      <c r="D249" s="79" t="s">
        <v>530</v>
      </c>
      <c r="E249" s="466">
        <v>0</v>
      </c>
      <c r="F249" s="275"/>
      <c r="G249" s="71">
        <f t="shared" si="5"/>
        <v>0</v>
      </c>
    </row>
    <row r="250" spans="1:7" ht="12.75">
      <c r="A250" s="25"/>
      <c r="B250" s="40"/>
      <c r="C250" s="40"/>
      <c r="D250" s="79" t="s">
        <v>531</v>
      </c>
      <c r="E250" s="466"/>
      <c r="F250" s="275"/>
      <c r="G250" s="71"/>
    </row>
    <row r="251" spans="1:7" ht="12.75">
      <c r="A251" s="25"/>
      <c r="B251" s="40"/>
      <c r="C251" s="40">
        <v>3030</v>
      </c>
      <c r="D251" s="79" t="s">
        <v>238</v>
      </c>
      <c r="E251" s="466">
        <v>500</v>
      </c>
      <c r="F251" s="275">
        <v>100</v>
      </c>
      <c r="G251" s="71">
        <f>F251+E251</f>
        <v>600</v>
      </c>
    </row>
    <row r="252" spans="1:7" ht="12.75">
      <c r="A252" s="25"/>
      <c r="B252" s="40"/>
      <c r="C252" s="40">
        <v>4300</v>
      </c>
      <c r="D252" s="79" t="s">
        <v>212</v>
      </c>
      <c r="E252" s="466">
        <v>6650</v>
      </c>
      <c r="F252" s="275"/>
      <c r="G252" s="71">
        <f t="shared" si="5"/>
        <v>6650</v>
      </c>
    </row>
    <row r="253" spans="1:7" ht="12.75">
      <c r="A253" s="25"/>
      <c r="B253" s="40"/>
      <c r="C253" s="40"/>
      <c r="D253" s="79"/>
      <c r="E253" s="466"/>
      <c r="F253" s="275"/>
      <c r="G253" s="71"/>
    </row>
    <row r="254" spans="1:7" ht="13.5" thickBot="1">
      <c r="A254" s="544">
        <v>803</v>
      </c>
      <c r="B254" s="43"/>
      <c r="C254" s="43"/>
      <c r="D254" s="329" t="s">
        <v>678</v>
      </c>
      <c r="E254" s="465">
        <f>E255</f>
        <v>97200</v>
      </c>
      <c r="F254" s="277">
        <f>F255</f>
        <v>0</v>
      </c>
      <c r="G254" s="68">
        <f>F254+E254</f>
        <v>97200</v>
      </c>
    </row>
    <row r="255" spans="1:7" ht="12.75">
      <c r="A255" s="25"/>
      <c r="B255" s="86">
        <v>80309</v>
      </c>
      <c r="C255" s="89"/>
      <c r="D255" s="83" t="s">
        <v>679</v>
      </c>
      <c r="E255" s="467">
        <f>SUM(E256:E258)</f>
        <v>97200</v>
      </c>
      <c r="F255" s="540">
        <f>SUM(F256:F258)</f>
        <v>0</v>
      </c>
      <c r="G255" s="70">
        <f>F255+E255</f>
        <v>97200</v>
      </c>
    </row>
    <row r="256" spans="1:7" ht="12.75">
      <c r="A256" s="25"/>
      <c r="B256" s="40"/>
      <c r="C256" s="40">
        <v>3210</v>
      </c>
      <c r="D256" s="79" t="s">
        <v>680</v>
      </c>
      <c r="E256" s="466">
        <v>0</v>
      </c>
      <c r="F256" s="275">
        <v>1081</v>
      </c>
      <c r="G256" s="71">
        <f>F256+E256</f>
        <v>1081</v>
      </c>
    </row>
    <row r="257" spans="1:7" ht="12.75">
      <c r="A257" s="25"/>
      <c r="B257" s="40"/>
      <c r="C257" s="40">
        <v>3218</v>
      </c>
      <c r="D257" s="79" t="s">
        <v>680</v>
      </c>
      <c r="E257" s="466">
        <v>72089</v>
      </c>
      <c r="F257" s="275"/>
      <c r="G257" s="71">
        <f>F257+E257</f>
        <v>72089</v>
      </c>
    </row>
    <row r="258" spans="1:7" ht="12.75">
      <c r="A258" s="25"/>
      <c r="B258" s="40"/>
      <c r="C258" s="40">
        <v>3219</v>
      </c>
      <c r="D258" s="79" t="s">
        <v>680</v>
      </c>
      <c r="E258" s="466">
        <v>25111</v>
      </c>
      <c r="F258" s="275">
        <v>-1081</v>
      </c>
      <c r="G258" s="71">
        <f>F258+E258</f>
        <v>24030</v>
      </c>
    </row>
    <row r="259" spans="1:7" ht="12.75">
      <c r="A259" s="25"/>
      <c r="B259" s="40"/>
      <c r="C259" s="40"/>
      <c r="D259" s="10"/>
      <c r="E259" s="466"/>
      <c r="F259" s="275"/>
      <c r="G259" s="71"/>
    </row>
    <row r="260" spans="1:7" ht="13.5" thickBot="1">
      <c r="A260" s="13">
        <v>851</v>
      </c>
      <c r="B260" s="50"/>
      <c r="C260" s="106"/>
      <c r="D260" s="8" t="s">
        <v>18</v>
      </c>
      <c r="E260" s="465">
        <f>E265+E268+E261</f>
        <v>2379849</v>
      </c>
      <c r="F260" s="465">
        <f>F265+F268+F261</f>
        <v>0</v>
      </c>
      <c r="G260" s="68">
        <f t="shared" si="5"/>
        <v>2379849</v>
      </c>
    </row>
    <row r="261" spans="1:7" ht="12.75">
      <c r="A261" s="12"/>
      <c r="B261" s="300">
        <v>85149</v>
      </c>
      <c r="C261" s="300"/>
      <c r="D261" s="301" t="s">
        <v>475</v>
      </c>
      <c r="E261" s="468">
        <f>SUM(E262:E263)</f>
        <v>3000</v>
      </c>
      <c r="F261" s="468">
        <f>SUM(F262:F263)</f>
        <v>0</v>
      </c>
      <c r="G261" s="70">
        <f t="shared" si="5"/>
        <v>3000</v>
      </c>
    </row>
    <row r="262" spans="1:7" ht="12.75">
      <c r="A262" s="12"/>
      <c r="B262" s="9"/>
      <c r="C262" s="9">
        <v>2560</v>
      </c>
      <c r="D262" s="1" t="s">
        <v>538</v>
      </c>
      <c r="E262" s="466">
        <v>0</v>
      </c>
      <c r="F262" s="275"/>
      <c r="G262" s="71">
        <f t="shared" si="5"/>
        <v>0</v>
      </c>
    </row>
    <row r="263" spans="1:7" ht="12.75">
      <c r="A263" s="12"/>
      <c r="B263" s="14"/>
      <c r="C263" s="9">
        <v>4300</v>
      </c>
      <c r="D263" s="1" t="s">
        <v>212</v>
      </c>
      <c r="E263" s="466">
        <v>3000</v>
      </c>
      <c r="F263" s="275"/>
      <c r="G263" s="71">
        <f t="shared" si="5"/>
        <v>3000</v>
      </c>
    </row>
    <row r="264" spans="1:7" ht="12.75">
      <c r="A264" s="12"/>
      <c r="B264" s="14"/>
      <c r="C264" s="87"/>
      <c r="D264" s="184"/>
      <c r="E264" s="466"/>
      <c r="F264" s="275"/>
      <c r="G264" s="71"/>
    </row>
    <row r="265" spans="1:7" ht="12.75">
      <c r="A265" s="12"/>
      <c r="B265" s="86">
        <v>85154</v>
      </c>
      <c r="C265" s="108"/>
      <c r="D265" s="74" t="s">
        <v>251</v>
      </c>
      <c r="E265" s="467">
        <f>E266</f>
        <v>9000</v>
      </c>
      <c r="F265" s="467">
        <f>F266</f>
        <v>0</v>
      </c>
      <c r="G265" s="70">
        <f t="shared" si="5"/>
        <v>9000</v>
      </c>
    </row>
    <row r="266" spans="1:7" ht="12.75">
      <c r="A266" s="12"/>
      <c r="B266" s="9"/>
      <c r="C266" s="52">
        <v>4300</v>
      </c>
      <c r="D266" s="1" t="s">
        <v>212</v>
      </c>
      <c r="E266" s="466">
        <v>9000</v>
      </c>
      <c r="F266" s="275"/>
      <c r="G266" s="71">
        <f t="shared" si="5"/>
        <v>9000</v>
      </c>
    </row>
    <row r="267" spans="1:7" ht="12.75">
      <c r="A267" s="12"/>
      <c r="B267" s="9"/>
      <c r="C267" s="52"/>
      <c r="D267" s="5"/>
      <c r="E267" s="466"/>
      <c r="F267" s="275"/>
      <c r="G267" s="71"/>
    </row>
    <row r="268" spans="1:7" ht="12.75">
      <c r="A268" s="25"/>
      <c r="B268" s="86">
        <v>85156</v>
      </c>
      <c r="C268" s="89"/>
      <c r="D268" s="81" t="s">
        <v>532</v>
      </c>
      <c r="E268" s="467">
        <f>SUM(E269:E271)</f>
        <v>2367849</v>
      </c>
      <c r="F268" s="467">
        <f>SUM(F269:F271)</f>
        <v>0</v>
      </c>
      <c r="G268" s="70">
        <f t="shared" si="5"/>
        <v>2367849</v>
      </c>
    </row>
    <row r="269" spans="1:7" ht="12.75">
      <c r="A269" s="25"/>
      <c r="B269" s="40"/>
      <c r="C269" s="41" t="s">
        <v>663</v>
      </c>
      <c r="D269" s="79" t="s">
        <v>664</v>
      </c>
      <c r="E269" s="466">
        <v>4849</v>
      </c>
      <c r="F269" s="488"/>
      <c r="G269" s="71">
        <f>F269+E269</f>
        <v>4849</v>
      </c>
    </row>
    <row r="270" spans="1:7" ht="12.75">
      <c r="A270" s="25"/>
      <c r="B270" s="40"/>
      <c r="C270" s="41"/>
      <c r="D270" s="79" t="s">
        <v>665</v>
      </c>
      <c r="E270" s="466"/>
      <c r="F270" s="488"/>
      <c r="G270" s="71"/>
    </row>
    <row r="271" spans="1:7" ht="12.75">
      <c r="A271" s="25"/>
      <c r="B271" s="11"/>
      <c r="C271" s="41" t="s">
        <v>252</v>
      </c>
      <c r="D271" s="10" t="s">
        <v>253</v>
      </c>
      <c r="E271" s="466">
        <v>2363000</v>
      </c>
      <c r="F271" s="275"/>
      <c r="G271" s="71">
        <f t="shared" si="5"/>
        <v>2363000</v>
      </c>
    </row>
    <row r="272" spans="1:7" ht="12.75">
      <c r="A272" s="25"/>
      <c r="B272" s="113"/>
      <c r="C272" s="114"/>
      <c r="D272" s="82"/>
      <c r="E272" s="466"/>
      <c r="F272" s="275"/>
      <c r="G272" s="71"/>
    </row>
    <row r="273" spans="1:7" ht="13.5" thickBot="1">
      <c r="A273" s="47">
        <v>852</v>
      </c>
      <c r="B273" s="115"/>
      <c r="C273" s="48"/>
      <c r="D273" s="54" t="s">
        <v>280</v>
      </c>
      <c r="E273" s="465">
        <f>E274+E297+E334+E339+E355+E319+E363</f>
        <v>7294794</v>
      </c>
      <c r="F273" s="465">
        <f>F274+F297+F334+F339+F355+F319+F363</f>
        <v>12955</v>
      </c>
      <c r="G273" s="68">
        <f t="shared" si="5"/>
        <v>7307749</v>
      </c>
    </row>
    <row r="274" spans="1:7" ht="12.75">
      <c r="A274" s="25"/>
      <c r="B274" s="86">
        <v>85201</v>
      </c>
      <c r="C274" s="89"/>
      <c r="D274" s="81" t="s">
        <v>26</v>
      </c>
      <c r="E274" s="467">
        <f>SUM(E275:E295)</f>
        <v>1626494</v>
      </c>
      <c r="F274" s="467">
        <f>SUM(F275:F295)</f>
        <v>800</v>
      </c>
      <c r="G274" s="512">
        <f t="shared" si="5"/>
        <v>1627294</v>
      </c>
    </row>
    <row r="275" spans="1:7" ht="12.75">
      <c r="A275" s="25"/>
      <c r="B275" s="40"/>
      <c r="C275" s="40">
        <v>2310</v>
      </c>
      <c r="D275" s="5" t="s">
        <v>214</v>
      </c>
      <c r="E275" s="466">
        <v>498800</v>
      </c>
      <c r="F275" s="275"/>
      <c r="G275" s="71">
        <f t="shared" si="5"/>
        <v>498800</v>
      </c>
    </row>
    <row r="276" spans="1:7" ht="12.75">
      <c r="A276" s="25"/>
      <c r="B276" s="11"/>
      <c r="C276" s="40">
        <v>3020</v>
      </c>
      <c r="D276" s="10" t="s">
        <v>215</v>
      </c>
      <c r="E276" s="466">
        <v>19841</v>
      </c>
      <c r="F276" s="275"/>
      <c r="G276" s="71">
        <f t="shared" si="5"/>
        <v>19841</v>
      </c>
    </row>
    <row r="277" spans="1:9" ht="12.75">
      <c r="A277" s="25"/>
      <c r="B277" s="11"/>
      <c r="C277" s="40">
        <v>3110</v>
      </c>
      <c r="D277" s="10" t="s">
        <v>254</v>
      </c>
      <c r="E277" s="466">
        <v>106887</v>
      </c>
      <c r="F277" s="275"/>
      <c r="G277" s="71">
        <f t="shared" si="5"/>
        <v>106887</v>
      </c>
      <c r="I277" s="303">
        <f>SUM(G278:G282)</f>
        <v>745800</v>
      </c>
    </row>
    <row r="278" spans="1:7" ht="12.75">
      <c r="A278" s="25"/>
      <c r="B278" s="11"/>
      <c r="C278" s="40">
        <v>4010</v>
      </c>
      <c r="D278" s="10" t="s">
        <v>216</v>
      </c>
      <c r="E278" s="466">
        <v>581666</v>
      </c>
      <c r="F278" s="275"/>
      <c r="G278" s="71">
        <f t="shared" si="5"/>
        <v>581666</v>
      </c>
    </row>
    <row r="279" spans="1:7" ht="12.75">
      <c r="A279" s="25"/>
      <c r="B279" s="11"/>
      <c r="C279" s="40">
        <v>4040</v>
      </c>
      <c r="D279" s="10" t="s">
        <v>217</v>
      </c>
      <c r="E279" s="466">
        <v>42954</v>
      </c>
      <c r="F279" s="275"/>
      <c r="G279" s="71">
        <f t="shared" si="5"/>
        <v>42954</v>
      </c>
    </row>
    <row r="280" spans="1:7" ht="12.75">
      <c r="A280" s="25"/>
      <c r="B280" s="11"/>
      <c r="C280" s="40">
        <v>4110</v>
      </c>
      <c r="D280" s="10" t="s">
        <v>218</v>
      </c>
      <c r="E280" s="466">
        <v>103129</v>
      </c>
      <c r="F280" s="275"/>
      <c r="G280" s="71">
        <f t="shared" si="5"/>
        <v>103129</v>
      </c>
    </row>
    <row r="281" spans="1:7" ht="12.75">
      <c r="A281" s="25"/>
      <c r="B281" s="11"/>
      <c r="C281" s="40">
        <v>4120</v>
      </c>
      <c r="D281" s="10" t="s">
        <v>219</v>
      </c>
      <c r="E281" s="466">
        <v>14251</v>
      </c>
      <c r="F281" s="275"/>
      <c r="G281" s="71">
        <f t="shared" si="5"/>
        <v>14251</v>
      </c>
    </row>
    <row r="282" spans="1:7" ht="12.75">
      <c r="A282" s="25"/>
      <c r="B282" s="11"/>
      <c r="C282" s="40">
        <v>4170</v>
      </c>
      <c r="D282" s="79" t="s">
        <v>612</v>
      </c>
      <c r="E282" s="466">
        <v>3800</v>
      </c>
      <c r="F282" s="275"/>
      <c r="G282" s="71">
        <f t="shared" si="5"/>
        <v>3800</v>
      </c>
    </row>
    <row r="283" spans="1:7" ht="12.75">
      <c r="A283" s="25"/>
      <c r="B283" s="11"/>
      <c r="C283" s="40">
        <v>4210</v>
      </c>
      <c r="D283" s="10" t="s">
        <v>220</v>
      </c>
      <c r="E283" s="466">
        <v>48662</v>
      </c>
      <c r="F283" s="275">
        <v>-7709</v>
      </c>
      <c r="G283" s="71">
        <f t="shared" si="5"/>
        <v>40953</v>
      </c>
    </row>
    <row r="284" spans="1:7" ht="12.75">
      <c r="A284" s="25"/>
      <c r="B284" s="11"/>
      <c r="C284" s="40">
        <v>4220</v>
      </c>
      <c r="D284" s="10" t="s">
        <v>255</v>
      </c>
      <c r="E284" s="466">
        <v>46078</v>
      </c>
      <c r="F284" s="275">
        <v>4000</v>
      </c>
      <c r="G284" s="71">
        <f t="shared" si="5"/>
        <v>50078</v>
      </c>
    </row>
    <row r="285" spans="1:7" ht="12.75">
      <c r="A285" s="25"/>
      <c r="B285" s="11"/>
      <c r="C285" s="40">
        <v>4240</v>
      </c>
      <c r="D285" s="10" t="s">
        <v>248</v>
      </c>
      <c r="E285" s="466">
        <v>1000</v>
      </c>
      <c r="F285" s="275"/>
      <c r="G285" s="71">
        <f t="shared" si="5"/>
        <v>1000</v>
      </c>
    </row>
    <row r="286" spans="1:7" ht="12.75">
      <c r="A286" s="25"/>
      <c r="B286" s="11"/>
      <c r="C286" s="40">
        <v>4260</v>
      </c>
      <c r="D286" s="10" t="s">
        <v>221</v>
      </c>
      <c r="E286" s="466">
        <v>16500</v>
      </c>
      <c r="F286" s="275">
        <v>4200</v>
      </c>
      <c r="G286" s="71">
        <f t="shared" si="5"/>
        <v>20700</v>
      </c>
    </row>
    <row r="287" spans="1:7" ht="12.75">
      <c r="A287" s="25"/>
      <c r="B287" s="11"/>
      <c r="C287" s="40">
        <v>4270</v>
      </c>
      <c r="D287" s="79" t="s">
        <v>222</v>
      </c>
      <c r="E287" s="466">
        <v>1000</v>
      </c>
      <c r="F287" s="275"/>
      <c r="G287" s="71">
        <f t="shared" si="5"/>
        <v>1000</v>
      </c>
    </row>
    <row r="288" spans="1:7" ht="12.75">
      <c r="A288" s="25"/>
      <c r="B288" s="11"/>
      <c r="C288" s="40">
        <v>4280</v>
      </c>
      <c r="D288" s="10" t="s">
        <v>223</v>
      </c>
      <c r="E288" s="466">
        <v>300</v>
      </c>
      <c r="F288" s="275"/>
      <c r="G288" s="71">
        <f t="shared" si="5"/>
        <v>300</v>
      </c>
    </row>
    <row r="289" spans="1:7" ht="12.75">
      <c r="A289" s="25"/>
      <c r="B289" s="11"/>
      <c r="C289" s="40">
        <v>4300</v>
      </c>
      <c r="D289" s="10" t="s">
        <v>212</v>
      </c>
      <c r="E289" s="466">
        <v>40300</v>
      </c>
      <c r="F289" s="275"/>
      <c r="G289" s="71">
        <f t="shared" si="5"/>
        <v>40300</v>
      </c>
    </row>
    <row r="290" spans="1:7" ht="12.75">
      <c r="A290" s="25"/>
      <c r="B290" s="11"/>
      <c r="C290" s="40">
        <v>4410</v>
      </c>
      <c r="D290" s="10" t="s">
        <v>224</v>
      </c>
      <c r="E290" s="466">
        <v>4100</v>
      </c>
      <c r="F290" s="275">
        <v>309</v>
      </c>
      <c r="G290" s="71">
        <f t="shared" si="5"/>
        <v>4409</v>
      </c>
    </row>
    <row r="291" spans="1:7" ht="12.75">
      <c r="A291" s="25"/>
      <c r="B291" s="11"/>
      <c r="C291" s="40">
        <v>4430</v>
      </c>
      <c r="D291" s="10" t="s">
        <v>225</v>
      </c>
      <c r="E291" s="466">
        <v>1500</v>
      </c>
      <c r="F291" s="275"/>
      <c r="G291" s="71">
        <f t="shared" si="5"/>
        <v>1500</v>
      </c>
    </row>
    <row r="292" spans="1:7" ht="12.75">
      <c r="A292" s="25"/>
      <c r="B292" s="11"/>
      <c r="C292" s="40">
        <v>4440</v>
      </c>
      <c r="D292" s="10" t="s">
        <v>226</v>
      </c>
      <c r="E292" s="466">
        <v>33005</v>
      </c>
      <c r="F292" s="275"/>
      <c r="G292" s="71">
        <f t="shared" si="5"/>
        <v>33005</v>
      </c>
    </row>
    <row r="293" spans="1:7" ht="12.75">
      <c r="A293" s="25"/>
      <c r="B293" s="11"/>
      <c r="C293" s="40">
        <v>4480</v>
      </c>
      <c r="D293" s="10" t="s">
        <v>227</v>
      </c>
      <c r="E293" s="466">
        <v>2721</v>
      </c>
      <c r="F293" s="275"/>
      <c r="G293" s="71">
        <f t="shared" si="5"/>
        <v>2721</v>
      </c>
    </row>
    <row r="294" spans="1:7" ht="12.75">
      <c r="A294" s="25"/>
      <c r="B294" s="11"/>
      <c r="C294" s="40">
        <v>6050</v>
      </c>
      <c r="D294" s="79" t="s">
        <v>229</v>
      </c>
      <c r="E294" s="466">
        <v>60000</v>
      </c>
      <c r="F294" s="275"/>
      <c r="G294" s="71">
        <f t="shared" si="5"/>
        <v>60000</v>
      </c>
    </row>
    <row r="295" spans="1:7" ht="12.75">
      <c r="A295" s="25"/>
      <c r="B295" s="11"/>
      <c r="C295" s="40">
        <v>6060</v>
      </c>
      <c r="D295" s="79" t="s">
        <v>529</v>
      </c>
      <c r="E295" s="466">
        <v>0</v>
      </c>
      <c r="F295" s="275"/>
      <c r="G295" s="71">
        <f t="shared" si="5"/>
        <v>0</v>
      </c>
    </row>
    <row r="296" spans="1:7" ht="12.75">
      <c r="A296" s="25"/>
      <c r="B296" s="11"/>
      <c r="C296" s="40"/>
      <c r="D296" s="10"/>
      <c r="E296" s="466"/>
      <c r="F296" s="275"/>
      <c r="G296" s="71"/>
    </row>
    <row r="297" spans="1:7" ht="12.75">
      <c r="A297" s="25"/>
      <c r="B297" s="86">
        <v>85202</v>
      </c>
      <c r="C297" s="89"/>
      <c r="D297" s="81" t="s">
        <v>27</v>
      </c>
      <c r="E297" s="467">
        <f>SUM(E298:E317)</f>
        <v>4079451</v>
      </c>
      <c r="F297" s="467">
        <f>SUM(F298:F317)</f>
        <v>3891</v>
      </c>
      <c r="G297" s="70">
        <f t="shared" si="5"/>
        <v>4083342</v>
      </c>
    </row>
    <row r="298" spans="1:7" ht="12.75">
      <c r="A298" s="25"/>
      <c r="B298" s="40"/>
      <c r="C298" s="40">
        <v>3020</v>
      </c>
      <c r="D298" s="10" t="s">
        <v>215</v>
      </c>
      <c r="E298" s="466">
        <v>32750</v>
      </c>
      <c r="F298" s="275"/>
      <c r="G298" s="71">
        <f t="shared" si="5"/>
        <v>32750</v>
      </c>
    </row>
    <row r="299" spans="1:9" ht="12.75">
      <c r="A299" s="25"/>
      <c r="B299" s="40"/>
      <c r="C299" s="40">
        <v>4010</v>
      </c>
      <c r="D299" s="10" t="s">
        <v>216</v>
      </c>
      <c r="E299" s="466">
        <v>1834767</v>
      </c>
      <c r="F299" s="275">
        <f>3015+2398</f>
        <v>5413</v>
      </c>
      <c r="G299" s="71">
        <f t="shared" si="5"/>
        <v>1840180</v>
      </c>
      <c r="I299" s="303">
        <f>SUM(G299:G302)</f>
        <v>2363276</v>
      </c>
    </row>
    <row r="300" spans="1:7" ht="12.75">
      <c r="A300" s="25"/>
      <c r="B300" s="40"/>
      <c r="C300" s="40">
        <v>4040</v>
      </c>
      <c r="D300" s="10" t="s">
        <v>217</v>
      </c>
      <c r="E300" s="466">
        <v>134780</v>
      </c>
      <c r="F300" s="275">
        <v>-2398</v>
      </c>
      <c r="G300" s="71">
        <f t="shared" si="5"/>
        <v>132382</v>
      </c>
    </row>
    <row r="301" spans="1:7" ht="12.75">
      <c r="A301" s="25"/>
      <c r="B301" s="40"/>
      <c r="C301" s="40">
        <v>4110</v>
      </c>
      <c r="D301" s="10" t="s">
        <v>218</v>
      </c>
      <c r="E301" s="466">
        <v>342707</v>
      </c>
      <c r="F301" s="275">
        <v>650</v>
      </c>
      <c r="G301" s="71">
        <f t="shared" si="5"/>
        <v>343357</v>
      </c>
    </row>
    <row r="302" spans="1:7" ht="12.75">
      <c r="A302" s="25"/>
      <c r="B302" s="40"/>
      <c r="C302" s="40">
        <v>4120</v>
      </c>
      <c r="D302" s="10" t="s">
        <v>219</v>
      </c>
      <c r="E302" s="466">
        <v>47357</v>
      </c>
      <c r="F302" s="275"/>
      <c r="G302" s="71">
        <f t="shared" si="5"/>
        <v>47357</v>
      </c>
    </row>
    <row r="303" spans="1:7" ht="12.75">
      <c r="A303" s="25"/>
      <c r="B303" s="40"/>
      <c r="C303" s="40">
        <v>4210</v>
      </c>
      <c r="D303" s="10" t="s">
        <v>220</v>
      </c>
      <c r="E303" s="466">
        <v>380742</v>
      </c>
      <c r="F303" s="275">
        <f>226-2016</f>
        <v>-1790</v>
      </c>
      <c r="G303" s="71">
        <f t="shared" si="5"/>
        <v>378952</v>
      </c>
    </row>
    <row r="304" spans="1:9" ht="12.75">
      <c r="A304" s="25"/>
      <c r="B304" s="40"/>
      <c r="C304" s="40">
        <v>4220</v>
      </c>
      <c r="D304" s="10" t="s">
        <v>255</v>
      </c>
      <c r="E304" s="466">
        <v>460171</v>
      </c>
      <c r="F304" s="275"/>
      <c r="G304" s="71">
        <f t="shared" si="5"/>
        <v>460171</v>
      </c>
      <c r="I304" s="56" t="s">
        <v>684</v>
      </c>
    </row>
    <row r="305" spans="1:9" ht="12.75">
      <c r="A305" s="25"/>
      <c r="B305" s="40"/>
      <c r="C305" s="40">
        <v>4230</v>
      </c>
      <c r="D305" s="10" t="s">
        <v>256</v>
      </c>
      <c r="E305" s="466">
        <v>43500</v>
      </c>
      <c r="F305" s="275"/>
      <c r="G305" s="71">
        <f t="shared" si="5"/>
        <v>43500</v>
      </c>
      <c r="I305" s="56" t="s">
        <v>685</v>
      </c>
    </row>
    <row r="306" spans="1:7" ht="12.75">
      <c r="A306" s="25"/>
      <c r="B306" s="40"/>
      <c r="C306" s="40">
        <v>4260</v>
      </c>
      <c r="D306" s="10" t="s">
        <v>221</v>
      </c>
      <c r="E306" s="466">
        <v>114836</v>
      </c>
      <c r="F306" s="275"/>
      <c r="G306" s="71">
        <f t="shared" si="5"/>
        <v>114836</v>
      </c>
    </row>
    <row r="307" spans="1:7" ht="12.75">
      <c r="A307" s="25"/>
      <c r="B307" s="40"/>
      <c r="C307" s="40">
        <v>4270</v>
      </c>
      <c r="D307" s="79" t="s">
        <v>222</v>
      </c>
      <c r="E307" s="466">
        <v>107059</v>
      </c>
      <c r="F307" s="275"/>
      <c r="G307" s="71">
        <f t="shared" si="5"/>
        <v>107059</v>
      </c>
    </row>
    <row r="308" spans="1:7" ht="12.75">
      <c r="A308" s="25"/>
      <c r="B308" s="40"/>
      <c r="C308" s="40">
        <v>4280</v>
      </c>
      <c r="D308" s="10" t="s">
        <v>223</v>
      </c>
      <c r="E308" s="466">
        <v>1900</v>
      </c>
      <c r="F308" s="275"/>
      <c r="G308" s="71">
        <f t="shared" si="5"/>
        <v>1900</v>
      </c>
    </row>
    <row r="309" spans="1:7" ht="12.75">
      <c r="A309" s="25"/>
      <c r="B309" s="40"/>
      <c r="C309" s="40">
        <v>4300</v>
      </c>
      <c r="D309" s="10" t="s">
        <v>212</v>
      </c>
      <c r="E309" s="466">
        <v>116260</v>
      </c>
      <c r="F309" s="275"/>
      <c r="G309" s="71">
        <f t="shared" si="5"/>
        <v>116260</v>
      </c>
    </row>
    <row r="310" spans="1:7" ht="12.75">
      <c r="A310" s="25"/>
      <c r="B310" s="40"/>
      <c r="C310" s="40">
        <v>4410</v>
      </c>
      <c r="D310" s="10" t="s">
        <v>224</v>
      </c>
      <c r="E310" s="466">
        <v>10600</v>
      </c>
      <c r="F310" s="275"/>
      <c r="G310" s="71">
        <f t="shared" si="5"/>
        <v>10600</v>
      </c>
    </row>
    <row r="311" spans="1:7" ht="12.75">
      <c r="A311" s="25"/>
      <c r="B311" s="40"/>
      <c r="C311" s="40">
        <v>4420</v>
      </c>
      <c r="D311" s="79" t="s">
        <v>239</v>
      </c>
      <c r="E311" s="466">
        <v>0</v>
      </c>
      <c r="F311" s="275">
        <v>1660</v>
      </c>
      <c r="G311" s="71">
        <f t="shared" si="5"/>
        <v>1660</v>
      </c>
    </row>
    <row r="312" spans="1:7" ht="12.75">
      <c r="A312" s="25"/>
      <c r="B312" s="40"/>
      <c r="C312" s="40">
        <v>4430</v>
      </c>
      <c r="D312" s="10" t="s">
        <v>225</v>
      </c>
      <c r="E312" s="466">
        <v>20609</v>
      </c>
      <c r="F312" s="275"/>
      <c r="G312" s="71">
        <f t="shared" si="5"/>
        <v>20609</v>
      </c>
    </row>
    <row r="313" spans="1:7" ht="12.75">
      <c r="A313" s="25"/>
      <c r="B313" s="40"/>
      <c r="C313" s="40">
        <v>4440</v>
      </c>
      <c r="D313" s="10" t="s">
        <v>226</v>
      </c>
      <c r="E313" s="466">
        <v>74709</v>
      </c>
      <c r="F313" s="275">
        <v>356</v>
      </c>
      <c r="G313" s="71">
        <f t="shared" si="5"/>
        <v>75065</v>
      </c>
    </row>
    <row r="314" spans="1:7" ht="12.75">
      <c r="A314" s="25"/>
      <c r="B314" s="40"/>
      <c r="C314" s="40">
        <v>4480</v>
      </c>
      <c r="D314" s="10" t="s">
        <v>227</v>
      </c>
      <c r="E314" s="466">
        <v>15840</v>
      </c>
      <c r="F314" s="275"/>
      <c r="G314" s="71">
        <f aca="true" t="shared" si="6" ref="G314:G384">E314+F314</f>
        <v>15840</v>
      </c>
    </row>
    <row r="315" spans="1:7" ht="12.75">
      <c r="A315" s="25"/>
      <c r="B315" s="40"/>
      <c r="C315" s="40">
        <v>4520</v>
      </c>
      <c r="D315" s="79" t="s">
        <v>257</v>
      </c>
      <c r="E315" s="466">
        <v>50</v>
      </c>
      <c r="F315" s="275"/>
      <c r="G315" s="71">
        <f t="shared" si="6"/>
        <v>50</v>
      </c>
    </row>
    <row r="316" spans="1:9" ht="12.75">
      <c r="A316" s="25"/>
      <c r="B316" s="40"/>
      <c r="C316" s="40">
        <v>6050</v>
      </c>
      <c r="D316" s="10" t="s">
        <v>229</v>
      </c>
      <c r="E316" s="466">
        <v>304000</v>
      </c>
      <c r="F316" s="275"/>
      <c r="G316" s="71">
        <f t="shared" si="6"/>
        <v>304000</v>
      </c>
      <c r="I316" s="303"/>
    </row>
    <row r="317" spans="1:9" ht="12.75">
      <c r="A317" s="25"/>
      <c r="B317" s="40"/>
      <c r="C317" s="40">
        <v>6060</v>
      </c>
      <c r="D317" s="79" t="s">
        <v>537</v>
      </c>
      <c r="E317" s="466">
        <v>36814</v>
      </c>
      <c r="F317" s="275"/>
      <c r="G317" s="71">
        <f t="shared" si="6"/>
        <v>36814</v>
      </c>
      <c r="I317" s="303"/>
    </row>
    <row r="318" spans="1:9" ht="12.75">
      <c r="A318" s="25"/>
      <c r="B318" s="40"/>
      <c r="C318" s="40"/>
      <c r="D318" s="10"/>
      <c r="E318" s="466"/>
      <c r="F318" s="275"/>
      <c r="G318" s="71"/>
      <c r="I318" s="303"/>
    </row>
    <row r="319" spans="1:9" ht="12.75">
      <c r="A319" s="25"/>
      <c r="B319" s="86">
        <v>85203</v>
      </c>
      <c r="C319" s="89"/>
      <c r="D319" s="83" t="s">
        <v>509</v>
      </c>
      <c r="E319" s="467">
        <f>SUM(E320:E332)</f>
        <v>181650</v>
      </c>
      <c r="F319" s="467">
        <f>SUM(F320:F332)</f>
        <v>0</v>
      </c>
      <c r="G319" s="70">
        <f t="shared" si="6"/>
        <v>181650</v>
      </c>
      <c r="I319" s="303"/>
    </row>
    <row r="320" spans="1:9" ht="12.75">
      <c r="A320" s="25"/>
      <c r="B320" s="40"/>
      <c r="C320" s="40">
        <v>4010</v>
      </c>
      <c r="D320" s="10" t="s">
        <v>216</v>
      </c>
      <c r="E320" s="466">
        <v>108000</v>
      </c>
      <c r="F320" s="275"/>
      <c r="G320" s="71">
        <f t="shared" si="6"/>
        <v>108000</v>
      </c>
      <c r="I320" s="303">
        <f>SUM(G320:G322)</f>
        <v>129794</v>
      </c>
    </row>
    <row r="321" spans="1:9" ht="12.75">
      <c r="A321" s="25"/>
      <c r="B321" s="40"/>
      <c r="C321" s="40">
        <v>4110</v>
      </c>
      <c r="D321" s="10" t="s">
        <v>218</v>
      </c>
      <c r="E321" s="466">
        <v>19148</v>
      </c>
      <c r="F321" s="275"/>
      <c r="G321" s="71">
        <f t="shared" si="6"/>
        <v>19148</v>
      </c>
      <c r="I321" s="303"/>
    </row>
    <row r="322" spans="1:9" ht="12.75">
      <c r="A322" s="25"/>
      <c r="B322" s="40"/>
      <c r="C322" s="40">
        <v>4120</v>
      </c>
      <c r="D322" s="10" t="s">
        <v>219</v>
      </c>
      <c r="E322" s="466">
        <v>2646</v>
      </c>
      <c r="F322" s="275"/>
      <c r="G322" s="71">
        <f t="shared" si="6"/>
        <v>2646</v>
      </c>
      <c r="I322" s="303"/>
    </row>
    <row r="323" spans="1:9" ht="12.75">
      <c r="A323" s="25"/>
      <c r="B323" s="40"/>
      <c r="C323" s="40">
        <v>4210</v>
      </c>
      <c r="D323" s="10" t="s">
        <v>220</v>
      </c>
      <c r="E323" s="466">
        <v>11250</v>
      </c>
      <c r="F323" s="275">
        <v>13821</v>
      </c>
      <c r="G323" s="71">
        <f t="shared" si="6"/>
        <v>25071</v>
      </c>
      <c r="I323" s="303"/>
    </row>
    <row r="324" spans="1:9" ht="12.75">
      <c r="A324" s="25"/>
      <c r="B324" s="40"/>
      <c r="C324" s="40">
        <v>4220</v>
      </c>
      <c r="D324" s="10" t="s">
        <v>255</v>
      </c>
      <c r="E324" s="466">
        <v>19800</v>
      </c>
      <c r="F324" s="275">
        <v>-6800</v>
      </c>
      <c r="G324" s="71">
        <f t="shared" si="6"/>
        <v>13000</v>
      </c>
      <c r="I324" s="303"/>
    </row>
    <row r="325" spans="1:9" ht="12.75">
      <c r="A325" s="25"/>
      <c r="B325" s="40"/>
      <c r="C325" s="40">
        <v>4260</v>
      </c>
      <c r="D325" s="79" t="s">
        <v>221</v>
      </c>
      <c r="E325" s="466">
        <v>0</v>
      </c>
      <c r="F325" s="275">
        <v>1050</v>
      </c>
      <c r="G325" s="71">
        <f>F325+E325</f>
        <v>1050</v>
      </c>
      <c r="I325" s="303"/>
    </row>
    <row r="326" spans="1:9" ht="12.75">
      <c r="A326" s="25"/>
      <c r="B326" s="40"/>
      <c r="C326" s="40">
        <v>4270</v>
      </c>
      <c r="D326" s="79" t="s">
        <v>222</v>
      </c>
      <c r="E326" s="466">
        <v>0</v>
      </c>
      <c r="F326" s="275">
        <v>550</v>
      </c>
      <c r="G326" s="71">
        <f>F326+E326</f>
        <v>550</v>
      </c>
      <c r="I326" s="303"/>
    </row>
    <row r="327" spans="1:9" ht="12.75">
      <c r="A327" s="25"/>
      <c r="B327" s="40"/>
      <c r="C327" s="40">
        <v>4280</v>
      </c>
      <c r="D327" s="79" t="s">
        <v>223</v>
      </c>
      <c r="E327" s="466">
        <v>400</v>
      </c>
      <c r="F327" s="275"/>
      <c r="G327" s="71">
        <f t="shared" si="6"/>
        <v>400</v>
      </c>
      <c r="I327" s="303"/>
    </row>
    <row r="328" spans="1:9" ht="12.75">
      <c r="A328" s="25"/>
      <c r="B328" s="40"/>
      <c r="C328" s="40">
        <v>4300</v>
      </c>
      <c r="D328" s="79" t="s">
        <v>212</v>
      </c>
      <c r="E328" s="466">
        <v>15036</v>
      </c>
      <c r="F328" s="275">
        <v>-11500</v>
      </c>
      <c r="G328" s="71">
        <f t="shared" si="6"/>
        <v>3536</v>
      </c>
      <c r="I328" s="303"/>
    </row>
    <row r="329" spans="1:9" ht="12.75">
      <c r="A329" s="25"/>
      <c r="B329" s="40"/>
      <c r="C329" s="40">
        <v>4410</v>
      </c>
      <c r="D329" s="10" t="s">
        <v>224</v>
      </c>
      <c r="E329" s="466">
        <v>500</v>
      </c>
      <c r="F329" s="275">
        <v>-300</v>
      </c>
      <c r="G329" s="71">
        <f t="shared" si="6"/>
        <v>200</v>
      </c>
      <c r="I329" s="303"/>
    </row>
    <row r="330" spans="1:9" ht="12.75">
      <c r="A330" s="25"/>
      <c r="B330" s="40"/>
      <c r="C330" s="40">
        <v>4430</v>
      </c>
      <c r="D330" s="10" t="s">
        <v>225</v>
      </c>
      <c r="E330" s="466">
        <v>0</v>
      </c>
      <c r="F330" s="275">
        <v>3179</v>
      </c>
      <c r="G330" s="71">
        <f t="shared" si="6"/>
        <v>3179</v>
      </c>
      <c r="I330" s="303"/>
    </row>
    <row r="331" spans="1:9" ht="12.75">
      <c r="A331" s="25"/>
      <c r="B331" s="40"/>
      <c r="C331" s="40">
        <v>4440</v>
      </c>
      <c r="D331" s="10" t="s">
        <v>226</v>
      </c>
      <c r="E331" s="466">
        <v>4870</v>
      </c>
      <c r="F331" s="275"/>
      <c r="G331" s="71">
        <f t="shared" si="6"/>
        <v>4870</v>
      </c>
      <c r="I331" s="303"/>
    </row>
    <row r="332" spans="1:9" ht="12.75">
      <c r="A332" s="25"/>
      <c r="B332" s="40"/>
      <c r="C332" s="40">
        <v>6050</v>
      </c>
      <c r="D332" s="79" t="s">
        <v>229</v>
      </c>
      <c r="E332" s="466">
        <v>0</v>
      </c>
      <c r="F332" s="275"/>
      <c r="G332" s="71">
        <f t="shared" si="6"/>
        <v>0</v>
      </c>
      <c r="I332" s="303"/>
    </row>
    <row r="333" spans="1:7" ht="12.75">
      <c r="A333" s="25"/>
      <c r="B333" s="40"/>
      <c r="C333" s="40"/>
      <c r="D333" s="10"/>
      <c r="E333" s="466"/>
      <c r="F333" s="275"/>
      <c r="G333" s="71"/>
    </row>
    <row r="334" spans="1:7" ht="12.75">
      <c r="A334" s="25"/>
      <c r="B334" s="86">
        <v>85204</v>
      </c>
      <c r="C334" s="89"/>
      <c r="D334" s="83" t="s">
        <v>28</v>
      </c>
      <c r="E334" s="467">
        <f>SUM(E335:E337)</f>
        <v>870095</v>
      </c>
      <c r="F334" s="467">
        <f>SUM(F335:F337)</f>
        <v>0</v>
      </c>
      <c r="G334" s="70">
        <f t="shared" si="6"/>
        <v>870095</v>
      </c>
    </row>
    <row r="335" spans="1:7" ht="12.75">
      <c r="A335" s="25"/>
      <c r="B335" s="40"/>
      <c r="C335" s="40">
        <v>2310</v>
      </c>
      <c r="D335" s="5" t="s">
        <v>214</v>
      </c>
      <c r="E335" s="466">
        <v>31123</v>
      </c>
      <c r="F335" s="275">
        <v>72200</v>
      </c>
      <c r="G335" s="71">
        <f t="shared" si="6"/>
        <v>103323</v>
      </c>
    </row>
    <row r="336" spans="1:7" ht="12.75">
      <c r="A336" s="25"/>
      <c r="B336" s="40"/>
      <c r="C336" s="40">
        <v>3110</v>
      </c>
      <c r="D336" s="10" t="s">
        <v>254</v>
      </c>
      <c r="E336" s="466">
        <v>811739</v>
      </c>
      <c r="F336" s="275">
        <v>-72200</v>
      </c>
      <c r="G336" s="71">
        <f t="shared" si="6"/>
        <v>739539</v>
      </c>
    </row>
    <row r="337" spans="1:7" ht="12.75">
      <c r="A337" s="25"/>
      <c r="B337" s="40"/>
      <c r="C337" s="40">
        <v>4300</v>
      </c>
      <c r="D337" s="10" t="s">
        <v>212</v>
      </c>
      <c r="E337" s="466">
        <v>27233</v>
      </c>
      <c r="F337" s="275"/>
      <c r="G337" s="71">
        <f t="shared" si="6"/>
        <v>27233</v>
      </c>
    </row>
    <row r="338" spans="1:7" ht="12.75">
      <c r="A338" s="25"/>
      <c r="B338" s="40"/>
      <c r="C338" s="40"/>
      <c r="D338" s="10"/>
      <c r="E338" s="466"/>
      <c r="F338" s="275"/>
      <c r="G338" s="71"/>
    </row>
    <row r="339" spans="1:7" ht="12.75">
      <c r="A339" s="25"/>
      <c r="B339" s="86">
        <v>85218</v>
      </c>
      <c r="C339" s="89"/>
      <c r="D339" s="81" t="s">
        <v>19</v>
      </c>
      <c r="E339" s="467">
        <f>SUM(E340:E353)</f>
        <v>511528</v>
      </c>
      <c r="F339" s="467">
        <f>SUM(F340:F353)</f>
        <v>7064</v>
      </c>
      <c r="G339" s="70">
        <f t="shared" si="6"/>
        <v>518592</v>
      </c>
    </row>
    <row r="340" spans="1:9" ht="12.75">
      <c r="A340" s="25"/>
      <c r="B340" s="40"/>
      <c r="C340" s="40">
        <v>4010</v>
      </c>
      <c r="D340" s="10" t="s">
        <v>216</v>
      </c>
      <c r="E340" s="466">
        <v>295931</v>
      </c>
      <c r="F340" s="275">
        <v>7844</v>
      </c>
      <c r="G340" s="71">
        <f t="shared" si="6"/>
        <v>303775</v>
      </c>
      <c r="I340" s="303">
        <f>SUM(G340:G343)</f>
        <v>391192</v>
      </c>
    </row>
    <row r="341" spans="1:7" ht="12.75">
      <c r="A341" s="25"/>
      <c r="B341" s="40"/>
      <c r="C341" s="40">
        <v>4040</v>
      </c>
      <c r="D341" s="10" t="s">
        <v>217</v>
      </c>
      <c r="E341" s="466">
        <v>23778</v>
      </c>
      <c r="F341" s="275">
        <v>-1844</v>
      </c>
      <c r="G341" s="71">
        <f t="shared" si="6"/>
        <v>21934</v>
      </c>
    </row>
    <row r="342" spans="1:7" ht="12.75">
      <c r="A342" s="25"/>
      <c r="B342" s="40"/>
      <c r="C342" s="40">
        <v>4110</v>
      </c>
      <c r="D342" s="10" t="s">
        <v>218</v>
      </c>
      <c r="E342" s="466">
        <v>56684</v>
      </c>
      <c r="F342" s="275">
        <v>1064</v>
      </c>
      <c r="G342" s="71">
        <f t="shared" si="6"/>
        <v>57748</v>
      </c>
    </row>
    <row r="343" spans="1:7" ht="12.75">
      <c r="A343" s="25"/>
      <c r="B343" s="40"/>
      <c r="C343" s="40">
        <v>4120</v>
      </c>
      <c r="D343" s="10" t="s">
        <v>219</v>
      </c>
      <c r="E343" s="466">
        <v>7735</v>
      </c>
      <c r="F343" s="275"/>
      <c r="G343" s="71">
        <f t="shared" si="6"/>
        <v>7735</v>
      </c>
    </row>
    <row r="344" spans="1:7" ht="12.75">
      <c r="A344" s="25"/>
      <c r="B344" s="40"/>
      <c r="C344" s="40">
        <v>4210</v>
      </c>
      <c r="D344" s="10" t="s">
        <v>220</v>
      </c>
      <c r="E344" s="466">
        <v>22000</v>
      </c>
      <c r="F344" s="275"/>
      <c r="G344" s="71">
        <f t="shared" si="6"/>
        <v>22000</v>
      </c>
    </row>
    <row r="345" spans="1:7" ht="12.75">
      <c r="A345" s="25"/>
      <c r="B345" s="40"/>
      <c r="C345" s="40">
        <v>4260</v>
      </c>
      <c r="D345" s="10" t="s">
        <v>221</v>
      </c>
      <c r="E345" s="466">
        <v>25120</v>
      </c>
      <c r="F345" s="275"/>
      <c r="G345" s="71">
        <f t="shared" si="6"/>
        <v>25120</v>
      </c>
    </row>
    <row r="346" spans="1:7" ht="12.75">
      <c r="A346" s="25"/>
      <c r="B346" s="40"/>
      <c r="C346" s="40">
        <v>4270</v>
      </c>
      <c r="D346" s="79" t="s">
        <v>222</v>
      </c>
      <c r="E346" s="466">
        <v>5400</v>
      </c>
      <c r="F346" s="275"/>
      <c r="G346" s="71">
        <f t="shared" si="6"/>
        <v>5400</v>
      </c>
    </row>
    <row r="347" spans="1:7" ht="12.75">
      <c r="A347" s="25"/>
      <c r="B347" s="40"/>
      <c r="C347" s="40">
        <v>4280</v>
      </c>
      <c r="D347" s="10" t="s">
        <v>223</v>
      </c>
      <c r="E347" s="466">
        <v>160</v>
      </c>
      <c r="F347" s="275"/>
      <c r="G347" s="71">
        <f t="shared" si="6"/>
        <v>160</v>
      </c>
    </row>
    <row r="348" spans="1:7" ht="12.75">
      <c r="A348" s="25"/>
      <c r="B348" s="40"/>
      <c r="C348" s="40">
        <v>4300</v>
      </c>
      <c r="D348" s="10" t="s">
        <v>212</v>
      </c>
      <c r="E348" s="466">
        <v>54000</v>
      </c>
      <c r="F348" s="275">
        <v>-100</v>
      </c>
      <c r="G348" s="71">
        <f t="shared" si="6"/>
        <v>53900</v>
      </c>
    </row>
    <row r="349" spans="1:7" ht="12.75">
      <c r="A349" s="25"/>
      <c r="B349" s="40"/>
      <c r="C349" s="40">
        <v>4410</v>
      </c>
      <c r="D349" s="10" t="s">
        <v>224</v>
      </c>
      <c r="E349" s="466">
        <v>3415</v>
      </c>
      <c r="F349" s="275"/>
      <c r="G349" s="71">
        <f t="shared" si="6"/>
        <v>3415</v>
      </c>
    </row>
    <row r="350" spans="1:7" ht="12.75">
      <c r="A350" s="25"/>
      <c r="B350" s="40"/>
      <c r="C350" s="40">
        <v>4430</v>
      </c>
      <c r="D350" s="10" t="s">
        <v>225</v>
      </c>
      <c r="E350" s="466">
        <v>3500</v>
      </c>
      <c r="F350" s="275"/>
      <c r="G350" s="71">
        <f t="shared" si="6"/>
        <v>3500</v>
      </c>
    </row>
    <row r="351" spans="1:7" ht="12.75">
      <c r="A351" s="25"/>
      <c r="B351" s="40"/>
      <c r="C351" s="40">
        <v>4440</v>
      </c>
      <c r="D351" s="10" t="s">
        <v>226</v>
      </c>
      <c r="E351" s="466">
        <v>7305</v>
      </c>
      <c r="F351" s="275"/>
      <c r="G351" s="71">
        <f t="shared" si="6"/>
        <v>7305</v>
      </c>
    </row>
    <row r="352" spans="1:7" ht="12.75">
      <c r="A352" s="25"/>
      <c r="B352" s="40"/>
      <c r="C352" s="40">
        <v>4580</v>
      </c>
      <c r="D352" s="79" t="s">
        <v>88</v>
      </c>
      <c r="E352" s="466">
        <v>0</v>
      </c>
      <c r="F352" s="275">
        <v>100</v>
      </c>
      <c r="G352" s="71">
        <f t="shared" si="6"/>
        <v>100</v>
      </c>
    </row>
    <row r="353" spans="1:7" ht="12.75">
      <c r="A353" s="25"/>
      <c r="B353" s="40"/>
      <c r="C353" s="40">
        <v>6060</v>
      </c>
      <c r="D353" s="79" t="s">
        <v>557</v>
      </c>
      <c r="E353" s="466">
        <v>6500</v>
      </c>
      <c r="F353" s="275"/>
      <c r="G353" s="71">
        <f t="shared" si="6"/>
        <v>6500</v>
      </c>
    </row>
    <row r="354" spans="1:7" ht="12.75">
      <c r="A354" s="25"/>
      <c r="B354" s="11"/>
      <c r="C354" s="41"/>
      <c r="D354" s="10"/>
      <c r="E354" s="466"/>
      <c r="F354" s="275"/>
      <c r="G354" s="71"/>
    </row>
    <row r="355" spans="1:7" ht="12.75">
      <c r="A355" s="25"/>
      <c r="B355" s="86">
        <v>85220</v>
      </c>
      <c r="C355" s="89"/>
      <c r="D355" s="80" t="s">
        <v>283</v>
      </c>
      <c r="E355" s="467">
        <f>SUM(E356:E361)</f>
        <v>24752</v>
      </c>
      <c r="F355" s="467">
        <f>SUM(F356:F361)</f>
        <v>0</v>
      </c>
      <c r="G355" s="70">
        <f t="shared" si="6"/>
        <v>24752</v>
      </c>
    </row>
    <row r="356" spans="1:7" ht="12.75">
      <c r="A356" s="25"/>
      <c r="B356" s="40"/>
      <c r="C356" s="40">
        <v>4210</v>
      </c>
      <c r="D356" s="10" t="s">
        <v>220</v>
      </c>
      <c r="E356" s="466">
        <v>9560</v>
      </c>
      <c r="F356" s="275"/>
      <c r="G356" s="71">
        <f t="shared" si="6"/>
        <v>9560</v>
      </c>
    </row>
    <row r="357" spans="1:7" ht="12.75">
      <c r="A357" s="25"/>
      <c r="B357" s="40"/>
      <c r="C357" s="40">
        <v>4220</v>
      </c>
      <c r="D357" s="79" t="s">
        <v>255</v>
      </c>
      <c r="E357" s="466">
        <v>10192</v>
      </c>
      <c r="F357" s="275"/>
      <c r="G357" s="71">
        <f t="shared" si="6"/>
        <v>10192</v>
      </c>
    </row>
    <row r="358" spans="1:7" ht="12.75">
      <c r="A358" s="25"/>
      <c r="B358" s="40"/>
      <c r="C358" s="40">
        <v>4230</v>
      </c>
      <c r="D358" s="79" t="s">
        <v>256</v>
      </c>
      <c r="E358" s="466">
        <v>1000</v>
      </c>
      <c r="F358" s="275"/>
      <c r="G358" s="71">
        <f t="shared" si="6"/>
        <v>1000</v>
      </c>
    </row>
    <row r="359" spans="1:7" ht="12.75">
      <c r="A359" s="25"/>
      <c r="B359" s="11"/>
      <c r="C359" s="41" t="s">
        <v>281</v>
      </c>
      <c r="D359" s="79" t="s">
        <v>221</v>
      </c>
      <c r="E359" s="466">
        <v>1500</v>
      </c>
      <c r="F359" s="275"/>
      <c r="G359" s="71">
        <f t="shared" si="6"/>
        <v>1500</v>
      </c>
    </row>
    <row r="360" spans="1:7" ht="12.75">
      <c r="A360" s="25"/>
      <c r="B360" s="11"/>
      <c r="C360" s="41" t="s">
        <v>282</v>
      </c>
      <c r="D360" s="79" t="s">
        <v>222</v>
      </c>
      <c r="E360" s="466">
        <v>1200</v>
      </c>
      <c r="F360" s="275"/>
      <c r="G360" s="71">
        <f t="shared" si="6"/>
        <v>1200</v>
      </c>
    </row>
    <row r="361" spans="1:7" ht="12.75">
      <c r="A361" s="25"/>
      <c r="B361" s="11"/>
      <c r="C361" s="41" t="s">
        <v>211</v>
      </c>
      <c r="D361" s="79" t="s">
        <v>212</v>
      </c>
      <c r="E361" s="466">
        <v>1300</v>
      </c>
      <c r="F361" s="275"/>
      <c r="G361" s="71">
        <f t="shared" si="6"/>
        <v>1300</v>
      </c>
    </row>
    <row r="362" spans="1:7" ht="12.75">
      <c r="A362" s="25"/>
      <c r="B362" s="11"/>
      <c r="C362" s="41"/>
      <c r="D362" s="79"/>
      <c r="E362" s="466"/>
      <c r="F362" s="275"/>
      <c r="G362" s="71"/>
    </row>
    <row r="363" spans="1:7" ht="12.75">
      <c r="A363" s="25"/>
      <c r="B363" s="69">
        <v>85233</v>
      </c>
      <c r="C363" s="104"/>
      <c r="D363" s="83" t="s">
        <v>175</v>
      </c>
      <c r="E363" s="467">
        <f>E364</f>
        <v>824</v>
      </c>
      <c r="F363" s="540">
        <f>F364</f>
        <v>1200</v>
      </c>
      <c r="G363" s="70">
        <f>F363+E363</f>
        <v>2024</v>
      </c>
    </row>
    <row r="364" spans="1:7" ht="12.75">
      <c r="A364" s="25"/>
      <c r="B364" s="11"/>
      <c r="C364" s="41" t="s">
        <v>211</v>
      </c>
      <c r="D364" s="79" t="s">
        <v>212</v>
      </c>
      <c r="E364" s="466">
        <v>824</v>
      </c>
      <c r="F364" s="275">
        <v>1200</v>
      </c>
      <c r="G364" s="71">
        <f>F364+E364</f>
        <v>2024</v>
      </c>
    </row>
    <row r="365" spans="1:7" ht="12.75">
      <c r="A365" s="25"/>
      <c r="B365" s="11"/>
      <c r="C365" s="41"/>
      <c r="D365" s="10"/>
      <c r="E365" s="466"/>
      <c r="F365" s="275"/>
      <c r="G365" s="71"/>
    </row>
    <row r="366" spans="1:7" ht="13.5" thickBot="1">
      <c r="A366" s="47">
        <v>853</v>
      </c>
      <c r="B366" s="43"/>
      <c r="C366" s="43"/>
      <c r="D366" s="54" t="s">
        <v>276</v>
      </c>
      <c r="E366" s="465">
        <f>E367+E381+E399</f>
        <v>2188995</v>
      </c>
      <c r="F366" s="465">
        <f>F367+F381+F399</f>
        <v>0</v>
      </c>
      <c r="G366" s="68">
        <f t="shared" si="6"/>
        <v>2188995</v>
      </c>
    </row>
    <row r="367" spans="1:7" ht="12.75">
      <c r="A367" s="44"/>
      <c r="B367" s="86">
        <v>85321</v>
      </c>
      <c r="C367" s="89"/>
      <c r="D367" s="81" t="s">
        <v>659</v>
      </c>
      <c r="E367" s="467">
        <f>SUM(E368:E379)</f>
        <v>218000</v>
      </c>
      <c r="F367" s="467">
        <f>SUM(F368:F379)</f>
        <v>0</v>
      </c>
      <c r="G367" s="70">
        <f t="shared" si="6"/>
        <v>218000</v>
      </c>
    </row>
    <row r="368" spans="1:9" ht="12.75">
      <c r="A368" s="44"/>
      <c r="B368" s="40"/>
      <c r="C368" s="40">
        <v>4010</v>
      </c>
      <c r="D368" s="10" t="s">
        <v>216</v>
      </c>
      <c r="E368" s="466">
        <v>49728</v>
      </c>
      <c r="F368" s="275">
        <v>546</v>
      </c>
      <c r="G368" s="71">
        <f t="shared" si="6"/>
        <v>50274</v>
      </c>
      <c r="I368" s="303">
        <f>SUM(G368:G371)</f>
        <v>67858</v>
      </c>
    </row>
    <row r="369" spans="1:7" ht="12.75">
      <c r="A369" s="44"/>
      <c r="B369" s="40"/>
      <c r="C369" s="40">
        <v>4040</v>
      </c>
      <c r="D369" s="10" t="s">
        <v>217</v>
      </c>
      <c r="E369" s="466">
        <v>3622</v>
      </c>
      <c r="F369" s="275">
        <v>-546</v>
      </c>
      <c r="G369" s="71">
        <f t="shared" si="6"/>
        <v>3076</v>
      </c>
    </row>
    <row r="370" spans="1:7" ht="12.75">
      <c r="A370" s="44"/>
      <c r="B370" s="40"/>
      <c r="C370" s="40">
        <v>4110</v>
      </c>
      <c r="D370" s="10" t="s">
        <v>218</v>
      </c>
      <c r="E370" s="466">
        <v>12711</v>
      </c>
      <c r="F370" s="275"/>
      <c r="G370" s="71">
        <f t="shared" si="6"/>
        <v>12711</v>
      </c>
    </row>
    <row r="371" spans="1:7" ht="12.75">
      <c r="A371" s="44"/>
      <c r="B371" s="40"/>
      <c r="C371" s="40">
        <v>4120</v>
      </c>
      <c r="D371" s="10" t="s">
        <v>219</v>
      </c>
      <c r="E371" s="466">
        <v>1797</v>
      </c>
      <c r="F371" s="275"/>
      <c r="G371" s="71">
        <f t="shared" si="6"/>
        <v>1797</v>
      </c>
    </row>
    <row r="372" spans="1:7" ht="12.75">
      <c r="A372" s="44"/>
      <c r="B372" s="40"/>
      <c r="C372" s="40">
        <v>4210</v>
      </c>
      <c r="D372" s="10" t="s">
        <v>220</v>
      </c>
      <c r="E372" s="466">
        <v>16500</v>
      </c>
      <c r="F372" s="275"/>
      <c r="G372" s="71">
        <f t="shared" si="6"/>
        <v>16500</v>
      </c>
    </row>
    <row r="373" spans="1:7" ht="12.75">
      <c r="A373" s="44"/>
      <c r="B373" s="40"/>
      <c r="C373" s="40">
        <v>4260</v>
      </c>
      <c r="D373" s="79" t="s">
        <v>221</v>
      </c>
      <c r="E373" s="466">
        <v>11520</v>
      </c>
      <c r="F373" s="275"/>
      <c r="G373" s="71">
        <f t="shared" si="6"/>
        <v>11520</v>
      </c>
    </row>
    <row r="374" spans="1:7" ht="12.75">
      <c r="A374" s="44"/>
      <c r="B374" s="40"/>
      <c r="C374" s="40">
        <v>4270</v>
      </c>
      <c r="D374" s="79" t="s">
        <v>222</v>
      </c>
      <c r="E374" s="466">
        <v>1200</v>
      </c>
      <c r="F374" s="275"/>
      <c r="G374" s="71">
        <f t="shared" si="6"/>
        <v>1200</v>
      </c>
    </row>
    <row r="375" spans="1:7" ht="12.75">
      <c r="A375" s="44"/>
      <c r="B375" s="40"/>
      <c r="C375" s="40">
        <v>4280</v>
      </c>
      <c r="D375" s="79" t="s">
        <v>223</v>
      </c>
      <c r="E375" s="466">
        <v>100</v>
      </c>
      <c r="F375" s="275"/>
      <c r="G375" s="71">
        <f t="shared" si="6"/>
        <v>100</v>
      </c>
    </row>
    <row r="376" spans="1:7" ht="12.75">
      <c r="A376" s="44"/>
      <c r="B376" s="40"/>
      <c r="C376" s="40">
        <v>4300</v>
      </c>
      <c r="D376" s="10" t="s">
        <v>212</v>
      </c>
      <c r="E376" s="466">
        <v>116513</v>
      </c>
      <c r="F376" s="275"/>
      <c r="G376" s="71">
        <f t="shared" si="6"/>
        <v>116513</v>
      </c>
    </row>
    <row r="377" spans="1:7" ht="12.75">
      <c r="A377" s="44"/>
      <c r="B377" s="40"/>
      <c r="C377" s="40">
        <v>4410</v>
      </c>
      <c r="D377" s="10" t="s">
        <v>224</v>
      </c>
      <c r="E377" s="466">
        <v>2000</v>
      </c>
      <c r="F377" s="275"/>
      <c r="G377" s="71">
        <f t="shared" si="6"/>
        <v>2000</v>
      </c>
    </row>
    <row r="378" spans="1:7" ht="12.75">
      <c r="A378" s="44"/>
      <c r="B378" s="40"/>
      <c r="C378" s="40">
        <v>4430</v>
      </c>
      <c r="D378" s="79" t="s">
        <v>225</v>
      </c>
      <c r="E378" s="466">
        <v>500</v>
      </c>
      <c r="F378" s="275"/>
      <c r="G378" s="71">
        <f t="shared" si="6"/>
        <v>500</v>
      </c>
    </row>
    <row r="379" spans="1:7" ht="12.75">
      <c r="A379" s="44"/>
      <c r="B379" s="40"/>
      <c r="C379" s="40">
        <v>4440</v>
      </c>
      <c r="D379" s="10" t="s">
        <v>226</v>
      </c>
      <c r="E379" s="466">
        <v>1809</v>
      </c>
      <c r="F379" s="275"/>
      <c r="G379" s="71">
        <f t="shared" si="6"/>
        <v>1809</v>
      </c>
    </row>
    <row r="380" spans="1:7" ht="12.75">
      <c r="A380" s="44"/>
      <c r="B380" s="40"/>
      <c r="C380" s="40"/>
      <c r="D380" s="10"/>
      <c r="E380" s="466"/>
      <c r="F380" s="275"/>
      <c r="G380" s="71"/>
    </row>
    <row r="381" spans="1:7" ht="12.75">
      <c r="A381" s="24"/>
      <c r="B381" s="86">
        <v>85333</v>
      </c>
      <c r="C381" s="89"/>
      <c r="D381" s="81" t="s">
        <v>20</v>
      </c>
      <c r="E381" s="467">
        <f>SUM(E382:E397)</f>
        <v>1960995</v>
      </c>
      <c r="F381" s="467">
        <f>SUM(F382:F397)</f>
        <v>0</v>
      </c>
      <c r="G381" s="70">
        <f t="shared" si="6"/>
        <v>1960995</v>
      </c>
    </row>
    <row r="382" spans="1:9" ht="12.75">
      <c r="A382" s="24"/>
      <c r="B382" s="40"/>
      <c r="C382" s="40">
        <v>4010</v>
      </c>
      <c r="D382" s="10" t="s">
        <v>216</v>
      </c>
      <c r="E382" s="466">
        <v>1404572</v>
      </c>
      <c r="F382" s="275"/>
      <c r="G382" s="71">
        <f t="shared" si="6"/>
        <v>1404572</v>
      </c>
      <c r="I382" s="303">
        <f>SUM(G382:G386)</f>
        <v>1742855</v>
      </c>
    </row>
    <row r="383" spans="1:7" ht="12.75">
      <c r="A383" s="24"/>
      <c r="B383" s="40"/>
      <c r="C383" s="40">
        <v>4040</v>
      </c>
      <c r="D383" s="10" t="s">
        <v>217</v>
      </c>
      <c r="E383" s="466">
        <v>113502</v>
      </c>
      <c r="F383" s="275"/>
      <c r="G383" s="71">
        <f t="shared" si="6"/>
        <v>113502</v>
      </c>
    </row>
    <row r="384" spans="1:7" ht="12.75">
      <c r="A384" s="24"/>
      <c r="B384" s="40"/>
      <c r="C384" s="40">
        <v>4110</v>
      </c>
      <c r="D384" s="10" t="s">
        <v>218</v>
      </c>
      <c r="E384" s="466">
        <v>177881</v>
      </c>
      <c r="F384" s="275"/>
      <c r="G384" s="71">
        <f t="shared" si="6"/>
        <v>177881</v>
      </c>
    </row>
    <row r="385" spans="1:7" ht="12.75">
      <c r="A385" s="24"/>
      <c r="B385" s="40"/>
      <c r="C385" s="40">
        <v>4120</v>
      </c>
      <c r="D385" s="10" t="s">
        <v>219</v>
      </c>
      <c r="E385" s="466">
        <v>34900</v>
      </c>
      <c r="F385" s="275"/>
      <c r="G385" s="71">
        <f aca="true" t="shared" si="7" ref="G385:G453">E385+F385</f>
        <v>34900</v>
      </c>
    </row>
    <row r="386" spans="1:7" ht="12.75">
      <c r="A386" s="24"/>
      <c r="B386" s="40"/>
      <c r="C386" s="40">
        <v>4170</v>
      </c>
      <c r="D386" s="79" t="s">
        <v>644</v>
      </c>
      <c r="E386" s="466">
        <v>12000</v>
      </c>
      <c r="F386" s="275"/>
      <c r="G386" s="71">
        <f t="shared" si="7"/>
        <v>12000</v>
      </c>
    </row>
    <row r="387" spans="1:7" ht="12.75">
      <c r="A387" s="24"/>
      <c r="B387" s="40"/>
      <c r="C387" s="40">
        <v>4210</v>
      </c>
      <c r="D387" s="10" t="s">
        <v>220</v>
      </c>
      <c r="E387" s="466">
        <v>27000</v>
      </c>
      <c r="F387" s="275"/>
      <c r="G387" s="71">
        <f t="shared" si="7"/>
        <v>27000</v>
      </c>
    </row>
    <row r="388" spans="1:7" ht="12.75">
      <c r="A388" s="24"/>
      <c r="B388" s="40"/>
      <c r="C388" s="40">
        <v>4260</v>
      </c>
      <c r="D388" s="10" t="s">
        <v>221</v>
      </c>
      <c r="E388" s="466">
        <v>48845</v>
      </c>
      <c r="F388" s="275"/>
      <c r="G388" s="71">
        <f t="shared" si="7"/>
        <v>48845</v>
      </c>
    </row>
    <row r="389" spans="1:7" ht="12.75">
      <c r="A389" s="24"/>
      <c r="B389" s="40"/>
      <c r="C389" s="40">
        <v>4270</v>
      </c>
      <c r="D389" s="79" t="s">
        <v>222</v>
      </c>
      <c r="E389" s="466">
        <v>13500</v>
      </c>
      <c r="F389" s="275"/>
      <c r="G389" s="71">
        <f t="shared" si="7"/>
        <v>13500</v>
      </c>
    </row>
    <row r="390" spans="1:7" ht="12.75">
      <c r="A390" s="24"/>
      <c r="B390" s="40"/>
      <c r="C390" s="40">
        <v>4280</v>
      </c>
      <c r="D390" s="10" t="s">
        <v>223</v>
      </c>
      <c r="E390" s="466">
        <v>1500</v>
      </c>
      <c r="F390" s="275"/>
      <c r="G390" s="71">
        <f t="shared" si="7"/>
        <v>1500</v>
      </c>
    </row>
    <row r="391" spans="1:7" ht="12.75">
      <c r="A391" s="24"/>
      <c r="B391" s="40"/>
      <c r="C391" s="40">
        <v>4300</v>
      </c>
      <c r="D391" s="10" t="s">
        <v>212</v>
      </c>
      <c r="E391" s="466">
        <v>57900</v>
      </c>
      <c r="F391" s="275">
        <v>-2000</v>
      </c>
      <c r="G391" s="71">
        <f t="shared" si="7"/>
        <v>55900</v>
      </c>
    </row>
    <row r="392" spans="1:7" ht="12.75">
      <c r="A392" s="24"/>
      <c r="B392" s="40"/>
      <c r="C392" s="40">
        <v>4410</v>
      </c>
      <c r="D392" s="10" t="s">
        <v>224</v>
      </c>
      <c r="E392" s="466">
        <v>500</v>
      </c>
      <c r="F392" s="275"/>
      <c r="G392" s="71">
        <f t="shared" si="7"/>
        <v>500</v>
      </c>
    </row>
    <row r="393" spans="1:7" ht="12.75">
      <c r="A393" s="24"/>
      <c r="B393" s="40"/>
      <c r="C393" s="40">
        <v>4430</v>
      </c>
      <c r="D393" s="79" t="s">
        <v>225</v>
      </c>
      <c r="E393" s="466">
        <v>0</v>
      </c>
      <c r="F393" s="275">
        <v>2000</v>
      </c>
      <c r="G393" s="71">
        <f>F393+E393</f>
        <v>2000</v>
      </c>
    </row>
    <row r="394" spans="1:7" ht="12.75">
      <c r="A394" s="24"/>
      <c r="B394" s="40"/>
      <c r="C394" s="40">
        <v>4440</v>
      </c>
      <c r="D394" s="10" t="s">
        <v>226</v>
      </c>
      <c r="E394" s="466">
        <v>54820</v>
      </c>
      <c r="F394" s="275"/>
      <c r="G394" s="71">
        <f t="shared" si="7"/>
        <v>54820</v>
      </c>
    </row>
    <row r="395" spans="1:7" ht="12.75" customHeight="1">
      <c r="A395" s="24"/>
      <c r="B395" s="40"/>
      <c r="C395" s="40">
        <v>4480</v>
      </c>
      <c r="D395" s="10" t="s">
        <v>227</v>
      </c>
      <c r="E395" s="466">
        <v>13500</v>
      </c>
      <c r="F395" s="275"/>
      <c r="G395" s="71">
        <f t="shared" si="7"/>
        <v>13500</v>
      </c>
    </row>
    <row r="396" spans="1:7" ht="12.75" customHeight="1">
      <c r="A396" s="24"/>
      <c r="B396" s="40"/>
      <c r="C396" s="40">
        <v>4510</v>
      </c>
      <c r="D396" s="10" t="s">
        <v>228</v>
      </c>
      <c r="E396" s="466">
        <v>75</v>
      </c>
      <c r="F396" s="275"/>
      <c r="G396" s="71">
        <f t="shared" si="7"/>
        <v>75</v>
      </c>
    </row>
    <row r="397" spans="1:7" ht="12.75" customHeight="1">
      <c r="A397" s="24"/>
      <c r="B397" s="40"/>
      <c r="C397" s="40">
        <v>4580</v>
      </c>
      <c r="D397" s="79" t="s">
        <v>88</v>
      </c>
      <c r="E397" s="466">
        <v>500</v>
      </c>
      <c r="F397" s="275"/>
      <c r="G397" s="71">
        <f t="shared" si="7"/>
        <v>500</v>
      </c>
    </row>
    <row r="398" spans="1:7" ht="12.75">
      <c r="A398" s="24"/>
      <c r="B398" s="40"/>
      <c r="C398" s="40"/>
      <c r="D398" s="79"/>
      <c r="E398" s="466"/>
      <c r="F398" s="275"/>
      <c r="G398" s="71"/>
    </row>
    <row r="399" spans="1:7" ht="12.75">
      <c r="A399" s="24"/>
      <c r="B399" s="86">
        <v>85395</v>
      </c>
      <c r="C399" s="89"/>
      <c r="D399" s="83" t="s">
        <v>25</v>
      </c>
      <c r="E399" s="467">
        <f>SUM(E400:E400)</f>
        <v>10000</v>
      </c>
      <c r="F399" s="467">
        <f>SUM(F400:F400)</f>
        <v>0</v>
      </c>
      <c r="G399" s="70">
        <f t="shared" si="7"/>
        <v>10000</v>
      </c>
    </row>
    <row r="400" spans="1:7" ht="12.75">
      <c r="A400" s="24"/>
      <c r="B400" s="40"/>
      <c r="C400" s="40">
        <v>4270</v>
      </c>
      <c r="D400" s="10" t="s">
        <v>222</v>
      </c>
      <c r="E400" s="466">
        <v>10000</v>
      </c>
      <c r="F400" s="275"/>
      <c r="G400" s="71">
        <f t="shared" si="7"/>
        <v>10000</v>
      </c>
    </row>
    <row r="401" spans="1:7" ht="12.75">
      <c r="A401" s="25"/>
      <c r="B401" s="40"/>
      <c r="C401" s="40"/>
      <c r="D401" s="10"/>
      <c r="E401" s="466"/>
      <c r="F401" s="275"/>
      <c r="G401" s="71"/>
    </row>
    <row r="402" spans="1:7" ht="13.5" thickBot="1">
      <c r="A402" s="47">
        <v>854</v>
      </c>
      <c r="B402" s="43"/>
      <c r="C402" s="43"/>
      <c r="D402" s="54" t="s">
        <v>29</v>
      </c>
      <c r="E402" s="465">
        <f>E403+E412+E431+E446+E477+E455+E473</f>
        <v>3026399</v>
      </c>
      <c r="F402" s="465">
        <f>F403+F412+F431+F446+F477+F455+F473</f>
        <v>16681</v>
      </c>
      <c r="G402" s="68">
        <f t="shared" si="7"/>
        <v>3043080</v>
      </c>
    </row>
    <row r="403" spans="1:7" ht="12.75">
      <c r="A403" s="24"/>
      <c r="B403" s="86">
        <v>85401</v>
      </c>
      <c r="C403" s="89"/>
      <c r="D403" s="81" t="s">
        <v>258</v>
      </c>
      <c r="E403" s="467">
        <f>SUM(E404:E410)</f>
        <v>39266</v>
      </c>
      <c r="F403" s="467">
        <f>SUM(F404:F410)</f>
        <v>0</v>
      </c>
      <c r="G403" s="70">
        <f t="shared" si="7"/>
        <v>39266</v>
      </c>
    </row>
    <row r="404" spans="1:7" ht="12.75">
      <c r="A404" s="24"/>
      <c r="B404" s="40"/>
      <c r="C404" s="40">
        <v>3020</v>
      </c>
      <c r="D404" s="10" t="s">
        <v>215</v>
      </c>
      <c r="E404" s="466">
        <v>51</v>
      </c>
      <c r="F404" s="275"/>
      <c r="G404" s="71">
        <f t="shared" si="7"/>
        <v>51</v>
      </c>
    </row>
    <row r="405" spans="1:9" ht="12.75">
      <c r="A405" s="24"/>
      <c r="B405" s="40"/>
      <c r="C405" s="40">
        <v>4010</v>
      </c>
      <c r="D405" s="10" t="s">
        <v>216</v>
      </c>
      <c r="E405" s="466">
        <v>27412</v>
      </c>
      <c r="F405" s="275"/>
      <c r="G405" s="71">
        <f t="shared" si="7"/>
        <v>27412</v>
      </c>
      <c r="I405" s="303">
        <f>SUM(G405:G408)</f>
        <v>35475</v>
      </c>
    </row>
    <row r="406" spans="1:7" ht="12.75">
      <c r="A406" s="24"/>
      <c r="B406" s="40"/>
      <c r="C406" s="40">
        <v>4040</v>
      </c>
      <c r="D406" s="10" t="s">
        <v>217</v>
      </c>
      <c r="E406" s="466">
        <v>2160</v>
      </c>
      <c r="F406" s="275"/>
      <c r="G406" s="71">
        <f t="shared" si="7"/>
        <v>2160</v>
      </c>
    </row>
    <row r="407" spans="1:7" ht="12.75">
      <c r="A407" s="24"/>
      <c r="B407" s="40"/>
      <c r="C407" s="40">
        <v>4110</v>
      </c>
      <c r="D407" s="10" t="s">
        <v>218</v>
      </c>
      <c r="E407" s="466">
        <v>5176</v>
      </c>
      <c r="F407" s="275"/>
      <c r="G407" s="71">
        <f t="shared" si="7"/>
        <v>5176</v>
      </c>
    </row>
    <row r="408" spans="1:7" ht="12.75">
      <c r="A408" s="24"/>
      <c r="B408" s="40"/>
      <c r="C408" s="40">
        <v>4120</v>
      </c>
      <c r="D408" s="10" t="s">
        <v>219</v>
      </c>
      <c r="E408" s="466">
        <v>727</v>
      </c>
      <c r="F408" s="275"/>
      <c r="G408" s="71">
        <f t="shared" si="7"/>
        <v>727</v>
      </c>
    </row>
    <row r="409" spans="1:7" ht="12.75">
      <c r="A409" s="24"/>
      <c r="B409" s="40"/>
      <c r="C409" s="40">
        <v>4210</v>
      </c>
      <c r="D409" s="10" t="s">
        <v>220</v>
      </c>
      <c r="E409" s="466">
        <v>608</v>
      </c>
      <c r="F409" s="275"/>
      <c r="G409" s="71">
        <f t="shared" si="7"/>
        <v>608</v>
      </c>
    </row>
    <row r="410" spans="1:7" ht="12.75">
      <c r="A410" s="24"/>
      <c r="B410" s="40"/>
      <c r="C410" s="40">
        <v>4440</v>
      </c>
      <c r="D410" s="10" t="s">
        <v>226</v>
      </c>
      <c r="E410" s="466">
        <v>3132</v>
      </c>
      <c r="F410" s="275"/>
      <c r="G410" s="71">
        <f t="shared" si="7"/>
        <v>3132</v>
      </c>
    </row>
    <row r="411" spans="1:7" ht="14.25" customHeight="1">
      <c r="A411" s="24"/>
      <c r="B411" s="40"/>
      <c r="C411" s="40"/>
      <c r="D411" s="10"/>
      <c r="E411" s="466"/>
      <c r="F411" s="275"/>
      <c r="G411" s="71"/>
    </row>
    <row r="412" spans="1:7" ht="12.75">
      <c r="A412" s="24"/>
      <c r="B412" s="86">
        <v>85406</v>
      </c>
      <c r="C412" s="89"/>
      <c r="D412" s="81" t="s">
        <v>259</v>
      </c>
      <c r="E412" s="467">
        <f>SUM(E413:E429)</f>
        <v>560480</v>
      </c>
      <c r="F412" s="467">
        <f>SUM(F413:F429)</f>
        <v>10</v>
      </c>
      <c r="G412" s="70">
        <f t="shared" si="7"/>
        <v>560490</v>
      </c>
    </row>
    <row r="413" spans="1:8" ht="12.75">
      <c r="A413" s="24"/>
      <c r="B413" s="40"/>
      <c r="C413" s="52">
        <v>2310</v>
      </c>
      <c r="D413" s="5" t="s">
        <v>214</v>
      </c>
      <c r="E413" s="466">
        <v>86730</v>
      </c>
      <c r="F413" s="275"/>
      <c r="G413" s="71">
        <f t="shared" si="7"/>
        <v>86730</v>
      </c>
      <c r="H413" s="303"/>
    </row>
    <row r="414" spans="1:7" ht="12.75">
      <c r="A414" s="24"/>
      <c r="B414" s="40"/>
      <c r="C414" s="40">
        <v>3020</v>
      </c>
      <c r="D414" s="10" t="s">
        <v>215</v>
      </c>
      <c r="E414" s="466">
        <v>721</v>
      </c>
      <c r="F414" s="275">
        <v>-121</v>
      </c>
      <c r="G414" s="71">
        <f t="shared" si="7"/>
        <v>600</v>
      </c>
    </row>
    <row r="415" spans="1:9" ht="12.75">
      <c r="A415" s="24"/>
      <c r="B415" s="40"/>
      <c r="C415" s="40">
        <v>4010</v>
      </c>
      <c r="D415" s="10" t="s">
        <v>216</v>
      </c>
      <c r="E415" s="466">
        <v>284609</v>
      </c>
      <c r="F415" s="275">
        <v>1400</v>
      </c>
      <c r="G415" s="71">
        <f t="shared" si="7"/>
        <v>286009</v>
      </c>
      <c r="I415" s="303">
        <f>SUM(G415:G419)</f>
        <v>372324</v>
      </c>
    </row>
    <row r="416" spans="1:7" ht="12.75">
      <c r="A416" s="24"/>
      <c r="B416" s="40"/>
      <c r="C416" s="40">
        <v>4040</v>
      </c>
      <c r="D416" s="10" t="s">
        <v>217</v>
      </c>
      <c r="E416" s="466">
        <v>22667</v>
      </c>
      <c r="F416" s="275"/>
      <c r="G416" s="71">
        <f t="shared" si="7"/>
        <v>22667</v>
      </c>
    </row>
    <row r="417" spans="1:7" ht="12.75">
      <c r="A417" s="24"/>
      <c r="B417" s="40"/>
      <c r="C417" s="40">
        <v>4110</v>
      </c>
      <c r="D417" s="10" t="s">
        <v>218</v>
      </c>
      <c r="E417" s="466">
        <v>54141</v>
      </c>
      <c r="F417" s="275"/>
      <c r="G417" s="71">
        <f t="shared" si="7"/>
        <v>54141</v>
      </c>
    </row>
    <row r="418" spans="1:7" ht="12.75">
      <c r="A418" s="24"/>
      <c r="B418" s="40"/>
      <c r="C418" s="40">
        <v>4120</v>
      </c>
      <c r="D418" s="10" t="s">
        <v>219</v>
      </c>
      <c r="E418" s="466">
        <v>7407</v>
      </c>
      <c r="F418" s="275"/>
      <c r="G418" s="71">
        <f t="shared" si="7"/>
        <v>7407</v>
      </c>
    </row>
    <row r="419" spans="1:7" ht="12.75">
      <c r="A419" s="24"/>
      <c r="B419" s="40"/>
      <c r="C419" s="40">
        <v>4170</v>
      </c>
      <c r="D419" s="79" t="s">
        <v>612</v>
      </c>
      <c r="E419" s="466">
        <v>3500</v>
      </c>
      <c r="F419" s="275">
        <v>-1400</v>
      </c>
      <c r="G419" s="71">
        <f t="shared" si="7"/>
        <v>2100</v>
      </c>
    </row>
    <row r="420" spans="1:7" ht="12.75">
      <c r="A420" s="24"/>
      <c r="B420" s="40"/>
      <c r="C420" s="40">
        <v>4210</v>
      </c>
      <c r="D420" s="10" t="s">
        <v>220</v>
      </c>
      <c r="E420" s="466">
        <v>9653</v>
      </c>
      <c r="F420" s="275"/>
      <c r="G420" s="71">
        <f t="shared" si="7"/>
        <v>9653</v>
      </c>
    </row>
    <row r="421" spans="1:7" ht="12.75">
      <c r="A421" s="24"/>
      <c r="B421" s="40"/>
      <c r="C421" s="40">
        <v>4240</v>
      </c>
      <c r="D421" s="10" t="s">
        <v>248</v>
      </c>
      <c r="E421" s="466">
        <v>1597</v>
      </c>
      <c r="F421" s="275">
        <f>10+121</f>
        <v>131</v>
      </c>
      <c r="G421" s="71">
        <f t="shared" si="7"/>
        <v>1728</v>
      </c>
    </row>
    <row r="422" spans="1:7" ht="12.75">
      <c r="A422" s="24"/>
      <c r="B422" s="40"/>
      <c r="C422" s="40">
        <v>4260</v>
      </c>
      <c r="D422" s="10" t="s">
        <v>221</v>
      </c>
      <c r="E422" s="466">
        <v>7902</v>
      </c>
      <c r="F422" s="275"/>
      <c r="G422" s="71">
        <f t="shared" si="7"/>
        <v>7902</v>
      </c>
    </row>
    <row r="423" spans="1:7" ht="12.75">
      <c r="A423" s="24"/>
      <c r="B423" s="40"/>
      <c r="C423" s="40">
        <v>4270</v>
      </c>
      <c r="D423" s="79" t="s">
        <v>222</v>
      </c>
      <c r="E423" s="466">
        <v>292</v>
      </c>
      <c r="F423" s="275">
        <v>-120</v>
      </c>
      <c r="G423" s="71">
        <f t="shared" si="7"/>
        <v>172</v>
      </c>
    </row>
    <row r="424" spans="1:7" ht="12.75">
      <c r="A424" s="24"/>
      <c r="B424" s="11"/>
      <c r="C424" s="40">
        <v>4280</v>
      </c>
      <c r="D424" s="10" t="s">
        <v>223</v>
      </c>
      <c r="E424" s="466">
        <v>135</v>
      </c>
      <c r="F424" s="275"/>
      <c r="G424" s="71">
        <f t="shared" si="7"/>
        <v>135</v>
      </c>
    </row>
    <row r="425" spans="1:7" ht="12.75">
      <c r="A425" s="24"/>
      <c r="B425" s="11"/>
      <c r="C425" s="40">
        <v>4300</v>
      </c>
      <c r="D425" s="10" t="s">
        <v>212</v>
      </c>
      <c r="E425" s="466">
        <v>10265</v>
      </c>
      <c r="F425" s="275"/>
      <c r="G425" s="71">
        <f t="shared" si="7"/>
        <v>10265</v>
      </c>
    </row>
    <row r="426" spans="1:7" ht="12.75">
      <c r="A426" s="24"/>
      <c r="B426" s="11"/>
      <c r="C426" s="40">
        <v>4410</v>
      </c>
      <c r="D426" s="10" t="s">
        <v>224</v>
      </c>
      <c r="E426" s="466">
        <v>1169</v>
      </c>
      <c r="F426" s="275">
        <v>120</v>
      </c>
      <c r="G426" s="71">
        <f t="shared" si="7"/>
        <v>1289</v>
      </c>
    </row>
    <row r="427" spans="1:7" ht="12.75">
      <c r="A427" s="24"/>
      <c r="B427" s="11"/>
      <c r="C427" s="40">
        <v>4430</v>
      </c>
      <c r="D427" s="10" t="s">
        <v>225</v>
      </c>
      <c r="E427" s="466">
        <v>221</v>
      </c>
      <c r="F427" s="275"/>
      <c r="G427" s="71">
        <f t="shared" si="7"/>
        <v>221</v>
      </c>
    </row>
    <row r="428" spans="1:7" ht="12.75">
      <c r="A428" s="24"/>
      <c r="B428" s="11"/>
      <c r="C428" s="40">
        <v>4440</v>
      </c>
      <c r="D428" s="10" t="s">
        <v>226</v>
      </c>
      <c r="E428" s="466">
        <v>19471</v>
      </c>
      <c r="F428" s="275"/>
      <c r="G428" s="71">
        <f t="shared" si="7"/>
        <v>19471</v>
      </c>
    </row>
    <row r="429" spans="1:7" ht="12.75">
      <c r="A429" s="24"/>
      <c r="B429" s="11"/>
      <c r="C429" s="9">
        <v>6050</v>
      </c>
      <c r="D429" s="79" t="s">
        <v>229</v>
      </c>
      <c r="E429" s="466">
        <v>50000</v>
      </c>
      <c r="F429" s="275"/>
      <c r="G429" s="71">
        <f t="shared" si="7"/>
        <v>50000</v>
      </c>
    </row>
    <row r="430" spans="1:7" ht="12.75">
      <c r="A430" s="24"/>
      <c r="B430" s="11"/>
      <c r="C430" s="52"/>
      <c r="D430" s="1"/>
      <c r="E430" s="466"/>
      <c r="F430" s="275"/>
      <c r="G430" s="71"/>
    </row>
    <row r="431" spans="1:7" ht="12.75">
      <c r="A431" s="25"/>
      <c r="B431" s="86">
        <v>85410</v>
      </c>
      <c r="C431" s="108"/>
      <c r="D431" s="80" t="s">
        <v>95</v>
      </c>
      <c r="E431" s="467">
        <f>SUM(E432:E444)</f>
        <v>214882</v>
      </c>
      <c r="F431" s="467">
        <f>SUM(F432:F444)</f>
        <v>0</v>
      </c>
      <c r="G431" s="70">
        <f t="shared" si="7"/>
        <v>214882</v>
      </c>
    </row>
    <row r="432" spans="1:7" ht="12.75">
      <c r="A432" s="25"/>
      <c r="B432" s="11"/>
      <c r="C432" s="40">
        <v>3020</v>
      </c>
      <c r="D432" s="10" t="s">
        <v>215</v>
      </c>
      <c r="E432" s="466">
        <v>118</v>
      </c>
      <c r="F432" s="275"/>
      <c r="G432" s="71">
        <f t="shared" si="7"/>
        <v>118</v>
      </c>
    </row>
    <row r="433" spans="1:9" ht="12.75">
      <c r="A433" s="25"/>
      <c r="B433" s="11"/>
      <c r="C433" s="40">
        <v>4010</v>
      </c>
      <c r="D433" s="10" t="s">
        <v>216</v>
      </c>
      <c r="E433" s="466">
        <v>70297</v>
      </c>
      <c r="F433" s="275"/>
      <c r="G433" s="71">
        <f t="shared" si="7"/>
        <v>70297</v>
      </c>
      <c r="I433" s="303">
        <f>SUM(G433:G436)</f>
        <v>90329</v>
      </c>
    </row>
    <row r="434" spans="1:7" ht="12.75">
      <c r="A434" s="25"/>
      <c r="B434" s="11"/>
      <c r="C434" s="40">
        <v>4040</v>
      </c>
      <c r="D434" s="10" t="s">
        <v>217</v>
      </c>
      <c r="E434" s="466">
        <v>5086</v>
      </c>
      <c r="F434" s="275"/>
      <c r="G434" s="71">
        <f t="shared" si="7"/>
        <v>5086</v>
      </c>
    </row>
    <row r="435" spans="1:7" ht="12.75">
      <c r="A435" s="25"/>
      <c r="B435" s="11"/>
      <c r="C435" s="40">
        <v>4110</v>
      </c>
      <c r="D435" s="10" t="s">
        <v>218</v>
      </c>
      <c r="E435" s="466">
        <v>13120</v>
      </c>
      <c r="F435" s="275"/>
      <c r="G435" s="71">
        <f t="shared" si="7"/>
        <v>13120</v>
      </c>
    </row>
    <row r="436" spans="1:7" ht="12.75">
      <c r="A436" s="25"/>
      <c r="B436" s="11"/>
      <c r="C436" s="40">
        <v>4120</v>
      </c>
      <c r="D436" s="10" t="s">
        <v>219</v>
      </c>
      <c r="E436" s="466">
        <v>1826</v>
      </c>
      <c r="F436" s="275"/>
      <c r="G436" s="71">
        <f t="shared" si="7"/>
        <v>1826</v>
      </c>
    </row>
    <row r="437" spans="1:7" ht="12.75">
      <c r="A437" s="25"/>
      <c r="B437" s="11"/>
      <c r="C437" s="40">
        <v>4210</v>
      </c>
      <c r="D437" s="10" t="s">
        <v>220</v>
      </c>
      <c r="E437" s="466">
        <v>60300</v>
      </c>
      <c r="F437" s="275"/>
      <c r="G437" s="71">
        <f t="shared" si="7"/>
        <v>60300</v>
      </c>
    </row>
    <row r="438" spans="1:7" ht="12.75">
      <c r="A438" s="25"/>
      <c r="B438" s="11"/>
      <c r="C438" s="40">
        <v>4220</v>
      </c>
      <c r="D438" s="10" t="s">
        <v>255</v>
      </c>
      <c r="E438" s="466">
        <v>41824</v>
      </c>
      <c r="F438" s="275"/>
      <c r="G438" s="71">
        <f t="shared" si="7"/>
        <v>41824</v>
      </c>
    </row>
    <row r="439" spans="1:7" ht="12.75">
      <c r="A439" s="25"/>
      <c r="B439" s="11"/>
      <c r="C439" s="40">
        <v>4260</v>
      </c>
      <c r="D439" s="10" t="s">
        <v>221</v>
      </c>
      <c r="E439" s="466">
        <v>10000</v>
      </c>
      <c r="F439" s="275"/>
      <c r="G439" s="71">
        <f t="shared" si="7"/>
        <v>10000</v>
      </c>
    </row>
    <row r="440" spans="1:7" ht="12.75">
      <c r="A440" s="25"/>
      <c r="B440" s="11"/>
      <c r="C440" s="40">
        <v>4270</v>
      </c>
      <c r="D440" s="79" t="s">
        <v>222</v>
      </c>
      <c r="E440" s="466">
        <v>2000</v>
      </c>
      <c r="F440" s="275"/>
      <c r="G440" s="71">
        <f t="shared" si="7"/>
        <v>2000</v>
      </c>
    </row>
    <row r="441" spans="1:7" ht="12.75">
      <c r="A441" s="25"/>
      <c r="B441" s="11"/>
      <c r="C441" s="40">
        <v>4280</v>
      </c>
      <c r="D441" s="10" t="s">
        <v>223</v>
      </c>
      <c r="E441" s="466">
        <v>100</v>
      </c>
      <c r="F441" s="275"/>
      <c r="G441" s="71">
        <f t="shared" si="7"/>
        <v>100</v>
      </c>
    </row>
    <row r="442" spans="1:7" ht="12.75">
      <c r="A442" s="25"/>
      <c r="B442" s="11"/>
      <c r="C442" s="40">
        <v>4300</v>
      </c>
      <c r="D442" s="10" t="s">
        <v>212</v>
      </c>
      <c r="E442" s="466">
        <v>3000</v>
      </c>
      <c r="F442" s="275"/>
      <c r="G442" s="71">
        <f t="shared" si="7"/>
        <v>3000</v>
      </c>
    </row>
    <row r="443" spans="1:7" ht="12.75">
      <c r="A443" s="25"/>
      <c r="B443" s="11"/>
      <c r="C443" s="40">
        <v>4440</v>
      </c>
      <c r="D443" s="10" t="s">
        <v>226</v>
      </c>
      <c r="E443" s="466">
        <v>4225</v>
      </c>
      <c r="F443" s="275"/>
      <c r="G443" s="71">
        <f t="shared" si="7"/>
        <v>4225</v>
      </c>
    </row>
    <row r="444" spans="1:7" ht="12.75">
      <c r="A444" s="25"/>
      <c r="B444" s="11"/>
      <c r="C444" s="40">
        <v>4530</v>
      </c>
      <c r="D444" s="79" t="s">
        <v>533</v>
      </c>
      <c r="E444" s="466">
        <v>2986</v>
      </c>
      <c r="F444" s="275"/>
      <c r="G444" s="71">
        <f t="shared" si="7"/>
        <v>2986</v>
      </c>
    </row>
    <row r="445" spans="1:7" ht="12.75">
      <c r="A445" s="25"/>
      <c r="B445" s="11"/>
      <c r="C445" s="40"/>
      <c r="D445" s="10"/>
      <c r="E445" s="466"/>
      <c r="F445" s="275"/>
      <c r="G445" s="71"/>
    </row>
    <row r="446" spans="1:7" ht="12.75">
      <c r="A446" s="25"/>
      <c r="B446" s="69">
        <v>85415</v>
      </c>
      <c r="C446" s="89"/>
      <c r="D446" s="81" t="s">
        <v>43</v>
      </c>
      <c r="E446" s="467">
        <f>SUM(E447:E453)</f>
        <v>646332</v>
      </c>
      <c r="F446" s="467">
        <f>SUM(F447:F453)</f>
        <v>1171</v>
      </c>
      <c r="G446" s="70">
        <f t="shared" si="7"/>
        <v>647503</v>
      </c>
    </row>
    <row r="447" spans="1:7" ht="12.75">
      <c r="A447" s="25"/>
      <c r="B447" s="11"/>
      <c r="C447" s="40">
        <v>3240</v>
      </c>
      <c r="D447" s="79" t="s">
        <v>260</v>
      </c>
      <c r="E447" s="466">
        <v>328392</v>
      </c>
      <c r="F447" s="275">
        <f>1171+6327</f>
        <v>7498</v>
      </c>
      <c r="G447" s="71">
        <f t="shared" si="7"/>
        <v>335890</v>
      </c>
    </row>
    <row r="448" spans="1:7" ht="12.75">
      <c r="A448" s="25"/>
      <c r="B448" s="11"/>
      <c r="C448" s="40">
        <v>3248</v>
      </c>
      <c r="D448" s="79" t="s">
        <v>683</v>
      </c>
      <c r="E448" s="466">
        <v>230830</v>
      </c>
      <c r="F448" s="275">
        <v>-21544</v>
      </c>
      <c r="G448" s="71">
        <f>F448+E448</f>
        <v>209286</v>
      </c>
    </row>
    <row r="449" spans="1:7" ht="12.75">
      <c r="A449" s="25"/>
      <c r="B449" s="11"/>
      <c r="C449" s="40">
        <v>3249</v>
      </c>
      <c r="D449" s="79" t="s">
        <v>683</v>
      </c>
      <c r="E449" s="466">
        <v>83270</v>
      </c>
      <c r="F449" s="275">
        <v>15217</v>
      </c>
      <c r="G449" s="71">
        <f>F449+E449</f>
        <v>98487</v>
      </c>
    </row>
    <row r="450" spans="1:9" ht="12.75">
      <c r="A450" s="25"/>
      <c r="B450" s="11"/>
      <c r="C450" s="40">
        <v>4110</v>
      </c>
      <c r="D450" s="10" t="s">
        <v>218</v>
      </c>
      <c r="E450" s="466">
        <v>559</v>
      </c>
      <c r="F450" s="275"/>
      <c r="G450" s="71">
        <f t="shared" si="7"/>
        <v>559</v>
      </c>
      <c r="I450" s="303">
        <f>SUM(G450:G452)</f>
        <v>3637</v>
      </c>
    </row>
    <row r="451" spans="1:7" ht="12.75">
      <c r="A451" s="25"/>
      <c r="B451" s="11"/>
      <c r="C451" s="40">
        <v>4120</v>
      </c>
      <c r="D451" s="10" t="s">
        <v>219</v>
      </c>
      <c r="E451" s="466">
        <v>78</v>
      </c>
      <c r="F451" s="275"/>
      <c r="G451" s="71">
        <f t="shared" si="7"/>
        <v>78</v>
      </c>
    </row>
    <row r="452" spans="1:7" ht="12.75">
      <c r="A452" s="25"/>
      <c r="B452" s="11"/>
      <c r="C452" s="40">
        <v>4170</v>
      </c>
      <c r="D452" s="79" t="s">
        <v>612</v>
      </c>
      <c r="E452" s="466">
        <v>0</v>
      </c>
      <c r="F452" s="275">
        <v>3000</v>
      </c>
      <c r="G452" s="71">
        <f>E452+F452</f>
        <v>3000</v>
      </c>
    </row>
    <row r="453" spans="1:7" ht="12.75">
      <c r="A453" s="25"/>
      <c r="B453" s="11"/>
      <c r="C453" s="40">
        <v>4300</v>
      </c>
      <c r="D453" s="10" t="s">
        <v>212</v>
      </c>
      <c r="E453" s="466">
        <v>3203</v>
      </c>
      <c r="F453" s="275">
        <v>-3000</v>
      </c>
      <c r="G453" s="71">
        <f t="shared" si="7"/>
        <v>203</v>
      </c>
    </row>
    <row r="454" spans="1:7" ht="12.75">
      <c r="A454" s="25"/>
      <c r="B454" s="11"/>
      <c r="C454" s="40"/>
      <c r="D454" s="10"/>
      <c r="E454" s="466"/>
      <c r="F454" s="275"/>
      <c r="G454" s="71"/>
    </row>
    <row r="455" spans="1:7" ht="12.75">
      <c r="A455" s="25"/>
      <c r="B455" s="69">
        <v>85420</v>
      </c>
      <c r="C455" s="89"/>
      <c r="D455" s="83" t="s">
        <v>480</v>
      </c>
      <c r="E455" s="467">
        <f>SUM(E456:E471)</f>
        <v>1558000</v>
      </c>
      <c r="F455" s="467">
        <f>SUM(F456:F471)</f>
        <v>15500</v>
      </c>
      <c r="G455" s="70">
        <f aca="true" t="shared" si="8" ref="G455:G497">E455+F455</f>
        <v>1573500</v>
      </c>
    </row>
    <row r="456" spans="1:7" ht="12.75">
      <c r="A456" s="25"/>
      <c r="B456" s="11"/>
      <c r="C456" s="40">
        <v>3020</v>
      </c>
      <c r="D456" s="10" t="s">
        <v>215</v>
      </c>
      <c r="E456" s="466">
        <v>47980</v>
      </c>
      <c r="F456" s="275"/>
      <c r="G456" s="71">
        <f t="shared" si="8"/>
        <v>47980</v>
      </c>
    </row>
    <row r="457" spans="1:7" ht="12.75">
      <c r="A457" s="25"/>
      <c r="B457" s="11"/>
      <c r="C457" s="40">
        <v>3110</v>
      </c>
      <c r="D457" s="10" t="s">
        <v>254</v>
      </c>
      <c r="E457" s="466">
        <v>3000</v>
      </c>
      <c r="F457" s="275"/>
      <c r="G457" s="71">
        <f t="shared" si="8"/>
        <v>3000</v>
      </c>
    </row>
    <row r="458" spans="1:9" ht="12.75">
      <c r="A458" s="25"/>
      <c r="B458" s="11"/>
      <c r="C458" s="40">
        <v>4010</v>
      </c>
      <c r="D458" s="10" t="s">
        <v>216</v>
      </c>
      <c r="E458" s="466">
        <v>754273</v>
      </c>
      <c r="F458" s="275"/>
      <c r="G458" s="71">
        <f t="shared" si="8"/>
        <v>754273</v>
      </c>
      <c r="I458" s="303">
        <f>SUM(G458:G462)</f>
        <v>1014000</v>
      </c>
    </row>
    <row r="459" spans="1:7" ht="12.75">
      <c r="A459" s="25"/>
      <c r="B459" s="11"/>
      <c r="C459" s="40">
        <v>4040</v>
      </c>
      <c r="D459" s="10" t="s">
        <v>217</v>
      </c>
      <c r="E459" s="466">
        <v>75691</v>
      </c>
      <c r="F459" s="275"/>
      <c r="G459" s="71">
        <f t="shared" si="8"/>
        <v>75691</v>
      </c>
    </row>
    <row r="460" spans="1:7" ht="12.75">
      <c r="A460" s="25"/>
      <c r="B460" s="11"/>
      <c r="C460" s="40">
        <v>4110</v>
      </c>
      <c r="D460" s="10" t="s">
        <v>218</v>
      </c>
      <c r="E460" s="466">
        <v>158000</v>
      </c>
      <c r="F460" s="275"/>
      <c r="G460" s="71">
        <f t="shared" si="8"/>
        <v>158000</v>
      </c>
    </row>
    <row r="461" spans="1:7" ht="12.75">
      <c r="A461" s="25"/>
      <c r="B461" s="11"/>
      <c r="C461" s="40">
        <v>4120</v>
      </c>
      <c r="D461" s="10" t="s">
        <v>219</v>
      </c>
      <c r="E461" s="466">
        <v>20036</v>
      </c>
      <c r="F461" s="275"/>
      <c r="G461" s="71">
        <f t="shared" si="8"/>
        <v>20036</v>
      </c>
    </row>
    <row r="462" spans="1:7" ht="12.75">
      <c r="A462" s="25"/>
      <c r="B462" s="11"/>
      <c r="C462" s="40">
        <v>4170</v>
      </c>
      <c r="D462" s="79" t="s">
        <v>612</v>
      </c>
      <c r="E462" s="466">
        <v>6000</v>
      </c>
      <c r="F462" s="275"/>
      <c r="G462" s="71">
        <f t="shared" si="8"/>
        <v>6000</v>
      </c>
    </row>
    <row r="463" spans="1:7" ht="12.75">
      <c r="A463" s="25"/>
      <c r="B463" s="11"/>
      <c r="C463" s="40">
        <v>4210</v>
      </c>
      <c r="D463" s="10" t="s">
        <v>220</v>
      </c>
      <c r="E463" s="466">
        <v>180000</v>
      </c>
      <c r="F463" s="275">
        <v>15500</v>
      </c>
      <c r="G463" s="71">
        <f t="shared" si="8"/>
        <v>195500</v>
      </c>
    </row>
    <row r="464" spans="1:7" ht="12.75">
      <c r="A464" s="25"/>
      <c r="B464" s="11"/>
      <c r="C464" s="40">
        <v>4220</v>
      </c>
      <c r="D464" s="10" t="s">
        <v>255</v>
      </c>
      <c r="E464" s="466">
        <v>3000</v>
      </c>
      <c r="F464" s="275"/>
      <c r="G464" s="71">
        <f t="shared" si="8"/>
        <v>3000</v>
      </c>
    </row>
    <row r="465" spans="1:7" ht="12.75">
      <c r="A465" s="25"/>
      <c r="B465" s="11"/>
      <c r="C465" s="40">
        <v>4260</v>
      </c>
      <c r="D465" s="10" t="s">
        <v>221</v>
      </c>
      <c r="E465" s="466">
        <v>35000</v>
      </c>
      <c r="F465" s="275"/>
      <c r="G465" s="71">
        <f t="shared" si="8"/>
        <v>35000</v>
      </c>
    </row>
    <row r="466" spans="1:7" ht="12.75">
      <c r="A466" s="25"/>
      <c r="B466" s="11"/>
      <c r="C466" s="40">
        <v>4270</v>
      </c>
      <c r="D466" s="79" t="s">
        <v>222</v>
      </c>
      <c r="E466" s="466">
        <v>16966</v>
      </c>
      <c r="F466" s="275"/>
      <c r="G466" s="71">
        <f t="shared" si="8"/>
        <v>16966</v>
      </c>
    </row>
    <row r="467" spans="1:7" ht="12.75">
      <c r="A467" s="25"/>
      <c r="B467" s="11"/>
      <c r="C467" s="40">
        <v>4300</v>
      </c>
      <c r="D467" s="10" t="s">
        <v>212</v>
      </c>
      <c r="E467" s="466">
        <v>199000</v>
      </c>
      <c r="F467" s="275"/>
      <c r="G467" s="71">
        <f t="shared" si="8"/>
        <v>199000</v>
      </c>
    </row>
    <row r="468" spans="1:7" ht="12.75">
      <c r="A468" s="25"/>
      <c r="B468" s="11"/>
      <c r="C468" s="40">
        <v>4410</v>
      </c>
      <c r="D468" s="10" t="s">
        <v>224</v>
      </c>
      <c r="E468" s="466">
        <v>3000</v>
      </c>
      <c r="F468" s="275"/>
      <c r="G468" s="71">
        <f t="shared" si="8"/>
        <v>3000</v>
      </c>
    </row>
    <row r="469" spans="1:7" ht="12.75">
      <c r="A469" s="25"/>
      <c r="B469" s="11"/>
      <c r="C469" s="40">
        <v>4430</v>
      </c>
      <c r="D469" s="10" t="s">
        <v>225</v>
      </c>
      <c r="E469" s="466">
        <v>8600</v>
      </c>
      <c r="F469" s="275"/>
      <c r="G469" s="71">
        <f t="shared" si="8"/>
        <v>8600</v>
      </c>
    </row>
    <row r="470" spans="1:7" ht="12.75">
      <c r="A470" s="25"/>
      <c r="B470" s="11"/>
      <c r="C470" s="40">
        <v>4440</v>
      </c>
      <c r="D470" s="10" t="s">
        <v>226</v>
      </c>
      <c r="E470" s="466">
        <v>47454</v>
      </c>
      <c r="F470" s="275"/>
      <c r="G470" s="71">
        <f t="shared" si="8"/>
        <v>47454</v>
      </c>
    </row>
    <row r="471" spans="1:7" ht="12.75">
      <c r="A471" s="25"/>
      <c r="B471" s="11"/>
      <c r="C471" s="40">
        <v>6060</v>
      </c>
      <c r="D471" s="79" t="s">
        <v>279</v>
      </c>
      <c r="E471" s="466">
        <v>0</v>
      </c>
      <c r="F471" s="275"/>
      <c r="G471" s="71">
        <f t="shared" si="8"/>
        <v>0</v>
      </c>
    </row>
    <row r="472" spans="1:7" ht="12.75">
      <c r="A472" s="25"/>
      <c r="B472" s="11"/>
      <c r="C472" s="40"/>
      <c r="D472" s="10"/>
      <c r="E472" s="466"/>
      <c r="F472" s="275"/>
      <c r="G472" s="71"/>
    </row>
    <row r="473" spans="1:7" ht="12.75">
      <c r="A473" s="25"/>
      <c r="B473" s="69">
        <v>85446</v>
      </c>
      <c r="C473" s="89"/>
      <c r="D473" s="81" t="s">
        <v>175</v>
      </c>
      <c r="E473" s="467">
        <f>SUM(E474:E475)</f>
        <v>781</v>
      </c>
      <c r="F473" s="467">
        <f>SUM(F474:F475)</f>
        <v>0</v>
      </c>
      <c r="G473" s="70">
        <f t="shared" si="8"/>
        <v>781</v>
      </c>
    </row>
    <row r="474" spans="1:7" ht="12.75">
      <c r="A474" s="25"/>
      <c r="B474" s="11"/>
      <c r="C474" s="40">
        <v>4300</v>
      </c>
      <c r="D474" s="10" t="s">
        <v>212</v>
      </c>
      <c r="E474" s="466">
        <v>781</v>
      </c>
      <c r="F474" s="275">
        <v>-431</v>
      </c>
      <c r="G474" s="71">
        <f t="shared" si="8"/>
        <v>350</v>
      </c>
    </row>
    <row r="475" spans="1:7" ht="12.75">
      <c r="A475" s="25"/>
      <c r="B475" s="11"/>
      <c r="C475" s="40">
        <v>4410</v>
      </c>
      <c r="D475" s="10" t="s">
        <v>224</v>
      </c>
      <c r="E475" s="466">
        <v>0</v>
      </c>
      <c r="F475" s="275">
        <v>431</v>
      </c>
      <c r="G475" s="71">
        <f t="shared" si="8"/>
        <v>431</v>
      </c>
    </row>
    <row r="476" spans="1:7" ht="12.75">
      <c r="A476" s="25"/>
      <c r="B476" s="11"/>
      <c r="C476" s="40"/>
      <c r="D476" s="79"/>
      <c r="E476" s="466"/>
      <c r="F476" s="275"/>
      <c r="G476" s="71"/>
    </row>
    <row r="477" spans="1:7" ht="12.75">
      <c r="A477" s="25"/>
      <c r="B477" s="69">
        <v>85495</v>
      </c>
      <c r="C477" s="89"/>
      <c r="D477" s="83" t="s">
        <v>25</v>
      </c>
      <c r="E477" s="467">
        <f>SUM(E478)</f>
        <v>6658</v>
      </c>
      <c r="F477" s="467">
        <f>SUM(F478)</f>
        <v>0</v>
      </c>
      <c r="G477" s="70">
        <f t="shared" si="8"/>
        <v>6658</v>
      </c>
    </row>
    <row r="478" spans="1:7" ht="12.75">
      <c r="A478" s="25"/>
      <c r="B478" s="11"/>
      <c r="C478" s="40">
        <v>4440</v>
      </c>
      <c r="D478" s="10" t="s">
        <v>226</v>
      </c>
      <c r="E478" s="466">
        <v>6658</v>
      </c>
      <c r="F478" s="275"/>
      <c r="G478" s="71">
        <f t="shared" si="8"/>
        <v>6658</v>
      </c>
    </row>
    <row r="479" spans="1:7" ht="12.75">
      <c r="A479" s="24"/>
      <c r="B479" s="40"/>
      <c r="C479" s="40"/>
      <c r="D479" s="10"/>
      <c r="E479" s="466"/>
      <c r="F479" s="275"/>
      <c r="G479" s="71"/>
    </row>
    <row r="480" spans="1:7" ht="13.5" thickBot="1">
      <c r="A480" s="47">
        <v>921</v>
      </c>
      <c r="B480" s="43"/>
      <c r="C480" s="43"/>
      <c r="D480" s="54" t="s">
        <v>46</v>
      </c>
      <c r="E480" s="465">
        <f>E481+E488</f>
        <v>55000</v>
      </c>
      <c r="F480" s="465">
        <f>F481+F488</f>
        <v>0</v>
      </c>
      <c r="G480" s="68">
        <f t="shared" si="8"/>
        <v>55000</v>
      </c>
    </row>
    <row r="481" spans="1:7" ht="12.75">
      <c r="A481" s="24"/>
      <c r="B481" s="86">
        <v>92105</v>
      </c>
      <c r="C481" s="89"/>
      <c r="D481" s="81" t="s">
        <v>261</v>
      </c>
      <c r="E481" s="467">
        <f>SUM(E482:E486)</f>
        <v>20000</v>
      </c>
      <c r="F481" s="467">
        <f>SUM(F482:F486)</f>
        <v>0</v>
      </c>
      <c r="G481" s="70">
        <f t="shared" si="8"/>
        <v>20000</v>
      </c>
    </row>
    <row r="482" spans="1:8" ht="12.75">
      <c r="A482" s="24"/>
      <c r="B482" s="40"/>
      <c r="C482" s="41" t="s">
        <v>525</v>
      </c>
      <c r="D482" s="10" t="s">
        <v>526</v>
      </c>
      <c r="E482" s="466">
        <v>4000</v>
      </c>
      <c r="F482" s="275"/>
      <c r="G482" s="71">
        <f t="shared" si="8"/>
        <v>4000</v>
      </c>
      <c r="H482" s="303"/>
    </row>
    <row r="483" spans="1:8" ht="12.75">
      <c r="A483" s="24"/>
      <c r="B483" s="40"/>
      <c r="C483" s="41"/>
      <c r="D483" s="79" t="s">
        <v>527</v>
      </c>
      <c r="E483" s="466"/>
      <c r="F483" s="275"/>
      <c r="G483" s="71"/>
      <c r="H483" s="303"/>
    </row>
    <row r="484" spans="1:7" ht="12.75">
      <c r="A484" s="24"/>
      <c r="B484" s="40"/>
      <c r="C484" s="40">
        <v>3020</v>
      </c>
      <c r="D484" s="10" t="s">
        <v>215</v>
      </c>
      <c r="E484" s="466">
        <v>5000</v>
      </c>
      <c r="F484" s="275"/>
      <c r="G484" s="71">
        <f t="shared" si="8"/>
        <v>5000</v>
      </c>
    </row>
    <row r="485" spans="1:7" ht="12.75">
      <c r="A485" s="24"/>
      <c r="B485" s="40"/>
      <c r="C485" s="40">
        <v>4210</v>
      </c>
      <c r="D485" s="79" t="s">
        <v>220</v>
      </c>
      <c r="E485" s="466">
        <v>3000</v>
      </c>
      <c r="F485" s="275"/>
      <c r="G485" s="71">
        <f t="shared" si="8"/>
        <v>3000</v>
      </c>
    </row>
    <row r="486" spans="1:7" ht="12.75">
      <c r="A486" s="24"/>
      <c r="B486" s="40"/>
      <c r="C486" s="40">
        <v>4300</v>
      </c>
      <c r="D486" s="10" t="s">
        <v>212</v>
      </c>
      <c r="E486" s="466">
        <v>8000</v>
      </c>
      <c r="F486" s="275"/>
      <c r="G486" s="71">
        <f t="shared" si="8"/>
        <v>8000</v>
      </c>
    </row>
    <row r="487" spans="1:7" ht="12.75">
      <c r="A487" s="24"/>
      <c r="B487" s="40"/>
      <c r="C487" s="40"/>
      <c r="D487" s="10"/>
      <c r="E487" s="466"/>
      <c r="F487" s="275"/>
      <c r="G487" s="71"/>
    </row>
    <row r="488" spans="1:7" ht="12.75">
      <c r="A488" s="24"/>
      <c r="B488" s="86">
        <v>92116</v>
      </c>
      <c r="C488" s="89"/>
      <c r="D488" s="80" t="s">
        <v>262</v>
      </c>
      <c r="E488" s="467">
        <f>E489</f>
        <v>35000</v>
      </c>
      <c r="F488" s="467">
        <f>F489</f>
        <v>0</v>
      </c>
      <c r="G488" s="70">
        <f t="shared" si="8"/>
        <v>35000</v>
      </c>
    </row>
    <row r="489" spans="1:8" ht="12.75">
      <c r="A489" s="24"/>
      <c r="B489" s="40"/>
      <c r="C489" s="52">
        <v>2310</v>
      </c>
      <c r="D489" s="5" t="s">
        <v>214</v>
      </c>
      <c r="E489" s="466">
        <v>35000</v>
      </c>
      <c r="F489" s="275"/>
      <c r="G489" s="71">
        <f t="shared" si="8"/>
        <v>35000</v>
      </c>
      <c r="H489" s="303"/>
    </row>
    <row r="490" spans="1:7" ht="12.75">
      <c r="A490" s="24"/>
      <c r="B490" s="40"/>
      <c r="C490" s="52"/>
      <c r="D490" s="1"/>
      <c r="E490" s="466"/>
      <c r="F490" s="275"/>
      <c r="G490" s="71"/>
    </row>
    <row r="491" spans="1:7" ht="13.5" thickBot="1">
      <c r="A491" s="47">
        <v>926</v>
      </c>
      <c r="B491" s="43"/>
      <c r="C491" s="43"/>
      <c r="D491" s="54" t="s">
        <v>263</v>
      </c>
      <c r="E491" s="465">
        <f>E492</f>
        <v>100000</v>
      </c>
      <c r="F491" s="465">
        <f>F492</f>
        <v>0</v>
      </c>
      <c r="G491" s="68">
        <f t="shared" si="8"/>
        <v>100000</v>
      </c>
    </row>
    <row r="492" spans="1:7" ht="12.75">
      <c r="A492" s="24"/>
      <c r="B492" s="86">
        <v>92605</v>
      </c>
      <c r="C492" s="89"/>
      <c r="D492" s="81" t="s">
        <v>264</v>
      </c>
      <c r="E492" s="467">
        <f>SUM(E493:E497)</f>
        <v>100000</v>
      </c>
      <c r="F492" s="467">
        <f>SUM(F493:F497)</f>
        <v>0</v>
      </c>
      <c r="G492" s="70">
        <f t="shared" si="8"/>
        <v>100000</v>
      </c>
    </row>
    <row r="493" spans="1:8" ht="12.75">
      <c r="A493" s="24"/>
      <c r="B493" s="40"/>
      <c r="C493" s="41" t="s">
        <v>525</v>
      </c>
      <c r="D493" s="10" t="s">
        <v>526</v>
      </c>
      <c r="E493" s="466">
        <v>70000</v>
      </c>
      <c r="F493" s="275"/>
      <c r="G493" s="71">
        <f t="shared" si="8"/>
        <v>70000</v>
      </c>
      <c r="H493" s="303"/>
    </row>
    <row r="494" spans="1:8" ht="12.75">
      <c r="A494" s="24"/>
      <c r="B494" s="40"/>
      <c r="C494" s="41"/>
      <c r="D494" s="79" t="s">
        <v>527</v>
      </c>
      <c r="E494" s="466"/>
      <c r="F494" s="275"/>
      <c r="G494" s="71"/>
      <c r="H494" s="303"/>
    </row>
    <row r="495" spans="1:7" ht="12.75">
      <c r="A495" s="24"/>
      <c r="B495" s="40"/>
      <c r="C495" s="40">
        <v>3020</v>
      </c>
      <c r="D495" s="10" t="s">
        <v>265</v>
      </c>
      <c r="E495" s="466">
        <v>10000</v>
      </c>
      <c r="F495" s="275"/>
      <c r="G495" s="71">
        <f t="shared" si="8"/>
        <v>10000</v>
      </c>
    </row>
    <row r="496" spans="1:7" ht="12.75">
      <c r="A496" s="24"/>
      <c r="B496" s="40"/>
      <c r="C496" s="40">
        <v>4210</v>
      </c>
      <c r="D496" s="10" t="s">
        <v>220</v>
      </c>
      <c r="E496" s="466">
        <v>5000</v>
      </c>
      <c r="F496" s="275"/>
      <c r="G496" s="71">
        <f t="shared" si="8"/>
        <v>5000</v>
      </c>
    </row>
    <row r="497" spans="1:7" ht="12.75">
      <c r="A497" s="24"/>
      <c r="B497" s="40"/>
      <c r="C497" s="40">
        <v>4300</v>
      </c>
      <c r="D497" s="10" t="s">
        <v>212</v>
      </c>
      <c r="E497" s="466">
        <v>15000</v>
      </c>
      <c r="F497" s="275"/>
      <c r="G497" s="71">
        <f t="shared" si="8"/>
        <v>15000</v>
      </c>
    </row>
    <row r="498" spans="1:7" ht="13.5" thickBot="1">
      <c r="A498" s="110"/>
      <c r="B498" s="49"/>
      <c r="C498" s="49"/>
      <c r="D498" s="55"/>
      <c r="E498" s="469"/>
      <c r="F498" s="489"/>
      <c r="G498" s="111"/>
    </row>
    <row r="499" ht="12.75">
      <c r="E499" s="331"/>
    </row>
    <row r="500" spans="5:11" ht="12.75">
      <c r="E500" s="331" t="s">
        <v>476</v>
      </c>
      <c r="H500" s="302"/>
      <c r="I500" s="302"/>
      <c r="J500" s="302"/>
      <c r="K500" s="302"/>
    </row>
    <row r="501" spans="5:11" ht="12.75">
      <c r="E501" s="331" t="s">
        <v>325</v>
      </c>
      <c r="G501" s="305"/>
      <c r="H501" s="303"/>
      <c r="J501" s="302"/>
      <c r="K501" s="302"/>
    </row>
    <row r="502" spans="5:11" ht="12.75">
      <c r="E502" s="331" t="s">
        <v>477</v>
      </c>
      <c r="G502" s="305"/>
      <c r="H502" s="305"/>
      <c r="I502" s="306"/>
      <c r="J502" s="302"/>
      <c r="K502" s="302"/>
    </row>
    <row r="503" spans="5:10" ht="12.75">
      <c r="E503" s="331" t="s">
        <v>478</v>
      </c>
      <c r="G503" s="305"/>
      <c r="H503" s="305"/>
      <c r="I503" s="306"/>
      <c r="J503" s="56"/>
    </row>
    <row r="504" spans="5:10" ht="12.75">
      <c r="E504" s="331" t="s">
        <v>479</v>
      </c>
      <c r="G504" s="305"/>
      <c r="H504" s="305"/>
      <c r="I504" s="306"/>
      <c r="J504" s="56"/>
    </row>
    <row r="505" spans="5:10" ht="12.75">
      <c r="E505" s="331"/>
      <c r="J505" s="56"/>
    </row>
    <row r="506" ht="12.75">
      <c r="E506" s="331"/>
    </row>
    <row r="507" ht="12.75">
      <c r="E507" s="331"/>
    </row>
    <row r="508" ht="12.75">
      <c r="E508" s="331"/>
    </row>
    <row r="509" ht="12.75">
      <c r="E509" s="331"/>
    </row>
    <row r="510" ht="12.75">
      <c r="E510" s="331"/>
    </row>
    <row r="511" ht="12.75">
      <c r="E511" s="331"/>
    </row>
    <row r="512" ht="12.75">
      <c r="E512" s="331"/>
    </row>
    <row r="513" ht="12.75">
      <c r="E513" s="331"/>
    </row>
    <row r="514" ht="12.75">
      <c r="E514" s="331"/>
    </row>
    <row r="515" ht="12.75">
      <c r="E515" s="331"/>
    </row>
    <row r="516" ht="12.75">
      <c r="E516" s="331"/>
    </row>
    <row r="517" ht="12.75">
      <c r="E517" s="331"/>
    </row>
    <row r="518" ht="12.75">
      <c r="E518" s="331"/>
    </row>
    <row r="519" ht="12.75">
      <c r="E519" s="331"/>
    </row>
    <row r="520" ht="12.75">
      <c r="E520" s="331"/>
    </row>
    <row r="521" ht="12.75">
      <c r="E521" s="331"/>
    </row>
    <row r="522" ht="12.75">
      <c r="E522" s="331"/>
    </row>
    <row r="523" ht="12.75">
      <c r="E523" s="331"/>
    </row>
    <row r="524" ht="12.75">
      <c r="E524" s="331"/>
    </row>
    <row r="525" ht="12.75">
      <c r="E525" s="331"/>
    </row>
    <row r="526" ht="12.75">
      <c r="E526" s="331"/>
    </row>
    <row r="527" ht="12.75">
      <c r="E527" s="331"/>
    </row>
    <row r="528" ht="12.75">
      <c r="E528" s="331"/>
    </row>
    <row r="529" ht="12.75">
      <c r="E529" s="331"/>
    </row>
    <row r="530" ht="12.75">
      <c r="E530" s="331"/>
    </row>
    <row r="531" ht="12.75">
      <c r="E531" s="331"/>
    </row>
    <row r="532" ht="12.75">
      <c r="E532" s="331"/>
    </row>
    <row r="533" ht="12.75">
      <c r="E533" s="331"/>
    </row>
    <row r="534" ht="12.75">
      <c r="E534" s="331"/>
    </row>
    <row r="535" ht="12.75">
      <c r="E535" s="331"/>
    </row>
    <row r="536" ht="12.75">
      <c r="E536" s="331"/>
    </row>
    <row r="537" ht="12.75">
      <c r="E537" s="331"/>
    </row>
    <row r="538" ht="12.75">
      <c r="E538" s="331"/>
    </row>
    <row r="539" ht="12.75">
      <c r="E539" s="331"/>
    </row>
    <row r="540" ht="12.75">
      <c r="E540" s="331"/>
    </row>
    <row r="541" ht="12.75">
      <c r="E541" s="331"/>
    </row>
    <row r="542" ht="12.75">
      <c r="E542" s="331"/>
    </row>
    <row r="543" ht="12.75">
      <c r="E543" s="331"/>
    </row>
    <row r="544" ht="12.75">
      <c r="E544" s="331"/>
    </row>
    <row r="545" ht="12.75">
      <c r="E545" s="331"/>
    </row>
    <row r="546" ht="12.75">
      <c r="E546" s="331"/>
    </row>
    <row r="547" ht="12.75">
      <c r="E547" s="331"/>
    </row>
    <row r="548" ht="12.75">
      <c r="E548" s="331"/>
    </row>
    <row r="549" ht="12.75">
      <c r="E549" s="331"/>
    </row>
    <row r="550" ht="12.75">
      <c r="E550" s="331"/>
    </row>
    <row r="551" ht="12.75">
      <c r="E551" s="331"/>
    </row>
    <row r="552" ht="12.75">
      <c r="E552" s="331"/>
    </row>
    <row r="553" ht="12.75">
      <c r="E553" s="331"/>
    </row>
    <row r="554" ht="12.75">
      <c r="E554" s="331"/>
    </row>
    <row r="555" ht="12.75">
      <c r="E555" s="331"/>
    </row>
    <row r="556" ht="12.75">
      <c r="E556" s="331"/>
    </row>
    <row r="557" ht="12.75">
      <c r="E557" s="331"/>
    </row>
    <row r="558" ht="12.75">
      <c r="E558" s="331"/>
    </row>
    <row r="559" ht="12.75">
      <c r="E559" s="331"/>
    </row>
    <row r="560" ht="12.75">
      <c r="E560" s="331"/>
    </row>
    <row r="561" ht="12.75">
      <c r="E561" s="331"/>
    </row>
    <row r="562" ht="12.75">
      <c r="E562" s="331"/>
    </row>
    <row r="563" ht="12.75">
      <c r="E563" s="331"/>
    </row>
    <row r="564" ht="12.75">
      <c r="E564" s="331"/>
    </row>
    <row r="565" ht="12.75">
      <c r="E565" s="331"/>
    </row>
    <row r="566" ht="12.75">
      <c r="E566" s="331"/>
    </row>
    <row r="567" ht="12.75">
      <c r="E567" s="331"/>
    </row>
    <row r="568" ht="12.75">
      <c r="E568" s="331"/>
    </row>
    <row r="569" ht="12.75">
      <c r="E569" s="331"/>
    </row>
    <row r="570" ht="12.75">
      <c r="E570" s="331"/>
    </row>
    <row r="571" ht="12.75">
      <c r="E571" s="331"/>
    </row>
    <row r="572" ht="12.75">
      <c r="E572" s="331"/>
    </row>
    <row r="573" ht="12.75">
      <c r="E573" s="331"/>
    </row>
    <row r="574" ht="12.75">
      <c r="E574" s="331"/>
    </row>
    <row r="575" ht="12.75">
      <c r="E575" s="331"/>
    </row>
    <row r="576" ht="12.75">
      <c r="E576" s="331"/>
    </row>
    <row r="577" ht="12.75">
      <c r="E577" s="331"/>
    </row>
    <row r="578" ht="12.75">
      <c r="E578" s="331"/>
    </row>
    <row r="579" ht="12.75">
      <c r="E579" s="331"/>
    </row>
    <row r="580" ht="12.75">
      <c r="E580" s="331"/>
    </row>
    <row r="581" ht="12.75">
      <c r="E581" s="331"/>
    </row>
    <row r="582" ht="12.75">
      <c r="E582" s="331"/>
    </row>
    <row r="583" ht="12.75">
      <c r="E583" s="331"/>
    </row>
    <row r="584" ht="12.75">
      <c r="E584" s="331"/>
    </row>
    <row r="585" ht="12.75">
      <c r="E585" s="331"/>
    </row>
    <row r="586" ht="12.75">
      <c r="E586" s="331"/>
    </row>
    <row r="587" ht="12.75">
      <c r="E587" s="331"/>
    </row>
    <row r="588" ht="12.75">
      <c r="E588" s="331"/>
    </row>
    <row r="589" ht="12.75">
      <c r="E589" s="331"/>
    </row>
    <row r="590" ht="12.75">
      <c r="E590" s="331"/>
    </row>
    <row r="591" ht="12.75">
      <c r="E591" s="331"/>
    </row>
    <row r="592" ht="12.75">
      <c r="E592" s="331"/>
    </row>
    <row r="593" ht="12.75">
      <c r="E593" s="331"/>
    </row>
    <row r="594" ht="12.75">
      <c r="E594" s="331"/>
    </row>
    <row r="595" ht="12.75">
      <c r="E595" s="331"/>
    </row>
    <row r="596" ht="12.75">
      <c r="E596" s="331"/>
    </row>
    <row r="597" ht="12.75">
      <c r="E597" s="331"/>
    </row>
    <row r="598" ht="12.75">
      <c r="E598" s="331"/>
    </row>
    <row r="599" ht="12.75">
      <c r="E599" s="331"/>
    </row>
    <row r="600" ht="12.75">
      <c r="E600" s="331"/>
    </row>
    <row r="601" ht="12.75">
      <c r="E601" s="331"/>
    </row>
    <row r="602" ht="12.75">
      <c r="E602" s="331"/>
    </row>
    <row r="603" ht="12.75">
      <c r="E603" s="331"/>
    </row>
    <row r="604" ht="12.75">
      <c r="E604" s="331"/>
    </row>
    <row r="605" ht="12.75">
      <c r="E605" s="331"/>
    </row>
    <row r="606" ht="12.75">
      <c r="E606" s="331"/>
    </row>
    <row r="607" ht="12.75">
      <c r="E607" s="331"/>
    </row>
    <row r="608" ht="12.75">
      <c r="E608" s="331"/>
    </row>
    <row r="609" ht="12.75">
      <c r="E609" s="331"/>
    </row>
    <row r="610" ht="12.75">
      <c r="E610" s="331"/>
    </row>
    <row r="611" ht="12.75">
      <c r="E611" s="331"/>
    </row>
    <row r="612" ht="12.75">
      <c r="E612" s="331"/>
    </row>
    <row r="613" ht="12.75">
      <c r="E613" s="331"/>
    </row>
    <row r="614" ht="12.75">
      <c r="E614" s="331"/>
    </row>
    <row r="615" ht="12.75">
      <c r="E615" s="331"/>
    </row>
    <row r="616" ht="12.75">
      <c r="E616" s="331"/>
    </row>
    <row r="617" ht="12.75">
      <c r="E617" s="331"/>
    </row>
    <row r="618" ht="12.75">
      <c r="E618" s="331"/>
    </row>
    <row r="619" ht="12.75">
      <c r="E619" s="331"/>
    </row>
    <row r="620" ht="12.75">
      <c r="E620" s="331"/>
    </row>
    <row r="621" ht="12.75">
      <c r="E621" s="331"/>
    </row>
    <row r="622" ht="12.75">
      <c r="E622" s="331"/>
    </row>
    <row r="623" ht="12.75">
      <c r="E623" s="331"/>
    </row>
    <row r="624" ht="12.75">
      <c r="E624" s="331"/>
    </row>
    <row r="625" ht="12.75">
      <c r="E625" s="331"/>
    </row>
    <row r="626" ht="12.75">
      <c r="E626" s="331"/>
    </row>
    <row r="627" ht="12.75">
      <c r="E627" s="331"/>
    </row>
    <row r="628" ht="12.75">
      <c r="E628" s="331"/>
    </row>
    <row r="629" ht="12.75">
      <c r="E629" s="331"/>
    </row>
    <row r="630" ht="12.75">
      <c r="E630" s="331"/>
    </row>
    <row r="631" ht="12.75">
      <c r="E631" s="331"/>
    </row>
    <row r="632" ht="12.75">
      <c r="E632" s="331"/>
    </row>
    <row r="633" ht="12.75">
      <c r="E633" s="331"/>
    </row>
    <row r="634" ht="12.75">
      <c r="E634" s="331"/>
    </row>
    <row r="635" ht="12.75">
      <c r="E635" s="331"/>
    </row>
    <row r="636" ht="12.75">
      <c r="E636" s="331"/>
    </row>
    <row r="637" ht="12.75">
      <c r="E637" s="331"/>
    </row>
    <row r="638" ht="12.75">
      <c r="E638" s="331"/>
    </row>
    <row r="639" ht="12.75">
      <c r="E639" s="331"/>
    </row>
    <row r="640" ht="12.75">
      <c r="E640" s="331"/>
    </row>
    <row r="641" ht="12.75">
      <c r="E641" s="331"/>
    </row>
    <row r="642" ht="12.75">
      <c r="E642" s="331"/>
    </row>
    <row r="643" ht="12.75">
      <c r="E643" s="331"/>
    </row>
    <row r="644" ht="12.75">
      <c r="E644" s="331"/>
    </row>
    <row r="645" ht="12.75">
      <c r="E645" s="331"/>
    </row>
    <row r="646" ht="12.75">
      <c r="E646" s="331"/>
    </row>
    <row r="647" ht="12.75">
      <c r="E647" s="331"/>
    </row>
    <row r="648" ht="12.75">
      <c r="E648" s="331"/>
    </row>
    <row r="649" ht="12.75">
      <c r="E649" s="331"/>
    </row>
    <row r="650" ht="12.75">
      <c r="E650" s="331"/>
    </row>
    <row r="651" ht="12.75">
      <c r="E651" s="331"/>
    </row>
    <row r="652" ht="12.75">
      <c r="E652" s="331"/>
    </row>
    <row r="653" ht="12.75">
      <c r="E653" s="331"/>
    </row>
    <row r="654" ht="12.75">
      <c r="E654" s="331"/>
    </row>
    <row r="655" ht="12.75">
      <c r="E655" s="331"/>
    </row>
    <row r="656" ht="12.75">
      <c r="E656" s="331"/>
    </row>
    <row r="657" ht="12.75">
      <c r="E657" s="331"/>
    </row>
    <row r="658" ht="12.75">
      <c r="E658" s="331"/>
    </row>
    <row r="659" ht="12.75">
      <c r="E659" s="331"/>
    </row>
    <row r="660" ht="12.75">
      <c r="E660" s="331"/>
    </row>
    <row r="661" ht="12.75">
      <c r="E661" s="331"/>
    </row>
    <row r="662" ht="12.75">
      <c r="E662" s="331"/>
    </row>
    <row r="663" ht="12.75">
      <c r="E663" s="331"/>
    </row>
    <row r="664" ht="12.75">
      <c r="E664" s="331"/>
    </row>
    <row r="665" ht="12.75">
      <c r="E665" s="331"/>
    </row>
    <row r="666" ht="12.75">
      <c r="E666" s="331"/>
    </row>
    <row r="667" ht="12.75">
      <c r="E667" s="331"/>
    </row>
    <row r="668" ht="12.75">
      <c r="E668" s="331"/>
    </row>
    <row r="669" ht="12.75">
      <c r="E669" s="331"/>
    </row>
    <row r="670" ht="12.75">
      <c r="E670" s="331"/>
    </row>
    <row r="671" ht="12.75">
      <c r="E671" s="331"/>
    </row>
    <row r="672" ht="12.75">
      <c r="E672" s="331"/>
    </row>
    <row r="673" ht="12.75">
      <c r="E673" s="331"/>
    </row>
    <row r="674" ht="12.75">
      <c r="E674" s="331"/>
    </row>
    <row r="675" ht="12.75">
      <c r="E675" s="331"/>
    </row>
    <row r="676" ht="12.75">
      <c r="E676" s="331"/>
    </row>
    <row r="677" ht="12.75">
      <c r="E677" s="331"/>
    </row>
    <row r="678" ht="12.75">
      <c r="E678" s="331"/>
    </row>
    <row r="679" ht="12.75">
      <c r="E679" s="331"/>
    </row>
    <row r="680" ht="12.75">
      <c r="E680" s="331"/>
    </row>
    <row r="681" ht="12.75">
      <c r="E681" s="331"/>
    </row>
    <row r="682" ht="12.75">
      <c r="E682" s="331"/>
    </row>
    <row r="683" ht="12.75">
      <c r="E683" s="331"/>
    </row>
    <row r="684" ht="12.75">
      <c r="E684" s="331"/>
    </row>
    <row r="685" ht="12.75">
      <c r="E685" s="331"/>
    </row>
    <row r="686" ht="12.75">
      <c r="E686" s="331"/>
    </row>
    <row r="687" ht="12.75">
      <c r="E687" s="331"/>
    </row>
    <row r="688" ht="12.75">
      <c r="E688" s="331"/>
    </row>
    <row r="689" ht="12.75">
      <c r="E689" s="331"/>
    </row>
    <row r="690" ht="12.75">
      <c r="E690" s="331"/>
    </row>
    <row r="691" ht="12.75">
      <c r="E691" s="331"/>
    </row>
    <row r="692" ht="12.75">
      <c r="E692" s="331"/>
    </row>
    <row r="693" ht="12.75">
      <c r="E693" s="331"/>
    </row>
    <row r="694" ht="12.75">
      <c r="E694" s="331"/>
    </row>
    <row r="695" ht="12.75">
      <c r="E695" s="331"/>
    </row>
    <row r="696" ht="12.75">
      <c r="E696" s="331"/>
    </row>
    <row r="697" ht="12.75">
      <c r="E697" s="331"/>
    </row>
    <row r="698" ht="12.75">
      <c r="E698" s="331"/>
    </row>
    <row r="699" ht="12.75">
      <c r="E699" s="331"/>
    </row>
    <row r="700" ht="12.75">
      <c r="E700" s="331"/>
    </row>
    <row r="701" ht="12.75">
      <c r="E701" s="331"/>
    </row>
    <row r="702" ht="12.75">
      <c r="E702" s="331"/>
    </row>
    <row r="703" ht="12.75">
      <c r="E703" s="331"/>
    </row>
    <row r="704" ht="12.75">
      <c r="E704" s="331"/>
    </row>
    <row r="705" ht="12.75">
      <c r="E705" s="331"/>
    </row>
    <row r="706" ht="12.75">
      <c r="E706" s="331"/>
    </row>
    <row r="707" ht="12.75">
      <c r="E707" s="331"/>
    </row>
    <row r="708" ht="12.75">
      <c r="E708" s="331"/>
    </row>
    <row r="709" ht="12.75">
      <c r="E709" s="331"/>
    </row>
    <row r="710" ht="12.75">
      <c r="E710" s="331"/>
    </row>
    <row r="711" ht="12.75">
      <c r="E711" s="331"/>
    </row>
    <row r="712" ht="12.75">
      <c r="E712" s="331"/>
    </row>
    <row r="713" ht="12.75">
      <c r="E713" s="331"/>
    </row>
    <row r="714" ht="12.75">
      <c r="E714" s="331"/>
    </row>
    <row r="715" ht="12.75">
      <c r="E715" s="331"/>
    </row>
    <row r="716" ht="12.75">
      <c r="E716" s="331"/>
    </row>
    <row r="717" ht="12.75">
      <c r="E717" s="331"/>
    </row>
    <row r="718" ht="12.75">
      <c r="E718" s="331"/>
    </row>
    <row r="719" ht="12.75">
      <c r="E719" s="331"/>
    </row>
    <row r="720" ht="12.75">
      <c r="E720" s="331"/>
    </row>
    <row r="721" ht="12.75">
      <c r="E721" s="331"/>
    </row>
    <row r="722" ht="12.75">
      <c r="E722" s="331"/>
    </row>
    <row r="723" ht="12.75">
      <c r="E723" s="331"/>
    </row>
    <row r="724" ht="12.75">
      <c r="E724" s="331"/>
    </row>
    <row r="725" ht="12.75">
      <c r="E725" s="331"/>
    </row>
    <row r="726" ht="12.75">
      <c r="E726" s="331"/>
    </row>
    <row r="727" ht="12.75">
      <c r="E727" s="331"/>
    </row>
    <row r="728" ht="12.75">
      <c r="E728" s="331"/>
    </row>
    <row r="729" ht="12.75">
      <c r="E729" s="331"/>
    </row>
    <row r="730" ht="12.75">
      <c r="E730" s="331"/>
    </row>
    <row r="731" ht="12.75">
      <c r="E731" s="331"/>
    </row>
    <row r="732" ht="12.75">
      <c r="E732" s="331"/>
    </row>
    <row r="733" ht="12.75">
      <c r="E733" s="331"/>
    </row>
    <row r="734" ht="12.75">
      <c r="E734" s="331"/>
    </row>
    <row r="735" ht="12.75">
      <c r="E735" s="331"/>
    </row>
    <row r="736" ht="12.75">
      <c r="E736" s="331"/>
    </row>
    <row r="737" ht="12.75">
      <c r="E737" s="331"/>
    </row>
    <row r="738" ht="12.75">
      <c r="E738" s="331"/>
    </row>
    <row r="739" ht="12.75">
      <c r="E739" s="331"/>
    </row>
    <row r="740" ht="12.75">
      <c r="E740" s="331"/>
    </row>
    <row r="741" ht="12.75">
      <c r="E741" s="331"/>
    </row>
    <row r="742" ht="12.75">
      <c r="E742" s="331"/>
    </row>
    <row r="743" ht="12.75">
      <c r="E743" s="331"/>
    </row>
    <row r="744" ht="12.75">
      <c r="E744" s="331"/>
    </row>
    <row r="745" ht="12.75">
      <c r="E745" s="331"/>
    </row>
    <row r="746" ht="12.75">
      <c r="E746" s="331"/>
    </row>
    <row r="747" ht="12.75">
      <c r="E747" s="331"/>
    </row>
    <row r="748" ht="12.75">
      <c r="E748" s="331"/>
    </row>
    <row r="749" ht="12.75">
      <c r="E749" s="331"/>
    </row>
    <row r="750" ht="12.75">
      <c r="E750" s="331"/>
    </row>
    <row r="751" ht="12.75">
      <c r="E751" s="331"/>
    </row>
    <row r="752" ht="12.75">
      <c r="E752" s="331"/>
    </row>
    <row r="753" ht="12.75">
      <c r="E753" s="331"/>
    </row>
    <row r="754" ht="12.75">
      <c r="E754" s="331"/>
    </row>
    <row r="755" ht="12.75">
      <c r="E755" s="331"/>
    </row>
    <row r="756" ht="12.75">
      <c r="E756" s="331"/>
    </row>
    <row r="757" ht="12.75">
      <c r="E757" s="331"/>
    </row>
    <row r="758" ht="12.75">
      <c r="E758" s="331"/>
    </row>
    <row r="759" ht="12.75">
      <c r="E759" s="331"/>
    </row>
    <row r="760" ht="12.75">
      <c r="E760" s="331"/>
    </row>
    <row r="761" ht="12.75">
      <c r="E761" s="331"/>
    </row>
    <row r="762" ht="12.75">
      <c r="E762" s="331"/>
    </row>
    <row r="763" ht="12.75">
      <c r="E763" s="331"/>
    </row>
    <row r="764" ht="12.75">
      <c r="E764" s="331"/>
    </row>
    <row r="765" ht="12.75">
      <c r="E765" s="331"/>
    </row>
    <row r="766" ht="12.75">
      <c r="E766" s="331"/>
    </row>
    <row r="767" ht="12.75">
      <c r="E767" s="331"/>
    </row>
    <row r="768" ht="12.75">
      <c r="E768" s="331"/>
    </row>
    <row r="769" ht="12.75">
      <c r="E769" s="331"/>
    </row>
    <row r="770" ht="12.75">
      <c r="E770" s="331"/>
    </row>
    <row r="771" ht="12.75">
      <c r="E771" s="331"/>
    </row>
    <row r="772" ht="12.75">
      <c r="E772" s="331"/>
    </row>
    <row r="773" ht="12.75">
      <c r="E773" s="331"/>
    </row>
    <row r="774" ht="12.75">
      <c r="E774" s="331"/>
    </row>
    <row r="775" ht="12.75">
      <c r="E775" s="331"/>
    </row>
    <row r="776" ht="12.75">
      <c r="E776" s="331"/>
    </row>
    <row r="777" ht="12.75">
      <c r="E777" s="331"/>
    </row>
    <row r="778" ht="12.75">
      <c r="E778" s="331"/>
    </row>
    <row r="779" ht="12.75">
      <c r="E779" s="331"/>
    </row>
    <row r="780" ht="12.75">
      <c r="E780" s="331"/>
    </row>
    <row r="781" ht="12.75">
      <c r="E781" s="331"/>
    </row>
    <row r="782" ht="12.75">
      <c r="E782" s="331"/>
    </row>
    <row r="783" ht="12.75">
      <c r="E783" s="331"/>
    </row>
    <row r="784" ht="12.75">
      <c r="E784" s="331"/>
    </row>
    <row r="785" ht="12.75">
      <c r="E785" s="331"/>
    </row>
    <row r="786" ht="12.75">
      <c r="E786" s="331"/>
    </row>
    <row r="787" ht="12.75">
      <c r="E787" s="331"/>
    </row>
    <row r="788" ht="12.75">
      <c r="E788" s="331"/>
    </row>
    <row r="789" ht="12.75">
      <c r="E789" s="331"/>
    </row>
    <row r="790" ht="12.75">
      <c r="E790" s="331"/>
    </row>
    <row r="791" ht="12.75">
      <c r="E791" s="331"/>
    </row>
    <row r="792" ht="12.75">
      <c r="E792" s="331"/>
    </row>
    <row r="793" ht="12.75">
      <c r="E793" s="331"/>
    </row>
    <row r="794" ht="12.75">
      <c r="E794" s="331"/>
    </row>
    <row r="795" ht="12.75">
      <c r="E795" s="331"/>
    </row>
    <row r="796" ht="12.75">
      <c r="E796" s="331"/>
    </row>
    <row r="797" ht="12.75">
      <c r="E797" s="331"/>
    </row>
    <row r="798" ht="12.75">
      <c r="E798" s="331"/>
    </row>
    <row r="799" ht="12.75">
      <c r="E799" s="331"/>
    </row>
    <row r="800" ht="12.75">
      <c r="E800" s="331"/>
    </row>
    <row r="801" ht="12.75">
      <c r="E801" s="331"/>
    </row>
    <row r="802" ht="12.75">
      <c r="E802" s="331"/>
    </row>
    <row r="803" ht="12.75">
      <c r="E803" s="331"/>
    </row>
    <row r="804" ht="12.75">
      <c r="E804" s="331"/>
    </row>
    <row r="805" ht="12.75">
      <c r="E805" s="331"/>
    </row>
    <row r="806" ht="12.75">
      <c r="E806" s="331"/>
    </row>
    <row r="807" ht="12.75">
      <c r="E807" s="331"/>
    </row>
    <row r="808" ht="12.75">
      <c r="E808" s="331"/>
    </row>
    <row r="809" ht="12.75">
      <c r="E809" s="331"/>
    </row>
    <row r="810" ht="12.75">
      <c r="E810" s="331"/>
    </row>
    <row r="811" ht="12.75">
      <c r="E811" s="331"/>
    </row>
    <row r="812" ht="12.75">
      <c r="E812" s="331"/>
    </row>
    <row r="813" ht="12.75">
      <c r="E813" s="331"/>
    </row>
    <row r="814" ht="12.75">
      <c r="E814" s="331"/>
    </row>
    <row r="815" ht="12.75">
      <c r="E815" s="331"/>
    </row>
    <row r="816" ht="12.75">
      <c r="E816" s="331"/>
    </row>
    <row r="817" ht="12.75">
      <c r="E817" s="331"/>
    </row>
    <row r="818" ht="12.75">
      <c r="E818" s="331"/>
    </row>
    <row r="819" ht="12.75">
      <c r="E819" s="331"/>
    </row>
    <row r="820" ht="12.75">
      <c r="E820" s="331"/>
    </row>
    <row r="821" ht="12.75">
      <c r="E821" s="331"/>
    </row>
    <row r="822" ht="12.75">
      <c r="E822" s="331"/>
    </row>
    <row r="823" ht="12.75">
      <c r="E823" s="331"/>
    </row>
    <row r="824" ht="12.75">
      <c r="E824" s="331"/>
    </row>
    <row r="825" ht="12.75">
      <c r="E825" s="331"/>
    </row>
    <row r="826" ht="12.75">
      <c r="E826" s="331"/>
    </row>
    <row r="827" ht="12.75">
      <c r="E827" s="331"/>
    </row>
    <row r="828" ht="12.75">
      <c r="E828" s="331"/>
    </row>
    <row r="829" ht="12.75">
      <c r="E829" s="331"/>
    </row>
    <row r="830" ht="12.75">
      <c r="E830" s="331"/>
    </row>
    <row r="831" ht="12.75">
      <c r="E831" s="331"/>
    </row>
    <row r="832" ht="12.75">
      <c r="E832" s="331"/>
    </row>
    <row r="833" ht="12.75">
      <c r="E833" s="331"/>
    </row>
  </sheetData>
  <mergeCells count="9"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97">
      <selection activeCell="D113" sqref="D113"/>
    </sheetView>
  </sheetViews>
  <sheetFormatPr defaultColWidth="9.00390625" defaultRowHeight="12.75"/>
  <cols>
    <col min="1" max="1" width="4.625" style="15" customWidth="1"/>
    <col min="2" max="2" width="6.125" style="15" customWidth="1"/>
    <col min="3" max="3" width="5.00390625" style="15" customWidth="1"/>
    <col min="4" max="4" width="45.00390625" style="15" customWidth="1"/>
    <col min="5" max="5" width="13.00390625" style="15" customWidth="1"/>
    <col min="6" max="6" width="11.00390625" style="15" customWidth="1"/>
    <col min="7" max="7" width="9.75390625" style="15" customWidth="1"/>
    <col min="8" max="16384" width="9.125" style="15" customWidth="1"/>
  </cols>
  <sheetData>
    <row r="1" spans="5:7" ht="12">
      <c r="E1" s="17"/>
      <c r="F1" s="16" t="s">
        <v>286</v>
      </c>
      <c r="G1" s="117"/>
    </row>
    <row r="2" spans="5:7" ht="12">
      <c r="E2" s="17"/>
      <c r="F2" s="16" t="s">
        <v>49</v>
      </c>
      <c r="G2" s="117"/>
    </row>
    <row r="3" spans="5:7" ht="12">
      <c r="E3" s="17"/>
      <c r="F3" s="16" t="s">
        <v>50</v>
      </c>
      <c r="G3" s="117"/>
    </row>
    <row r="4" spans="5:7" ht="12">
      <c r="E4" s="17"/>
      <c r="F4" s="16" t="s">
        <v>651</v>
      </c>
      <c r="G4" s="117"/>
    </row>
    <row r="9" spans="1:7" ht="12">
      <c r="A9" s="697" t="s">
        <v>287</v>
      </c>
      <c r="B9" s="697"/>
      <c r="C9" s="697"/>
      <c r="D9" s="697"/>
      <c r="E9" s="697"/>
      <c r="F9" s="697"/>
      <c r="G9" s="697"/>
    </row>
    <row r="10" spans="1:7" ht="12">
      <c r="A10" s="698" t="s">
        <v>288</v>
      </c>
      <c r="B10" s="698"/>
      <c r="C10" s="698"/>
      <c r="D10" s="698"/>
      <c r="E10" s="698"/>
      <c r="F10" s="698"/>
      <c r="G10" s="698"/>
    </row>
    <row r="11" spans="1:7" ht="12">
      <c r="A11" s="698" t="s">
        <v>496</v>
      </c>
      <c r="B11" s="698"/>
      <c r="C11" s="698"/>
      <c r="D11" s="698"/>
      <c r="E11" s="698"/>
      <c r="F11" s="698"/>
      <c r="G11" s="698"/>
    </row>
    <row r="12" spans="2:6" ht="9.75">
      <c r="B12" s="19"/>
      <c r="C12" s="19"/>
      <c r="D12" s="19"/>
      <c r="E12" s="19"/>
      <c r="F12" s="19"/>
    </row>
    <row r="13" spans="5:7" ht="10.5" thickBot="1">
      <c r="E13" s="20"/>
      <c r="F13" s="20"/>
      <c r="G13" s="20" t="s">
        <v>114</v>
      </c>
    </row>
    <row r="14" spans="1:7" ht="11.25">
      <c r="A14" s="118"/>
      <c r="B14" s="119"/>
      <c r="C14" s="119"/>
      <c r="D14" s="120"/>
      <c r="E14" s="121" t="s">
        <v>289</v>
      </c>
      <c r="F14" s="121"/>
      <c r="G14" s="122" t="s">
        <v>289</v>
      </c>
    </row>
    <row r="15" spans="1:7" ht="11.25">
      <c r="A15" s="123" t="s">
        <v>63</v>
      </c>
      <c r="B15" s="124" t="s">
        <v>47</v>
      </c>
      <c r="C15" s="124" t="s">
        <v>0</v>
      </c>
      <c r="D15" s="124" t="s">
        <v>290</v>
      </c>
      <c r="E15" s="125" t="s">
        <v>291</v>
      </c>
      <c r="F15" s="125" t="s">
        <v>292</v>
      </c>
      <c r="G15" s="126" t="s">
        <v>293</v>
      </c>
    </row>
    <row r="16" spans="1:7" ht="11.25">
      <c r="A16" s="123"/>
      <c r="B16" s="124"/>
      <c r="C16" s="124"/>
      <c r="D16" s="127"/>
      <c r="E16" s="125" t="s">
        <v>294</v>
      </c>
      <c r="F16" s="127"/>
      <c r="G16" s="128" t="s">
        <v>295</v>
      </c>
    </row>
    <row r="17" spans="1:7" ht="12" thickBot="1">
      <c r="A17" s="129"/>
      <c r="B17" s="130"/>
      <c r="C17" s="131"/>
      <c r="D17" s="132"/>
      <c r="E17" s="132" t="s">
        <v>296</v>
      </c>
      <c r="F17" s="132"/>
      <c r="G17" s="133" t="s">
        <v>297</v>
      </c>
    </row>
    <row r="18" spans="1:7" s="96" customFormat="1" ht="10.5" customHeight="1" thickBot="1">
      <c r="A18" s="134">
        <v>1</v>
      </c>
      <c r="B18" s="135">
        <v>2</v>
      </c>
      <c r="C18" s="135">
        <v>3</v>
      </c>
      <c r="D18" s="135">
        <v>4</v>
      </c>
      <c r="E18" s="136">
        <v>5</v>
      </c>
      <c r="F18" s="137">
        <v>6</v>
      </c>
      <c r="G18" s="138">
        <v>7</v>
      </c>
    </row>
    <row r="19" spans="1:7" ht="12.75">
      <c r="A19" s="24"/>
      <c r="B19" s="40"/>
      <c r="C19" s="40"/>
      <c r="D19" s="40"/>
      <c r="E19" s="40"/>
      <c r="F19" s="52"/>
      <c r="G19" s="72"/>
    </row>
    <row r="20" spans="1:7" ht="13.5" thickBot="1">
      <c r="A20" s="24"/>
      <c r="B20" s="40"/>
      <c r="C20" s="40"/>
      <c r="D20" s="50" t="s">
        <v>298</v>
      </c>
      <c r="E20" s="139">
        <f>E23+E28+E37+E59+E90+E111+E85+E95</f>
        <v>3294827</v>
      </c>
      <c r="F20" s="139">
        <f>F23+F28+F37+F59+F90+F111+F85+F95</f>
        <v>3294827</v>
      </c>
      <c r="G20" s="76">
        <f>G31</f>
        <v>238000</v>
      </c>
    </row>
    <row r="21" spans="1:7" ht="12.75">
      <c r="A21" s="24"/>
      <c r="B21" s="40"/>
      <c r="C21" s="40"/>
      <c r="D21" s="140" t="s">
        <v>68</v>
      </c>
      <c r="E21" s="141"/>
      <c r="F21" s="142"/>
      <c r="G21" s="71"/>
    </row>
    <row r="22" spans="1:7" ht="12.75">
      <c r="A22" s="24"/>
      <c r="B22" s="40"/>
      <c r="C22" s="40"/>
      <c r="D22" s="140"/>
      <c r="E22" s="141"/>
      <c r="F22" s="142"/>
      <c r="G22" s="71"/>
    </row>
    <row r="23" spans="1:7" ht="13.5" thickBot="1">
      <c r="A23" s="42" t="s">
        <v>1</v>
      </c>
      <c r="B23" s="43"/>
      <c r="C23" s="43"/>
      <c r="D23" s="143" t="s">
        <v>2</v>
      </c>
      <c r="E23" s="139">
        <f>E24</f>
        <v>50000</v>
      </c>
      <c r="F23" s="139">
        <f>F24</f>
        <v>50000</v>
      </c>
      <c r="G23" s="71"/>
    </row>
    <row r="24" spans="1:7" ht="12.75">
      <c r="A24" s="44"/>
      <c r="B24" s="73" t="s">
        <v>3</v>
      </c>
      <c r="C24" s="89"/>
      <c r="D24" s="144" t="s">
        <v>299</v>
      </c>
      <c r="E24" s="145">
        <f>E25</f>
        <v>50000</v>
      </c>
      <c r="F24" s="145">
        <f>SUM(F25:F26)</f>
        <v>50000</v>
      </c>
      <c r="G24" s="71"/>
    </row>
    <row r="25" spans="1:7" ht="12.75">
      <c r="A25" s="44"/>
      <c r="B25" s="40"/>
      <c r="C25" s="41" t="s">
        <v>100</v>
      </c>
      <c r="D25" s="11" t="s">
        <v>300</v>
      </c>
      <c r="E25" s="141">
        <f>'Dochody-ukł.wykon.'!G14</f>
        <v>50000</v>
      </c>
      <c r="F25" s="142"/>
      <c r="G25" s="71"/>
    </row>
    <row r="26" spans="1:7" ht="12.75">
      <c r="A26" s="44"/>
      <c r="B26" s="40"/>
      <c r="C26" s="41" t="s">
        <v>211</v>
      </c>
      <c r="D26" s="11" t="s">
        <v>212</v>
      </c>
      <c r="E26" s="141"/>
      <c r="F26" s="142">
        <f>'WYDATKI ukł.wyk.'!G20</f>
        <v>50000</v>
      </c>
      <c r="G26" s="71"/>
    </row>
    <row r="27" spans="1:7" ht="12.75">
      <c r="A27" s="24"/>
      <c r="B27" s="40"/>
      <c r="C27" s="40"/>
      <c r="D27" s="11"/>
      <c r="E27" s="141"/>
      <c r="F27" s="142"/>
      <c r="G27" s="71"/>
    </row>
    <row r="28" spans="1:7" ht="13.5" thickBot="1">
      <c r="A28" s="47">
        <v>700</v>
      </c>
      <c r="B28" s="43"/>
      <c r="C28" s="43"/>
      <c r="D28" s="115" t="s">
        <v>5</v>
      </c>
      <c r="E28" s="139">
        <f>E29</f>
        <v>95000</v>
      </c>
      <c r="F28" s="139">
        <f>F29</f>
        <v>95000</v>
      </c>
      <c r="G28" s="76">
        <f>G29</f>
        <v>238000</v>
      </c>
    </row>
    <row r="29" spans="1:7" ht="12.75">
      <c r="A29" s="24"/>
      <c r="B29" s="86">
        <v>70005</v>
      </c>
      <c r="C29" s="89"/>
      <c r="D29" s="90" t="s">
        <v>7</v>
      </c>
      <c r="E29" s="145">
        <f>E30</f>
        <v>95000</v>
      </c>
      <c r="F29" s="145">
        <f>SUM(F31:F35)</f>
        <v>95000</v>
      </c>
      <c r="G29" s="75">
        <f>G31</f>
        <v>238000</v>
      </c>
    </row>
    <row r="30" spans="1:7" ht="12.75">
      <c r="A30" s="24"/>
      <c r="B30" s="40"/>
      <c r="C30" s="41" t="s">
        <v>100</v>
      </c>
      <c r="D30" s="11" t="s">
        <v>300</v>
      </c>
      <c r="E30" s="141">
        <f>'Dochody-ukł.wykon.'!G42</f>
        <v>95000</v>
      </c>
      <c r="F30" s="142"/>
      <c r="G30" s="71"/>
    </row>
    <row r="31" spans="1:7" ht="12.75">
      <c r="A31" s="24"/>
      <c r="B31" s="40"/>
      <c r="C31" s="41" t="s">
        <v>457</v>
      </c>
      <c r="D31" s="11" t="s">
        <v>301</v>
      </c>
      <c r="E31" s="141"/>
      <c r="F31" s="142"/>
      <c r="G31" s="77">
        <v>238000</v>
      </c>
    </row>
    <row r="32" spans="1:7" ht="12.75">
      <c r="A32" s="24"/>
      <c r="B32" s="40"/>
      <c r="C32" s="41" t="s">
        <v>282</v>
      </c>
      <c r="D32" s="11" t="s">
        <v>222</v>
      </c>
      <c r="E32" s="141"/>
      <c r="F32" s="142">
        <v>0</v>
      </c>
      <c r="G32" s="77"/>
    </row>
    <row r="33" spans="1:7" ht="12.75">
      <c r="A33" s="24"/>
      <c r="B33" s="40"/>
      <c r="C33" s="41" t="s">
        <v>211</v>
      </c>
      <c r="D33" s="11" t="s">
        <v>212</v>
      </c>
      <c r="E33" s="141"/>
      <c r="F33" s="142">
        <v>23000</v>
      </c>
      <c r="G33" s="77"/>
    </row>
    <row r="34" spans="1:7" ht="12.75">
      <c r="A34" s="24"/>
      <c r="B34" s="40"/>
      <c r="C34" s="41" t="s">
        <v>233</v>
      </c>
      <c r="D34" s="11" t="s">
        <v>227</v>
      </c>
      <c r="E34" s="141"/>
      <c r="F34" s="142">
        <v>4000</v>
      </c>
      <c r="G34" s="77"/>
    </row>
    <row r="35" spans="1:7" ht="12.75">
      <c r="A35" s="24"/>
      <c r="B35" s="40"/>
      <c r="C35" s="41" t="s">
        <v>234</v>
      </c>
      <c r="D35" s="11" t="s">
        <v>302</v>
      </c>
      <c r="E35" s="141"/>
      <c r="F35" s="142">
        <v>68000</v>
      </c>
      <c r="G35" s="77"/>
    </row>
    <row r="36" spans="1:7" ht="12.75">
      <c r="A36" s="24"/>
      <c r="B36" s="40"/>
      <c r="C36" s="41"/>
      <c r="D36" s="11"/>
      <c r="E36" s="141"/>
      <c r="F36" s="142"/>
      <c r="G36" s="71"/>
    </row>
    <row r="37" spans="1:7" ht="13.5" thickBot="1">
      <c r="A37" s="47">
        <v>710</v>
      </c>
      <c r="B37" s="43"/>
      <c r="C37" s="48"/>
      <c r="D37" s="115" t="s">
        <v>9</v>
      </c>
      <c r="E37" s="139">
        <f>E38+E41+E44</f>
        <v>199852</v>
      </c>
      <c r="F37" s="139">
        <f>F38+F41+F44</f>
        <v>199852</v>
      </c>
      <c r="G37" s="72"/>
    </row>
    <row r="38" spans="1:7" ht="12.75">
      <c r="A38" s="24"/>
      <c r="B38" s="86">
        <v>71013</v>
      </c>
      <c r="C38" s="104"/>
      <c r="D38" s="90" t="s">
        <v>78</v>
      </c>
      <c r="E38" s="145">
        <f>E39</f>
        <v>40000</v>
      </c>
      <c r="F38" s="145">
        <f>SUM(F40)</f>
        <v>40000</v>
      </c>
      <c r="G38" s="72"/>
    </row>
    <row r="39" spans="1:7" ht="12.75">
      <c r="A39" s="24"/>
      <c r="B39" s="40"/>
      <c r="C39" s="41" t="s">
        <v>100</v>
      </c>
      <c r="D39" s="11" t="s">
        <v>300</v>
      </c>
      <c r="E39" s="141">
        <f>'Dochody-ukł.wykon.'!G50</f>
        <v>40000</v>
      </c>
      <c r="F39" s="142"/>
      <c r="G39" s="72"/>
    </row>
    <row r="40" spans="1:7" ht="12.75">
      <c r="A40" s="24"/>
      <c r="B40" s="40"/>
      <c r="C40" s="41" t="s">
        <v>211</v>
      </c>
      <c r="D40" s="11" t="s">
        <v>212</v>
      </c>
      <c r="E40" s="141"/>
      <c r="F40" s="142">
        <f>'WYDATKI ukł.wyk.'!G74</f>
        <v>40000</v>
      </c>
      <c r="G40" s="72"/>
    </row>
    <row r="41" spans="1:7" ht="12.75">
      <c r="A41" s="24"/>
      <c r="B41" s="86">
        <v>71014</v>
      </c>
      <c r="C41" s="104"/>
      <c r="D41" s="90" t="s">
        <v>12</v>
      </c>
      <c r="E41" s="145">
        <f>E42</f>
        <v>6000</v>
      </c>
      <c r="F41" s="145">
        <f>SUM(F43)</f>
        <v>6000</v>
      </c>
      <c r="G41" s="72"/>
    </row>
    <row r="42" spans="1:7" ht="12.75">
      <c r="A42" s="24"/>
      <c r="B42" s="40"/>
      <c r="C42" s="41" t="s">
        <v>100</v>
      </c>
      <c r="D42" s="11" t="s">
        <v>300</v>
      </c>
      <c r="E42" s="141">
        <f>'Dochody-ukł.wykon.'!G54</f>
        <v>6000</v>
      </c>
      <c r="F42" s="142"/>
      <c r="G42" s="72"/>
    </row>
    <row r="43" spans="1:7" ht="12.75">
      <c r="A43" s="24"/>
      <c r="B43" s="40"/>
      <c r="C43" s="41" t="s">
        <v>211</v>
      </c>
      <c r="D43" s="11" t="s">
        <v>212</v>
      </c>
      <c r="E43" s="141"/>
      <c r="F43" s="142">
        <f>'WYDATKI ukł.wyk.'!G77</f>
        <v>6000</v>
      </c>
      <c r="G43" s="72"/>
    </row>
    <row r="44" spans="1:7" ht="12.75">
      <c r="A44" s="24"/>
      <c r="B44" s="86">
        <v>71015</v>
      </c>
      <c r="C44" s="89"/>
      <c r="D44" s="90" t="s">
        <v>14</v>
      </c>
      <c r="E44" s="145">
        <f>SUM(E45:E46)</f>
        <v>153852</v>
      </c>
      <c r="F44" s="145">
        <f>SUM(F47:F57)</f>
        <v>153852</v>
      </c>
      <c r="G44" s="72"/>
    </row>
    <row r="45" spans="1:7" ht="12.75">
      <c r="A45" s="24"/>
      <c r="B45" s="40"/>
      <c r="C45" s="190">
        <v>2110</v>
      </c>
      <c r="D45" s="11" t="s">
        <v>300</v>
      </c>
      <c r="E45" s="141">
        <f>'Dochody-ukł.wykon.'!G58</f>
        <v>149352</v>
      </c>
      <c r="F45" s="142"/>
      <c r="G45" s="72"/>
    </row>
    <row r="46" spans="1:7" ht="12.75">
      <c r="A46" s="24"/>
      <c r="B46" s="40"/>
      <c r="C46" s="9">
        <v>6410</v>
      </c>
      <c r="D46" s="11" t="s">
        <v>458</v>
      </c>
      <c r="E46" s="141">
        <f>'Dochody-ukł.wykon.'!G60</f>
        <v>4500</v>
      </c>
      <c r="F46" s="142"/>
      <c r="G46" s="72"/>
    </row>
    <row r="47" spans="1:7" ht="12.75">
      <c r="A47" s="24"/>
      <c r="B47" s="40"/>
      <c r="C47" s="52">
        <v>4010</v>
      </c>
      <c r="D47" s="1" t="s">
        <v>216</v>
      </c>
      <c r="E47" s="141"/>
      <c r="F47" s="142">
        <f>'WYDATKI ukł.wyk.'!G80</f>
        <v>99382</v>
      </c>
      <c r="G47" s="72"/>
    </row>
    <row r="48" spans="1:7" ht="12.75">
      <c r="A48" s="24"/>
      <c r="B48" s="40"/>
      <c r="C48" s="52">
        <v>4040</v>
      </c>
      <c r="D48" s="1" t="s">
        <v>217</v>
      </c>
      <c r="E48" s="141"/>
      <c r="F48" s="142">
        <f>'WYDATKI ukł.wyk.'!G81</f>
        <v>7882</v>
      </c>
      <c r="G48" s="72"/>
    </row>
    <row r="49" spans="1:7" ht="12.75">
      <c r="A49" s="24"/>
      <c r="B49" s="40"/>
      <c r="C49" s="52">
        <v>4110</v>
      </c>
      <c r="D49" s="1" t="s">
        <v>218</v>
      </c>
      <c r="E49" s="141"/>
      <c r="F49" s="142">
        <f>'WYDATKI ukł.wyk.'!G82</f>
        <v>18509</v>
      </c>
      <c r="G49" s="72"/>
    </row>
    <row r="50" spans="1:7" ht="12.75">
      <c r="A50" s="24"/>
      <c r="B50" s="40"/>
      <c r="C50" s="52">
        <v>4120</v>
      </c>
      <c r="D50" s="1" t="s">
        <v>303</v>
      </c>
      <c r="E50" s="141"/>
      <c r="F50" s="142">
        <f>'WYDATKI ukł.wyk.'!G83</f>
        <v>2493</v>
      </c>
      <c r="G50" s="72"/>
    </row>
    <row r="51" spans="1:7" ht="12.75">
      <c r="A51" s="24"/>
      <c r="B51" s="40"/>
      <c r="C51" s="52">
        <v>4170</v>
      </c>
      <c r="D51" s="1" t="s">
        <v>612</v>
      </c>
      <c r="E51" s="141"/>
      <c r="F51" s="142">
        <f>'WYDATKI ukł.wyk.'!G84</f>
        <v>700</v>
      </c>
      <c r="G51" s="72"/>
    </row>
    <row r="52" spans="1:7" ht="12.75">
      <c r="A52" s="24"/>
      <c r="B52" s="40"/>
      <c r="C52" s="52">
        <v>4210</v>
      </c>
      <c r="D52" s="1" t="s">
        <v>220</v>
      </c>
      <c r="E52" s="141"/>
      <c r="F52" s="142">
        <f>'WYDATKI ukł.wyk.'!G85</f>
        <v>5219</v>
      </c>
      <c r="G52" s="72"/>
    </row>
    <row r="53" spans="1:7" ht="12.75">
      <c r="A53" s="24"/>
      <c r="B53" s="40"/>
      <c r="C53" s="52">
        <v>4280</v>
      </c>
      <c r="D53" s="1" t="s">
        <v>223</v>
      </c>
      <c r="E53" s="141"/>
      <c r="F53" s="142">
        <f>'WYDATKI ukł.wyk.'!G86</f>
        <v>250</v>
      </c>
      <c r="G53" s="72"/>
    </row>
    <row r="54" spans="1:7" ht="12.75">
      <c r="A54" s="24"/>
      <c r="B54" s="40"/>
      <c r="C54" s="93" t="s">
        <v>211</v>
      </c>
      <c r="D54" s="1" t="s">
        <v>212</v>
      </c>
      <c r="E54" s="141"/>
      <c r="F54" s="142">
        <f>'WYDATKI ukł.wyk.'!G87</f>
        <v>10286</v>
      </c>
      <c r="G54" s="72"/>
    </row>
    <row r="55" spans="1:7" ht="12.75">
      <c r="A55" s="24"/>
      <c r="B55" s="40"/>
      <c r="C55" s="93" t="s">
        <v>658</v>
      </c>
      <c r="D55" s="1" t="s">
        <v>225</v>
      </c>
      <c r="E55" s="141"/>
      <c r="F55" s="142">
        <f>'WYDATKI ukł.wyk.'!G88</f>
        <v>1500</v>
      </c>
      <c r="G55" s="72"/>
    </row>
    <row r="56" spans="1:7" ht="12.75">
      <c r="A56" s="24"/>
      <c r="B56" s="40"/>
      <c r="C56" s="93" t="s">
        <v>305</v>
      </c>
      <c r="D56" s="1" t="s">
        <v>306</v>
      </c>
      <c r="E56" s="141"/>
      <c r="F56" s="142">
        <f>'WYDATKI ukł.wyk.'!G89</f>
        <v>3131</v>
      </c>
      <c r="G56" s="72"/>
    </row>
    <row r="57" spans="1:7" ht="12.75">
      <c r="A57" s="24"/>
      <c r="B57" s="40"/>
      <c r="C57" s="51" t="s">
        <v>456</v>
      </c>
      <c r="D57" s="11" t="s">
        <v>279</v>
      </c>
      <c r="E57" s="141"/>
      <c r="F57" s="142">
        <f>'WYDATKI ukł.wyk.'!G90</f>
        <v>4500</v>
      </c>
      <c r="G57" s="72"/>
    </row>
    <row r="58" spans="1:7" ht="12.75">
      <c r="A58" s="44"/>
      <c r="B58" s="45"/>
      <c r="C58" s="40"/>
      <c r="D58" s="11"/>
      <c r="E58" s="141"/>
      <c r="F58" s="142"/>
      <c r="G58" s="72"/>
    </row>
    <row r="59" spans="1:7" ht="13.5" thickBot="1">
      <c r="A59" s="47">
        <v>750</v>
      </c>
      <c r="B59" s="43"/>
      <c r="C59" s="43"/>
      <c r="D59" s="115" t="s">
        <v>15</v>
      </c>
      <c r="E59" s="139">
        <f>E60+E75</f>
        <v>165975</v>
      </c>
      <c r="F59" s="139">
        <f>F60+F75</f>
        <v>165975</v>
      </c>
      <c r="G59" s="72"/>
    </row>
    <row r="60" spans="1:7" ht="12.75">
      <c r="A60" s="24"/>
      <c r="B60" s="86">
        <v>75011</v>
      </c>
      <c r="C60" s="89"/>
      <c r="D60" s="90" t="s">
        <v>16</v>
      </c>
      <c r="E60" s="145">
        <f>E61</f>
        <v>149975</v>
      </c>
      <c r="F60" s="145">
        <f>SUM(F62:F74)</f>
        <v>149975</v>
      </c>
      <c r="G60" s="72"/>
    </row>
    <row r="61" spans="1:7" ht="12.75">
      <c r="A61" s="24"/>
      <c r="B61" s="40"/>
      <c r="C61" s="40">
        <v>2110</v>
      </c>
      <c r="D61" s="11" t="s">
        <v>300</v>
      </c>
      <c r="E61" s="141">
        <v>149975</v>
      </c>
      <c r="F61" s="142"/>
      <c r="G61" s="72"/>
    </row>
    <row r="62" spans="1:7" ht="12.75">
      <c r="A62" s="24"/>
      <c r="B62" s="40"/>
      <c r="C62" s="52">
        <v>3020</v>
      </c>
      <c r="D62" s="5" t="s">
        <v>265</v>
      </c>
      <c r="E62" s="146"/>
      <c r="F62" s="142">
        <f>'WYDATKI ukł.wyk.'!G94</f>
        <v>107</v>
      </c>
      <c r="G62" s="72"/>
    </row>
    <row r="63" spans="1:7" ht="12.75">
      <c r="A63" s="24"/>
      <c r="B63" s="40"/>
      <c r="C63" s="52">
        <v>4010</v>
      </c>
      <c r="D63" s="1" t="s">
        <v>216</v>
      </c>
      <c r="E63" s="141"/>
      <c r="F63" s="142">
        <f>'WYDATKI ukł.wyk.'!G95</f>
        <v>82394</v>
      </c>
      <c r="G63" s="72"/>
    </row>
    <row r="64" spans="1:7" ht="12.75">
      <c r="A64" s="24"/>
      <c r="B64" s="40"/>
      <c r="C64" s="52">
        <v>4040</v>
      </c>
      <c r="D64" s="1" t="s">
        <v>217</v>
      </c>
      <c r="E64" s="141"/>
      <c r="F64" s="142">
        <f>'WYDATKI ukł.wyk.'!G96</f>
        <v>9243</v>
      </c>
      <c r="G64" s="72"/>
    </row>
    <row r="65" spans="1:7" ht="12.75">
      <c r="A65" s="24"/>
      <c r="B65" s="40"/>
      <c r="C65" s="52">
        <v>4110</v>
      </c>
      <c r="D65" s="1" t="s">
        <v>218</v>
      </c>
      <c r="E65" s="141"/>
      <c r="F65" s="142">
        <f>'WYDATKI ukł.wyk.'!G97</f>
        <v>16512</v>
      </c>
      <c r="G65" s="72"/>
    </row>
    <row r="66" spans="1:7" ht="12.75">
      <c r="A66" s="24"/>
      <c r="B66" s="40"/>
      <c r="C66" s="52">
        <v>4120</v>
      </c>
      <c r="D66" s="1" t="s">
        <v>303</v>
      </c>
      <c r="E66" s="141"/>
      <c r="F66" s="142">
        <f>'WYDATKI ukł.wyk.'!G98</f>
        <v>2348</v>
      </c>
      <c r="G66" s="72"/>
    </row>
    <row r="67" spans="1:7" ht="12.75">
      <c r="A67" s="24"/>
      <c r="B67" s="40"/>
      <c r="C67" s="52">
        <v>4170</v>
      </c>
      <c r="D67" s="1" t="s">
        <v>612</v>
      </c>
      <c r="E67" s="141"/>
      <c r="F67" s="142">
        <f>'WYDATKI ukł.wyk.'!G99</f>
        <v>5652</v>
      </c>
      <c r="G67" s="72"/>
    </row>
    <row r="68" spans="1:7" ht="12.75">
      <c r="A68" s="24"/>
      <c r="B68" s="40"/>
      <c r="C68" s="52">
        <v>4210</v>
      </c>
      <c r="D68" s="1" t="s">
        <v>220</v>
      </c>
      <c r="E68" s="141"/>
      <c r="F68" s="142">
        <f>'WYDATKI ukł.wyk.'!G100</f>
        <v>11019</v>
      </c>
      <c r="G68" s="72"/>
    </row>
    <row r="69" spans="1:7" ht="12.75">
      <c r="A69" s="24"/>
      <c r="B69" s="40"/>
      <c r="C69" s="52">
        <v>4260</v>
      </c>
      <c r="D69" s="1" t="s">
        <v>221</v>
      </c>
      <c r="E69" s="141"/>
      <c r="F69" s="142">
        <f>'WYDATKI ukł.wyk.'!G101</f>
        <v>3925</v>
      </c>
      <c r="G69" s="72"/>
    </row>
    <row r="70" spans="1:7" ht="12.75">
      <c r="A70" s="24"/>
      <c r="B70" s="40"/>
      <c r="C70" s="52">
        <v>4270</v>
      </c>
      <c r="D70" s="1" t="s">
        <v>222</v>
      </c>
      <c r="E70" s="141"/>
      <c r="F70" s="142">
        <f>'WYDATKI ukł.wyk.'!G102</f>
        <v>1000</v>
      </c>
      <c r="G70" s="72"/>
    </row>
    <row r="71" spans="1:7" ht="12.75">
      <c r="A71" s="24"/>
      <c r="B71" s="40"/>
      <c r="C71" s="52">
        <v>4280</v>
      </c>
      <c r="D71" s="1" t="s">
        <v>223</v>
      </c>
      <c r="E71" s="141"/>
      <c r="F71" s="142">
        <f>'WYDATKI ukł.wyk.'!G103</f>
        <v>170</v>
      </c>
      <c r="G71" s="72"/>
    </row>
    <row r="72" spans="1:7" ht="12.75">
      <c r="A72" s="24"/>
      <c r="B72" s="40"/>
      <c r="C72" s="93" t="s">
        <v>211</v>
      </c>
      <c r="D72" s="1" t="s">
        <v>212</v>
      </c>
      <c r="E72" s="141"/>
      <c r="F72" s="142">
        <f>'WYDATKI ukł.wyk.'!G104</f>
        <v>12389</v>
      </c>
      <c r="G72" s="72"/>
    </row>
    <row r="73" spans="1:7" ht="12.75">
      <c r="A73" s="24"/>
      <c r="B73" s="40"/>
      <c r="C73" s="93" t="s">
        <v>304</v>
      </c>
      <c r="D73" s="1" t="s">
        <v>224</v>
      </c>
      <c r="E73" s="141"/>
      <c r="F73" s="142">
        <f>'WYDATKI ukł.wyk.'!G105</f>
        <v>1000</v>
      </c>
      <c r="G73" s="72"/>
    </row>
    <row r="74" spans="1:7" ht="12.75">
      <c r="A74" s="24"/>
      <c r="B74" s="40"/>
      <c r="C74" s="93" t="s">
        <v>305</v>
      </c>
      <c r="D74" s="1" t="s">
        <v>306</v>
      </c>
      <c r="E74" s="141"/>
      <c r="F74" s="142">
        <f>'WYDATKI ukł.wyk.'!G106</f>
        <v>4216</v>
      </c>
      <c r="G74" s="72"/>
    </row>
    <row r="75" spans="1:7" ht="12.75">
      <c r="A75" s="24"/>
      <c r="B75" s="86">
        <v>75045</v>
      </c>
      <c r="C75" s="89"/>
      <c r="D75" s="90" t="s">
        <v>17</v>
      </c>
      <c r="E75" s="145">
        <f>E76</f>
        <v>16000</v>
      </c>
      <c r="F75" s="145">
        <f>SUM(F77:F83)</f>
        <v>16000</v>
      </c>
      <c r="G75" s="72"/>
    </row>
    <row r="76" spans="1:7" ht="12.75">
      <c r="A76" s="24"/>
      <c r="B76" s="40"/>
      <c r="C76" s="40">
        <v>2110</v>
      </c>
      <c r="D76" s="11" t="s">
        <v>300</v>
      </c>
      <c r="E76" s="141">
        <f>'Dochody-ukł.wykon.'!G77</f>
        <v>16000</v>
      </c>
      <c r="F76" s="142"/>
      <c r="G76" s="72"/>
    </row>
    <row r="77" spans="1:7" ht="12.75">
      <c r="A77" s="24"/>
      <c r="B77" s="40"/>
      <c r="C77" s="93" t="s">
        <v>307</v>
      </c>
      <c r="D77" s="1" t="s">
        <v>238</v>
      </c>
      <c r="E77" s="141"/>
      <c r="F77" s="142">
        <f>'WYDATKI ukł.wyk.'!G137</f>
        <v>1890</v>
      </c>
      <c r="G77" s="72"/>
    </row>
    <row r="78" spans="1:7" ht="12.75">
      <c r="A78" s="24"/>
      <c r="B78" s="40"/>
      <c r="C78" s="52">
        <v>4110</v>
      </c>
      <c r="D78" s="1" t="s">
        <v>218</v>
      </c>
      <c r="E78" s="141"/>
      <c r="F78" s="142">
        <f>'WYDATKI ukł.wyk.'!G138</f>
        <v>1137</v>
      </c>
      <c r="G78" s="72"/>
    </row>
    <row r="79" spans="1:7" ht="12.75">
      <c r="A79" s="24"/>
      <c r="B79" s="40"/>
      <c r="C79" s="52">
        <v>4120</v>
      </c>
      <c r="D79" s="1" t="s">
        <v>303</v>
      </c>
      <c r="E79" s="141"/>
      <c r="F79" s="142">
        <f>'WYDATKI ukł.wyk.'!G139</f>
        <v>162</v>
      </c>
      <c r="G79" s="72"/>
    </row>
    <row r="80" spans="1:7" ht="12.75">
      <c r="A80" s="24"/>
      <c r="B80" s="40"/>
      <c r="C80" s="52">
        <v>4170</v>
      </c>
      <c r="D80" s="1" t="s">
        <v>612</v>
      </c>
      <c r="E80" s="141"/>
      <c r="F80" s="142">
        <f>'WYDATKI ukł.wyk.'!G140</f>
        <v>8350</v>
      </c>
      <c r="G80" s="72"/>
    </row>
    <row r="81" spans="1:7" ht="12.75">
      <c r="A81" s="24"/>
      <c r="B81" s="40"/>
      <c r="C81" s="52">
        <v>4210</v>
      </c>
      <c r="D81" s="1" t="s">
        <v>220</v>
      </c>
      <c r="E81" s="141"/>
      <c r="F81" s="142">
        <f>'WYDATKI ukł.wyk.'!G141</f>
        <v>1380</v>
      </c>
      <c r="G81" s="72"/>
    </row>
    <row r="82" spans="1:7" ht="12.75">
      <c r="A82" s="24"/>
      <c r="B82" s="40"/>
      <c r="C82" s="51" t="s">
        <v>211</v>
      </c>
      <c r="D82" s="11" t="s">
        <v>212</v>
      </c>
      <c r="E82" s="141"/>
      <c r="F82" s="142">
        <f>'WYDATKI ukł.wyk.'!G142</f>
        <v>3081</v>
      </c>
      <c r="G82" s="72"/>
    </row>
    <row r="83" spans="1:7" ht="12.75">
      <c r="A83" s="24"/>
      <c r="B83" s="40"/>
      <c r="C83" s="51" t="s">
        <v>304</v>
      </c>
      <c r="D83" s="11" t="s">
        <v>224</v>
      </c>
      <c r="E83" s="141"/>
      <c r="F83" s="142">
        <f>'WYDATKI ukł.wyk.'!G143</f>
        <v>0</v>
      </c>
      <c r="G83" s="72"/>
    </row>
    <row r="84" spans="1:7" ht="12.75">
      <c r="A84" s="24"/>
      <c r="B84" s="40"/>
      <c r="C84" s="51"/>
      <c r="D84" s="11"/>
      <c r="E84" s="141"/>
      <c r="F84" s="142"/>
      <c r="G84" s="72"/>
    </row>
    <row r="85" spans="1:7" ht="13.5" thickBot="1">
      <c r="A85" s="47">
        <v>754</v>
      </c>
      <c r="B85" s="43"/>
      <c r="C85" s="67"/>
      <c r="D85" s="115" t="s">
        <v>240</v>
      </c>
      <c r="E85" s="341">
        <f>E86</f>
        <v>23000</v>
      </c>
      <c r="F85" s="341">
        <f>F86</f>
        <v>23000</v>
      </c>
      <c r="G85" s="72"/>
    </row>
    <row r="86" spans="1:7" ht="12.75">
      <c r="A86" s="24"/>
      <c r="B86" s="300">
        <v>75414</v>
      </c>
      <c r="C86" s="342"/>
      <c r="D86" s="343" t="s">
        <v>548</v>
      </c>
      <c r="E86" s="344">
        <f>E87</f>
        <v>23000</v>
      </c>
      <c r="F86" s="344">
        <f>F88</f>
        <v>23000</v>
      </c>
      <c r="G86" s="72"/>
    </row>
    <row r="87" spans="1:7" ht="12.75">
      <c r="A87" s="24"/>
      <c r="B87" s="40"/>
      <c r="C87" s="9">
        <v>6410</v>
      </c>
      <c r="D87" s="11" t="s">
        <v>458</v>
      </c>
      <c r="E87" s="141">
        <f>'Dochody-ukł.wykon.'!G82</f>
        <v>23000</v>
      </c>
      <c r="F87" s="142"/>
      <c r="G87" s="72"/>
    </row>
    <row r="88" spans="1:7" ht="12.75">
      <c r="A88" s="24"/>
      <c r="B88" s="40"/>
      <c r="C88" s="51" t="s">
        <v>456</v>
      </c>
      <c r="D88" s="11" t="s">
        <v>279</v>
      </c>
      <c r="E88" s="141"/>
      <c r="F88" s="142">
        <f>'WYDATKI ukł.wyk.'!G152</f>
        <v>23000</v>
      </c>
      <c r="G88" s="72"/>
    </row>
    <row r="89" spans="1:7" ht="12.75">
      <c r="A89" s="24"/>
      <c r="B89" s="40"/>
      <c r="C89" s="51"/>
      <c r="D89" s="11"/>
      <c r="E89" s="141"/>
      <c r="F89" s="142"/>
      <c r="G89" s="72"/>
    </row>
    <row r="90" spans="1:7" ht="13.5" thickBot="1">
      <c r="A90" s="47">
        <v>851</v>
      </c>
      <c r="B90" s="50"/>
      <c r="C90" s="43"/>
      <c r="D90" s="8" t="s">
        <v>18</v>
      </c>
      <c r="E90" s="139">
        <f>E91</f>
        <v>2363000</v>
      </c>
      <c r="F90" s="139">
        <f>F91</f>
        <v>2363000</v>
      </c>
      <c r="G90" s="72"/>
    </row>
    <row r="91" spans="1:7" ht="12.75">
      <c r="A91" s="24"/>
      <c r="B91" s="86">
        <v>85156</v>
      </c>
      <c r="C91" s="89"/>
      <c r="D91" s="69" t="s">
        <v>308</v>
      </c>
      <c r="E91" s="145">
        <f>E92</f>
        <v>2363000</v>
      </c>
      <c r="F91" s="145">
        <f>SUM(F93)</f>
        <v>2363000</v>
      </c>
      <c r="G91" s="72"/>
    </row>
    <row r="92" spans="1:7" ht="12.75">
      <c r="A92" s="24"/>
      <c r="B92" s="9"/>
      <c r="C92" s="40">
        <v>2110</v>
      </c>
      <c r="D92" s="11" t="s">
        <v>300</v>
      </c>
      <c r="E92" s="141">
        <f>'Dochody-ukł.wykon.'!G147</f>
        <v>2363000</v>
      </c>
      <c r="F92" s="142"/>
      <c r="G92" s="72"/>
    </row>
    <row r="93" spans="1:7" ht="12.75">
      <c r="A93" s="24"/>
      <c r="B93" s="40"/>
      <c r="C93" s="40">
        <v>4130</v>
      </c>
      <c r="D93" s="11" t="s">
        <v>253</v>
      </c>
      <c r="E93" s="141"/>
      <c r="F93" s="142">
        <f>'WYDATKI ukł.wyk.'!G271</f>
        <v>2363000</v>
      </c>
      <c r="G93" s="72"/>
    </row>
    <row r="94" spans="1:7" ht="12.75">
      <c r="A94" s="24"/>
      <c r="B94" s="40"/>
      <c r="C94" s="40"/>
      <c r="D94" s="11"/>
      <c r="E94" s="141"/>
      <c r="F94" s="142"/>
      <c r="G94" s="72"/>
    </row>
    <row r="95" spans="1:7" ht="13.5" thickBot="1">
      <c r="A95" s="47">
        <v>852</v>
      </c>
      <c r="B95" s="43"/>
      <c r="C95" s="43"/>
      <c r="D95" s="115" t="s">
        <v>280</v>
      </c>
      <c r="E95" s="341">
        <f>E96</f>
        <v>180000</v>
      </c>
      <c r="F95" s="341">
        <f>F96</f>
        <v>180000</v>
      </c>
      <c r="G95" s="72"/>
    </row>
    <row r="96" spans="1:7" ht="12.75">
      <c r="A96" s="24"/>
      <c r="B96" s="300">
        <v>85203</v>
      </c>
      <c r="C96" s="340"/>
      <c r="D96" s="301" t="s">
        <v>509</v>
      </c>
      <c r="E96" s="344">
        <f>E97</f>
        <v>180000</v>
      </c>
      <c r="F96" s="344">
        <f>SUM(F98:F109)</f>
        <v>180000</v>
      </c>
      <c r="G96" s="72"/>
    </row>
    <row r="97" spans="1:7" ht="12.75">
      <c r="A97" s="24"/>
      <c r="B97" s="40"/>
      <c r="C97" s="40">
        <v>2110</v>
      </c>
      <c r="D97" s="1" t="s">
        <v>300</v>
      </c>
      <c r="E97" s="141">
        <f>'Dochody-ukł.wykon.'!G167</f>
        <v>180000</v>
      </c>
      <c r="F97" s="142"/>
      <c r="G97" s="72"/>
    </row>
    <row r="98" spans="1:7" ht="12.75">
      <c r="A98" s="24"/>
      <c r="B98" s="40"/>
      <c r="C98" s="40">
        <v>4010</v>
      </c>
      <c r="D98" s="1" t="s">
        <v>216</v>
      </c>
      <c r="E98" s="141"/>
      <c r="F98" s="142">
        <f>'WYDATKI ukł.wyk.'!G320</f>
        <v>108000</v>
      </c>
      <c r="G98" s="72"/>
    </row>
    <row r="99" spans="1:7" ht="12.75">
      <c r="A99" s="24"/>
      <c r="B99" s="40"/>
      <c r="C99" s="40">
        <v>4110</v>
      </c>
      <c r="D99" s="1" t="s">
        <v>218</v>
      </c>
      <c r="E99" s="141"/>
      <c r="F99" s="142">
        <f>'WYDATKI ukł.wyk.'!G321</f>
        <v>19148</v>
      </c>
      <c r="G99" s="72"/>
    </row>
    <row r="100" spans="1:7" ht="12.75">
      <c r="A100" s="24"/>
      <c r="B100" s="40"/>
      <c r="C100" s="40">
        <v>4120</v>
      </c>
      <c r="D100" s="1" t="s">
        <v>219</v>
      </c>
      <c r="E100" s="141"/>
      <c r="F100" s="142">
        <f>'WYDATKI ukł.wyk.'!G322</f>
        <v>2646</v>
      </c>
      <c r="G100" s="72"/>
    </row>
    <row r="101" spans="1:7" ht="12.75">
      <c r="A101" s="24"/>
      <c r="B101" s="40"/>
      <c r="C101" s="40">
        <v>4210</v>
      </c>
      <c r="D101" s="1" t="s">
        <v>220</v>
      </c>
      <c r="E101" s="141"/>
      <c r="F101" s="142">
        <f>'WYDATKI ukł.wyk.'!G323</f>
        <v>25071</v>
      </c>
      <c r="G101" s="72"/>
    </row>
    <row r="102" spans="1:7" ht="12.75">
      <c r="A102" s="24"/>
      <c r="B102" s="40"/>
      <c r="C102" s="40">
        <v>4220</v>
      </c>
      <c r="D102" s="1" t="s">
        <v>255</v>
      </c>
      <c r="E102" s="141"/>
      <c r="F102" s="142">
        <f>'WYDATKI ukł.wyk.'!G324</f>
        <v>13000</v>
      </c>
      <c r="G102" s="72"/>
    </row>
    <row r="103" spans="1:7" ht="12.75">
      <c r="A103" s="24"/>
      <c r="B103" s="40"/>
      <c r="C103" s="40">
        <v>4260</v>
      </c>
      <c r="D103" s="1" t="s">
        <v>221</v>
      </c>
      <c r="E103" s="141"/>
      <c r="F103" s="142">
        <f>'WYDATKI ukł.wyk.'!G325</f>
        <v>1050</v>
      </c>
      <c r="G103" s="72"/>
    </row>
    <row r="104" spans="1:7" ht="12.75">
      <c r="A104" s="24"/>
      <c r="B104" s="40"/>
      <c r="C104" s="40">
        <v>4270</v>
      </c>
      <c r="D104" s="1" t="s">
        <v>222</v>
      </c>
      <c r="E104" s="141"/>
      <c r="F104" s="142">
        <f>'WYDATKI ukł.wyk.'!G326</f>
        <v>550</v>
      </c>
      <c r="G104" s="72"/>
    </row>
    <row r="105" spans="1:7" ht="12.75">
      <c r="A105" s="24"/>
      <c r="B105" s="40"/>
      <c r="C105" s="40">
        <v>4280</v>
      </c>
      <c r="D105" s="325" t="s">
        <v>223</v>
      </c>
      <c r="E105" s="141"/>
      <c r="F105" s="142">
        <f>'WYDATKI ukł.wyk.'!G327</f>
        <v>400</v>
      </c>
      <c r="G105" s="72"/>
    </row>
    <row r="106" spans="1:7" ht="12.75">
      <c r="A106" s="24"/>
      <c r="B106" s="40"/>
      <c r="C106" s="40">
        <v>4300</v>
      </c>
      <c r="D106" s="325" t="s">
        <v>212</v>
      </c>
      <c r="E106" s="141"/>
      <c r="F106" s="142">
        <f>'WYDATKI ukł.wyk.'!G328</f>
        <v>3536</v>
      </c>
      <c r="G106" s="72"/>
    </row>
    <row r="107" spans="1:7" ht="12.75">
      <c r="A107" s="24"/>
      <c r="B107" s="40"/>
      <c r="C107" s="40">
        <v>4410</v>
      </c>
      <c r="D107" s="325" t="s">
        <v>224</v>
      </c>
      <c r="E107" s="141"/>
      <c r="F107" s="142">
        <f>'WYDATKI ukł.wyk.'!G329</f>
        <v>200</v>
      </c>
      <c r="G107" s="72"/>
    </row>
    <row r="108" spans="1:7" ht="12.75">
      <c r="A108" s="24"/>
      <c r="B108" s="40"/>
      <c r="C108" s="40">
        <v>4430</v>
      </c>
      <c r="D108" s="325" t="s">
        <v>225</v>
      </c>
      <c r="E108" s="141"/>
      <c r="F108" s="142">
        <f>'WYDATKI ukł.wyk.'!G330-1650</f>
        <v>1529</v>
      </c>
      <c r="G108" s="72"/>
    </row>
    <row r="109" spans="1:7" ht="12.75">
      <c r="A109" s="24"/>
      <c r="B109" s="40"/>
      <c r="C109" s="40">
        <v>4440</v>
      </c>
      <c r="D109" s="1" t="s">
        <v>226</v>
      </c>
      <c r="E109" s="141"/>
      <c r="F109" s="142">
        <f>'WYDATKI ukł.wyk.'!G331</f>
        <v>4870</v>
      </c>
      <c r="G109" s="72"/>
    </row>
    <row r="110" spans="1:7" ht="12.75">
      <c r="A110" s="24"/>
      <c r="B110" s="40"/>
      <c r="C110" s="41"/>
      <c r="D110" s="1"/>
      <c r="E110" s="141"/>
      <c r="F110" s="142"/>
      <c r="G110" s="72"/>
    </row>
    <row r="111" spans="1:7" ht="13.5" thickBot="1">
      <c r="A111" s="47">
        <v>853</v>
      </c>
      <c r="B111" s="43"/>
      <c r="C111" s="43"/>
      <c r="D111" s="115" t="s">
        <v>276</v>
      </c>
      <c r="E111" s="139">
        <f>E112</f>
        <v>218000</v>
      </c>
      <c r="F111" s="139">
        <f>F112</f>
        <v>218000</v>
      </c>
      <c r="G111" s="72"/>
    </row>
    <row r="112" spans="1:7" ht="12.75">
      <c r="A112" s="24"/>
      <c r="B112" s="86">
        <v>85321</v>
      </c>
      <c r="C112" s="89"/>
      <c r="D112" s="90" t="s">
        <v>739</v>
      </c>
      <c r="E112" s="145">
        <f>E113</f>
        <v>218000</v>
      </c>
      <c r="F112" s="145">
        <f>SUM(F114:F125)</f>
        <v>218000</v>
      </c>
      <c r="G112" s="72"/>
    </row>
    <row r="113" spans="1:7" ht="12.75">
      <c r="A113" s="24"/>
      <c r="B113" s="40"/>
      <c r="C113" s="40">
        <v>2110</v>
      </c>
      <c r="D113" s="11" t="s">
        <v>300</v>
      </c>
      <c r="E113" s="141">
        <f>'Dochody-ukł.wykon.'!G183</f>
        <v>218000</v>
      </c>
      <c r="F113" s="142"/>
      <c r="G113" s="72"/>
    </row>
    <row r="114" spans="1:7" ht="12.75">
      <c r="A114" s="24"/>
      <c r="B114" s="40"/>
      <c r="C114" s="52">
        <v>4010</v>
      </c>
      <c r="D114" s="1" t="s">
        <v>216</v>
      </c>
      <c r="E114" s="141"/>
      <c r="F114" s="142">
        <f>'WYDATKI ukł.wyk.'!G368</f>
        <v>50274</v>
      </c>
      <c r="G114" s="72"/>
    </row>
    <row r="115" spans="1:7" ht="12.75">
      <c r="A115" s="24"/>
      <c r="B115" s="40"/>
      <c r="C115" s="52">
        <v>4040</v>
      </c>
      <c r="D115" s="1" t="s">
        <v>217</v>
      </c>
      <c r="E115" s="141"/>
      <c r="F115" s="142">
        <f>'WYDATKI ukł.wyk.'!G369</f>
        <v>3076</v>
      </c>
      <c r="G115" s="72"/>
    </row>
    <row r="116" spans="1:7" ht="12.75">
      <c r="A116" s="24"/>
      <c r="B116" s="40"/>
      <c r="C116" s="52">
        <v>4110</v>
      </c>
      <c r="D116" s="1" t="s">
        <v>218</v>
      </c>
      <c r="E116" s="141"/>
      <c r="F116" s="142">
        <f>'WYDATKI ukł.wyk.'!G370</f>
        <v>12711</v>
      </c>
      <c r="G116" s="72"/>
    </row>
    <row r="117" spans="1:7" ht="12.75">
      <c r="A117" s="24"/>
      <c r="B117" s="40"/>
      <c r="C117" s="52">
        <v>4120</v>
      </c>
      <c r="D117" s="1" t="s">
        <v>303</v>
      </c>
      <c r="E117" s="141"/>
      <c r="F117" s="142">
        <f>'WYDATKI ukł.wyk.'!G371</f>
        <v>1797</v>
      </c>
      <c r="G117" s="72"/>
    </row>
    <row r="118" spans="1:7" ht="12.75">
      <c r="A118" s="24"/>
      <c r="B118" s="40"/>
      <c r="C118" s="52">
        <v>4210</v>
      </c>
      <c r="D118" s="1" t="s">
        <v>220</v>
      </c>
      <c r="E118" s="141"/>
      <c r="F118" s="142">
        <f>'WYDATKI ukł.wyk.'!G372</f>
        <v>16500</v>
      </c>
      <c r="G118" s="72"/>
    </row>
    <row r="119" spans="1:7" ht="12.75">
      <c r="A119" s="24"/>
      <c r="B119" s="40"/>
      <c r="C119" s="52">
        <v>4260</v>
      </c>
      <c r="D119" s="1" t="s">
        <v>221</v>
      </c>
      <c r="E119" s="141"/>
      <c r="F119" s="142">
        <f>'WYDATKI ukł.wyk.'!G373</f>
        <v>11520</v>
      </c>
      <c r="G119" s="72"/>
    </row>
    <row r="120" spans="1:7" ht="12.75">
      <c r="A120" s="24"/>
      <c r="B120" s="40"/>
      <c r="C120" s="52">
        <v>4270</v>
      </c>
      <c r="D120" s="1" t="s">
        <v>222</v>
      </c>
      <c r="E120" s="141"/>
      <c r="F120" s="142">
        <f>'WYDATKI ukł.wyk.'!G374</f>
        <v>1200</v>
      </c>
      <c r="G120" s="72"/>
    </row>
    <row r="121" spans="1:7" ht="12.75">
      <c r="A121" s="24"/>
      <c r="B121" s="40"/>
      <c r="C121" s="52">
        <v>4280</v>
      </c>
      <c r="D121" s="1" t="s">
        <v>223</v>
      </c>
      <c r="E121" s="141"/>
      <c r="F121" s="142">
        <f>'WYDATKI ukł.wyk.'!G375</f>
        <v>100</v>
      </c>
      <c r="G121" s="72"/>
    </row>
    <row r="122" spans="1:7" ht="12.75">
      <c r="A122" s="24"/>
      <c r="B122" s="40"/>
      <c r="C122" s="93" t="s">
        <v>211</v>
      </c>
      <c r="D122" s="1" t="s">
        <v>212</v>
      </c>
      <c r="E122" s="141"/>
      <c r="F122" s="142">
        <f>'WYDATKI ukł.wyk.'!G376</f>
        <v>116513</v>
      </c>
      <c r="G122" s="72"/>
    </row>
    <row r="123" spans="1:7" ht="12.75">
      <c r="A123" s="24"/>
      <c r="B123" s="40"/>
      <c r="C123" s="52">
        <v>4410</v>
      </c>
      <c r="D123" s="1" t="s">
        <v>224</v>
      </c>
      <c r="E123" s="141"/>
      <c r="F123" s="142">
        <f>'WYDATKI ukł.wyk.'!G377</f>
        <v>2000</v>
      </c>
      <c r="G123" s="72"/>
    </row>
    <row r="124" spans="1:7" ht="12.75">
      <c r="A124" s="24"/>
      <c r="B124" s="40"/>
      <c r="C124" s="40">
        <v>4430</v>
      </c>
      <c r="D124" s="325" t="s">
        <v>225</v>
      </c>
      <c r="E124" s="141"/>
      <c r="F124" s="142">
        <f>'WYDATKI ukł.wyk.'!G378</f>
        <v>500</v>
      </c>
      <c r="G124" s="72"/>
    </row>
    <row r="125" spans="1:7" ht="12.75">
      <c r="A125" s="24"/>
      <c r="B125" s="40"/>
      <c r="C125" s="93" t="s">
        <v>305</v>
      </c>
      <c r="D125" s="1" t="s">
        <v>306</v>
      </c>
      <c r="E125" s="141"/>
      <c r="F125" s="142">
        <f>'WYDATKI ukł.wyk.'!G379</f>
        <v>1809</v>
      </c>
      <c r="G125" s="72"/>
    </row>
    <row r="126" spans="1:7" ht="13.5" thickBot="1">
      <c r="A126" s="110"/>
      <c r="B126" s="49"/>
      <c r="C126" s="55"/>
      <c r="D126" s="147"/>
      <c r="E126" s="148"/>
      <c r="F126" s="149"/>
      <c r="G126" s="150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42" sqref="D42"/>
    </sheetView>
  </sheetViews>
  <sheetFormatPr defaultColWidth="9.00390625" defaultRowHeight="12.75"/>
  <cols>
    <col min="1" max="1" width="6.25390625" style="15" customWidth="1"/>
    <col min="2" max="2" width="7.125" style="15" customWidth="1"/>
    <col min="3" max="3" width="6.00390625" style="15" customWidth="1"/>
    <col min="4" max="4" width="50.625" style="15" customWidth="1"/>
    <col min="5" max="5" width="13.625" style="15" customWidth="1"/>
    <col min="6" max="6" width="14.00390625" style="15" customWidth="1"/>
    <col min="7" max="16384" width="9.125" style="15" customWidth="1"/>
  </cols>
  <sheetData>
    <row r="1" spans="5:6" ht="12">
      <c r="E1" s="16" t="s">
        <v>309</v>
      </c>
      <c r="F1" s="117"/>
    </row>
    <row r="2" spans="5:6" ht="12">
      <c r="E2" s="16" t="s">
        <v>310</v>
      </c>
      <c r="F2" s="117"/>
    </row>
    <row r="3" spans="4:6" ht="12">
      <c r="D3" s="17"/>
      <c r="E3" s="16" t="s">
        <v>50</v>
      </c>
      <c r="F3" s="117"/>
    </row>
    <row r="4" spans="4:6" ht="12">
      <c r="D4" s="17"/>
      <c r="E4" s="16" t="s">
        <v>652</v>
      </c>
      <c r="F4" s="117"/>
    </row>
    <row r="5" spans="4:6" ht="12">
      <c r="D5" s="17"/>
      <c r="E5" s="16"/>
      <c r="F5" s="16"/>
    </row>
    <row r="6" spans="4:6" ht="9.75">
      <c r="D6" s="17"/>
      <c r="E6" s="17"/>
      <c r="F6" s="17"/>
    </row>
    <row r="8" spans="1:6" ht="12">
      <c r="A8" s="701" t="s">
        <v>459</v>
      </c>
      <c r="B8" s="701"/>
      <c r="C8" s="701"/>
      <c r="D8" s="701"/>
      <c r="E8" s="701"/>
      <c r="F8" s="701"/>
    </row>
    <row r="9" spans="1:6" ht="12">
      <c r="A9" s="701" t="s">
        <v>566</v>
      </c>
      <c r="B9" s="701"/>
      <c r="C9" s="701"/>
      <c r="D9" s="701"/>
      <c r="E9" s="701"/>
      <c r="F9" s="701"/>
    </row>
    <row r="10" spans="1:6" ht="12">
      <c r="A10" s="701" t="s">
        <v>567</v>
      </c>
      <c r="B10" s="701"/>
      <c r="C10" s="701"/>
      <c r="D10" s="701"/>
      <c r="E10" s="701"/>
      <c r="F10" s="701"/>
    </row>
    <row r="11" ht="9.75">
      <c r="B11" s="19"/>
    </row>
    <row r="12" ht="9.75">
      <c r="B12" s="19"/>
    </row>
    <row r="13" spans="1:6" ht="10.5" thickBot="1">
      <c r="A13" s="17"/>
      <c r="B13" s="17"/>
      <c r="C13" s="17"/>
      <c r="D13" s="17"/>
      <c r="E13" s="17"/>
      <c r="F13" s="62" t="s">
        <v>311</v>
      </c>
    </row>
    <row r="14" spans="1:6" ht="12.75" customHeight="1">
      <c r="A14" s="702" t="s">
        <v>347</v>
      </c>
      <c r="B14" s="703"/>
      <c r="C14" s="704"/>
      <c r="D14" s="151"/>
      <c r="E14" s="151"/>
      <c r="F14" s="152"/>
    </row>
    <row r="15" spans="1:6" ht="12">
      <c r="A15" s="699" t="s">
        <v>63</v>
      </c>
      <c r="B15" s="700" t="s">
        <v>47</v>
      </c>
      <c r="C15" s="700" t="s">
        <v>0</v>
      </c>
      <c r="D15" s="153" t="s">
        <v>115</v>
      </c>
      <c r="E15" s="153" t="s">
        <v>289</v>
      </c>
      <c r="F15" s="33" t="s">
        <v>292</v>
      </c>
    </row>
    <row r="16" spans="1:6" ht="13.5" customHeight="1" thickBot="1">
      <c r="A16" s="661"/>
      <c r="B16" s="653"/>
      <c r="C16" s="653"/>
      <c r="D16" s="154"/>
      <c r="E16" s="154"/>
      <c r="F16" s="155"/>
    </row>
    <row r="17" spans="1:6" ht="10.5" thickBot="1">
      <c r="A17" s="63">
        <v>1</v>
      </c>
      <c r="B17" s="64">
        <v>2</v>
      </c>
      <c r="C17" s="292">
        <v>3</v>
      </c>
      <c r="D17" s="292">
        <v>4</v>
      </c>
      <c r="E17" s="292">
        <v>5</v>
      </c>
      <c r="F17" s="293">
        <v>6</v>
      </c>
    </row>
    <row r="18" spans="1:6" ht="12.75" customHeight="1">
      <c r="A18" s="347"/>
      <c r="B18" s="348"/>
      <c r="C18" s="349"/>
      <c r="D18" s="349"/>
      <c r="E18" s="349"/>
      <c r="F18" s="350"/>
    </row>
    <row r="19" spans="1:6" ht="12.75" customHeight="1" thickBot="1">
      <c r="A19" s="42" t="s">
        <v>1</v>
      </c>
      <c r="B19" s="43"/>
      <c r="C19" s="43"/>
      <c r="D19" s="99" t="s">
        <v>2</v>
      </c>
      <c r="E19" s="324">
        <f>E20</f>
        <v>5000</v>
      </c>
      <c r="F19" s="337">
        <f>F20</f>
        <v>5000</v>
      </c>
    </row>
    <row r="20" spans="1:6" ht="12.75" customHeight="1">
      <c r="A20" s="44"/>
      <c r="B20" s="73" t="s">
        <v>504</v>
      </c>
      <c r="C20" s="104"/>
      <c r="D20" s="81" t="s">
        <v>505</v>
      </c>
      <c r="E20" s="246">
        <f>E21</f>
        <v>5000</v>
      </c>
      <c r="F20" s="339">
        <f>F23</f>
        <v>5000</v>
      </c>
    </row>
    <row r="21" spans="1:6" ht="12.75" customHeight="1">
      <c r="A21" s="44"/>
      <c r="B21" s="41"/>
      <c r="C21" s="41" t="s">
        <v>493</v>
      </c>
      <c r="D21" s="11" t="s">
        <v>506</v>
      </c>
      <c r="E21" s="188">
        <f>'Dochody-ukł.wykon.'!G18</f>
        <v>5000</v>
      </c>
      <c r="F21" s="338"/>
    </row>
    <row r="22" spans="1:6" ht="12.75" customHeight="1">
      <c r="A22" s="44"/>
      <c r="B22" s="41"/>
      <c r="C22" s="41"/>
      <c r="D22" s="11" t="s">
        <v>507</v>
      </c>
      <c r="E22" s="188"/>
      <c r="F22" s="338"/>
    </row>
    <row r="23" spans="1:6" ht="12.75">
      <c r="A23" s="44"/>
      <c r="B23" s="40"/>
      <c r="C23" s="326" t="s">
        <v>211</v>
      </c>
      <c r="D23" s="79" t="s">
        <v>212</v>
      </c>
      <c r="E23" s="327"/>
      <c r="F23" s="338">
        <f>'WYDATKI ukł.wyk.'!G25</f>
        <v>5000</v>
      </c>
    </row>
    <row r="24" spans="1:6" ht="12.75">
      <c r="A24" s="44"/>
      <c r="B24" s="40"/>
      <c r="C24" s="41"/>
      <c r="D24" s="10"/>
      <c r="E24" s="188"/>
      <c r="F24" s="338"/>
    </row>
    <row r="25" spans="1:6" ht="12.75" thickBot="1">
      <c r="A25" s="174"/>
      <c r="B25" s="175"/>
      <c r="C25" s="154"/>
      <c r="D25" s="176"/>
      <c r="E25" s="177"/>
      <c r="F25" s="39"/>
    </row>
    <row r="26" spans="1:6" ht="12">
      <c r="A26" s="226"/>
      <c r="B26" s="295"/>
      <c r="C26" s="151"/>
      <c r="D26" s="296"/>
      <c r="E26" s="297"/>
      <c r="F26" s="38"/>
    </row>
    <row r="27" spans="1:7" ht="12">
      <c r="A27" s="178"/>
      <c r="B27" s="170"/>
      <c r="C27" s="168"/>
      <c r="D27" s="179" t="s">
        <v>315</v>
      </c>
      <c r="E27" s="180">
        <f>E19</f>
        <v>5000</v>
      </c>
      <c r="F27" s="298">
        <f>F19</f>
        <v>5000</v>
      </c>
      <c r="G27" s="31"/>
    </row>
    <row r="28" spans="1:6" ht="12.75" thickBot="1">
      <c r="A28" s="181"/>
      <c r="B28" s="175"/>
      <c r="C28" s="176"/>
      <c r="D28" s="176"/>
      <c r="E28" s="176"/>
      <c r="F28" s="182"/>
    </row>
  </sheetData>
  <mergeCells count="7">
    <mergeCell ref="A15:A16"/>
    <mergeCell ref="B15:B16"/>
    <mergeCell ref="C15:C16"/>
    <mergeCell ref="A8:F8"/>
    <mergeCell ref="A9:F9"/>
    <mergeCell ref="A10:F10"/>
    <mergeCell ref="A14:C14"/>
  </mergeCells>
  <printOptions horizontalCentered="1"/>
  <pageMargins left="0.2755905511811024" right="0.2755905511811024" top="0.6692913385826772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4"/>
  <sheetViews>
    <sheetView workbookViewId="0" topLeftCell="A22">
      <selection activeCell="D37" sqref="D37"/>
    </sheetView>
  </sheetViews>
  <sheetFormatPr defaultColWidth="9.00390625" defaultRowHeight="12.75"/>
  <cols>
    <col min="1" max="1" width="6.25390625" style="15" customWidth="1"/>
    <col min="2" max="2" width="7.125" style="15" customWidth="1"/>
    <col min="3" max="3" width="6.00390625" style="15" customWidth="1"/>
    <col min="4" max="4" width="49.00390625" style="15" customWidth="1"/>
    <col min="5" max="5" width="13.625" style="15" customWidth="1"/>
    <col min="6" max="6" width="14.00390625" style="15" customWidth="1"/>
    <col min="7" max="16384" width="9.125" style="15" customWidth="1"/>
  </cols>
  <sheetData>
    <row r="1" spans="5:6" ht="12">
      <c r="E1" s="16" t="s">
        <v>316</v>
      </c>
      <c r="F1" s="117"/>
    </row>
    <row r="2" spans="5:6" ht="12">
      <c r="E2" s="16" t="s">
        <v>310</v>
      </c>
      <c r="F2" s="117"/>
    </row>
    <row r="3" spans="4:6" ht="12">
      <c r="D3" s="17"/>
      <c r="E3" s="16" t="s">
        <v>50</v>
      </c>
      <c r="F3" s="117"/>
    </row>
    <row r="4" spans="4:6" ht="12">
      <c r="D4" s="17"/>
      <c r="E4" s="16" t="s">
        <v>646</v>
      </c>
      <c r="F4" s="117"/>
    </row>
    <row r="5" spans="4:6" ht="6.75" customHeight="1">
      <c r="D5" s="17"/>
      <c r="E5" s="16"/>
      <c r="F5" s="16"/>
    </row>
    <row r="6" spans="1:6" ht="12">
      <c r="A6" s="701" t="s">
        <v>459</v>
      </c>
      <c r="B6" s="701"/>
      <c r="C6" s="701"/>
      <c r="D6" s="701"/>
      <c r="E6" s="701"/>
      <c r="F6" s="701"/>
    </row>
    <row r="7" spans="1:6" ht="12">
      <c r="A7" s="701" t="s">
        <v>460</v>
      </c>
      <c r="B7" s="701"/>
      <c r="C7" s="701"/>
      <c r="D7" s="701"/>
      <c r="E7" s="701"/>
      <c r="F7" s="701"/>
    </row>
    <row r="8" spans="1:6" ht="12">
      <c r="A8" s="701" t="s">
        <v>497</v>
      </c>
      <c r="B8" s="701"/>
      <c r="C8" s="701"/>
      <c r="D8" s="701"/>
      <c r="E8" s="701"/>
      <c r="F8" s="701"/>
    </row>
    <row r="9" spans="1:6" ht="10.5" thickBot="1">
      <c r="A9" s="17"/>
      <c r="B9" s="17"/>
      <c r="C9" s="17"/>
      <c r="D9" s="17"/>
      <c r="E9" s="17"/>
      <c r="F9" s="62" t="s">
        <v>311</v>
      </c>
    </row>
    <row r="10" spans="1:6" ht="12.75" customHeight="1">
      <c r="A10" s="702" t="s">
        <v>347</v>
      </c>
      <c r="B10" s="703"/>
      <c r="C10" s="704"/>
      <c r="D10" s="651" t="s">
        <v>115</v>
      </c>
      <c r="E10" s="651" t="s">
        <v>289</v>
      </c>
      <c r="F10" s="711" t="s">
        <v>292</v>
      </c>
    </row>
    <row r="11" spans="1:6" ht="11.25" customHeight="1" thickBot="1">
      <c r="A11" s="699" t="s">
        <v>63</v>
      </c>
      <c r="B11" s="700" t="s">
        <v>47</v>
      </c>
      <c r="C11" s="700" t="s">
        <v>0</v>
      </c>
      <c r="D11" s="652"/>
      <c r="E11" s="652"/>
      <c r="F11" s="712"/>
    </row>
    <row r="12" spans="1:6" ht="0.75" customHeight="1" hidden="1" thickBot="1">
      <c r="A12" s="661"/>
      <c r="B12" s="653"/>
      <c r="C12" s="653"/>
      <c r="D12" s="653"/>
      <c r="E12" s="653"/>
      <c r="F12" s="713"/>
    </row>
    <row r="13" spans="1:6" ht="10.5" thickBot="1">
      <c r="A13" s="63">
        <v>1</v>
      </c>
      <c r="B13" s="64">
        <v>2</v>
      </c>
      <c r="C13" s="292">
        <v>3</v>
      </c>
      <c r="D13" s="292">
        <v>4</v>
      </c>
      <c r="E13" s="292">
        <v>5</v>
      </c>
      <c r="F13" s="293">
        <v>6</v>
      </c>
    </row>
    <row r="14" spans="1:6" ht="15" customHeight="1" thickBot="1">
      <c r="A14" s="708" t="s">
        <v>583</v>
      </c>
      <c r="B14" s="709"/>
      <c r="C14" s="709"/>
      <c r="D14" s="709"/>
      <c r="E14" s="709"/>
      <c r="F14" s="710"/>
    </row>
    <row r="15" spans="1:6" ht="12.75" customHeight="1" thickBot="1">
      <c r="A15" s="603">
        <v>803</v>
      </c>
      <c r="B15" s="604"/>
      <c r="C15" s="579"/>
      <c r="D15" s="607" t="s">
        <v>678</v>
      </c>
      <c r="E15" s="611">
        <f>E16</f>
        <v>96119</v>
      </c>
      <c r="F15" s="612">
        <f>F16</f>
        <v>96119</v>
      </c>
    </row>
    <row r="16" spans="1:6" ht="13.5" customHeight="1">
      <c r="A16" s="568"/>
      <c r="B16" s="605">
        <v>80309</v>
      </c>
      <c r="C16" s="606"/>
      <c r="D16" s="608" t="s">
        <v>679</v>
      </c>
      <c r="E16" s="610">
        <f>SUM(E18:E21)</f>
        <v>96119</v>
      </c>
      <c r="F16" s="613">
        <f>SUM(F19:F22)</f>
        <v>96119</v>
      </c>
    </row>
    <row r="17" spans="1:6" ht="13.5" customHeight="1">
      <c r="A17" s="568"/>
      <c r="B17" s="602"/>
      <c r="C17" s="159">
        <v>2328</v>
      </c>
      <c r="D17" s="16" t="s">
        <v>713</v>
      </c>
      <c r="E17" s="609"/>
      <c r="F17" s="570"/>
    </row>
    <row r="18" spans="1:6" ht="13.5" customHeight="1">
      <c r="A18" s="568"/>
      <c r="B18" s="602"/>
      <c r="C18" s="159"/>
      <c r="D18" s="16" t="s">
        <v>714</v>
      </c>
      <c r="E18" s="609">
        <f>'Dochody-ukł.wykon.'!G135</f>
        <v>72089</v>
      </c>
      <c r="F18" s="570"/>
    </row>
    <row r="19" spans="1:6" ht="13.5" customHeight="1">
      <c r="A19" s="568"/>
      <c r="B19" s="602"/>
      <c r="C19" s="571">
        <v>3218</v>
      </c>
      <c r="D19" s="598" t="s">
        <v>680</v>
      </c>
      <c r="E19" s="609"/>
      <c r="F19" s="570">
        <f>'WYDATKI ukł.wyk.'!G257</f>
        <v>72089</v>
      </c>
    </row>
    <row r="20" spans="1:6" ht="13.5" customHeight="1">
      <c r="A20" s="568"/>
      <c r="B20" s="602"/>
      <c r="C20" s="159">
        <v>2329</v>
      </c>
      <c r="D20" s="16" t="s">
        <v>713</v>
      </c>
      <c r="E20" s="609"/>
      <c r="F20" s="570"/>
    </row>
    <row r="21" spans="1:6" ht="13.5" customHeight="1">
      <c r="A21" s="568"/>
      <c r="B21" s="602"/>
      <c r="C21" s="159"/>
      <c r="D21" s="16" t="s">
        <v>714</v>
      </c>
      <c r="E21" s="609">
        <f>'Dochody-ukł.wykon.'!G137</f>
        <v>24030</v>
      </c>
      <c r="F21" s="570"/>
    </row>
    <row r="22" spans="1:6" ht="13.5" customHeight="1">
      <c r="A22" s="568"/>
      <c r="B22" s="602"/>
      <c r="C22" s="571">
        <v>3219</v>
      </c>
      <c r="D22" s="598" t="s">
        <v>680</v>
      </c>
      <c r="E22" s="609"/>
      <c r="F22" s="570">
        <v>24030</v>
      </c>
    </row>
    <row r="23" spans="1:6" ht="12.75" customHeight="1" thickBot="1">
      <c r="A23" s="569"/>
      <c r="B23" s="573"/>
      <c r="C23" s="572"/>
      <c r="D23" s="573"/>
      <c r="E23" s="572"/>
      <c r="F23" s="574"/>
    </row>
    <row r="24" spans="1:6" ht="12.75" thickBot="1">
      <c r="A24" s="160">
        <v>851</v>
      </c>
      <c r="B24" s="161"/>
      <c r="C24" s="162"/>
      <c r="D24" s="163" t="s">
        <v>18</v>
      </c>
      <c r="E24" s="372">
        <f>SUM(E25)</f>
        <v>9000</v>
      </c>
      <c r="F24" s="164">
        <f>SUM(F25)</f>
        <v>9000</v>
      </c>
    </row>
    <row r="25" spans="1:6" ht="12">
      <c r="A25" s="156"/>
      <c r="B25" s="157">
        <v>85154</v>
      </c>
      <c r="C25" s="165"/>
      <c r="D25" s="166" t="s">
        <v>39</v>
      </c>
      <c r="E25" s="373">
        <f>E28</f>
        <v>9000</v>
      </c>
      <c r="F25" s="158">
        <f>SUM(F29:F29)</f>
        <v>9000</v>
      </c>
    </row>
    <row r="26" spans="1:6" ht="12">
      <c r="A26" s="156"/>
      <c r="B26" s="159"/>
      <c r="C26" s="153">
        <v>2330</v>
      </c>
      <c r="D26" s="167" t="s">
        <v>312</v>
      </c>
      <c r="E26" s="159"/>
      <c r="F26" s="33"/>
    </row>
    <row r="27" spans="1:6" ht="12">
      <c r="A27" s="156"/>
      <c r="B27" s="159"/>
      <c r="C27" s="153"/>
      <c r="D27" s="167" t="s">
        <v>313</v>
      </c>
      <c r="E27" s="159"/>
      <c r="F27" s="33"/>
    </row>
    <row r="28" spans="1:6" ht="12">
      <c r="A28" s="156"/>
      <c r="B28" s="159"/>
      <c r="C28" s="153"/>
      <c r="D28" s="167" t="s">
        <v>314</v>
      </c>
      <c r="E28" s="310">
        <f>'Dochody-ukł.wykon.'!E142</f>
        <v>9000</v>
      </c>
      <c r="F28" s="33"/>
    </row>
    <row r="29" spans="1:6" ht="12">
      <c r="A29" s="156"/>
      <c r="B29" s="153"/>
      <c r="C29" s="153">
        <v>4300</v>
      </c>
      <c r="D29" s="168" t="s">
        <v>212</v>
      </c>
      <c r="E29" s="159"/>
      <c r="F29" s="402">
        <f>'WYDATKI ukł.wyk.'!E266</f>
        <v>9000</v>
      </c>
    </row>
    <row r="30" spans="1:6" ht="12">
      <c r="A30" s="156"/>
      <c r="B30" s="593"/>
      <c r="C30" s="159"/>
      <c r="D30" s="16"/>
      <c r="E30" s="159"/>
      <c r="F30" s="402"/>
    </row>
    <row r="31" spans="1:6" ht="12.75" thickBot="1">
      <c r="A31" s="160">
        <v>854</v>
      </c>
      <c r="B31" s="557"/>
      <c r="C31" s="161"/>
      <c r="D31" s="594" t="s">
        <v>29</v>
      </c>
      <c r="E31" s="601">
        <f>E32</f>
        <v>307773</v>
      </c>
      <c r="F31" s="164">
        <f>F32</f>
        <v>307773</v>
      </c>
    </row>
    <row r="32" spans="1:6" ht="12">
      <c r="A32" s="156"/>
      <c r="B32" s="595">
        <v>85415</v>
      </c>
      <c r="C32" s="472"/>
      <c r="D32" s="596" t="s">
        <v>43</v>
      </c>
      <c r="E32" s="600">
        <f>SUM(E34:E37)</f>
        <v>307773</v>
      </c>
      <c r="F32" s="597">
        <f>SUM(F35:F38)</f>
        <v>307773</v>
      </c>
    </row>
    <row r="33" spans="1:6" ht="12">
      <c r="A33" s="156"/>
      <c r="B33" s="593"/>
      <c r="C33" s="159">
        <v>2328</v>
      </c>
      <c r="D33" s="168" t="s">
        <v>713</v>
      </c>
      <c r="E33" s="159"/>
      <c r="F33" s="402"/>
    </row>
    <row r="34" spans="1:6" ht="12">
      <c r="A34" s="156"/>
      <c r="B34" s="159"/>
      <c r="C34" s="153"/>
      <c r="D34" s="168" t="s">
        <v>714</v>
      </c>
      <c r="E34" s="310">
        <f>'Dochody-ukł.wykon.'!G202</f>
        <v>209286</v>
      </c>
      <c r="F34" s="402"/>
    </row>
    <row r="35" spans="1:6" ht="12">
      <c r="A35" s="156"/>
      <c r="B35" s="159"/>
      <c r="C35" s="153">
        <v>3248</v>
      </c>
      <c r="D35" s="598" t="s">
        <v>683</v>
      </c>
      <c r="E35" s="599"/>
      <c r="F35" s="402">
        <f>'WYDATKI ukł.wyk.'!G448</f>
        <v>209286</v>
      </c>
    </row>
    <row r="36" spans="1:6" ht="12">
      <c r="A36" s="156"/>
      <c r="B36" s="159"/>
      <c r="C36" s="153">
        <v>2329</v>
      </c>
      <c r="D36" s="168" t="s">
        <v>713</v>
      </c>
      <c r="E36" s="599"/>
      <c r="F36" s="402"/>
    </row>
    <row r="37" spans="1:6" ht="12">
      <c r="A37" s="156"/>
      <c r="B37" s="159"/>
      <c r="C37" s="153"/>
      <c r="D37" s="168" t="s">
        <v>714</v>
      </c>
      <c r="E37" s="310">
        <f>'Dochody-ukł.wykon.'!G204</f>
        <v>98487</v>
      </c>
      <c r="F37" s="402"/>
    </row>
    <row r="38" spans="1:6" ht="12">
      <c r="A38" s="156"/>
      <c r="B38" s="159"/>
      <c r="C38" s="153">
        <v>3249</v>
      </c>
      <c r="D38" s="598" t="s">
        <v>683</v>
      </c>
      <c r="E38" s="159"/>
      <c r="F38" s="402">
        <f>'WYDATKI ukł.wyk.'!G449</f>
        <v>98487</v>
      </c>
    </row>
    <row r="39" spans="1:6" ht="12.75" thickBot="1">
      <c r="A39" s="378"/>
      <c r="B39" s="591"/>
      <c r="C39" s="309"/>
      <c r="D39" s="592"/>
      <c r="E39" s="309"/>
      <c r="F39" s="379"/>
    </row>
    <row r="40" spans="1:6" ht="15" customHeight="1" thickBot="1">
      <c r="A40" s="705" t="s">
        <v>584</v>
      </c>
      <c r="B40" s="706"/>
      <c r="C40" s="706"/>
      <c r="D40" s="706"/>
      <c r="E40" s="706"/>
      <c r="F40" s="707"/>
    </row>
    <row r="41" spans="1:6" ht="12" customHeight="1" thickBot="1">
      <c r="A41" s="603">
        <v>801</v>
      </c>
      <c r="B41" s="579"/>
      <c r="C41" s="579"/>
      <c r="D41" s="634" t="s">
        <v>24</v>
      </c>
      <c r="E41" s="611">
        <f>E42</f>
        <v>5000</v>
      </c>
      <c r="F41" s="638">
        <f>F42</f>
        <v>5000</v>
      </c>
    </row>
    <row r="42" spans="1:6" ht="12" customHeight="1">
      <c r="A42" s="632"/>
      <c r="B42" s="606">
        <v>80130</v>
      </c>
      <c r="C42" s="606"/>
      <c r="D42" s="635" t="s">
        <v>37</v>
      </c>
      <c r="E42" s="610">
        <f>E44</f>
        <v>5000</v>
      </c>
      <c r="F42" s="613">
        <f>F45</f>
        <v>5000</v>
      </c>
    </row>
    <row r="43" spans="1:6" ht="12" customHeight="1">
      <c r="A43" s="568"/>
      <c r="B43" s="571"/>
      <c r="C43" s="571">
        <v>2310</v>
      </c>
      <c r="D43" s="168" t="s">
        <v>568</v>
      </c>
      <c r="E43" s="636"/>
      <c r="F43" s="637"/>
    </row>
    <row r="44" spans="1:6" ht="12" customHeight="1">
      <c r="A44" s="568"/>
      <c r="B44" s="571"/>
      <c r="C44" s="571"/>
      <c r="D44" s="170" t="s">
        <v>714</v>
      </c>
      <c r="E44" s="609">
        <f>'Dochody-ukł.wykon.'!G120</f>
        <v>5000</v>
      </c>
      <c r="F44" s="637"/>
    </row>
    <row r="45" spans="1:6" ht="12" customHeight="1">
      <c r="A45" s="568"/>
      <c r="B45" s="571"/>
      <c r="C45" s="571">
        <v>6060</v>
      </c>
      <c r="D45" s="170" t="s">
        <v>537</v>
      </c>
      <c r="E45" s="636"/>
      <c r="F45" s="570">
        <f>'WYDATKI ukł.wyk.'!G242</f>
        <v>5000</v>
      </c>
    </row>
    <row r="46" spans="1:6" ht="12" customHeight="1" thickBot="1">
      <c r="A46" s="569"/>
      <c r="B46" s="572"/>
      <c r="C46" s="572"/>
      <c r="D46" s="572"/>
      <c r="E46" s="572"/>
      <c r="F46" s="574"/>
    </row>
    <row r="47" spans="1:7" ht="12.75" thickBot="1">
      <c r="A47" s="160">
        <v>852</v>
      </c>
      <c r="B47" s="162"/>
      <c r="C47" s="171"/>
      <c r="D47" s="538" t="s">
        <v>280</v>
      </c>
      <c r="E47" s="633">
        <f>E57+E48</f>
        <v>498252</v>
      </c>
      <c r="F47" s="37">
        <f>F57+F48</f>
        <v>498252</v>
      </c>
      <c r="G47" s="31"/>
    </row>
    <row r="48" spans="1:7" ht="12">
      <c r="A48" s="471"/>
      <c r="B48" s="472">
        <v>85201</v>
      </c>
      <c r="C48" s="473"/>
      <c r="D48" s="473" t="s">
        <v>26</v>
      </c>
      <c r="E48" s="539">
        <f>E50</f>
        <v>478800</v>
      </c>
      <c r="F48" s="474">
        <f>SUM(F51:F55)</f>
        <v>478800</v>
      </c>
      <c r="G48" s="31"/>
    </row>
    <row r="49" spans="1:7" ht="12">
      <c r="A49" s="471"/>
      <c r="B49" s="541"/>
      <c r="C49" s="153">
        <v>2310</v>
      </c>
      <c r="D49" s="168" t="s">
        <v>568</v>
      </c>
      <c r="E49" s="180"/>
      <c r="F49" s="375"/>
      <c r="G49" s="31"/>
    </row>
    <row r="50" spans="1:7" ht="12">
      <c r="A50" s="471"/>
      <c r="B50" s="541"/>
      <c r="C50" s="153"/>
      <c r="D50" s="170" t="s">
        <v>714</v>
      </c>
      <c r="E50" s="312">
        <f>'Dochody-ukł.wykon.'!G157</f>
        <v>478800</v>
      </c>
      <c r="F50" s="36"/>
      <c r="G50" s="31"/>
    </row>
    <row r="51" spans="1:7" ht="12">
      <c r="A51" s="471"/>
      <c r="B51" s="541"/>
      <c r="C51" s="153">
        <v>4010</v>
      </c>
      <c r="D51" s="168" t="s">
        <v>216</v>
      </c>
      <c r="E51" s="312"/>
      <c r="F51" s="36">
        <v>371963</v>
      </c>
      <c r="G51" s="31"/>
    </row>
    <row r="52" spans="1:7" ht="12">
      <c r="A52" s="471"/>
      <c r="B52" s="541"/>
      <c r="C52" s="153">
        <v>4110</v>
      </c>
      <c r="D52" s="168" t="s">
        <v>691</v>
      </c>
      <c r="E52" s="312"/>
      <c r="F52" s="36">
        <v>82620</v>
      </c>
      <c r="G52" s="31"/>
    </row>
    <row r="53" spans="1:7" ht="12">
      <c r="A53" s="471"/>
      <c r="B53" s="541"/>
      <c r="C53" s="153">
        <v>4120</v>
      </c>
      <c r="D53" s="170" t="s">
        <v>219</v>
      </c>
      <c r="E53" s="312"/>
      <c r="F53" s="36">
        <v>11417</v>
      </c>
      <c r="G53" s="31"/>
    </row>
    <row r="54" spans="1:7" ht="12">
      <c r="A54" s="471"/>
      <c r="B54" s="541"/>
      <c r="C54" s="153">
        <v>4210</v>
      </c>
      <c r="D54" s="168" t="s">
        <v>220</v>
      </c>
      <c r="E54" s="312"/>
      <c r="F54" s="36">
        <v>7000</v>
      </c>
      <c r="G54" s="31"/>
    </row>
    <row r="55" spans="1:7" ht="12">
      <c r="A55" s="471"/>
      <c r="B55" s="541"/>
      <c r="C55" s="153">
        <v>4300</v>
      </c>
      <c r="D55" s="168" t="s">
        <v>212</v>
      </c>
      <c r="E55" s="312"/>
      <c r="F55" s="36">
        <v>5800</v>
      </c>
      <c r="G55" s="31"/>
    </row>
    <row r="56" spans="1:7" ht="12">
      <c r="A56" s="471"/>
      <c r="B56" s="541"/>
      <c r="C56" s="542"/>
      <c r="D56" s="542"/>
      <c r="E56" s="180"/>
      <c r="F56" s="375"/>
      <c r="G56" s="31"/>
    </row>
    <row r="57" spans="1:6" ht="12">
      <c r="A57" s="156"/>
      <c r="B57" s="157">
        <v>85204</v>
      </c>
      <c r="C57" s="172"/>
      <c r="D57" s="172" t="s">
        <v>28</v>
      </c>
      <c r="E57" s="314">
        <f>E59</f>
        <v>19452</v>
      </c>
      <c r="F57" s="173">
        <f>F60</f>
        <v>19452</v>
      </c>
    </row>
    <row r="58" spans="1:6" ht="12">
      <c r="A58" s="169"/>
      <c r="B58" s="170"/>
      <c r="C58" s="153">
        <v>2310</v>
      </c>
      <c r="D58" s="168" t="s">
        <v>568</v>
      </c>
      <c r="E58" s="312"/>
      <c r="F58" s="36"/>
    </row>
    <row r="59" spans="1:6" ht="12">
      <c r="A59" s="169"/>
      <c r="B59" s="170"/>
      <c r="C59" s="153"/>
      <c r="D59" s="170" t="s">
        <v>714</v>
      </c>
      <c r="E59" s="312">
        <f>'Dochody-ukł.wykon.'!E172</f>
        <v>19452</v>
      </c>
      <c r="F59" s="36"/>
    </row>
    <row r="60" spans="1:6" ht="12">
      <c r="A60" s="169"/>
      <c r="B60" s="170"/>
      <c r="C60" s="153">
        <v>3110</v>
      </c>
      <c r="D60" s="170" t="s">
        <v>254</v>
      </c>
      <c r="E60" s="312"/>
      <c r="F60" s="36">
        <v>19452</v>
      </c>
    </row>
    <row r="61" spans="1:6" ht="12">
      <c r="A61" s="169"/>
      <c r="B61" s="170"/>
      <c r="C61" s="153"/>
      <c r="D61" s="168"/>
      <c r="E61" s="312"/>
      <c r="F61" s="36"/>
    </row>
    <row r="62" spans="1:6" ht="12" customHeight="1" thickBot="1">
      <c r="A62" s="160">
        <v>853</v>
      </c>
      <c r="B62" s="538"/>
      <c r="C62" s="162"/>
      <c r="D62" s="171" t="s">
        <v>276</v>
      </c>
      <c r="E62" s="321">
        <f>E63</f>
        <v>10000</v>
      </c>
      <c r="F62" s="37">
        <f>F63</f>
        <v>10000</v>
      </c>
    </row>
    <row r="63" spans="1:6" ht="12">
      <c r="A63" s="169"/>
      <c r="B63" s="472">
        <v>85395</v>
      </c>
      <c r="C63" s="537"/>
      <c r="D63" s="473" t="s">
        <v>25</v>
      </c>
      <c r="E63" s="539">
        <f>E65</f>
        <v>10000</v>
      </c>
      <c r="F63" s="474">
        <f>F66</f>
        <v>10000</v>
      </c>
    </row>
    <row r="64" spans="1:6" ht="12">
      <c r="A64" s="169"/>
      <c r="B64" s="170"/>
      <c r="C64" s="153">
        <v>2310</v>
      </c>
      <c r="D64" s="168" t="s">
        <v>568</v>
      </c>
      <c r="E64" s="312"/>
      <c r="F64" s="36"/>
    </row>
    <row r="65" spans="1:6" ht="12">
      <c r="A65" s="169"/>
      <c r="B65" s="170"/>
      <c r="C65" s="153"/>
      <c r="D65" s="170" t="s">
        <v>714</v>
      </c>
      <c r="E65" s="312">
        <f>'Dochody-ukł.wykon.'!G194</f>
        <v>10000</v>
      </c>
      <c r="F65" s="36"/>
    </row>
    <row r="66" spans="1:6" ht="12">
      <c r="A66" s="169"/>
      <c r="B66" s="170"/>
      <c r="C66" s="153">
        <v>4270</v>
      </c>
      <c r="D66" s="168" t="s">
        <v>222</v>
      </c>
      <c r="E66" s="312"/>
      <c r="F66" s="36">
        <f>'WYDATKI ukł.wyk.'!G400</f>
        <v>10000</v>
      </c>
    </row>
    <row r="67" spans="1:6" ht="12" customHeight="1" thickBot="1">
      <c r="A67" s="169"/>
      <c r="B67" s="170"/>
      <c r="C67" s="40"/>
      <c r="D67" s="11"/>
      <c r="E67" s="312"/>
      <c r="F67" s="36"/>
    </row>
    <row r="68" spans="1:7" ht="13.5" customHeight="1" thickBot="1">
      <c r="A68" s="614"/>
      <c r="B68" s="615"/>
      <c r="C68" s="615"/>
      <c r="D68" s="616" t="s">
        <v>315</v>
      </c>
      <c r="E68" s="611">
        <f>E47+E24+E62+E31+E15+E41</f>
        <v>926144</v>
      </c>
      <c r="F68" s="612">
        <f>F47+F24+F62+F31+F15+F41</f>
        <v>926144</v>
      </c>
      <c r="G68" s="117"/>
    </row>
    <row r="69" spans="1:7" ht="12">
      <c r="A69" s="117"/>
      <c r="B69" s="117"/>
      <c r="C69" s="117"/>
      <c r="D69" s="117"/>
      <c r="E69" s="117"/>
      <c r="F69" s="117"/>
      <c r="G69" s="117"/>
    </row>
    <row r="70" spans="1:7" ht="12">
      <c r="A70" s="117"/>
      <c r="B70" s="117"/>
      <c r="C70" s="117"/>
      <c r="D70" s="117"/>
      <c r="E70" s="117"/>
      <c r="F70" s="117"/>
      <c r="G70" s="117"/>
    </row>
    <row r="71" spans="1:7" ht="12">
      <c r="A71" s="117"/>
      <c r="B71" s="117"/>
      <c r="C71" s="117"/>
      <c r="D71" s="117"/>
      <c r="E71" s="117"/>
      <c r="F71" s="117"/>
      <c r="G71" s="117"/>
    </row>
    <row r="72" spans="1:7" ht="12">
      <c r="A72" s="117"/>
      <c r="B72" s="117"/>
      <c r="C72" s="117"/>
      <c r="D72" s="117"/>
      <c r="E72" s="117"/>
      <c r="F72" s="117"/>
      <c r="G72" s="117"/>
    </row>
    <row r="73" spans="1:7" ht="12">
      <c r="A73" s="117"/>
      <c r="B73" s="117"/>
      <c r="C73" s="117"/>
      <c r="D73" s="117"/>
      <c r="E73" s="117"/>
      <c r="F73" s="117"/>
      <c r="G73" s="117"/>
    </row>
    <row r="74" spans="1:7" ht="12">
      <c r="A74" s="117"/>
      <c r="B74" s="117"/>
      <c r="C74" s="117"/>
      <c r="D74" s="117"/>
      <c r="E74" s="117"/>
      <c r="F74" s="117"/>
      <c r="G74" s="117"/>
    </row>
    <row r="75" spans="1:7" ht="12">
      <c r="A75" s="117"/>
      <c r="B75" s="117"/>
      <c r="C75" s="117"/>
      <c r="D75" s="117"/>
      <c r="E75" s="117"/>
      <c r="F75" s="117"/>
      <c r="G75" s="117"/>
    </row>
    <row r="76" spans="1:7" ht="12">
      <c r="A76" s="117"/>
      <c r="B76" s="117"/>
      <c r="C76" s="117"/>
      <c r="D76" s="117"/>
      <c r="E76" s="117"/>
      <c r="F76" s="117"/>
      <c r="G76" s="117"/>
    </row>
    <row r="77" spans="1:7" ht="12">
      <c r="A77" s="117"/>
      <c r="B77" s="117"/>
      <c r="C77" s="117"/>
      <c r="D77" s="117"/>
      <c r="E77" s="117"/>
      <c r="F77" s="117"/>
      <c r="G77" s="117"/>
    </row>
    <row r="78" spans="1:7" ht="12">
      <c r="A78" s="117"/>
      <c r="B78" s="117"/>
      <c r="C78" s="117"/>
      <c r="D78" s="117"/>
      <c r="E78" s="117"/>
      <c r="F78" s="117"/>
      <c r="G78" s="117"/>
    </row>
    <row r="79" spans="1:7" ht="12">
      <c r="A79" s="117"/>
      <c r="B79" s="117"/>
      <c r="C79" s="117"/>
      <c r="D79" s="117"/>
      <c r="E79" s="117"/>
      <c r="F79" s="117"/>
      <c r="G79" s="117"/>
    </row>
    <row r="80" spans="1:7" ht="12">
      <c r="A80" s="117"/>
      <c r="B80" s="117"/>
      <c r="C80" s="117"/>
      <c r="D80" s="117"/>
      <c r="E80" s="117"/>
      <c r="F80" s="117"/>
      <c r="G80" s="117"/>
    </row>
    <row r="81" spans="1:7" ht="12">
      <c r="A81" s="117"/>
      <c r="B81" s="117"/>
      <c r="C81" s="117"/>
      <c r="D81" s="117"/>
      <c r="E81" s="117"/>
      <c r="F81" s="117"/>
      <c r="G81" s="117"/>
    </row>
    <row r="82" spans="1:7" ht="12">
      <c r="A82" s="117"/>
      <c r="B82" s="117"/>
      <c r="C82" s="117"/>
      <c r="D82" s="117"/>
      <c r="E82" s="117"/>
      <c r="F82" s="117"/>
      <c r="G82" s="117"/>
    </row>
    <row r="83" spans="1:7" ht="12">
      <c r="A83" s="117"/>
      <c r="B83" s="117"/>
      <c r="C83" s="117"/>
      <c r="D83" s="117"/>
      <c r="E83" s="117"/>
      <c r="F83" s="117"/>
      <c r="G83" s="117"/>
    </row>
    <row r="84" spans="1:7" ht="12">
      <c r="A84" s="117"/>
      <c r="B84" s="117"/>
      <c r="C84" s="117"/>
      <c r="D84" s="117"/>
      <c r="E84" s="117"/>
      <c r="F84" s="117"/>
      <c r="G84" s="117"/>
    </row>
    <row r="85" spans="1:7" ht="12">
      <c r="A85" s="117"/>
      <c r="B85" s="117"/>
      <c r="C85" s="117"/>
      <c r="D85" s="117"/>
      <c r="E85" s="117"/>
      <c r="F85" s="117"/>
      <c r="G85" s="117"/>
    </row>
    <row r="86" spans="1:7" ht="12">
      <c r="A86" s="117"/>
      <c r="B86" s="117"/>
      <c r="C86" s="117"/>
      <c r="D86" s="117"/>
      <c r="E86" s="117"/>
      <c r="F86" s="117"/>
      <c r="G86" s="117"/>
    </row>
    <row r="87" spans="1:7" ht="12">
      <c r="A87" s="117"/>
      <c r="B87" s="117"/>
      <c r="C87" s="117"/>
      <c r="D87" s="117"/>
      <c r="E87" s="117"/>
      <c r="F87" s="117"/>
      <c r="G87" s="117"/>
    </row>
    <row r="88" spans="1:7" ht="12">
      <c r="A88" s="117"/>
      <c r="B88" s="117"/>
      <c r="C88" s="117"/>
      <c r="D88" s="117"/>
      <c r="E88" s="117"/>
      <c r="F88" s="117"/>
      <c r="G88" s="117"/>
    </row>
    <row r="89" spans="1:7" ht="12">
      <c r="A89" s="117"/>
      <c r="B89" s="117"/>
      <c r="C89" s="117"/>
      <c r="D89" s="117"/>
      <c r="E89" s="117"/>
      <c r="F89" s="117"/>
      <c r="G89" s="117"/>
    </row>
    <row r="90" spans="1:7" ht="12">
      <c r="A90" s="117"/>
      <c r="B90" s="117"/>
      <c r="C90" s="117"/>
      <c r="D90" s="117"/>
      <c r="E90" s="117"/>
      <c r="F90" s="117"/>
      <c r="G90" s="117"/>
    </row>
    <row r="91" spans="1:7" ht="12">
      <c r="A91" s="117"/>
      <c r="B91" s="117"/>
      <c r="C91" s="117"/>
      <c r="D91" s="117"/>
      <c r="E91" s="117"/>
      <c r="F91" s="117"/>
      <c r="G91" s="117"/>
    </row>
    <row r="92" spans="1:7" ht="12">
      <c r="A92" s="117"/>
      <c r="B92" s="117"/>
      <c r="C92" s="117"/>
      <c r="D92" s="117"/>
      <c r="E92" s="117"/>
      <c r="F92" s="117"/>
      <c r="G92" s="117"/>
    </row>
    <row r="93" spans="1:7" ht="12">
      <c r="A93" s="117"/>
      <c r="B93" s="117"/>
      <c r="C93" s="117"/>
      <c r="D93" s="117"/>
      <c r="E93" s="117"/>
      <c r="F93" s="117"/>
      <c r="G93" s="117"/>
    </row>
    <row r="94" spans="1:7" ht="12">
      <c r="A94" s="117"/>
      <c r="B94" s="117"/>
      <c r="C94" s="117"/>
      <c r="D94" s="117"/>
      <c r="E94" s="117"/>
      <c r="F94" s="117"/>
      <c r="G94" s="117"/>
    </row>
    <row r="95" spans="1:7" ht="12">
      <c r="A95" s="117"/>
      <c r="B95" s="117"/>
      <c r="C95" s="117"/>
      <c r="D95" s="117"/>
      <c r="E95" s="117"/>
      <c r="F95" s="117"/>
      <c r="G95" s="117"/>
    </row>
    <row r="96" spans="1:7" ht="12">
      <c r="A96" s="117"/>
      <c r="B96" s="117"/>
      <c r="C96" s="117"/>
      <c r="D96" s="117"/>
      <c r="E96" s="117"/>
      <c r="F96" s="117"/>
      <c r="G96" s="117"/>
    </row>
    <row r="97" spans="1:7" ht="12">
      <c r="A97" s="117"/>
      <c r="B97" s="117"/>
      <c r="C97" s="117"/>
      <c r="D97" s="117"/>
      <c r="E97" s="117"/>
      <c r="F97" s="117"/>
      <c r="G97" s="117"/>
    </row>
    <row r="98" spans="1:7" ht="12">
      <c r="A98" s="117"/>
      <c r="B98" s="117"/>
      <c r="C98" s="117"/>
      <c r="D98" s="117"/>
      <c r="E98" s="117"/>
      <c r="F98" s="117"/>
      <c r="G98" s="117"/>
    </row>
    <row r="99" spans="1:7" ht="12">
      <c r="A99" s="117"/>
      <c r="B99" s="117"/>
      <c r="C99" s="117"/>
      <c r="D99" s="117"/>
      <c r="E99" s="117"/>
      <c r="F99" s="117"/>
      <c r="G99" s="117"/>
    </row>
    <row r="100" spans="1:7" ht="12">
      <c r="A100" s="117"/>
      <c r="B100" s="117"/>
      <c r="C100" s="117"/>
      <c r="D100" s="117"/>
      <c r="E100" s="117"/>
      <c r="F100" s="117"/>
      <c r="G100" s="117"/>
    </row>
    <row r="101" spans="1:7" ht="12">
      <c r="A101" s="117"/>
      <c r="B101" s="117"/>
      <c r="C101" s="117"/>
      <c r="D101" s="117"/>
      <c r="E101" s="117"/>
      <c r="F101" s="117"/>
      <c r="G101" s="117"/>
    </row>
    <row r="102" spans="1:7" ht="12">
      <c r="A102" s="117"/>
      <c r="B102" s="117"/>
      <c r="C102" s="117"/>
      <c r="D102" s="117"/>
      <c r="E102" s="117"/>
      <c r="F102" s="117"/>
      <c r="G102" s="117"/>
    </row>
    <row r="103" spans="1:7" ht="12">
      <c r="A103" s="117"/>
      <c r="B103" s="117"/>
      <c r="C103" s="117"/>
      <c r="D103" s="117"/>
      <c r="E103" s="117"/>
      <c r="F103" s="117"/>
      <c r="G103" s="117"/>
    </row>
    <row r="104" spans="1:7" ht="12">
      <c r="A104" s="117"/>
      <c r="B104" s="117"/>
      <c r="C104" s="117"/>
      <c r="D104" s="117"/>
      <c r="E104" s="117"/>
      <c r="F104" s="117"/>
      <c r="G104" s="117"/>
    </row>
    <row r="105" spans="1:7" ht="12">
      <c r="A105" s="117"/>
      <c r="B105" s="117"/>
      <c r="C105" s="117"/>
      <c r="D105" s="117"/>
      <c r="E105" s="117"/>
      <c r="F105" s="117"/>
      <c r="G105" s="117"/>
    </row>
    <row r="106" spans="1:7" ht="12">
      <c r="A106" s="117"/>
      <c r="B106" s="117"/>
      <c r="C106" s="117"/>
      <c r="D106" s="117"/>
      <c r="E106" s="117"/>
      <c r="F106" s="117"/>
      <c r="G106" s="117"/>
    </row>
    <row r="107" spans="1:7" ht="12">
      <c r="A107" s="117"/>
      <c r="B107" s="117"/>
      <c r="C107" s="117"/>
      <c r="D107" s="117"/>
      <c r="E107" s="117"/>
      <c r="F107" s="117"/>
      <c r="G107" s="117"/>
    </row>
    <row r="108" spans="1:7" ht="12">
      <c r="A108" s="117"/>
      <c r="B108" s="117"/>
      <c r="C108" s="117"/>
      <c r="D108" s="117"/>
      <c r="E108" s="117"/>
      <c r="F108" s="117"/>
      <c r="G108" s="117"/>
    </row>
    <row r="109" spans="1:7" ht="12">
      <c r="A109" s="117"/>
      <c r="B109" s="117"/>
      <c r="C109" s="117"/>
      <c r="D109" s="117"/>
      <c r="E109" s="117"/>
      <c r="F109" s="117"/>
      <c r="G109" s="117"/>
    </row>
    <row r="110" spans="1:7" ht="12">
      <c r="A110" s="117"/>
      <c r="B110" s="117"/>
      <c r="C110" s="117"/>
      <c r="D110" s="117"/>
      <c r="E110" s="117"/>
      <c r="F110" s="117"/>
      <c r="G110" s="117"/>
    </row>
    <row r="111" spans="1:7" ht="12">
      <c r="A111" s="117"/>
      <c r="B111" s="117"/>
      <c r="C111" s="117"/>
      <c r="D111" s="117"/>
      <c r="E111" s="117"/>
      <c r="F111" s="117"/>
      <c r="G111" s="117"/>
    </row>
    <row r="112" spans="1:7" ht="12">
      <c r="A112" s="117"/>
      <c r="B112" s="117"/>
      <c r="C112" s="117"/>
      <c r="D112" s="117"/>
      <c r="E112" s="117"/>
      <c r="F112" s="117"/>
      <c r="G112" s="117"/>
    </row>
    <row r="113" spans="1:7" ht="12">
      <c r="A113" s="117"/>
      <c r="B113" s="117"/>
      <c r="C113" s="117"/>
      <c r="D113" s="117"/>
      <c r="E113" s="117"/>
      <c r="F113" s="117"/>
      <c r="G113" s="117"/>
    </row>
    <row r="114" spans="1:7" ht="12">
      <c r="A114" s="117"/>
      <c r="B114" s="117"/>
      <c r="C114" s="117"/>
      <c r="D114" s="117"/>
      <c r="E114" s="117"/>
      <c r="F114" s="117"/>
      <c r="G114" s="117"/>
    </row>
    <row r="115" spans="1:7" ht="12">
      <c r="A115" s="117"/>
      <c r="B115" s="117"/>
      <c r="C115" s="117"/>
      <c r="D115" s="117"/>
      <c r="E115" s="117"/>
      <c r="F115" s="117"/>
      <c r="G115" s="117"/>
    </row>
    <row r="116" spans="1:7" ht="12">
      <c r="A116" s="117"/>
      <c r="B116" s="117"/>
      <c r="C116" s="117"/>
      <c r="D116" s="117"/>
      <c r="E116" s="117"/>
      <c r="F116" s="117"/>
      <c r="G116" s="117"/>
    </row>
    <row r="117" spans="1:7" ht="12">
      <c r="A117" s="117"/>
      <c r="B117" s="117"/>
      <c r="C117" s="117"/>
      <c r="D117" s="117"/>
      <c r="E117" s="117"/>
      <c r="F117" s="117"/>
      <c r="G117" s="117"/>
    </row>
    <row r="118" spans="1:7" ht="12">
      <c r="A118" s="117"/>
      <c r="B118" s="117"/>
      <c r="C118" s="117"/>
      <c r="D118" s="117"/>
      <c r="E118" s="117"/>
      <c r="F118" s="117"/>
      <c r="G118" s="117"/>
    </row>
    <row r="119" spans="1:7" ht="12">
      <c r="A119" s="117"/>
      <c r="B119" s="117"/>
      <c r="C119" s="117"/>
      <c r="D119" s="117"/>
      <c r="E119" s="117"/>
      <c r="F119" s="117"/>
      <c r="G119" s="117"/>
    </row>
    <row r="120" spans="1:7" ht="12">
      <c r="A120" s="117"/>
      <c r="B120" s="117"/>
      <c r="C120" s="117"/>
      <c r="D120" s="117"/>
      <c r="E120" s="117"/>
      <c r="F120" s="117"/>
      <c r="G120" s="117"/>
    </row>
    <row r="121" spans="1:7" ht="12">
      <c r="A121" s="117"/>
      <c r="B121" s="117"/>
      <c r="C121" s="117"/>
      <c r="D121" s="117"/>
      <c r="E121" s="117"/>
      <c r="F121" s="117"/>
      <c r="G121" s="117"/>
    </row>
    <row r="122" spans="1:7" ht="12">
      <c r="A122" s="117"/>
      <c r="B122" s="117"/>
      <c r="C122" s="117"/>
      <c r="D122" s="117"/>
      <c r="E122" s="117"/>
      <c r="F122" s="117"/>
      <c r="G122" s="117"/>
    </row>
    <row r="123" spans="1:7" ht="12">
      <c r="A123" s="117"/>
      <c r="B123" s="117"/>
      <c r="C123" s="117"/>
      <c r="D123" s="117"/>
      <c r="E123" s="117"/>
      <c r="F123" s="117"/>
      <c r="G123" s="117"/>
    </row>
    <row r="124" spans="1:7" ht="12">
      <c r="A124" s="117"/>
      <c r="B124" s="117"/>
      <c r="C124" s="117"/>
      <c r="D124" s="117"/>
      <c r="E124" s="117"/>
      <c r="F124" s="117"/>
      <c r="G124" s="117"/>
    </row>
    <row r="125" spans="1:7" ht="12">
      <c r="A125" s="117"/>
      <c r="B125" s="117"/>
      <c r="C125" s="117"/>
      <c r="D125" s="117"/>
      <c r="E125" s="117"/>
      <c r="F125" s="117"/>
      <c r="G125" s="117"/>
    </row>
    <row r="126" spans="1:7" ht="12">
      <c r="A126" s="117"/>
      <c r="B126" s="117"/>
      <c r="C126" s="117"/>
      <c r="D126" s="117"/>
      <c r="E126" s="117"/>
      <c r="F126" s="117"/>
      <c r="G126" s="117"/>
    </row>
    <row r="127" spans="1:7" ht="12">
      <c r="A127" s="117"/>
      <c r="B127" s="117"/>
      <c r="C127" s="117"/>
      <c r="D127" s="117"/>
      <c r="E127" s="117"/>
      <c r="F127" s="117"/>
      <c r="G127" s="117"/>
    </row>
    <row r="128" spans="1:7" ht="12">
      <c r="A128" s="117"/>
      <c r="B128" s="117"/>
      <c r="C128" s="117"/>
      <c r="D128" s="117"/>
      <c r="E128" s="117"/>
      <c r="F128" s="117"/>
      <c r="G128" s="117"/>
    </row>
    <row r="129" spans="1:7" ht="12">
      <c r="A129" s="117"/>
      <c r="B129" s="117"/>
      <c r="C129" s="117"/>
      <c r="D129" s="117"/>
      <c r="E129" s="117"/>
      <c r="F129" s="117"/>
      <c r="G129" s="117"/>
    </row>
    <row r="130" spans="1:7" ht="12">
      <c r="A130" s="117"/>
      <c r="B130" s="117"/>
      <c r="C130" s="117"/>
      <c r="D130" s="117"/>
      <c r="E130" s="117"/>
      <c r="F130" s="117"/>
      <c r="G130" s="117"/>
    </row>
    <row r="131" spans="1:7" ht="12">
      <c r="A131" s="117"/>
      <c r="B131" s="117"/>
      <c r="C131" s="117"/>
      <c r="D131" s="117"/>
      <c r="E131" s="117"/>
      <c r="F131" s="117"/>
      <c r="G131" s="117"/>
    </row>
    <row r="132" spans="1:7" ht="12">
      <c r="A132" s="117"/>
      <c r="B132" s="117"/>
      <c r="C132" s="117"/>
      <c r="D132" s="117"/>
      <c r="E132" s="117"/>
      <c r="F132" s="117"/>
      <c r="G132" s="117"/>
    </row>
    <row r="133" spans="1:7" ht="12">
      <c r="A133" s="117"/>
      <c r="B133" s="117"/>
      <c r="C133" s="117"/>
      <c r="D133" s="117"/>
      <c r="E133" s="117"/>
      <c r="F133" s="117"/>
      <c r="G133" s="117"/>
    </row>
    <row r="134" spans="1:7" ht="12">
      <c r="A134" s="117"/>
      <c r="B134" s="117"/>
      <c r="C134" s="117"/>
      <c r="D134" s="117"/>
      <c r="E134" s="117"/>
      <c r="F134" s="117"/>
      <c r="G134" s="117"/>
    </row>
    <row r="135" spans="1:7" ht="12">
      <c r="A135" s="117"/>
      <c r="B135" s="117"/>
      <c r="C135" s="117"/>
      <c r="D135" s="117"/>
      <c r="E135" s="117"/>
      <c r="F135" s="117"/>
      <c r="G135" s="117"/>
    </row>
    <row r="136" spans="1:7" ht="12">
      <c r="A136" s="117"/>
      <c r="B136" s="117"/>
      <c r="C136" s="117"/>
      <c r="D136" s="117"/>
      <c r="E136" s="117"/>
      <c r="F136" s="117"/>
      <c r="G136" s="117"/>
    </row>
    <row r="137" spans="1:7" ht="12">
      <c r="A137" s="117"/>
      <c r="B137" s="117"/>
      <c r="C137" s="117"/>
      <c r="D137" s="117"/>
      <c r="E137" s="117"/>
      <c r="F137" s="117"/>
      <c r="G137" s="117"/>
    </row>
    <row r="138" spans="1:7" ht="12">
      <c r="A138" s="117"/>
      <c r="B138" s="117"/>
      <c r="C138" s="117"/>
      <c r="D138" s="117"/>
      <c r="E138" s="117"/>
      <c r="F138" s="117"/>
      <c r="G138" s="117"/>
    </row>
    <row r="139" spans="1:7" ht="12">
      <c r="A139" s="117"/>
      <c r="B139" s="117"/>
      <c r="C139" s="117"/>
      <c r="D139" s="117"/>
      <c r="E139" s="117"/>
      <c r="F139" s="117"/>
      <c r="G139" s="117"/>
    </row>
    <row r="140" spans="1:7" ht="12">
      <c r="A140" s="117"/>
      <c r="B140" s="117"/>
      <c r="C140" s="117"/>
      <c r="D140" s="117"/>
      <c r="E140" s="117"/>
      <c r="F140" s="117"/>
      <c r="G140" s="117"/>
    </row>
    <row r="141" spans="1:7" ht="12">
      <c r="A141" s="117"/>
      <c r="B141" s="117"/>
      <c r="C141" s="117"/>
      <c r="D141" s="117"/>
      <c r="E141" s="117"/>
      <c r="F141" s="117"/>
      <c r="G141" s="117"/>
    </row>
    <row r="142" spans="1:7" ht="12">
      <c r="A142" s="117"/>
      <c r="B142" s="117"/>
      <c r="C142" s="117"/>
      <c r="D142" s="117"/>
      <c r="E142" s="117"/>
      <c r="F142" s="117"/>
      <c r="G142" s="117"/>
    </row>
    <row r="143" spans="1:7" ht="12">
      <c r="A143" s="117"/>
      <c r="B143" s="117"/>
      <c r="C143" s="117"/>
      <c r="D143" s="117"/>
      <c r="E143" s="117"/>
      <c r="F143" s="117"/>
      <c r="G143" s="117"/>
    </row>
    <row r="144" spans="1:7" ht="12">
      <c r="A144" s="117"/>
      <c r="B144" s="117"/>
      <c r="C144" s="117"/>
      <c r="D144" s="117"/>
      <c r="E144" s="117"/>
      <c r="F144" s="117"/>
      <c r="G144" s="117"/>
    </row>
    <row r="145" spans="1:7" ht="12">
      <c r="A145" s="117"/>
      <c r="B145" s="117"/>
      <c r="C145" s="117"/>
      <c r="D145" s="117"/>
      <c r="E145" s="117"/>
      <c r="F145" s="117"/>
      <c r="G145" s="117"/>
    </row>
    <row r="146" spans="1:7" ht="12">
      <c r="A146" s="117"/>
      <c r="B146" s="117"/>
      <c r="C146" s="117"/>
      <c r="D146" s="117"/>
      <c r="E146" s="117"/>
      <c r="F146" s="117"/>
      <c r="G146" s="117"/>
    </row>
    <row r="147" spans="1:7" ht="12">
      <c r="A147" s="117"/>
      <c r="B147" s="117"/>
      <c r="C147" s="117"/>
      <c r="D147" s="117"/>
      <c r="E147" s="117"/>
      <c r="F147" s="117"/>
      <c r="G147" s="117"/>
    </row>
    <row r="148" spans="1:7" ht="12">
      <c r="A148" s="117"/>
      <c r="B148" s="117"/>
      <c r="C148" s="117"/>
      <c r="D148" s="117"/>
      <c r="E148" s="117"/>
      <c r="F148" s="117"/>
      <c r="G148" s="117"/>
    </row>
    <row r="149" spans="1:7" ht="12">
      <c r="A149" s="117"/>
      <c r="B149" s="117"/>
      <c r="C149" s="117"/>
      <c r="D149" s="117"/>
      <c r="E149" s="117"/>
      <c r="F149" s="117"/>
      <c r="G149" s="117"/>
    </row>
    <row r="150" spans="1:7" ht="12">
      <c r="A150" s="117"/>
      <c r="B150" s="117"/>
      <c r="C150" s="117"/>
      <c r="D150" s="117"/>
      <c r="E150" s="117"/>
      <c r="F150" s="117"/>
      <c r="G150" s="117"/>
    </row>
    <row r="151" spans="1:7" ht="12">
      <c r="A151" s="117"/>
      <c r="B151" s="117"/>
      <c r="C151" s="117"/>
      <c r="D151" s="117"/>
      <c r="E151" s="117"/>
      <c r="F151" s="117"/>
      <c r="G151" s="117"/>
    </row>
    <row r="152" spans="1:7" ht="12">
      <c r="A152" s="117"/>
      <c r="B152" s="117"/>
      <c r="C152" s="117"/>
      <c r="D152" s="117"/>
      <c r="E152" s="117"/>
      <c r="F152" s="117"/>
      <c r="G152" s="117"/>
    </row>
    <row r="153" spans="1:7" ht="12">
      <c r="A153" s="117"/>
      <c r="B153" s="117"/>
      <c r="C153" s="117"/>
      <c r="D153" s="117"/>
      <c r="E153" s="117"/>
      <c r="F153" s="117"/>
      <c r="G153" s="117"/>
    </row>
    <row r="154" spans="1:7" ht="12">
      <c r="A154" s="117"/>
      <c r="B154" s="117"/>
      <c r="C154" s="117"/>
      <c r="D154" s="117"/>
      <c r="E154" s="117"/>
      <c r="F154" s="117"/>
      <c r="G154" s="117"/>
    </row>
    <row r="155" spans="1:7" ht="12">
      <c r="A155" s="117"/>
      <c r="B155" s="117"/>
      <c r="C155" s="117"/>
      <c r="D155" s="117"/>
      <c r="E155" s="117"/>
      <c r="F155" s="117"/>
      <c r="G155" s="117"/>
    </row>
    <row r="156" spans="1:7" ht="12">
      <c r="A156" s="117"/>
      <c r="B156" s="117"/>
      <c r="C156" s="117"/>
      <c r="D156" s="117"/>
      <c r="E156" s="117"/>
      <c r="F156" s="117"/>
      <c r="G156" s="117"/>
    </row>
    <row r="157" spans="1:7" ht="12">
      <c r="A157" s="117"/>
      <c r="B157" s="117"/>
      <c r="C157" s="117"/>
      <c r="D157" s="117"/>
      <c r="E157" s="117"/>
      <c r="F157" s="117"/>
      <c r="G157" s="117"/>
    </row>
    <row r="158" spans="1:7" ht="12">
      <c r="A158" s="117"/>
      <c r="B158" s="117"/>
      <c r="C158" s="117"/>
      <c r="D158" s="117"/>
      <c r="E158" s="117"/>
      <c r="F158" s="117"/>
      <c r="G158" s="117"/>
    </row>
    <row r="159" spans="1:7" ht="12">
      <c r="A159" s="117"/>
      <c r="B159" s="117"/>
      <c r="C159" s="117"/>
      <c r="D159" s="117"/>
      <c r="E159" s="117"/>
      <c r="F159" s="117"/>
      <c r="G159" s="117"/>
    </row>
    <row r="160" spans="1:7" ht="12">
      <c r="A160" s="117"/>
      <c r="B160" s="117"/>
      <c r="C160" s="117"/>
      <c r="D160" s="117"/>
      <c r="E160" s="117"/>
      <c r="F160" s="117"/>
      <c r="G160" s="117"/>
    </row>
    <row r="161" spans="1:7" ht="12">
      <c r="A161" s="117"/>
      <c r="B161" s="117"/>
      <c r="C161" s="117"/>
      <c r="D161" s="117"/>
      <c r="E161" s="117"/>
      <c r="F161" s="117"/>
      <c r="G161" s="117"/>
    </row>
    <row r="162" spans="1:7" ht="12">
      <c r="A162" s="117"/>
      <c r="B162" s="117"/>
      <c r="C162" s="117"/>
      <c r="D162" s="117"/>
      <c r="E162" s="117"/>
      <c r="F162" s="117"/>
      <c r="G162" s="117"/>
    </row>
    <row r="163" spans="1:7" ht="12">
      <c r="A163" s="117"/>
      <c r="B163" s="117"/>
      <c r="C163" s="117"/>
      <c r="D163" s="117"/>
      <c r="E163" s="117"/>
      <c r="F163" s="117"/>
      <c r="G163" s="117"/>
    </row>
    <row r="164" spans="1:7" ht="12">
      <c r="A164" s="117"/>
      <c r="B164" s="117"/>
      <c r="C164" s="117"/>
      <c r="D164" s="117"/>
      <c r="E164" s="117"/>
      <c r="F164" s="117"/>
      <c r="G164" s="117"/>
    </row>
    <row r="165" spans="1:7" ht="12">
      <c r="A165" s="117"/>
      <c r="B165" s="117"/>
      <c r="C165" s="117"/>
      <c r="D165" s="117"/>
      <c r="E165" s="117"/>
      <c r="F165" s="117"/>
      <c r="G165" s="117"/>
    </row>
    <row r="166" spans="1:7" ht="12">
      <c r="A166" s="117"/>
      <c r="B166" s="117"/>
      <c r="C166" s="117"/>
      <c r="D166" s="117"/>
      <c r="E166" s="117"/>
      <c r="F166" s="117"/>
      <c r="G166" s="117"/>
    </row>
    <row r="167" spans="1:7" ht="12">
      <c r="A167" s="117"/>
      <c r="B167" s="117"/>
      <c r="C167" s="117"/>
      <c r="D167" s="117"/>
      <c r="E167" s="117"/>
      <c r="F167" s="117"/>
      <c r="G167" s="117"/>
    </row>
    <row r="168" spans="1:7" ht="12">
      <c r="A168" s="117"/>
      <c r="B168" s="117"/>
      <c r="C168" s="117"/>
      <c r="D168" s="117"/>
      <c r="E168" s="117"/>
      <c r="F168" s="117"/>
      <c r="G168" s="117"/>
    </row>
    <row r="169" spans="1:7" ht="12">
      <c r="A169" s="117"/>
      <c r="B169" s="117"/>
      <c r="C169" s="117"/>
      <c r="D169" s="117"/>
      <c r="E169" s="117"/>
      <c r="F169" s="117"/>
      <c r="G169" s="117"/>
    </row>
    <row r="170" spans="1:7" ht="12">
      <c r="A170" s="117"/>
      <c r="B170" s="117"/>
      <c r="C170" s="117"/>
      <c r="D170" s="117"/>
      <c r="E170" s="117"/>
      <c r="F170" s="117"/>
      <c r="G170" s="117"/>
    </row>
    <row r="171" spans="1:7" ht="12">
      <c r="A171" s="117"/>
      <c r="B171" s="117"/>
      <c r="C171" s="117"/>
      <c r="D171" s="117"/>
      <c r="E171" s="117"/>
      <c r="F171" s="117"/>
      <c r="G171" s="117"/>
    </row>
    <row r="172" spans="1:7" ht="12">
      <c r="A172" s="117"/>
      <c r="B172" s="117"/>
      <c r="C172" s="117"/>
      <c r="D172" s="117"/>
      <c r="E172" s="117"/>
      <c r="F172" s="117"/>
      <c r="G172" s="117"/>
    </row>
    <row r="173" spans="1:7" ht="12">
      <c r="A173" s="117"/>
      <c r="B173" s="117"/>
      <c r="C173" s="117"/>
      <c r="D173" s="117"/>
      <c r="E173" s="117"/>
      <c r="F173" s="117"/>
      <c r="G173" s="117"/>
    </row>
    <row r="174" spans="1:7" ht="12">
      <c r="A174" s="117"/>
      <c r="B174" s="117"/>
      <c r="C174" s="117"/>
      <c r="D174" s="117"/>
      <c r="E174" s="117"/>
      <c r="F174" s="117"/>
      <c r="G174" s="117"/>
    </row>
    <row r="175" spans="1:7" ht="12">
      <c r="A175" s="117"/>
      <c r="B175" s="117"/>
      <c r="C175" s="117"/>
      <c r="D175" s="117"/>
      <c r="E175" s="117"/>
      <c r="F175" s="117"/>
      <c r="G175" s="117"/>
    </row>
    <row r="176" spans="1:7" ht="12">
      <c r="A176" s="117"/>
      <c r="B176" s="117"/>
      <c r="C176" s="117"/>
      <c r="D176" s="117"/>
      <c r="E176" s="117"/>
      <c r="F176" s="117"/>
      <c r="G176" s="117"/>
    </row>
    <row r="177" spans="1:7" ht="12">
      <c r="A177" s="117"/>
      <c r="B177" s="117"/>
      <c r="C177" s="117"/>
      <c r="D177" s="117"/>
      <c r="E177" s="117"/>
      <c r="F177" s="117"/>
      <c r="G177" s="117"/>
    </row>
    <row r="178" spans="1:7" ht="12">
      <c r="A178" s="117"/>
      <c r="B178" s="117"/>
      <c r="C178" s="117"/>
      <c r="D178" s="117"/>
      <c r="E178" s="117"/>
      <c r="F178" s="117"/>
      <c r="G178" s="117"/>
    </row>
    <row r="179" spans="1:7" ht="12">
      <c r="A179" s="117"/>
      <c r="B179" s="117"/>
      <c r="C179" s="117"/>
      <c r="D179" s="117"/>
      <c r="E179" s="117"/>
      <c r="F179" s="117"/>
      <c r="G179" s="117"/>
    </row>
    <row r="180" spans="1:7" ht="12">
      <c r="A180" s="117"/>
      <c r="B180" s="117"/>
      <c r="C180" s="117"/>
      <c r="D180" s="117"/>
      <c r="E180" s="117"/>
      <c r="F180" s="117"/>
      <c r="G180" s="117"/>
    </row>
    <row r="181" spans="1:7" ht="12">
      <c r="A181" s="117"/>
      <c r="B181" s="117"/>
      <c r="C181" s="117"/>
      <c r="D181" s="117"/>
      <c r="E181" s="117"/>
      <c r="F181" s="117"/>
      <c r="G181" s="117"/>
    </row>
    <row r="182" spans="1:7" ht="12">
      <c r="A182" s="117"/>
      <c r="B182" s="117"/>
      <c r="C182" s="117"/>
      <c r="D182" s="117"/>
      <c r="E182" s="117"/>
      <c r="F182" s="117"/>
      <c r="G182" s="117"/>
    </row>
    <row r="183" spans="1:7" ht="12">
      <c r="A183" s="117"/>
      <c r="B183" s="117"/>
      <c r="C183" s="117"/>
      <c r="D183" s="117"/>
      <c r="E183" s="117"/>
      <c r="F183" s="117"/>
      <c r="G183" s="117"/>
    </row>
    <row r="184" spans="1:7" ht="12">
      <c r="A184" s="117"/>
      <c r="B184" s="117"/>
      <c r="C184" s="117"/>
      <c r="D184" s="117"/>
      <c r="E184" s="117"/>
      <c r="F184" s="117"/>
      <c r="G184" s="117"/>
    </row>
    <row r="185" spans="1:7" ht="12">
      <c r="A185" s="117"/>
      <c r="B185" s="117"/>
      <c r="C185" s="117"/>
      <c r="D185" s="117"/>
      <c r="E185" s="117"/>
      <c r="F185" s="117"/>
      <c r="G185" s="117"/>
    </row>
    <row r="186" spans="1:7" ht="12">
      <c r="A186" s="117"/>
      <c r="B186" s="117"/>
      <c r="C186" s="117"/>
      <c r="D186" s="117"/>
      <c r="E186" s="117"/>
      <c r="F186" s="117"/>
      <c r="G186" s="117"/>
    </row>
    <row r="187" spans="1:7" ht="12">
      <c r="A187" s="117"/>
      <c r="B187" s="117"/>
      <c r="C187" s="117"/>
      <c r="D187" s="117"/>
      <c r="E187" s="117"/>
      <c r="F187" s="117"/>
      <c r="G187" s="117"/>
    </row>
    <row r="188" spans="1:7" ht="12">
      <c r="A188" s="117"/>
      <c r="B188" s="117"/>
      <c r="C188" s="117"/>
      <c r="D188" s="117"/>
      <c r="E188" s="117"/>
      <c r="F188" s="117"/>
      <c r="G188" s="117"/>
    </row>
    <row r="189" spans="1:7" ht="12">
      <c r="A189" s="117"/>
      <c r="B189" s="117"/>
      <c r="C189" s="117"/>
      <c r="D189" s="117"/>
      <c r="E189" s="117"/>
      <c r="F189" s="117"/>
      <c r="G189" s="117"/>
    </row>
    <row r="190" spans="1:7" ht="12">
      <c r="A190" s="117"/>
      <c r="B190" s="117"/>
      <c r="C190" s="117"/>
      <c r="D190" s="117"/>
      <c r="E190" s="117"/>
      <c r="F190" s="117"/>
      <c r="G190" s="117"/>
    </row>
    <row r="191" spans="1:7" ht="12">
      <c r="A191" s="117"/>
      <c r="B191" s="117"/>
      <c r="C191" s="117"/>
      <c r="D191" s="117"/>
      <c r="E191" s="117"/>
      <c r="F191" s="117"/>
      <c r="G191" s="117"/>
    </row>
    <row r="192" spans="1:7" ht="12">
      <c r="A192" s="117"/>
      <c r="B192" s="117"/>
      <c r="C192" s="117"/>
      <c r="D192" s="117"/>
      <c r="E192" s="117"/>
      <c r="F192" s="117"/>
      <c r="G192" s="117"/>
    </row>
    <row r="193" spans="1:7" ht="12">
      <c r="A193" s="117"/>
      <c r="B193" s="117"/>
      <c r="C193" s="117"/>
      <c r="D193" s="117"/>
      <c r="E193" s="117"/>
      <c r="F193" s="117"/>
      <c r="G193" s="117"/>
    </row>
    <row r="194" spans="1:7" ht="12">
      <c r="A194" s="117"/>
      <c r="B194" s="117"/>
      <c r="C194" s="117"/>
      <c r="D194" s="117"/>
      <c r="E194" s="117"/>
      <c r="F194" s="117"/>
      <c r="G194" s="117"/>
    </row>
    <row r="195" spans="1:7" ht="12">
      <c r="A195" s="117"/>
      <c r="B195" s="117"/>
      <c r="C195" s="117"/>
      <c r="D195" s="117"/>
      <c r="E195" s="117"/>
      <c r="F195" s="117"/>
      <c r="G195" s="117"/>
    </row>
    <row r="196" spans="1:7" ht="12">
      <c r="A196" s="117"/>
      <c r="B196" s="117"/>
      <c r="C196" s="117"/>
      <c r="D196" s="117"/>
      <c r="E196" s="117"/>
      <c r="F196" s="117"/>
      <c r="G196" s="117"/>
    </row>
    <row r="197" spans="1:7" ht="12">
      <c r="A197" s="117"/>
      <c r="B197" s="117"/>
      <c r="C197" s="117"/>
      <c r="D197" s="117"/>
      <c r="E197" s="117"/>
      <c r="F197" s="117"/>
      <c r="G197" s="117"/>
    </row>
    <row r="198" spans="1:7" ht="12">
      <c r="A198" s="117"/>
      <c r="B198" s="117"/>
      <c r="C198" s="117"/>
      <c r="D198" s="117"/>
      <c r="E198" s="117"/>
      <c r="F198" s="117"/>
      <c r="G198" s="117"/>
    </row>
    <row r="199" spans="1:7" ht="12">
      <c r="A199" s="117"/>
      <c r="B199" s="117"/>
      <c r="C199" s="117"/>
      <c r="D199" s="117"/>
      <c r="E199" s="117"/>
      <c r="F199" s="117"/>
      <c r="G199" s="117"/>
    </row>
    <row r="200" spans="1:7" ht="12">
      <c r="A200" s="117"/>
      <c r="B200" s="117"/>
      <c r="C200" s="117"/>
      <c r="D200" s="117"/>
      <c r="E200" s="117"/>
      <c r="F200" s="117"/>
      <c r="G200" s="117"/>
    </row>
    <row r="201" spans="1:7" ht="12">
      <c r="A201" s="117"/>
      <c r="B201" s="117"/>
      <c r="C201" s="117"/>
      <c r="D201" s="117"/>
      <c r="E201" s="117"/>
      <c r="F201" s="117"/>
      <c r="G201" s="117"/>
    </row>
    <row r="202" spans="1:7" ht="12">
      <c r="A202" s="117"/>
      <c r="B202" s="117"/>
      <c r="C202" s="117"/>
      <c r="D202" s="117"/>
      <c r="E202" s="117"/>
      <c r="F202" s="117"/>
      <c r="G202" s="117"/>
    </row>
    <row r="203" spans="1:7" ht="12">
      <c r="A203" s="117"/>
      <c r="B203" s="117"/>
      <c r="C203" s="117"/>
      <c r="D203" s="117"/>
      <c r="E203" s="117"/>
      <c r="F203" s="117"/>
      <c r="G203" s="117"/>
    </row>
    <row r="204" spans="1:7" ht="12">
      <c r="A204" s="117"/>
      <c r="B204" s="117"/>
      <c r="C204" s="117"/>
      <c r="D204" s="117"/>
      <c r="E204" s="117"/>
      <c r="F204" s="117"/>
      <c r="G204" s="117"/>
    </row>
    <row r="205" spans="1:7" ht="12">
      <c r="A205" s="117"/>
      <c r="B205" s="117"/>
      <c r="C205" s="117"/>
      <c r="D205" s="117"/>
      <c r="E205" s="117"/>
      <c r="F205" s="117"/>
      <c r="G205" s="117"/>
    </row>
    <row r="206" spans="1:7" ht="12">
      <c r="A206" s="117"/>
      <c r="B206" s="117"/>
      <c r="C206" s="117"/>
      <c r="D206" s="117"/>
      <c r="E206" s="117"/>
      <c r="F206" s="117"/>
      <c r="G206" s="117"/>
    </row>
    <row r="207" spans="1:7" ht="12">
      <c r="A207" s="117"/>
      <c r="B207" s="117"/>
      <c r="C207" s="117"/>
      <c r="D207" s="117"/>
      <c r="E207" s="117"/>
      <c r="F207" s="117"/>
      <c r="G207" s="117"/>
    </row>
    <row r="208" spans="1:7" ht="12">
      <c r="A208" s="117"/>
      <c r="B208" s="117"/>
      <c r="C208" s="117"/>
      <c r="D208" s="117"/>
      <c r="E208" s="117"/>
      <c r="F208" s="117"/>
      <c r="G208" s="117"/>
    </row>
    <row r="209" spans="1:7" ht="12">
      <c r="A209" s="117"/>
      <c r="B209" s="117"/>
      <c r="C209" s="117"/>
      <c r="D209" s="117"/>
      <c r="E209" s="117"/>
      <c r="F209" s="117"/>
      <c r="G209" s="117"/>
    </row>
    <row r="210" spans="1:7" ht="12">
      <c r="A210" s="117"/>
      <c r="B210" s="117"/>
      <c r="C210" s="117"/>
      <c r="D210" s="117"/>
      <c r="E210" s="117"/>
      <c r="F210" s="117"/>
      <c r="G210" s="117"/>
    </row>
    <row r="211" spans="1:7" ht="12">
      <c r="A211" s="117"/>
      <c r="B211" s="117"/>
      <c r="C211" s="117"/>
      <c r="D211" s="117"/>
      <c r="E211" s="117"/>
      <c r="F211" s="117"/>
      <c r="G211" s="117"/>
    </row>
    <row r="212" spans="1:7" ht="12">
      <c r="A212" s="117"/>
      <c r="B212" s="117"/>
      <c r="C212" s="117"/>
      <c r="D212" s="117"/>
      <c r="E212" s="117"/>
      <c r="F212" s="117"/>
      <c r="G212" s="117"/>
    </row>
    <row r="213" spans="1:7" ht="12">
      <c r="A213" s="117"/>
      <c r="B213" s="117"/>
      <c r="C213" s="117"/>
      <c r="D213" s="117"/>
      <c r="E213" s="117"/>
      <c r="F213" s="117"/>
      <c r="G213" s="117"/>
    </row>
    <row r="214" spans="1:7" ht="12">
      <c r="A214" s="117"/>
      <c r="B214" s="117"/>
      <c r="C214" s="117"/>
      <c r="D214" s="117"/>
      <c r="E214" s="117"/>
      <c r="F214" s="117"/>
      <c r="G214" s="117"/>
    </row>
    <row r="215" spans="1:7" ht="12">
      <c r="A215" s="117"/>
      <c r="B215" s="117"/>
      <c r="C215" s="117"/>
      <c r="D215" s="117"/>
      <c r="E215" s="117"/>
      <c r="F215" s="117"/>
      <c r="G215" s="117"/>
    </row>
    <row r="216" spans="1:7" ht="12">
      <c r="A216" s="117"/>
      <c r="B216" s="117"/>
      <c r="C216" s="117"/>
      <c r="D216" s="117"/>
      <c r="E216" s="117"/>
      <c r="F216" s="117"/>
      <c r="G216" s="117"/>
    </row>
    <row r="217" spans="1:7" ht="12">
      <c r="A217" s="117"/>
      <c r="B217" s="117"/>
      <c r="C217" s="117"/>
      <c r="D217" s="117"/>
      <c r="E217" s="117"/>
      <c r="F217" s="117"/>
      <c r="G217" s="117"/>
    </row>
    <row r="218" spans="1:7" ht="12">
      <c r="A218" s="117"/>
      <c r="B218" s="117"/>
      <c r="C218" s="117"/>
      <c r="D218" s="117"/>
      <c r="E218" s="117"/>
      <c r="F218" s="117"/>
      <c r="G218" s="117"/>
    </row>
    <row r="219" spans="1:7" ht="12">
      <c r="A219" s="117"/>
      <c r="B219" s="117"/>
      <c r="C219" s="117"/>
      <c r="D219" s="117"/>
      <c r="E219" s="117"/>
      <c r="F219" s="117"/>
      <c r="G219" s="117"/>
    </row>
    <row r="220" spans="1:7" ht="12">
      <c r="A220" s="117"/>
      <c r="B220" s="117"/>
      <c r="C220" s="117"/>
      <c r="D220" s="117"/>
      <c r="E220" s="117"/>
      <c r="F220" s="117"/>
      <c r="G220" s="117"/>
    </row>
    <row r="221" spans="1:7" ht="12">
      <c r="A221" s="117"/>
      <c r="B221" s="117"/>
      <c r="C221" s="117"/>
      <c r="D221" s="117"/>
      <c r="E221" s="117"/>
      <c r="F221" s="117"/>
      <c r="G221" s="117"/>
    </row>
    <row r="222" spans="1:7" ht="12">
      <c r="A222" s="117"/>
      <c r="B222" s="117"/>
      <c r="C222" s="117"/>
      <c r="D222" s="117"/>
      <c r="E222" s="117"/>
      <c r="F222" s="117"/>
      <c r="G222" s="117"/>
    </row>
    <row r="223" spans="1:7" ht="12">
      <c r="A223" s="117"/>
      <c r="B223" s="117"/>
      <c r="C223" s="117"/>
      <c r="D223" s="117"/>
      <c r="E223" s="117"/>
      <c r="F223" s="117"/>
      <c r="G223" s="117"/>
    </row>
    <row r="224" spans="1:7" ht="12">
      <c r="A224" s="117"/>
      <c r="B224" s="117"/>
      <c r="C224" s="117"/>
      <c r="D224" s="117"/>
      <c r="E224" s="117"/>
      <c r="F224" s="117"/>
      <c r="G224" s="117"/>
    </row>
    <row r="225" spans="1:7" ht="12">
      <c r="A225" s="117"/>
      <c r="B225" s="117"/>
      <c r="C225" s="117"/>
      <c r="D225" s="117"/>
      <c r="E225" s="117"/>
      <c r="F225" s="117"/>
      <c r="G225" s="117"/>
    </row>
    <row r="226" spans="1:7" ht="12">
      <c r="A226" s="117"/>
      <c r="B226" s="117"/>
      <c r="C226" s="117"/>
      <c r="D226" s="117"/>
      <c r="E226" s="117"/>
      <c r="F226" s="117"/>
      <c r="G226" s="117"/>
    </row>
    <row r="227" spans="1:7" ht="12">
      <c r="A227" s="117"/>
      <c r="B227" s="117"/>
      <c r="C227" s="117"/>
      <c r="D227" s="117"/>
      <c r="E227" s="117"/>
      <c r="F227" s="117"/>
      <c r="G227" s="117"/>
    </row>
    <row r="228" spans="1:7" ht="12">
      <c r="A228" s="117"/>
      <c r="B228" s="117"/>
      <c r="C228" s="117"/>
      <c r="D228" s="117"/>
      <c r="E228" s="117"/>
      <c r="F228" s="117"/>
      <c r="G228" s="117"/>
    </row>
    <row r="229" spans="1:7" ht="12">
      <c r="A229" s="117"/>
      <c r="B229" s="117"/>
      <c r="C229" s="117"/>
      <c r="D229" s="117"/>
      <c r="E229" s="117"/>
      <c r="F229" s="117"/>
      <c r="G229" s="117"/>
    </row>
    <row r="230" spans="1:7" ht="12">
      <c r="A230" s="117"/>
      <c r="B230" s="117"/>
      <c r="C230" s="117"/>
      <c r="D230" s="117"/>
      <c r="E230" s="117"/>
      <c r="F230" s="117"/>
      <c r="G230" s="117"/>
    </row>
    <row r="231" spans="1:7" ht="12">
      <c r="A231" s="117"/>
      <c r="B231" s="117"/>
      <c r="C231" s="117"/>
      <c r="D231" s="117"/>
      <c r="E231" s="117"/>
      <c r="F231" s="117"/>
      <c r="G231" s="117"/>
    </row>
    <row r="232" spans="1:7" ht="12">
      <c r="A232" s="117"/>
      <c r="B232" s="117"/>
      <c r="C232" s="117"/>
      <c r="D232" s="117"/>
      <c r="E232" s="117"/>
      <c r="F232" s="117"/>
      <c r="G232" s="117"/>
    </row>
    <row r="233" spans="1:7" ht="12">
      <c r="A233" s="117"/>
      <c r="B233" s="117"/>
      <c r="C233" s="117"/>
      <c r="D233" s="117"/>
      <c r="E233" s="117"/>
      <c r="F233" s="117"/>
      <c r="G233" s="117"/>
    </row>
    <row r="234" spans="1:7" ht="12">
      <c r="A234" s="117"/>
      <c r="B234" s="117"/>
      <c r="C234" s="117"/>
      <c r="D234" s="117"/>
      <c r="E234" s="117"/>
      <c r="F234" s="117"/>
      <c r="G234" s="117"/>
    </row>
    <row r="235" spans="1:7" ht="12">
      <c r="A235" s="117"/>
      <c r="B235" s="117"/>
      <c r="C235" s="117"/>
      <c r="D235" s="117"/>
      <c r="E235" s="117"/>
      <c r="F235" s="117"/>
      <c r="G235" s="117"/>
    </row>
    <row r="236" spans="1:7" ht="12">
      <c r="A236" s="117"/>
      <c r="B236" s="117"/>
      <c r="C236" s="117"/>
      <c r="D236" s="117"/>
      <c r="E236" s="117"/>
      <c r="F236" s="117"/>
      <c r="G236" s="117"/>
    </row>
    <row r="237" spans="1:7" ht="12">
      <c r="A237" s="117"/>
      <c r="B237" s="117"/>
      <c r="C237" s="117"/>
      <c r="D237" s="117"/>
      <c r="E237" s="117"/>
      <c r="F237" s="117"/>
      <c r="G237" s="117"/>
    </row>
    <row r="238" spans="1:7" ht="12">
      <c r="A238" s="117"/>
      <c r="B238" s="117"/>
      <c r="C238" s="117"/>
      <c r="D238" s="117"/>
      <c r="E238" s="117"/>
      <c r="F238" s="117"/>
      <c r="G238" s="117"/>
    </row>
    <row r="239" spans="1:7" ht="12">
      <c r="A239" s="117"/>
      <c r="B239" s="117"/>
      <c r="C239" s="117"/>
      <c r="D239" s="117"/>
      <c r="E239" s="117"/>
      <c r="F239" s="117"/>
      <c r="G239" s="117"/>
    </row>
    <row r="240" spans="1:7" ht="12">
      <c r="A240" s="117"/>
      <c r="B240" s="117"/>
      <c r="C240" s="117"/>
      <c r="D240" s="117"/>
      <c r="E240" s="117"/>
      <c r="F240" s="117"/>
      <c r="G240" s="117"/>
    </row>
    <row r="241" spans="1:7" ht="12">
      <c r="A241" s="117"/>
      <c r="B241" s="117"/>
      <c r="C241" s="117"/>
      <c r="D241" s="117"/>
      <c r="E241" s="117"/>
      <c r="F241" s="117"/>
      <c r="G241" s="117"/>
    </row>
    <row r="242" spans="1:7" ht="12">
      <c r="A242" s="117"/>
      <c r="B242" s="117"/>
      <c r="C242" s="117"/>
      <c r="D242" s="117"/>
      <c r="E242" s="117"/>
      <c r="F242" s="117"/>
      <c r="G242" s="117"/>
    </row>
    <row r="243" spans="1:7" ht="12">
      <c r="A243" s="117"/>
      <c r="B243" s="117"/>
      <c r="C243" s="117"/>
      <c r="D243" s="117"/>
      <c r="E243" s="117"/>
      <c r="F243" s="117"/>
      <c r="G243" s="117"/>
    </row>
    <row r="244" spans="1:7" ht="12">
      <c r="A244" s="117"/>
      <c r="B244" s="117"/>
      <c r="C244" s="117"/>
      <c r="D244" s="117"/>
      <c r="E244" s="117"/>
      <c r="F244" s="117"/>
      <c r="G244" s="117"/>
    </row>
    <row r="245" spans="1:7" ht="12">
      <c r="A245" s="117"/>
      <c r="B245" s="117"/>
      <c r="C245" s="117"/>
      <c r="D245" s="117"/>
      <c r="E245" s="117"/>
      <c r="F245" s="117"/>
      <c r="G245" s="117"/>
    </row>
    <row r="246" spans="1:7" ht="12">
      <c r="A246" s="117"/>
      <c r="B246" s="117"/>
      <c r="C246" s="117"/>
      <c r="D246" s="117"/>
      <c r="E246" s="117"/>
      <c r="F246" s="117"/>
      <c r="G246" s="117"/>
    </row>
    <row r="247" spans="1:7" ht="12">
      <c r="A247" s="117"/>
      <c r="B247" s="117"/>
      <c r="C247" s="117"/>
      <c r="D247" s="117"/>
      <c r="E247" s="117"/>
      <c r="F247" s="117"/>
      <c r="G247" s="117"/>
    </row>
    <row r="248" spans="1:7" ht="12">
      <c r="A248" s="117"/>
      <c r="B248" s="117"/>
      <c r="C248" s="117"/>
      <c r="D248" s="117"/>
      <c r="E248" s="117"/>
      <c r="F248" s="117"/>
      <c r="G248" s="117"/>
    </row>
    <row r="249" spans="1:7" ht="12">
      <c r="A249" s="117"/>
      <c r="B249" s="117"/>
      <c r="C249" s="117"/>
      <c r="D249" s="117"/>
      <c r="E249" s="117"/>
      <c r="F249" s="117"/>
      <c r="G249" s="117"/>
    </row>
    <row r="250" spans="1:7" ht="12">
      <c r="A250" s="117"/>
      <c r="B250" s="117"/>
      <c r="C250" s="117"/>
      <c r="D250" s="117"/>
      <c r="E250" s="117"/>
      <c r="F250" s="117"/>
      <c r="G250" s="117"/>
    </row>
    <row r="251" spans="1:7" ht="12">
      <c r="A251" s="117"/>
      <c r="B251" s="117"/>
      <c r="C251" s="117"/>
      <c r="D251" s="117"/>
      <c r="E251" s="117"/>
      <c r="F251" s="117"/>
      <c r="G251" s="117"/>
    </row>
    <row r="252" spans="1:7" ht="12">
      <c r="A252" s="117"/>
      <c r="B252" s="117"/>
      <c r="C252" s="117"/>
      <c r="D252" s="117"/>
      <c r="E252" s="117"/>
      <c r="F252" s="117"/>
      <c r="G252" s="117"/>
    </row>
    <row r="253" spans="1:7" ht="12">
      <c r="A253" s="117"/>
      <c r="B253" s="117"/>
      <c r="C253" s="117"/>
      <c r="D253" s="117"/>
      <c r="E253" s="117"/>
      <c r="F253" s="117"/>
      <c r="G253" s="117"/>
    </row>
    <row r="254" spans="1:7" ht="12">
      <c r="A254" s="117"/>
      <c r="B254" s="117"/>
      <c r="C254" s="117"/>
      <c r="D254" s="117"/>
      <c r="E254" s="117"/>
      <c r="F254" s="117"/>
      <c r="G254" s="117"/>
    </row>
    <row r="255" spans="1:7" ht="12">
      <c r="A255" s="117"/>
      <c r="B255" s="117"/>
      <c r="C255" s="117"/>
      <c r="D255" s="117"/>
      <c r="E255" s="117"/>
      <c r="F255" s="117"/>
      <c r="G255" s="117"/>
    </row>
    <row r="256" spans="1:7" ht="12">
      <c r="A256" s="117"/>
      <c r="B256" s="117"/>
      <c r="C256" s="117"/>
      <c r="D256" s="117"/>
      <c r="E256" s="117"/>
      <c r="F256" s="117"/>
      <c r="G256" s="117"/>
    </row>
    <row r="257" spans="1:7" ht="12">
      <c r="A257" s="117"/>
      <c r="B257" s="117"/>
      <c r="C257" s="117"/>
      <c r="D257" s="117"/>
      <c r="E257" s="117"/>
      <c r="F257" s="117"/>
      <c r="G257" s="117"/>
    </row>
    <row r="258" spans="1:7" ht="12">
      <c r="A258" s="117"/>
      <c r="B258" s="117"/>
      <c r="C258" s="117"/>
      <c r="D258" s="117"/>
      <c r="E258" s="117"/>
      <c r="F258" s="117"/>
      <c r="G258" s="117"/>
    </row>
    <row r="259" spans="1:7" ht="12">
      <c r="A259" s="117"/>
      <c r="B259" s="117"/>
      <c r="C259" s="117"/>
      <c r="D259" s="117"/>
      <c r="E259" s="117"/>
      <c r="F259" s="117"/>
      <c r="G259" s="117"/>
    </row>
    <row r="260" spans="1:7" ht="12">
      <c r="A260" s="117"/>
      <c r="B260" s="117"/>
      <c r="C260" s="117"/>
      <c r="D260" s="117"/>
      <c r="E260" s="117"/>
      <c r="F260" s="117"/>
      <c r="G260" s="117"/>
    </row>
    <row r="261" spans="1:7" ht="12">
      <c r="A261" s="117"/>
      <c r="B261" s="117"/>
      <c r="C261" s="117"/>
      <c r="D261" s="117"/>
      <c r="E261" s="117"/>
      <c r="F261" s="117"/>
      <c r="G261" s="117"/>
    </row>
    <row r="262" spans="1:7" ht="12">
      <c r="A262" s="117"/>
      <c r="B262" s="117"/>
      <c r="C262" s="117"/>
      <c r="D262" s="117"/>
      <c r="E262" s="117"/>
      <c r="F262" s="117"/>
      <c r="G262" s="117"/>
    </row>
    <row r="263" spans="1:7" ht="12">
      <c r="A263" s="117"/>
      <c r="B263" s="117"/>
      <c r="C263" s="117"/>
      <c r="D263" s="117"/>
      <c r="E263" s="117"/>
      <c r="F263" s="117"/>
      <c r="G263" s="117"/>
    </row>
    <row r="264" spans="1:7" ht="12">
      <c r="A264" s="117"/>
      <c r="B264" s="117"/>
      <c r="C264" s="117"/>
      <c r="D264" s="117"/>
      <c r="E264" s="117"/>
      <c r="F264" s="117"/>
      <c r="G264" s="117"/>
    </row>
    <row r="265" spans="1:7" ht="12">
      <c r="A265" s="117"/>
      <c r="B265" s="117"/>
      <c r="C265" s="117"/>
      <c r="D265" s="117"/>
      <c r="E265" s="117"/>
      <c r="F265" s="117"/>
      <c r="G265" s="117"/>
    </row>
    <row r="266" spans="1:7" ht="12">
      <c r="A266" s="117"/>
      <c r="B266" s="117"/>
      <c r="C266" s="117"/>
      <c r="D266" s="117"/>
      <c r="E266" s="117"/>
      <c r="F266" s="117"/>
      <c r="G266" s="117"/>
    </row>
    <row r="267" spans="1:7" ht="12">
      <c r="A267" s="117"/>
      <c r="B267" s="117"/>
      <c r="C267" s="117"/>
      <c r="D267" s="117"/>
      <c r="E267" s="117"/>
      <c r="F267" s="117"/>
      <c r="G267" s="117"/>
    </row>
    <row r="268" spans="1:7" ht="12">
      <c r="A268" s="117"/>
      <c r="B268" s="117"/>
      <c r="C268" s="117"/>
      <c r="D268" s="117"/>
      <c r="E268" s="117"/>
      <c r="F268" s="117"/>
      <c r="G268" s="117"/>
    </row>
    <row r="269" spans="1:7" ht="12">
      <c r="A269" s="117"/>
      <c r="B269" s="117"/>
      <c r="C269" s="117"/>
      <c r="D269" s="117"/>
      <c r="E269" s="117"/>
      <c r="F269" s="117"/>
      <c r="G269" s="117"/>
    </row>
    <row r="270" spans="1:7" ht="12">
      <c r="A270" s="117"/>
      <c r="B270" s="117"/>
      <c r="C270" s="117"/>
      <c r="D270" s="117"/>
      <c r="E270" s="117"/>
      <c r="F270" s="117"/>
      <c r="G270" s="117"/>
    </row>
    <row r="271" spans="1:7" ht="12">
      <c r="A271" s="117"/>
      <c r="B271" s="117"/>
      <c r="C271" s="117"/>
      <c r="D271" s="117"/>
      <c r="E271" s="117"/>
      <c r="F271" s="117"/>
      <c r="G271" s="117"/>
    </row>
    <row r="272" spans="1:7" ht="12">
      <c r="A272" s="117"/>
      <c r="B272" s="117"/>
      <c r="C272" s="117"/>
      <c r="D272" s="117"/>
      <c r="E272" s="117"/>
      <c r="F272" s="117"/>
      <c r="G272" s="117"/>
    </row>
    <row r="273" spans="1:7" ht="12">
      <c r="A273" s="117"/>
      <c r="B273" s="117"/>
      <c r="C273" s="117"/>
      <c r="D273" s="117"/>
      <c r="E273" s="117"/>
      <c r="F273" s="117"/>
      <c r="G273" s="117"/>
    </row>
    <row r="274" spans="1:7" ht="12">
      <c r="A274" s="117"/>
      <c r="B274" s="117"/>
      <c r="C274" s="117"/>
      <c r="D274" s="117"/>
      <c r="E274" s="117"/>
      <c r="F274" s="117"/>
      <c r="G274" s="117"/>
    </row>
    <row r="275" spans="1:7" ht="12">
      <c r="A275" s="117"/>
      <c r="B275" s="117"/>
      <c r="C275" s="117"/>
      <c r="D275" s="117"/>
      <c r="E275" s="117"/>
      <c r="F275" s="117"/>
      <c r="G275" s="117"/>
    </row>
    <row r="276" spans="1:7" ht="12">
      <c r="A276" s="117"/>
      <c r="B276" s="117"/>
      <c r="C276" s="117"/>
      <c r="D276" s="117"/>
      <c r="E276" s="117"/>
      <c r="F276" s="117"/>
      <c r="G276" s="117"/>
    </row>
    <row r="277" spans="1:7" ht="12">
      <c r="A277" s="117"/>
      <c r="B277" s="117"/>
      <c r="C277" s="117"/>
      <c r="D277" s="117"/>
      <c r="E277" s="117"/>
      <c r="F277" s="117"/>
      <c r="G277" s="117"/>
    </row>
    <row r="278" spans="1:7" ht="12">
      <c r="A278" s="117"/>
      <c r="B278" s="117"/>
      <c r="C278" s="117"/>
      <c r="D278" s="117"/>
      <c r="E278" s="117"/>
      <c r="F278" s="117"/>
      <c r="G278" s="117"/>
    </row>
    <row r="279" spans="1:7" ht="12">
      <c r="A279" s="117"/>
      <c r="B279" s="117"/>
      <c r="C279" s="117"/>
      <c r="D279" s="117"/>
      <c r="E279" s="117"/>
      <c r="F279" s="117"/>
      <c r="G279" s="117"/>
    </row>
    <row r="280" spans="1:7" ht="12">
      <c r="A280" s="117"/>
      <c r="B280" s="117"/>
      <c r="C280" s="117"/>
      <c r="D280" s="117"/>
      <c r="E280" s="117"/>
      <c r="F280" s="117"/>
      <c r="G280" s="117"/>
    </row>
    <row r="281" spans="1:7" ht="12">
      <c r="A281" s="117"/>
      <c r="B281" s="117"/>
      <c r="C281" s="117"/>
      <c r="D281" s="117"/>
      <c r="E281" s="117"/>
      <c r="F281" s="117"/>
      <c r="G281" s="117"/>
    </row>
    <row r="282" spans="1:7" ht="12">
      <c r="A282" s="117"/>
      <c r="B282" s="117"/>
      <c r="C282" s="117"/>
      <c r="D282" s="117"/>
      <c r="E282" s="117"/>
      <c r="F282" s="117"/>
      <c r="G282" s="117"/>
    </row>
    <row r="283" spans="1:7" ht="12">
      <c r="A283" s="117"/>
      <c r="B283" s="117"/>
      <c r="C283" s="117"/>
      <c r="D283" s="117"/>
      <c r="E283" s="117"/>
      <c r="F283" s="117"/>
      <c r="G283" s="117"/>
    </row>
    <row r="284" spans="1:7" ht="12">
      <c r="A284" s="117"/>
      <c r="B284" s="117"/>
      <c r="C284" s="117"/>
      <c r="D284" s="117"/>
      <c r="E284" s="117"/>
      <c r="F284" s="117"/>
      <c r="G284" s="117"/>
    </row>
    <row r="285" spans="1:7" ht="12">
      <c r="A285" s="117"/>
      <c r="B285" s="117"/>
      <c r="C285" s="117"/>
      <c r="D285" s="117"/>
      <c r="E285" s="117"/>
      <c r="F285" s="117"/>
      <c r="G285" s="117"/>
    </row>
    <row r="286" spans="1:7" ht="12">
      <c r="A286" s="117"/>
      <c r="B286" s="117"/>
      <c r="C286" s="117"/>
      <c r="D286" s="117"/>
      <c r="E286" s="117"/>
      <c r="F286" s="117"/>
      <c r="G286" s="117"/>
    </row>
    <row r="287" spans="1:7" ht="12">
      <c r="A287" s="117"/>
      <c r="B287" s="117"/>
      <c r="C287" s="117"/>
      <c r="D287" s="117"/>
      <c r="E287" s="117"/>
      <c r="F287" s="117"/>
      <c r="G287" s="117"/>
    </row>
    <row r="288" spans="1:7" ht="12">
      <c r="A288" s="117"/>
      <c r="B288" s="117"/>
      <c r="C288" s="117"/>
      <c r="D288" s="117"/>
      <c r="E288" s="117"/>
      <c r="F288" s="117"/>
      <c r="G288" s="117"/>
    </row>
    <row r="289" spans="1:7" ht="12">
      <c r="A289" s="117"/>
      <c r="B289" s="117"/>
      <c r="C289" s="117"/>
      <c r="D289" s="117"/>
      <c r="E289" s="117"/>
      <c r="F289" s="117"/>
      <c r="G289" s="117"/>
    </row>
    <row r="290" spans="1:7" ht="12">
      <c r="A290" s="117"/>
      <c r="B290" s="117"/>
      <c r="C290" s="117"/>
      <c r="D290" s="117"/>
      <c r="E290" s="117"/>
      <c r="F290" s="117"/>
      <c r="G290" s="117"/>
    </row>
    <row r="291" spans="1:7" ht="12">
      <c r="A291" s="117"/>
      <c r="B291" s="117"/>
      <c r="C291" s="117"/>
      <c r="D291" s="117"/>
      <c r="E291" s="117"/>
      <c r="F291" s="117"/>
      <c r="G291" s="117"/>
    </row>
    <row r="292" spans="1:7" ht="12">
      <c r="A292" s="117"/>
      <c r="B292" s="117"/>
      <c r="C292" s="117"/>
      <c r="D292" s="117"/>
      <c r="E292" s="117"/>
      <c r="F292" s="117"/>
      <c r="G292" s="117"/>
    </row>
    <row r="293" spans="1:7" ht="12">
      <c r="A293" s="117"/>
      <c r="B293" s="117"/>
      <c r="C293" s="117"/>
      <c r="D293" s="117"/>
      <c r="E293" s="117"/>
      <c r="F293" s="117"/>
      <c r="G293" s="117"/>
    </row>
    <row r="294" spans="1:7" ht="12">
      <c r="A294" s="117"/>
      <c r="B294" s="117"/>
      <c r="C294" s="117"/>
      <c r="D294" s="117"/>
      <c r="E294" s="117"/>
      <c r="F294" s="117"/>
      <c r="G294" s="117"/>
    </row>
    <row r="295" spans="1:7" ht="12">
      <c r="A295" s="117"/>
      <c r="B295" s="117"/>
      <c r="C295" s="117"/>
      <c r="D295" s="117"/>
      <c r="E295" s="117"/>
      <c r="F295" s="117"/>
      <c r="G295" s="117"/>
    </row>
    <row r="296" spans="1:7" ht="12">
      <c r="A296" s="117"/>
      <c r="B296" s="117"/>
      <c r="C296" s="117"/>
      <c r="D296" s="117"/>
      <c r="E296" s="117"/>
      <c r="F296" s="117"/>
      <c r="G296" s="117"/>
    </row>
    <row r="297" spans="1:7" ht="12">
      <c r="A297" s="117"/>
      <c r="B297" s="117"/>
      <c r="C297" s="117"/>
      <c r="D297" s="117"/>
      <c r="E297" s="117"/>
      <c r="F297" s="117"/>
      <c r="G297" s="117"/>
    </row>
    <row r="298" spans="1:7" ht="12">
      <c r="A298" s="117"/>
      <c r="B298" s="117"/>
      <c r="C298" s="117"/>
      <c r="D298" s="117"/>
      <c r="E298" s="117"/>
      <c r="F298" s="117"/>
      <c r="G298" s="117"/>
    </row>
    <row r="299" spans="1:7" ht="12">
      <c r="A299" s="117"/>
      <c r="B299" s="117"/>
      <c r="C299" s="117"/>
      <c r="D299" s="117"/>
      <c r="E299" s="117"/>
      <c r="F299" s="117"/>
      <c r="G299" s="117"/>
    </row>
    <row r="300" spans="1:7" ht="12">
      <c r="A300" s="117"/>
      <c r="B300" s="117"/>
      <c r="C300" s="117"/>
      <c r="D300" s="117"/>
      <c r="E300" s="117"/>
      <c r="F300" s="117"/>
      <c r="G300" s="117"/>
    </row>
    <row r="301" spans="1:7" ht="12">
      <c r="A301" s="117"/>
      <c r="B301" s="117"/>
      <c r="C301" s="117"/>
      <c r="D301" s="117"/>
      <c r="E301" s="117"/>
      <c r="F301" s="117"/>
      <c r="G301" s="117"/>
    </row>
    <row r="302" spans="1:7" ht="12">
      <c r="A302" s="117"/>
      <c r="B302" s="117"/>
      <c r="C302" s="117"/>
      <c r="D302" s="117"/>
      <c r="E302" s="117"/>
      <c r="F302" s="117"/>
      <c r="G302" s="117"/>
    </row>
    <row r="303" spans="1:7" ht="12">
      <c r="A303" s="117"/>
      <c r="B303" s="117"/>
      <c r="C303" s="117"/>
      <c r="D303" s="117"/>
      <c r="E303" s="117"/>
      <c r="F303" s="117"/>
      <c r="G303" s="117"/>
    </row>
    <row r="304" spans="1:7" ht="12">
      <c r="A304" s="117"/>
      <c r="B304" s="117"/>
      <c r="C304" s="117"/>
      <c r="D304" s="117"/>
      <c r="E304" s="117"/>
      <c r="F304" s="117"/>
      <c r="G304" s="117"/>
    </row>
    <row r="305" spans="1:7" ht="12">
      <c r="A305" s="117"/>
      <c r="B305" s="117"/>
      <c r="C305" s="117"/>
      <c r="D305" s="117"/>
      <c r="E305" s="117"/>
      <c r="F305" s="117"/>
      <c r="G305" s="117"/>
    </row>
    <row r="306" spans="1:7" ht="12">
      <c r="A306" s="117"/>
      <c r="B306" s="117"/>
      <c r="C306" s="117"/>
      <c r="D306" s="117"/>
      <c r="E306" s="117"/>
      <c r="F306" s="117"/>
      <c r="G306" s="117"/>
    </row>
    <row r="307" spans="1:7" ht="12">
      <c r="A307" s="117"/>
      <c r="B307" s="117"/>
      <c r="C307" s="117"/>
      <c r="D307" s="117"/>
      <c r="E307" s="117"/>
      <c r="F307" s="117"/>
      <c r="G307" s="117"/>
    </row>
    <row r="308" spans="1:7" ht="12">
      <c r="A308" s="117"/>
      <c r="B308" s="117"/>
      <c r="C308" s="117"/>
      <c r="D308" s="117"/>
      <c r="E308" s="117"/>
      <c r="F308" s="117"/>
      <c r="G308" s="117"/>
    </row>
    <row r="309" spans="1:7" ht="12">
      <c r="A309" s="117"/>
      <c r="B309" s="117"/>
      <c r="C309" s="117"/>
      <c r="D309" s="117"/>
      <c r="E309" s="117"/>
      <c r="F309" s="117"/>
      <c r="G309" s="117"/>
    </row>
    <row r="310" spans="1:7" ht="12">
      <c r="A310" s="117"/>
      <c r="B310" s="117"/>
      <c r="C310" s="117"/>
      <c r="D310" s="117"/>
      <c r="E310" s="117"/>
      <c r="F310" s="117"/>
      <c r="G310" s="117"/>
    </row>
    <row r="311" spans="1:7" ht="12">
      <c r="A311" s="117"/>
      <c r="B311" s="117"/>
      <c r="C311" s="117"/>
      <c r="D311" s="117"/>
      <c r="E311" s="117"/>
      <c r="F311" s="117"/>
      <c r="G311" s="117"/>
    </row>
    <row r="312" spans="1:7" ht="12">
      <c r="A312" s="117"/>
      <c r="B312" s="117"/>
      <c r="C312" s="117"/>
      <c r="D312" s="117"/>
      <c r="E312" s="117"/>
      <c r="F312" s="117"/>
      <c r="G312" s="117"/>
    </row>
    <row r="313" spans="1:7" ht="12">
      <c r="A313" s="117"/>
      <c r="B313" s="117"/>
      <c r="C313" s="117"/>
      <c r="D313" s="117"/>
      <c r="E313" s="117"/>
      <c r="F313" s="117"/>
      <c r="G313" s="117"/>
    </row>
    <row r="314" spans="1:7" ht="12">
      <c r="A314" s="117"/>
      <c r="B314" s="117"/>
      <c r="C314" s="117"/>
      <c r="D314" s="117"/>
      <c r="E314" s="117"/>
      <c r="F314" s="117"/>
      <c r="G314" s="117"/>
    </row>
    <row r="315" spans="1:7" ht="12">
      <c r="A315" s="117"/>
      <c r="B315" s="117"/>
      <c r="C315" s="117"/>
      <c r="D315" s="117"/>
      <c r="E315" s="117"/>
      <c r="F315" s="117"/>
      <c r="G315" s="117"/>
    </row>
    <row r="316" spans="1:7" ht="12">
      <c r="A316" s="117"/>
      <c r="B316" s="117"/>
      <c r="C316" s="117"/>
      <c r="D316" s="117"/>
      <c r="E316" s="117"/>
      <c r="F316" s="117"/>
      <c r="G316" s="117"/>
    </row>
    <row r="317" spans="1:7" ht="12">
      <c r="A317" s="117"/>
      <c r="B317" s="117"/>
      <c r="C317" s="117"/>
      <c r="D317" s="117"/>
      <c r="E317" s="117"/>
      <c r="F317" s="117"/>
      <c r="G317" s="117"/>
    </row>
    <row r="318" spans="1:7" ht="12">
      <c r="A318" s="117"/>
      <c r="B318" s="117"/>
      <c r="C318" s="117"/>
      <c r="D318" s="117"/>
      <c r="E318" s="117"/>
      <c r="F318" s="117"/>
      <c r="G318" s="117"/>
    </row>
    <row r="319" spans="1:7" ht="12">
      <c r="A319" s="117"/>
      <c r="B319" s="117"/>
      <c r="C319" s="117"/>
      <c r="D319" s="117"/>
      <c r="E319" s="117"/>
      <c r="F319" s="117"/>
      <c r="G319" s="117"/>
    </row>
    <row r="320" spans="1:7" ht="12">
      <c r="A320" s="117"/>
      <c r="B320" s="117"/>
      <c r="C320" s="117"/>
      <c r="D320" s="117"/>
      <c r="E320" s="117"/>
      <c r="F320" s="117"/>
      <c r="G320" s="117"/>
    </row>
    <row r="321" spans="1:7" ht="12">
      <c r="A321" s="117"/>
      <c r="B321" s="117"/>
      <c r="C321" s="117"/>
      <c r="D321" s="117"/>
      <c r="E321" s="117"/>
      <c r="F321" s="117"/>
      <c r="G321" s="117"/>
    </row>
    <row r="322" spans="1:7" ht="12">
      <c r="A322" s="117"/>
      <c r="B322" s="117"/>
      <c r="C322" s="117"/>
      <c r="D322" s="117"/>
      <c r="E322" s="117"/>
      <c r="F322" s="117"/>
      <c r="G322" s="117"/>
    </row>
    <row r="323" spans="1:7" ht="12">
      <c r="A323" s="117"/>
      <c r="B323" s="117"/>
      <c r="C323" s="117"/>
      <c r="D323" s="117"/>
      <c r="E323" s="117"/>
      <c r="F323" s="117"/>
      <c r="G323" s="117"/>
    </row>
    <row r="324" spans="1:7" ht="12">
      <c r="A324" s="117"/>
      <c r="B324" s="117"/>
      <c r="C324" s="117"/>
      <c r="D324" s="117"/>
      <c r="E324" s="117"/>
      <c r="F324" s="117"/>
      <c r="G324" s="117"/>
    </row>
    <row r="325" spans="1:7" ht="12">
      <c r="A325" s="117"/>
      <c r="B325" s="117"/>
      <c r="C325" s="117"/>
      <c r="D325" s="117"/>
      <c r="E325" s="117"/>
      <c r="F325" s="117"/>
      <c r="G325" s="117"/>
    </row>
    <row r="326" spans="1:7" ht="12">
      <c r="A326" s="117"/>
      <c r="B326" s="117"/>
      <c r="C326" s="117"/>
      <c r="D326" s="117"/>
      <c r="E326" s="117"/>
      <c r="F326" s="117"/>
      <c r="G326" s="117"/>
    </row>
    <row r="327" spans="1:7" ht="12">
      <c r="A327" s="117"/>
      <c r="B327" s="117"/>
      <c r="C327" s="117"/>
      <c r="D327" s="117"/>
      <c r="E327" s="117"/>
      <c r="F327" s="117"/>
      <c r="G327" s="117"/>
    </row>
    <row r="328" spans="1:7" ht="12">
      <c r="A328" s="117"/>
      <c r="B328" s="117"/>
      <c r="C328" s="117"/>
      <c r="D328" s="117"/>
      <c r="E328" s="117"/>
      <c r="F328" s="117"/>
      <c r="G328" s="117"/>
    </row>
    <row r="329" spans="1:7" ht="12">
      <c r="A329" s="117"/>
      <c r="B329" s="117"/>
      <c r="C329" s="117"/>
      <c r="D329" s="117"/>
      <c r="E329" s="117"/>
      <c r="F329" s="117"/>
      <c r="G329" s="117"/>
    </row>
    <row r="330" spans="1:7" ht="12">
      <c r="A330" s="117"/>
      <c r="B330" s="117"/>
      <c r="C330" s="117"/>
      <c r="D330" s="117"/>
      <c r="E330" s="117"/>
      <c r="F330" s="117"/>
      <c r="G330" s="117"/>
    </row>
    <row r="331" spans="1:7" ht="12">
      <c r="A331" s="117"/>
      <c r="B331" s="117"/>
      <c r="C331" s="117"/>
      <c r="D331" s="117"/>
      <c r="E331" s="117"/>
      <c r="F331" s="117"/>
      <c r="G331" s="117"/>
    </row>
    <row r="332" spans="1:7" ht="12">
      <c r="A332" s="117"/>
      <c r="B332" s="117"/>
      <c r="C332" s="117"/>
      <c r="D332" s="117"/>
      <c r="E332" s="117"/>
      <c r="F332" s="117"/>
      <c r="G332" s="117"/>
    </row>
    <row r="333" spans="1:7" ht="12">
      <c r="A333" s="117"/>
      <c r="B333" s="117"/>
      <c r="C333" s="117"/>
      <c r="D333" s="117"/>
      <c r="E333" s="117"/>
      <c r="F333" s="117"/>
      <c r="G333" s="117"/>
    </row>
    <row r="334" spans="1:7" ht="12">
      <c r="A334" s="117"/>
      <c r="B334" s="117"/>
      <c r="C334" s="117"/>
      <c r="D334" s="117"/>
      <c r="E334" s="117"/>
      <c r="F334" s="117"/>
      <c r="G334" s="117"/>
    </row>
    <row r="335" spans="1:7" ht="12">
      <c r="A335" s="117"/>
      <c r="B335" s="117"/>
      <c r="C335" s="117"/>
      <c r="D335" s="117"/>
      <c r="E335" s="117"/>
      <c r="F335" s="117"/>
      <c r="G335" s="117"/>
    </row>
    <row r="336" spans="1:7" ht="12">
      <c r="A336" s="117"/>
      <c r="B336" s="117"/>
      <c r="C336" s="117"/>
      <c r="D336" s="117"/>
      <c r="E336" s="117"/>
      <c r="F336" s="117"/>
      <c r="G336" s="117"/>
    </row>
    <row r="337" spans="1:7" ht="12">
      <c r="A337" s="117"/>
      <c r="B337" s="117"/>
      <c r="C337" s="117"/>
      <c r="D337" s="117"/>
      <c r="E337" s="117"/>
      <c r="F337" s="117"/>
      <c r="G337" s="117"/>
    </row>
    <row r="338" spans="1:7" ht="12">
      <c r="A338" s="117"/>
      <c r="B338" s="117"/>
      <c r="C338" s="117"/>
      <c r="D338" s="117"/>
      <c r="E338" s="117"/>
      <c r="F338" s="117"/>
      <c r="G338" s="117"/>
    </row>
    <row r="339" spans="1:7" ht="12">
      <c r="A339" s="117"/>
      <c r="B339" s="117"/>
      <c r="C339" s="117"/>
      <c r="D339" s="117"/>
      <c r="E339" s="117"/>
      <c r="F339" s="117"/>
      <c r="G339" s="117"/>
    </row>
    <row r="340" spans="1:7" ht="12">
      <c r="A340" s="117"/>
      <c r="B340" s="117"/>
      <c r="C340" s="117"/>
      <c r="D340" s="117"/>
      <c r="E340" s="117"/>
      <c r="F340" s="117"/>
      <c r="G340" s="117"/>
    </row>
    <row r="341" spans="1:7" ht="12">
      <c r="A341" s="117"/>
      <c r="B341" s="117"/>
      <c r="C341" s="117"/>
      <c r="D341" s="117"/>
      <c r="E341" s="117"/>
      <c r="F341" s="117"/>
      <c r="G341" s="117"/>
    </row>
    <row r="342" spans="1:7" ht="12">
      <c r="A342" s="117"/>
      <c r="B342" s="117"/>
      <c r="C342" s="117"/>
      <c r="D342" s="117"/>
      <c r="E342" s="117"/>
      <c r="F342" s="117"/>
      <c r="G342" s="117"/>
    </row>
    <row r="343" spans="1:7" ht="12">
      <c r="A343" s="117"/>
      <c r="B343" s="117"/>
      <c r="C343" s="117"/>
      <c r="D343" s="117"/>
      <c r="E343" s="117"/>
      <c r="F343" s="117"/>
      <c r="G343" s="117"/>
    </row>
    <row r="344" spans="1:7" ht="12">
      <c r="A344" s="117"/>
      <c r="B344" s="117"/>
      <c r="C344" s="117"/>
      <c r="D344" s="117"/>
      <c r="E344" s="117"/>
      <c r="F344" s="117"/>
      <c r="G344" s="117"/>
    </row>
    <row r="345" spans="1:7" ht="12">
      <c r="A345" s="117"/>
      <c r="B345" s="117"/>
      <c r="C345" s="117"/>
      <c r="D345" s="117"/>
      <c r="E345" s="117"/>
      <c r="F345" s="117"/>
      <c r="G345" s="117"/>
    </row>
    <row r="346" spans="1:7" ht="12">
      <c r="A346" s="117"/>
      <c r="B346" s="117"/>
      <c r="C346" s="117"/>
      <c r="D346" s="117"/>
      <c r="E346" s="117"/>
      <c r="F346" s="117"/>
      <c r="G346" s="117"/>
    </row>
    <row r="347" spans="1:7" ht="12">
      <c r="A347" s="117"/>
      <c r="B347" s="117"/>
      <c r="C347" s="117"/>
      <c r="D347" s="117"/>
      <c r="E347" s="117"/>
      <c r="F347" s="117"/>
      <c r="G347" s="117"/>
    </row>
    <row r="348" spans="1:7" ht="12">
      <c r="A348" s="117"/>
      <c r="B348" s="117"/>
      <c r="C348" s="117"/>
      <c r="D348" s="117"/>
      <c r="E348" s="117"/>
      <c r="F348" s="117"/>
      <c r="G348" s="117"/>
    </row>
    <row r="349" spans="1:7" ht="12">
      <c r="A349" s="117"/>
      <c r="B349" s="117"/>
      <c r="C349" s="117"/>
      <c r="D349" s="117"/>
      <c r="E349" s="117"/>
      <c r="F349" s="117"/>
      <c r="G349" s="117"/>
    </row>
    <row r="350" spans="1:7" ht="12">
      <c r="A350" s="117"/>
      <c r="B350" s="117"/>
      <c r="C350" s="117"/>
      <c r="D350" s="117"/>
      <c r="E350" s="117"/>
      <c r="F350" s="117"/>
      <c r="G350" s="117"/>
    </row>
    <row r="351" spans="1:7" ht="12">
      <c r="A351" s="117"/>
      <c r="B351" s="117"/>
      <c r="C351" s="117"/>
      <c r="D351" s="117"/>
      <c r="E351" s="117"/>
      <c r="F351" s="117"/>
      <c r="G351" s="117"/>
    </row>
    <row r="352" spans="1:7" ht="12">
      <c r="A352" s="117"/>
      <c r="B352" s="117"/>
      <c r="C352" s="117"/>
      <c r="D352" s="117"/>
      <c r="E352" s="117"/>
      <c r="F352" s="117"/>
      <c r="G352" s="117"/>
    </row>
    <row r="353" spans="1:7" ht="12">
      <c r="A353" s="117"/>
      <c r="B353" s="117"/>
      <c r="C353" s="117"/>
      <c r="D353" s="117"/>
      <c r="E353" s="117"/>
      <c r="F353" s="117"/>
      <c r="G353" s="117"/>
    </row>
    <row r="354" spans="1:7" ht="12">
      <c r="A354" s="117"/>
      <c r="B354" s="117"/>
      <c r="C354" s="117"/>
      <c r="D354" s="117"/>
      <c r="E354" s="117"/>
      <c r="F354" s="117"/>
      <c r="G354" s="117"/>
    </row>
    <row r="355" spans="1:7" ht="12">
      <c r="A355" s="117"/>
      <c r="B355" s="117"/>
      <c r="C355" s="117"/>
      <c r="D355" s="117"/>
      <c r="E355" s="117"/>
      <c r="F355" s="117"/>
      <c r="G355" s="117"/>
    </row>
    <row r="356" spans="1:7" ht="12">
      <c r="A356" s="117"/>
      <c r="B356" s="117"/>
      <c r="C356" s="117"/>
      <c r="D356" s="117"/>
      <c r="E356" s="117"/>
      <c r="F356" s="117"/>
      <c r="G356" s="117"/>
    </row>
    <row r="357" spans="1:7" ht="12">
      <c r="A357" s="117"/>
      <c r="B357" s="117"/>
      <c r="C357" s="117"/>
      <c r="D357" s="117"/>
      <c r="E357" s="117"/>
      <c r="F357" s="117"/>
      <c r="G357" s="117"/>
    </row>
    <row r="358" spans="1:7" ht="12">
      <c r="A358" s="117"/>
      <c r="B358" s="117"/>
      <c r="C358" s="117"/>
      <c r="D358" s="117"/>
      <c r="E358" s="117"/>
      <c r="F358" s="117"/>
      <c r="G358" s="117"/>
    </row>
    <row r="359" spans="1:7" ht="12">
      <c r="A359" s="117"/>
      <c r="B359" s="117"/>
      <c r="C359" s="117"/>
      <c r="D359" s="117"/>
      <c r="E359" s="117"/>
      <c r="F359" s="117"/>
      <c r="G359" s="117"/>
    </row>
    <row r="360" spans="1:7" ht="12">
      <c r="A360" s="117"/>
      <c r="B360" s="117"/>
      <c r="C360" s="117"/>
      <c r="D360" s="117"/>
      <c r="E360" s="117"/>
      <c r="F360" s="117"/>
      <c r="G360" s="117"/>
    </row>
    <row r="361" spans="1:7" ht="12">
      <c r="A361" s="117"/>
      <c r="B361" s="117"/>
      <c r="C361" s="117"/>
      <c r="D361" s="117"/>
      <c r="E361" s="117"/>
      <c r="F361" s="117"/>
      <c r="G361" s="117"/>
    </row>
    <row r="362" spans="1:7" ht="12">
      <c r="A362" s="117"/>
      <c r="B362" s="117"/>
      <c r="C362" s="117"/>
      <c r="D362" s="117"/>
      <c r="E362" s="117"/>
      <c r="F362" s="117"/>
      <c r="G362" s="117"/>
    </row>
    <row r="363" spans="1:7" ht="12">
      <c r="A363" s="117"/>
      <c r="B363" s="117"/>
      <c r="C363" s="117"/>
      <c r="D363" s="117"/>
      <c r="E363" s="117"/>
      <c r="F363" s="117"/>
      <c r="G363" s="117"/>
    </row>
    <row r="364" spans="1:7" ht="12">
      <c r="A364" s="117"/>
      <c r="B364" s="117"/>
      <c r="C364" s="117"/>
      <c r="D364" s="117"/>
      <c r="E364" s="117"/>
      <c r="F364" s="117"/>
      <c r="G364" s="117"/>
    </row>
    <row r="365" spans="1:7" ht="12">
      <c r="A365" s="117"/>
      <c r="B365" s="117"/>
      <c r="C365" s="117"/>
      <c r="D365" s="117"/>
      <c r="E365" s="117"/>
      <c r="F365" s="117"/>
      <c r="G365" s="117"/>
    </row>
    <row r="366" spans="1:7" ht="12">
      <c r="A366" s="117"/>
      <c r="B366" s="117"/>
      <c r="C366" s="117"/>
      <c r="D366" s="117"/>
      <c r="E366" s="117"/>
      <c r="F366" s="117"/>
      <c r="G366" s="117"/>
    </row>
    <row r="367" spans="1:7" ht="12">
      <c r="A367" s="117"/>
      <c r="B367" s="117"/>
      <c r="C367" s="117"/>
      <c r="D367" s="117"/>
      <c r="E367" s="117"/>
      <c r="F367" s="117"/>
      <c r="G367" s="117"/>
    </row>
    <row r="368" spans="1:7" ht="12">
      <c r="A368" s="117"/>
      <c r="B368" s="117"/>
      <c r="C368" s="117"/>
      <c r="D368" s="117"/>
      <c r="E368" s="117"/>
      <c r="F368" s="117"/>
      <c r="G368" s="117"/>
    </row>
    <row r="369" spans="1:7" ht="12">
      <c r="A369" s="117"/>
      <c r="B369" s="117"/>
      <c r="C369" s="117"/>
      <c r="D369" s="117"/>
      <c r="E369" s="117"/>
      <c r="F369" s="117"/>
      <c r="G369" s="117"/>
    </row>
    <row r="370" spans="1:7" ht="12">
      <c r="A370" s="117"/>
      <c r="B370" s="117"/>
      <c r="C370" s="117"/>
      <c r="D370" s="117"/>
      <c r="E370" s="117"/>
      <c r="F370" s="117"/>
      <c r="G370" s="117"/>
    </row>
    <row r="371" spans="1:7" ht="12">
      <c r="A371" s="117"/>
      <c r="B371" s="117"/>
      <c r="C371" s="117"/>
      <c r="D371" s="117"/>
      <c r="E371" s="117"/>
      <c r="F371" s="117"/>
      <c r="G371" s="117"/>
    </row>
    <row r="372" spans="1:7" ht="12">
      <c r="A372" s="117"/>
      <c r="B372" s="117"/>
      <c r="C372" s="117"/>
      <c r="D372" s="117"/>
      <c r="E372" s="117"/>
      <c r="F372" s="117"/>
      <c r="G372" s="117"/>
    </row>
    <row r="373" spans="1:7" ht="12">
      <c r="A373" s="117"/>
      <c r="B373" s="117"/>
      <c r="C373" s="117"/>
      <c r="D373" s="117"/>
      <c r="E373" s="117"/>
      <c r="F373" s="117"/>
      <c r="G373" s="117"/>
    </row>
    <row r="374" spans="1:7" ht="12">
      <c r="A374" s="117"/>
      <c r="B374" s="117"/>
      <c r="C374" s="117"/>
      <c r="D374" s="117"/>
      <c r="E374" s="117"/>
      <c r="F374" s="117"/>
      <c r="G374" s="117"/>
    </row>
  </sheetData>
  <mergeCells count="12">
    <mergeCell ref="A6:F6"/>
    <mergeCell ref="A7:F7"/>
    <mergeCell ref="A8:F8"/>
    <mergeCell ref="A10:C10"/>
    <mergeCell ref="A40:F40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2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G14" sqref="G14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49.00390625" style="0" bestFit="1" customWidth="1"/>
    <col min="5" max="5" width="20.00390625" style="0" customWidth="1"/>
  </cols>
  <sheetData>
    <row r="1" spans="1:5" ht="12.75">
      <c r="A1" s="15"/>
      <c r="B1" s="15"/>
      <c r="C1" s="15"/>
      <c r="D1" s="15"/>
      <c r="E1" s="16" t="s">
        <v>339</v>
      </c>
    </row>
    <row r="2" spans="1:5" ht="12.75">
      <c r="A2" s="15"/>
      <c r="B2" s="15"/>
      <c r="C2" s="15"/>
      <c r="D2" s="15"/>
      <c r="E2" s="16" t="s">
        <v>310</v>
      </c>
    </row>
    <row r="3" spans="1:5" ht="12.75">
      <c r="A3" s="15"/>
      <c r="B3" s="15"/>
      <c r="C3" s="15"/>
      <c r="D3" s="17"/>
      <c r="E3" s="16" t="s">
        <v>50</v>
      </c>
    </row>
    <row r="4" spans="1:5" ht="12.75">
      <c r="A4" s="15"/>
      <c r="B4" s="15"/>
      <c r="C4" s="15"/>
      <c r="D4" s="17"/>
      <c r="E4" s="16" t="s">
        <v>652</v>
      </c>
    </row>
    <row r="5" spans="1:5" ht="12.75">
      <c r="A5" s="15"/>
      <c r="B5" s="15"/>
      <c r="C5" s="15"/>
      <c r="D5" s="17"/>
      <c r="E5" s="16"/>
    </row>
    <row r="6" spans="1:5" ht="12.75">
      <c r="A6" s="15"/>
      <c r="B6" s="15"/>
      <c r="C6" s="15"/>
      <c r="D6" s="17"/>
      <c r="E6" s="17"/>
    </row>
    <row r="7" spans="1:5" ht="12.75">
      <c r="A7" s="15"/>
      <c r="B7" s="15"/>
      <c r="C7" s="15"/>
      <c r="D7" s="15"/>
      <c r="E7" s="15"/>
    </row>
    <row r="8" spans="1:5" ht="12.75">
      <c r="A8" s="701" t="s">
        <v>340</v>
      </c>
      <c r="B8" s="701"/>
      <c r="C8" s="701"/>
      <c r="D8" s="701"/>
      <c r="E8" s="701"/>
    </row>
    <row r="9" spans="1:5" ht="12.75">
      <c r="A9" s="701" t="s">
        <v>460</v>
      </c>
      <c r="B9" s="701"/>
      <c r="C9" s="701"/>
      <c r="D9" s="701"/>
      <c r="E9" s="701"/>
    </row>
    <row r="10" spans="1:5" ht="12.75">
      <c r="A10" s="701" t="s">
        <v>497</v>
      </c>
      <c r="B10" s="701"/>
      <c r="C10" s="701"/>
      <c r="D10" s="701"/>
      <c r="E10" s="701"/>
    </row>
    <row r="11" spans="1:5" ht="12.75">
      <c r="A11" s="15"/>
      <c r="B11" s="19"/>
      <c r="C11" s="15"/>
      <c r="D11" s="15"/>
      <c r="E11" s="15"/>
    </row>
    <row r="12" spans="1:5" ht="12.75">
      <c r="A12" s="15"/>
      <c r="B12" s="19"/>
      <c r="C12" s="15"/>
      <c r="D12" s="15"/>
      <c r="E12" s="15"/>
    </row>
    <row r="13" spans="1:5" ht="13.5" thickBot="1">
      <c r="A13" s="17"/>
      <c r="B13" s="17"/>
      <c r="C13" s="17"/>
      <c r="D13" s="17"/>
      <c r="E13" s="62" t="s">
        <v>311</v>
      </c>
    </row>
    <row r="14" spans="1:5" ht="12.75">
      <c r="A14" s="702" t="s">
        <v>347</v>
      </c>
      <c r="B14" s="703"/>
      <c r="C14" s="704"/>
      <c r="D14" s="151"/>
      <c r="E14" s="152"/>
    </row>
    <row r="15" spans="1:5" ht="12.75">
      <c r="A15" s="699" t="s">
        <v>63</v>
      </c>
      <c r="B15" s="700" t="s">
        <v>47</v>
      </c>
      <c r="C15" s="700" t="s">
        <v>0</v>
      </c>
      <c r="D15" s="153" t="s">
        <v>115</v>
      </c>
      <c r="E15" s="33" t="s">
        <v>292</v>
      </c>
    </row>
    <row r="16" spans="1:5" ht="13.5" thickBot="1">
      <c r="A16" s="661"/>
      <c r="B16" s="653"/>
      <c r="C16" s="653"/>
      <c r="D16" s="154"/>
      <c r="E16" s="155"/>
    </row>
    <row r="17" spans="1:5" ht="13.5" thickBot="1">
      <c r="A17" s="63">
        <v>1</v>
      </c>
      <c r="B17" s="64">
        <v>2</v>
      </c>
      <c r="C17" s="292">
        <v>3</v>
      </c>
      <c r="D17" s="292">
        <v>4</v>
      </c>
      <c r="E17" s="293">
        <v>5</v>
      </c>
    </row>
    <row r="18" spans="1:5" ht="13.5" thickBot="1">
      <c r="A18" s="160">
        <v>600</v>
      </c>
      <c r="B18" s="161"/>
      <c r="C18" s="162"/>
      <c r="D18" s="171" t="s">
        <v>32</v>
      </c>
      <c r="E18" s="37">
        <f>E19</f>
        <v>36847</v>
      </c>
    </row>
    <row r="19" spans="1:5" ht="12.75">
      <c r="A19" s="156"/>
      <c r="B19" s="157">
        <v>60014</v>
      </c>
      <c r="C19" s="165"/>
      <c r="D19" s="172" t="s">
        <v>33</v>
      </c>
      <c r="E19" s="173">
        <f>E22</f>
        <v>36847</v>
      </c>
    </row>
    <row r="20" spans="1:5" ht="12.75">
      <c r="A20" s="156"/>
      <c r="B20" s="159"/>
      <c r="C20" s="153">
        <v>2310</v>
      </c>
      <c r="D20" s="168" t="s">
        <v>341</v>
      </c>
      <c r="E20" s="36"/>
    </row>
    <row r="21" spans="1:5" ht="12.75">
      <c r="A21" s="156"/>
      <c r="B21" s="159"/>
      <c r="C21" s="153"/>
      <c r="D21" s="168" t="s">
        <v>342</v>
      </c>
      <c r="E21" s="36"/>
    </row>
    <row r="22" spans="1:5" ht="12.75">
      <c r="A22" s="156"/>
      <c r="B22" s="159"/>
      <c r="C22" s="153"/>
      <c r="D22" s="168" t="s">
        <v>343</v>
      </c>
      <c r="E22" s="36">
        <f>'WYDATKI ukł.wyk.'!E36</f>
        <v>36847</v>
      </c>
    </row>
    <row r="23" spans="1:5" ht="12.75">
      <c r="A23" s="156"/>
      <c r="B23" s="159"/>
      <c r="C23" s="153"/>
      <c r="D23" s="168"/>
      <c r="E23" s="36"/>
    </row>
    <row r="24" spans="1:5" ht="13.5" thickBot="1">
      <c r="A24" s="160">
        <v>750</v>
      </c>
      <c r="B24" s="161"/>
      <c r="C24" s="162"/>
      <c r="D24" s="171" t="s">
        <v>15</v>
      </c>
      <c r="E24" s="37">
        <f>E25</f>
        <v>5059</v>
      </c>
    </row>
    <row r="25" spans="1:5" ht="12.75">
      <c r="A25" s="156"/>
      <c r="B25" s="157">
        <v>75095</v>
      </c>
      <c r="C25" s="165"/>
      <c r="D25" s="543" t="s">
        <v>25</v>
      </c>
      <c r="E25" s="173">
        <f>E27</f>
        <v>5059</v>
      </c>
    </row>
    <row r="26" spans="1:5" ht="12.75">
      <c r="A26" s="156"/>
      <c r="B26" s="159"/>
      <c r="C26" s="153">
        <v>2330</v>
      </c>
      <c r="D26" s="325" t="s">
        <v>675</v>
      </c>
      <c r="E26" s="36"/>
    </row>
    <row r="27" spans="1:5" ht="12.75">
      <c r="A27" s="156"/>
      <c r="B27" s="159"/>
      <c r="C27" s="153"/>
      <c r="D27" s="325" t="s">
        <v>676</v>
      </c>
      <c r="E27" s="36">
        <f>'WYDATKI ukł.wyk.'!G147</f>
        <v>5059</v>
      </c>
    </row>
    <row r="28" spans="1:5" ht="12.75">
      <c r="A28" s="156"/>
      <c r="B28" s="159"/>
      <c r="C28" s="153"/>
      <c r="D28" s="168"/>
      <c r="E28" s="36"/>
    </row>
    <row r="29" spans="1:5" ht="13.5" thickBot="1">
      <c r="A29" s="160">
        <v>852</v>
      </c>
      <c r="B29" s="161"/>
      <c r="C29" s="171"/>
      <c r="D29" s="171" t="s">
        <v>280</v>
      </c>
      <c r="E29" s="37">
        <f>E35+E30</f>
        <v>602123</v>
      </c>
    </row>
    <row r="30" spans="1:5" ht="12.75">
      <c r="A30" s="471"/>
      <c r="B30" s="472">
        <v>85201</v>
      </c>
      <c r="C30" s="473"/>
      <c r="D30" s="641" t="s">
        <v>26</v>
      </c>
      <c r="E30" s="474">
        <f>E33</f>
        <v>498800</v>
      </c>
    </row>
    <row r="31" spans="1:5" ht="12.75">
      <c r="A31" s="471"/>
      <c r="B31" s="159"/>
      <c r="C31" s="168">
        <v>2310</v>
      </c>
      <c r="D31" s="168" t="s">
        <v>341</v>
      </c>
      <c r="E31" s="36"/>
    </row>
    <row r="32" spans="1:5" ht="12.75">
      <c r="A32" s="471"/>
      <c r="B32" s="159"/>
      <c r="C32" s="168"/>
      <c r="D32" s="168" t="s">
        <v>342</v>
      </c>
      <c r="E32" s="36"/>
    </row>
    <row r="33" spans="1:5" ht="12.75">
      <c r="A33" s="471"/>
      <c r="B33" s="159"/>
      <c r="C33" s="168"/>
      <c r="D33" s="168" t="s">
        <v>343</v>
      </c>
      <c r="E33" s="36">
        <f>'WYDATKI ukł.wyk.'!E275</f>
        <v>498800</v>
      </c>
    </row>
    <row r="34" spans="1:5" ht="12.75">
      <c r="A34" s="471"/>
      <c r="B34" s="159"/>
      <c r="C34" s="168"/>
      <c r="D34" s="168"/>
      <c r="E34" s="36"/>
    </row>
    <row r="35" spans="1:5" ht="12.75">
      <c r="A35" s="156"/>
      <c r="B35" s="157">
        <v>85204</v>
      </c>
      <c r="C35" s="172"/>
      <c r="D35" s="172" t="s">
        <v>28</v>
      </c>
      <c r="E35" s="173">
        <f>E38</f>
        <v>103323</v>
      </c>
    </row>
    <row r="36" spans="1:5" ht="12.75">
      <c r="A36" s="169"/>
      <c r="B36" s="170"/>
      <c r="C36" s="153">
        <v>2310</v>
      </c>
      <c r="D36" s="168" t="s">
        <v>341</v>
      </c>
      <c r="E36" s="36"/>
    </row>
    <row r="37" spans="1:5" ht="12.75">
      <c r="A37" s="169"/>
      <c r="B37" s="170"/>
      <c r="C37" s="153"/>
      <c r="D37" s="168" t="s">
        <v>342</v>
      </c>
      <c r="E37" s="36"/>
    </row>
    <row r="38" spans="1:5" ht="12.75">
      <c r="A38" s="169"/>
      <c r="B38" s="170"/>
      <c r="C38" s="153"/>
      <c r="D38" s="168" t="s">
        <v>343</v>
      </c>
      <c r="E38" s="36">
        <f>'WYDATKI ukł.wyk.'!G335</f>
        <v>103323</v>
      </c>
    </row>
    <row r="39" spans="1:5" ht="12.75">
      <c r="A39" s="156"/>
      <c r="B39" s="159"/>
      <c r="C39" s="153"/>
      <c r="D39" s="168"/>
      <c r="E39" s="35"/>
    </row>
    <row r="40" spans="1:5" ht="13.5" thickBot="1">
      <c r="A40" s="160">
        <v>854</v>
      </c>
      <c r="B40" s="161"/>
      <c r="C40" s="162"/>
      <c r="D40" s="171" t="s">
        <v>29</v>
      </c>
      <c r="E40" s="37">
        <f>E42</f>
        <v>86730</v>
      </c>
    </row>
    <row r="41" spans="1:5" ht="12.75">
      <c r="A41" s="156"/>
      <c r="B41" s="159">
        <v>85406</v>
      </c>
      <c r="C41" s="153"/>
      <c r="D41" s="168" t="s">
        <v>192</v>
      </c>
      <c r="E41" s="36"/>
    </row>
    <row r="42" spans="1:5" ht="12.75">
      <c r="A42" s="156"/>
      <c r="B42" s="157"/>
      <c r="C42" s="165"/>
      <c r="D42" s="172" t="s">
        <v>344</v>
      </c>
      <c r="E42" s="173">
        <f>E45</f>
        <v>86730</v>
      </c>
    </row>
    <row r="43" spans="1:5" ht="12.75">
      <c r="A43" s="156"/>
      <c r="B43" s="159"/>
      <c r="C43" s="153">
        <v>2310</v>
      </c>
      <c r="D43" s="168" t="s">
        <v>341</v>
      </c>
      <c r="E43" s="36"/>
    </row>
    <row r="44" spans="1:5" ht="12.75">
      <c r="A44" s="156"/>
      <c r="B44" s="159"/>
      <c r="C44" s="153"/>
      <c r="D44" s="168" t="s">
        <v>342</v>
      </c>
      <c r="E44" s="36"/>
    </row>
    <row r="45" spans="1:5" ht="12.75">
      <c r="A45" s="156"/>
      <c r="B45" s="159"/>
      <c r="C45" s="153"/>
      <c r="D45" s="168" t="s">
        <v>343</v>
      </c>
      <c r="E45" s="36">
        <f>'WYDATKI ukł.wyk.'!E413</f>
        <v>86730</v>
      </c>
    </row>
    <row r="46" spans="1:5" ht="12.75">
      <c r="A46" s="156"/>
      <c r="B46" s="159"/>
      <c r="C46" s="153"/>
      <c r="D46" s="168"/>
      <c r="E46" s="36"/>
    </row>
    <row r="47" spans="1:5" ht="13.5" thickBot="1">
      <c r="A47" s="160">
        <v>921</v>
      </c>
      <c r="B47" s="161"/>
      <c r="C47" s="162"/>
      <c r="D47" s="171" t="s">
        <v>46</v>
      </c>
      <c r="E47" s="37">
        <f>E48</f>
        <v>35000</v>
      </c>
    </row>
    <row r="48" spans="1:5" ht="12.75">
      <c r="A48" s="156"/>
      <c r="B48" s="157">
        <v>92116</v>
      </c>
      <c r="C48" s="165"/>
      <c r="D48" s="172" t="s">
        <v>262</v>
      </c>
      <c r="E48" s="173">
        <f>E51</f>
        <v>35000</v>
      </c>
    </row>
    <row r="49" spans="1:5" ht="12.75">
      <c r="A49" s="156"/>
      <c r="B49" s="159"/>
      <c r="C49" s="153">
        <v>2310</v>
      </c>
      <c r="D49" s="168" t="s">
        <v>341</v>
      </c>
      <c r="E49" s="36"/>
    </row>
    <row r="50" spans="1:5" ht="12.75">
      <c r="A50" s="156"/>
      <c r="B50" s="159"/>
      <c r="C50" s="153"/>
      <c r="D50" s="168" t="s">
        <v>342</v>
      </c>
      <c r="E50" s="36"/>
    </row>
    <row r="51" spans="1:5" ht="13.5" thickBot="1">
      <c r="A51" s="156"/>
      <c r="B51" s="159"/>
      <c r="C51" s="153"/>
      <c r="D51" s="168" t="s">
        <v>343</v>
      </c>
      <c r="E51" s="36">
        <f>'WYDATKI ukł.wyk.'!E489</f>
        <v>35000</v>
      </c>
    </row>
    <row r="52" spans="1:5" ht="12.75">
      <c r="A52" s="196"/>
      <c r="B52" s="197"/>
      <c r="C52" s="97"/>
      <c r="D52" s="198"/>
      <c r="E52" s="374"/>
    </row>
    <row r="53" spans="1:5" ht="12.75">
      <c r="A53" s="199"/>
      <c r="B53" s="10"/>
      <c r="C53" s="10"/>
      <c r="D53" s="45" t="s">
        <v>315</v>
      </c>
      <c r="E53" s="375">
        <f>E47+E40+E18+E29+E24</f>
        <v>765759</v>
      </c>
    </row>
    <row r="54" spans="1:5" ht="13.5" thickBot="1">
      <c r="A54" s="201"/>
      <c r="B54" s="55"/>
      <c r="C54" s="55"/>
      <c r="D54" s="202"/>
      <c r="E54" s="182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2"/>
  <sheetViews>
    <sheetView zoomScale="95" zoomScaleNormal="95" workbookViewId="0" topLeftCell="A19">
      <selection activeCell="F29" sqref="F29"/>
    </sheetView>
  </sheetViews>
  <sheetFormatPr defaultColWidth="9.00390625" defaultRowHeight="12.75"/>
  <cols>
    <col min="1" max="1" width="5.625" style="15" customWidth="1"/>
    <col min="2" max="2" width="6.125" style="15" customWidth="1"/>
    <col min="3" max="3" width="51.375" style="15" customWidth="1"/>
    <col min="4" max="4" width="11.75390625" style="15" customWidth="1"/>
    <col min="5" max="5" width="10.75390625" style="15" customWidth="1"/>
    <col min="6" max="6" width="10.375" style="15" customWidth="1"/>
    <col min="7" max="7" width="8.375" style="15" customWidth="1"/>
    <col min="8" max="8" width="10.375" style="15" customWidth="1"/>
    <col min="9" max="9" width="14.00390625" style="15" customWidth="1"/>
    <col min="10" max="10" width="17.375" style="15" customWidth="1"/>
    <col min="11" max="16384" width="9.125" style="15" customWidth="1"/>
  </cols>
  <sheetData>
    <row r="1" ht="12">
      <c r="I1" s="16" t="s">
        <v>345</v>
      </c>
    </row>
    <row r="2" spans="7:10" ht="12">
      <c r="G2" s="31"/>
      <c r="I2" s="16" t="s">
        <v>317</v>
      </c>
      <c r="J2" s="17"/>
    </row>
    <row r="3" spans="9:10" ht="12">
      <c r="I3" s="16" t="s">
        <v>50</v>
      </c>
      <c r="J3" s="17"/>
    </row>
    <row r="4" spans="9:10" ht="12">
      <c r="I4" s="16" t="s">
        <v>649</v>
      </c>
      <c r="J4" s="17"/>
    </row>
    <row r="5" spans="1:10" ht="14.25" customHeight="1">
      <c r="A5" s="714" t="s">
        <v>498</v>
      </c>
      <c r="B5" s="714"/>
      <c r="C5" s="714"/>
      <c r="D5" s="714"/>
      <c r="E5" s="714"/>
      <c r="F5" s="714"/>
      <c r="G5" s="714"/>
      <c r="H5" s="714"/>
      <c r="I5" s="714"/>
      <c r="J5" s="714"/>
    </row>
    <row r="6" spans="1:10" ht="12.75" thickBot="1">
      <c r="A6" s="16"/>
      <c r="B6" s="16"/>
      <c r="C6" s="16"/>
      <c r="D6" s="16"/>
      <c r="E6" s="16"/>
      <c r="F6" s="16"/>
      <c r="G6" s="16"/>
      <c r="H6" s="16"/>
      <c r="I6" s="16"/>
      <c r="J6" s="346" t="s">
        <v>311</v>
      </c>
    </row>
    <row r="7" spans="1:10" ht="12">
      <c r="A7" s="548"/>
      <c r="B7" s="549"/>
      <c r="C7" s="549"/>
      <c r="D7" s="550"/>
      <c r="E7" s="549"/>
      <c r="F7" s="718" t="s">
        <v>489</v>
      </c>
      <c r="G7" s="719"/>
      <c r="H7" s="719"/>
      <c r="I7" s="720"/>
      <c r="J7" s="551"/>
    </row>
    <row r="8" spans="1:10" ht="12">
      <c r="A8" s="552"/>
      <c r="B8" s="542"/>
      <c r="C8" s="542"/>
      <c r="D8" s="179" t="s">
        <v>318</v>
      </c>
      <c r="E8" s="179" t="s">
        <v>319</v>
      </c>
      <c r="F8" s="715" t="s">
        <v>488</v>
      </c>
      <c r="G8" s="716"/>
      <c r="H8" s="716"/>
      <c r="I8" s="717"/>
      <c r="J8" s="553" t="s">
        <v>320</v>
      </c>
    </row>
    <row r="9" spans="1:10" ht="12">
      <c r="A9" s="471" t="s">
        <v>63</v>
      </c>
      <c r="B9" s="554" t="s">
        <v>47</v>
      </c>
      <c r="C9" s="541" t="s">
        <v>321</v>
      </c>
      <c r="D9" s="541" t="s">
        <v>322</v>
      </c>
      <c r="E9" s="555" t="s">
        <v>323</v>
      </c>
      <c r="F9" s="555" t="s">
        <v>324</v>
      </c>
      <c r="G9" s="541" t="s">
        <v>325</v>
      </c>
      <c r="H9" s="554" t="s">
        <v>326</v>
      </c>
      <c r="I9" s="556" t="s">
        <v>324</v>
      </c>
      <c r="J9" s="553" t="s">
        <v>490</v>
      </c>
    </row>
    <row r="10" spans="1:10" ht="12">
      <c r="A10" s="471"/>
      <c r="B10" s="554"/>
      <c r="C10" s="541" t="s">
        <v>327</v>
      </c>
      <c r="D10" s="541" t="s">
        <v>328</v>
      </c>
      <c r="E10" s="555">
        <v>2005</v>
      </c>
      <c r="F10" s="555" t="s">
        <v>329</v>
      </c>
      <c r="G10" s="541" t="s">
        <v>330</v>
      </c>
      <c r="H10" s="554" t="s">
        <v>331</v>
      </c>
      <c r="I10" s="541" t="s">
        <v>332</v>
      </c>
      <c r="J10" s="553" t="s">
        <v>333</v>
      </c>
    </row>
    <row r="11" spans="1:10" ht="12.75" thickBot="1">
      <c r="A11" s="160"/>
      <c r="B11" s="557"/>
      <c r="C11" s="161"/>
      <c r="D11" s="161"/>
      <c r="E11" s="161" t="s">
        <v>643</v>
      </c>
      <c r="F11" s="161"/>
      <c r="G11" s="161"/>
      <c r="H11" s="557" t="s">
        <v>334</v>
      </c>
      <c r="I11" s="161" t="s">
        <v>708</v>
      </c>
      <c r="J11" s="558" t="s">
        <v>336</v>
      </c>
    </row>
    <row r="12" spans="1:10" ht="13.5" thickBot="1">
      <c r="A12" s="22">
        <v>1</v>
      </c>
      <c r="B12" s="185">
        <v>2</v>
      </c>
      <c r="C12" s="185">
        <v>3</v>
      </c>
      <c r="D12" s="185">
        <v>4</v>
      </c>
      <c r="E12" s="185">
        <v>5</v>
      </c>
      <c r="F12" s="185">
        <v>6</v>
      </c>
      <c r="G12" s="185">
        <v>7</v>
      </c>
      <c r="H12" s="185">
        <v>8</v>
      </c>
      <c r="I12" s="185">
        <v>9</v>
      </c>
      <c r="J12" s="186">
        <v>10</v>
      </c>
    </row>
    <row r="13" spans="1:10" ht="12" customHeight="1">
      <c r="A13" s="24"/>
      <c r="B13" s="52"/>
      <c r="C13" s="390" t="s">
        <v>541</v>
      </c>
      <c r="D13" s="9"/>
      <c r="E13" s="40"/>
      <c r="F13" s="40"/>
      <c r="G13" s="40"/>
      <c r="H13" s="40"/>
      <c r="I13" s="40"/>
      <c r="J13" s="33" t="s">
        <v>539</v>
      </c>
    </row>
    <row r="14" spans="1:10" ht="12.75">
      <c r="A14" s="88">
        <v>600</v>
      </c>
      <c r="B14" s="108">
        <v>60014</v>
      </c>
      <c r="C14" s="391" t="s">
        <v>579</v>
      </c>
      <c r="D14" s="351">
        <f>E14</f>
        <v>20000</v>
      </c>
      <c r="E14" s="351">
        <f>SUM(F14+G14+H14+I14)</f>
        <v>20000</v>
      </c>
      <c r="F14" s="352">
        <v>20000</v>
      </c>
      <c r="G14" s="352">
        <v>0</v>
      </c>
      <c r="H14" s="352">
        <v>0</v>
      </c>
      <c r="I14" s="352">
        <v>0</v>
      </c>
      <c r="J14" s="377" t="s">
        <v>540</v>
      </c>
    </row>
    <row r="15" spans="1:10" ht="12.75">
      <c r="A15" s="383"/>
      <c r="B15" s="384"/>
      <c r="C15" s="392" t="s">
        <v>603</v>
      </c>
      <c r="D15" s="190"/>
      <c r="E15" s="385"/>
      <c r="F15" s="385"/>
      <c r="G15" s="385"/>
      <c r="H15" s="385"/>
      <c r="I15" s="385"/>
      <c r="J15" s="397" t="s">
        <v>539</v>
      </c>
    </row>
    <row r="16" spans="1:10" ht="12.75">
      <c r="A16" s="88">
        <v>600</v>
      </c>
      <c r="B16" s="108">
        <v>60014</v>
      </c>
      <c r="C16" s="391" t="s">
        <v>604</v>
      </c>
      <c r="D16" s="351">
        <f>E16</f>
        <v>39000</v>
      </c>
      <c r="E16" s="351">
        <f>SUM(F16+G16+H16+I16)</f>
        <v>39000</v>
      </c>
      <c r="F16" s="352">
        <v>39000</v>
      </c>
      <c r="G16" s="352">
        <v>0</v>
      </c>
      <c r="H16" s="352">
        <v>0</v>
      </c>
      <c r="I16" s="352">
        <v>0</v>
      </c>
      <c r="J16" s="377" t="s">
        <v>540</v>
      </c>
    </row>
    <row r="17" spans="1:10" ht="12.75">
      <c r="A17" s="24"/>
      <c r="B17" s="52"/>
      <c r="C17" s="393" t="s">
        <v>601</v>
      </c>
      <c r="D17" s="9"/>
      <c r="E17" s="40"/>
      <c r="F17" s="40"/>
      <c r="G17" s="40"/>
      <c r="H17" s="40"/>
      <c r="I17" s="40"/>
      <c r="J17" s="33" t="s">
        <v>539</v>
      </c>
    </row>
    <row r="18" spans="1:10" ht="12.75">
      <c r="A18" s="88">
        <v>600</v>
      </c>
      <c r="B18" s="108">
        <v>60014</v>
      </c>
      <c r="C18" s="391" t="s">
        <v>602</v>
      </c>
      <c r="D18" s="351">
        <f>E18</f>
        <v>31000</v>
      </c>
      <c r="E18" s="351">
        <f>SUM(F18+G18+H18+I18)</f>
        <v>31000</v>
      </c>
      <c r="F18" s="352">
        <v>31000</v>
      </c>
      <c r="G18" s="352">
        <v>0</v>
      </c>
      <c r="H18" s="352">
        <v>0</v>
      </c>
      <c r="I18" s="352">
        <v>0</v>
      </c>
      <c r="J18" s="377" t="s">
        <v>540</v>
      </c>
    </row>
    <row r="19" spans="1:10" ht="12.75">
      <c r="A19" s="24"/>
      <c r="B19" s="52"/>
      <c r="C19" s="393"/>
      <c r="D19" s="9"/>
      <c r="E19" s="40"/>
      <c r="F19" s="40"/>
      <c r="G19" s="40"/>
      <c r="H19" s="40"/>
      <c r="I19" s="40"/>
      <c r="J19" s="33" t="s">
        <v>539</v>
      </c>
    </row>
    <row r="20" spans="1:10" ht="12.75">
      <c r="A20" s="88">
        <v>600</v>
      </c>
      <c r="B20" s="108">
        <v>60014</v>
      </c>
      <c r="C20" s="389" t="s">
        <v>693</v>
      </c>
      <c r="D20" s="351">
        <f>E20</f>
        <v>110000</v>
      </c>
      <c r="E20" s="351">
        <f>SUM(F20+G20+H20+I20)</f>
        <v>110000</v>
      </c>
      <c r="F20" s="352">
        <v>110000</v>
      </c>
      <c r="G20" s="352">
        <v>0</v>
      </c>
      <c r="H20" s="352">
        <v>0</v>
      </c>
      <c r="I20" s="352">
        <v>0</v>
      </c>
      <c r="J20" s="377" t="s">
        <v>540</v>
      </c>
    </row>
    <row r="21" spans="1:10" ht="12.75" customHeight="1">
      <c r="A21" s="24"/>
      <c r="B21" s="52"/>
      <c r="C21" s="393"/>
      <c r="D21" s="187"/>
      <c r="E21" s="353"/>
      <c r="F21" s="353"/>
      <c r="G21" s="353"/>
      <c r="H21" s="353"/>
      <c r="I21" s="353"/>
      <c r="J21" s="33" t="s">
        <v>549</v>
      </c>
    </row>
    <row r="22" spans="1:10" ht="12.75">
      <c r="A22" s="88">
        <v>710</v>
      </c>
      <c r="B22" s="108">
        <v>71015</v>
      </c>
      <c r="C22" s="389" t="s">
        <v>558</v>
      </c>
      <c r="D22" s="351">
        <f>E22</f>
        <v>4500</v>
      </c>
      <c r="E22" s="351">
        <f>SUM(F22+G22+H22+I22)</f>
        <v>4500</v>
      </c>
      <c r="F22" s="352">
        <v>0</v>
      </c>
      <c r="G22" s="352">
        <v>4500</v>
      </c>
      <c r="H22" s="352">
        <v>0</v>
      </c>
      <c r="I22" s="352">
        <v>0</v>
      </c>
      <c r="J22" s="377" t="s">
        <v>550</v>
      </c>
    </row>
    <row r="23" spans="1:10" ht="12.75">
      <c r="A23" s="24"/>
      <c r="B23" s="52"/>
      <c r="C23" s="393" t="s">
        <v>559</v>
      </c>
      <c r="D23" s="187"/>
      <c r="E23" s="353"/>
      <c r="F23" s="353"/>
      <c r="G23" s="353"/>
      <c r="H23" s="353"/>
      <c r="I23" s="353"/>
      <c r="J23" s="33" t="s">
        <v>542</v>
      </c>
    </row>
    <row r="24" spans="1:10" ht="12.75">
      <c r="A24" s="88">
        <v>750</v>
      </c>
      <c r="B24" s="108">
        <v>75020</v>
      </c>
      <c r="C24" s="389" t="s">
        <v>560</v>
      </c>
      <c r="D24" s="351">
        <f>E24</f>
        <v>30000</v>
      </c>
      <c r="E24" s="351">
        <f>SUM(F24+G24+H24+I24)</f>
        <v>30000</v>
      </c>
      <c r="F24" s="352">
        <v>30000</v>
      </c>
      <c r="G24" s="352">
        <v>0</v>
      </c>
      <c r="H24" s="352">
        <v>0</v>
      </c>
      <c r="I24" s="352">
        <v>0</v>
      </c>
      <c r="J24" s="377" t="s">
        <v>543</v>
      </c>
    </row>
    <row r="25" spans="1:10" ht="12.75">
      <c r="A25" s="383"/>
      <c r="B25" s="384"/>
      <c r="C25" s="392"/>
      <c r="D25" s="187"/>
      <c r="E25" s="353"/>
      <c r="F25" s="353"/>
      <c r="G25" s="353"/>
      <c r="H25" s="353"/>
      <c r="I25" s="353"/>
      <c r="J25" s="33" t="s">
        <v>542</v>
      </c>
    </row>
    <row r="26" spans="1:10" ht="12.75">
      <c r="A26" s="88">
        <v>750</v>
      </c>
      <c r="B26" s="108">
        <v>75020</v>
      </c>
      <c r="C26" s="389" t="s">
        <v>720</v>
      </c>
      <c r="D26" s="351">
        <f>E26</f>
        <v>61272</v>
      </c>
      <c r="E26" s="351">
        <f>SUM(F26+G26+H26+I26)</f>
        <v>61272</v>
      </c>
      <c r="F26" s="352">
        <v>61272</v>
      </c>
      <c r="G26" s="352">
        <v>0</v>
      </c>
      <c r="H26" s="352">
        <v>0</v>
      </c>
      <c r="I26" s="352">
        <v>0</v>
      </c>
      <c r="J26" s="377" t="s">
        <v>543</v>
      </c>
    </row>
    <row r="27" spans="1:10" ht="12.75">
      <c r="A27" s="24"/>
      <c r="B27" s="52"/>
      <c r="C27" s="393" t="s">
        <v>716</v>
      </c>
      <c r="D27" s="187"/>
      <c r="E27" s="353"/>
      <c r="F27" s="353"/>
      <c r="G27" s="353"/>
      <c r="H27" s="353"/>
      <c r="I27" s="353"/>
      <c r="J27" s="33" t="s">
        <v>542</v>
      </c>
    </row>
    <row r="28" spans="1:10" ht="12.75">
      <c r="A28" s="88">
        <v>750</v>
      </c>
      <c r="B28" s="108">
        <v>75020</v>
      </c>
      <c r="C28" s="389" t="s">
        <v>717</v>
      </c>
      <c r="D28" s="351">
        <f>E28</f>
        <v>464522</v>
      </c>
      <c r="E28" s="351">
        <f>SUM(F28+G28+H28+I28)</f>
        <v>464522</v>
      </c>
      <c r="F28" s="352">
        <v>78222</v>
      </c>
      <c r="G28" s="352">
        <v>0</v>
      </c>
      <c r="H28" s="352">
        <v>386300</v>
      </c>
      <c r="I28" s="352">
        <v>0</v>
      </c>
      <c r="J28" s="377" t="s">
        <v>543</v>
      </c>
    </row>
    <row r="29" spans="1:10" ht="3.75" customHeight="1">
      <c r="A29" s="24"/>
      <c r="B29" s="52"/>
      <c r="C29" s="393"/>
      <c r="D29" s="187"/>
      <c r="E29" s="353"/>
      <c r="F29" s="353"/>
      <c r="G29" s="353"/>
      <c r="H29" s="353"/>
      <c r="I29" s="353"/>
      <c r="J29" s="33"/>
    </row>
    <row r="30" spans="1:10" ht="12.75">
      <c r="A30" s="88">
        <v>754</v>
      </c>
      <c r="B30" s="108">
        <v>75414</v>
      </c>
      <c r="C30" s="389" t="s">
        <v>553</v>
      </c>
      <c r="D30" s="351">
        <f>E30</f>
        <v>23000</v>
      </c>
      <c r="E30" s="351">
        <f>SUM(F30+G30+H30+I30)</f>
        <v>23000</v>
      </c>
      <c r="F30" s="352">
        <v>0</v>
      </c>
      <c r="G30" s="352">
        <v>23000</v>
      </c>
      <c r="H30" s="352">
        <v>0</v>
      </c>
      <c r="I30" s="352">
        <v>0</v>
      </c>
      <c r="J30" s="377" t="s">
        <v>715</v>
      </c>
    </row>
    <row r="31" spans="1:10" ht="12.75">
      <c r="A31" s="24"/>
      <c r="B31" s="52"/>
      <c r="C31" s="393" t="s">
        <v>552</v>
      </c>
      <c r="D31" s="187"/>
      <c r="E31" s="353"/>
      <c r="F31" s="353"/>
      <c r="G31" s="353"/>
      <c r="H31" s="353"/>
      <c r="I31" s="353"/>
      <c r="J31" s="33" t="s">
        <v>554</v>
      </c>
    </row>
    <row r="32" spans="1:10" ht="12.75">
      <c r="A32" s="88">
        <v>801</v>
      </c>
      <c r="B32" s="108">
        <v>80130</v>
      </c>
      <c r="C32" s="389" t="s">
        <v>578</v>
      </c>
      <c r="D32" s="351">
        <f>E32</f>
        <v>100000</v>
      </c>
      <c r="E32" s="351">
        <f>SUM(F32+G32+H32+I32)</f>
        <v>100000</v>
      </c>
      <c r="F32" s="352">
        <v>100000</v>
      </c>
      <c r="G32" s="352">
        <v>0</v>
      </c>
      <c r="H32" s="352">
        <v>0</v>
      </c>
      <c r="I32" s="352">
        <v>0</v>
      </c>
      <c r="J32" s="377" t="s">
        <v>540</v>
      </c>
    </row>
    <row r="33" spans="1:10" ht="12.75">
      <c r="A33" s="24"/>
      <c r="B33" s="52"/>
      <c r="C33" s="393"/>
      <c r="D33" s="187"/>
      <c r="E33" s="353"/>
      <c r="F33" s="353"/>
      <c r="G33" s="353"/>
      <c r="H33" s="353"/>
      <c r="I33" s="353"/>
      <c r="J33" s="33" t="s">
        <v>554</v>
      </c>
    </row>
    <row r="34" spans="1:10" ht="12.75">
      <c r="A34" s="88">
        <v>801</v>
      </c>
      <c r="B34" s="108">
        <v>80130</v>
      </c>
      <c r="C34" s="389" t="s">
        <v>724</v>
      </c>
      <c r="D34" s="351">
        <f>E34</f>
        <v>5000</v>
      </c>
      <c r="E34" s="351">
        <f>SUM(F34+G34+H34+I34)</f>
        <v>5000</v>
      </c>
      <c r="F34" s="352">
        <v>0</v>
      </c>
      <c r="G34" s="352">
        <v>5000</v>
      </c>
      <c r="H34" s="352">
        <v>0</v>
      </c>
      <c r="I34" s="352">
        <v>0</v>
      </c>
      <c r="J34" s="377" t="s">
        <v>540</v>
      </c>
    </row>
    <row r="35" spans="1:10" ht="9.75" customHeight="1">
      <c r="A35" s="24"/>
      <c r="B35" s="52"/>
      <c r="C35" s="393"/>
      <c r="D35" s="187"/>
      <c r="E35" s="353"/>
      <c r="F35" s="353"/>
      <c r="G35" s="353"/>
      <c r="H35" s="353"/>
      <c r="I35" s="353"/>
      <c r="J35" s="33" t="s">
        <v>544</v>
      </c>
    </row>
    <row r="36" spans="1:10" ht="12.75">
      <c r="A36" s="88">
        <v>852</v>
      </c>
      <c r="B36" s="108">
        <v>85201</v>
      </c>
      <c r="C36" s="389" t="s">
        <v>546</v>
      </c>
      <c r="D36" s="351">
        <f>E36</f>
        <v>60000</v>
      </c>
      <c r="E36" s="351">
        <f>SUM(F36+G36+H36+I36)</f>
        <v>60000</v>
      </c>
      <c r="F36" s="352">
        <v>60000</v>
      </c>
      <c r="G36" s="352">
        <v>0</v>
      </c>
      <c r="H36" s="352">
        <v>0</v>
      </c>
      <c r="I36" s="352">
        <v>0</v>
      </c>
      <c r="J36" s="377" t="s">
        <v>545</v>
      </c>
    </row>
    <row r="37" spans="1:10" ht="12.75">
      <c r="A37" s="24"/>
      <c r="B37" s="9"/>
      <c r="C37" s="394" t="s">
        <v>581</v>
      </c>
      <c r="D37" s="353"/>
      <c r="E37" s="353"/>
      <c r="F37" s="353"/>
      <c r="G37" s="353"/>
      <c r="H37" s="353"/>
      <c r="I37" s="353"/>
      <c r="J37" s="33" t="s">
        <v>337</v>
      </c>
    </row>
    <row r="38" spans="1:10" ht="12.75">
      <c r="A38" s="88">
        <v>852</v>
      </c>
      <c r="B38" s="86">
        <v>85202</v>
      </c>
      <c r="C38" s="395" t="s">
        <v>582</v>
      </c>
      <c r="D38" s="352">
        <f>E38</f>
        <v>304000</v>
      </c>
      <c r="E38" s="351">
        <f>SUM(F38+G38+H38+I38)</f>
        <v>304000</v>
      </c>
      <c r="F38" s="352">
        <v>304000</v>
      </c>
      <c r="G38" s="352">
        <v>0</v>
      </c>
      <c r="H38" s="352">
        <v>0</v>
      </c>
      <c r="I38" s="352">
        <v>0</v>
      </c>
      <c r="J38" s="377" t="s">
        <v>562</v>
      </c>
    </row>
    <row r="39" spans="1:10" ht="12.75">
      <c r="A39" s="24"/>
      <c r="B39" s="9"/>
      <c r="C39" s="396" t="s">
        <v>669</v>
      </c>
      <c r="D39" s="353"/>
      <c r="E39" s="353"/>
      <c r="F39" s="353"/>
      <c r="G39" s="353"/>
      <c r="H39" s="353"/>
      <c r="I39" s="353"/>
      <c r="J39" s="33" t="s">
        <v>337</v>
      </c>
    </row>
    <row r="40" spans="1:10" ht="12.75">
      <c r="A40" s="88">
        <v>852</v>
      </c>
      <c r="B40" s="86">
        <v>85202</v>
      </c>
      <c r="C40" s="395" t="s">
        <v>670</v>
      </c>
      <c r="D40" s="352">
        <f>E40</f>
        <v>31722</v>
      </c>
      <c r="E40" s="351">
        <f>SUM(F40+G40+H40+I40)</f>
        <v>31722</v>
      </c>
      <c r="F40" s="352">
        <v>31722</v>
      </c>
      <c r="G40" s="352">
        <v>0</v>
      </c>
      <c r="H40" s="352">
        <v>0</v>
      </c>
      <c r="I40" s="352">
        <v>0</v>
      </c>
      <c r="J40" s="377" t="s">
        <v>668</v>
      </c>
    </row>
    <row r="41" spans="1:10" ht="12.75">
      <c r="A41" s="24"/>
      <c r="B41" s="9"/>
      <c r="C41" s="396"/>
      <c r="D41" s="353"/>
      <c r="E41" s="353"/>
      <c r="F41" s="353"/>
      <c r="G41" s="353"/>
      <c r="H41" s="353"/>
      <c r="I41" s="353"/>
      <c r="J41" s="33" t="s">
        <v>337</v>
      </c>
    </row>
    <row r="42" spans="1:10" ht="12.75">
      <c r="A42" s="88">
        <v>852</v>
      </c>
      <c r="B42" s="86">
        <v>85202</v>
      </c>
      <c r="C42" s="395" t="s">
        <v>563</v>
      </c>
      <c r="D42" s="352">
        <f>E42</f>
        <v>5092</v>
      </c>
      <c r="E42" s="351">
        <f>SUM(F42+G42+H42+I42)</f>
        <v>5092</v>
      </c>
      <c r="F42" s="352">
        <v>5092</v>
      </c>
      <c r="G42" s="352">
        <v>0</v>
      </c>
      <c r="H42" s="352">
        <v>0</v>
      </c>
      <c r="I42" s="352">
        <v>0</v>
      </c>
      <c r="J42" s="377" t="s">
        <v>692</v>
      </c>
    </row>
    <row r="43" spans="1:10" ht="12.75">
      <c r="A43" s="24"/>
      <c r="B43" s="9"/>
      <c r="C43" s="396"/>
      <c r="D43" s="353"/>
      <c r="E43" s="353"/>
      <c r="F43" s="353"/>
      <c r="G43" s="353"/>
      <c r="H43" s="353"/>
      <c r="I43" s="353"/>
      <c r="J43" s="33" t="s">
        <v>564</v>
      </c>
    </row>
    <row r="44" spans="1:10" ht="12.75">
      <c r="A44" s="88">
        <v>852</v>
      </c>
      <c r="B44" s="86">
        <v>85218</v>
      </c>
      <c r="C44" s="395" t="s">
        <v>563</v>
      </c>
      <c r="D44" s="352">
        <f>E44</f>
        <v>6500</v>
      </c>
      <c r="E44" s="351">
        <f>SUM(F44+G44+H44+I44)</f>
        <v>6500</v>
      </c>
      <c r="F44" s="352">
        <v>6500</v>
      </c>
      <c r="G44" s="352">
        <v>0</v>
      </c>
      <c r="H44" s="352">
        <v>0</v>
      </c>
      <c r="I44" s="352">
        <v>0</v>
      </c>
      <c r="J44" s="377" t="s">
        <v>565</v>
      </c>
    </row>
    <row r="45" spans="1:10" ht="12.75">
      <c r="A45" s="24"/>
      <c r="B45" s="9"/>
      <c r="C45" s="396" t="s">
        <v>689</v>
      </c>
      <c r="D45" s="353"/>
      <c r="E45" s="353"/>
      <c r="F45" s="353"/>
      <c r="G45" s="353"/>
      <c r="H45" s="353"/>
      <c r="I45" s="353"/>
      <c r="J45" s="33" t="s">
        <v>551</v>
      </c>
    </row>
    <row r="46" spans="1:10" ht="13.5" thickBot="1">
      <c r="A46" s="24">
        <v>854</v>
      </c>
      <c r="B46" s="9">
        <v>85406</v>
      </c>
      <c r="C46" s="396" t="s">
        <v>690</v>
      </c>
      <c r="D46" s="353">
        <f>E46</f>
        <v>50000</v>
      </c>
      <c r="E46" s="187">
        <f>SUM(F46+G46+H46+I46)</f>
        <v>50000</v>
      </c>
      <c r="F46" s="353">
        <v>50000</v>
      </c>
      <c r="G46" s="353">
        <v>0</v>
      </c>
      <c r="H46" s="353">
        <v>0</v>
      </c>
      <c r="I46" s="353">
        <v>0</v>
      </c>
      <c r="J46" s="33" t="s">
        <v>540</v>
      </c>
    </row>
    <row r="47" spans="1:10" ht="13.5" thickBot="1">
      <c r="A47" s="354"/>
      <c r="B47" s="355"/>
      <c r="C47" s="356" t="s">
        <v>338</v>
      </c>
      <c r="D47" s="357">
        <f aca="true" t="shared" si="0" ref="D47:I47">SUM(D13:D46)</f>
        <v>1345608</v>
      </c>
      <c r="E47" s="357">
        <f t="shared" si="0"/>
        <v>1345608</v>
      </c>
      <c r="F47" s="357">
        <f t="shared" si="0"/>
        <v>926808</v>
      </c>
      <c r="G47" s="357">
        <f t="shared" si="0"/>
        <v>32500</v>
      </c>
      <c r="H47" s="357">
        <f t="shared" si="0"/>
        <v>386300</v>
      </c>
      <c r="I47" s="357">
        <f t="shared" si="0"/>
        <v>0</v>
      </c>
      <c r="J47" s="398"/>
    </row>
    <row r="48" spans="1:10" ht="12.75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2.7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2.7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275"/>
      <c r="H52" s="10"/>
      <c r="I52" s="275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275">
        <f>SUM(F47:H47)</f>
        <v>1345608</v>
      </c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82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82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82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82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82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82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358"/>
    </row>
    <row r="67" spans="1:10" ht="12.75">
      <c r="A67" s="82"/>
      <c r="B67" s="82"/>
      <c r="C67" s="82"/>
      <c r="D67" s="52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52"/>
      <c r="E68" s="52"/>
      <c r="F68" s="10"/>
      <c r="G68" s="10"/>
      <c r="H68" s="10"/>
      <c r="I68" s="10"/>
      <c r="J68" s="52"/>
    </row>
    <row r="69" spans="1:10" ht="12.7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12.75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12.75">
      <c r="A71" s="52"/>
      <c r="B71" s="52"/>
      <c r="C71" s="52"/>
      <c r="D71" s="52"/>
      <c r="E71" s="2"/>
      <c r="F71" s="52"/>
      <c r="G71" s="52"/>
      <c r="H71" s="52"/>
      <c r="I71" s="52"/>
      <c r="J71" s="52"/>
    </row>
    <row r="72" spans="1:10" ht="12.75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12.75">
      <c r="A73" s="52"/>
      <c r="B73" s="52"/>
      <c r="C73" s="10"/>
      <c r="D73" s="275"/>
      <c r="E73" s="275"/>
      <c r="F73" s="275"/>
      <c r="G73" s="275"/>
      <c r="H73" s="275"/>
      <c r="I73" s="275"/>
      <c r="J73" s="52"/>
    </row>
    <row r="74" spans="1:10" ht="12.75">
      <c r="A74" s="52"/>
      <c r="B74" s="52"/>
      <c r="C74" s="10"/>
      <c r="D74" s="275"/>
      <c r="E74" s="275"/>
      <c r="F74" s="275"/>
      <c r="G74" s="275"/>
      <c r="H74" s="275"/>
      <c r="I74" s="275"/>
      <c r="J74" s="52"/>
    </row>
    <row r="75" spans="1:10" ht="12.75">
      <c r="A75" s="52"/>
      <c r="B75" s="52"/>
      <c r="C75" s="10"/>
      <c r="D75" s="275"/>
      <c r="E75" s="275"/>
      <c r="F75" s="275"/>
      <c r="G75" s="275"/>
      <c r="H75" s="275"/>
      <c r="I75" s="275"/>
      <c r="J75" s="52"/>
    </row>
    <row r="76" spans="1:10" ht="12.75">
      <c r="A76" s="52"/>
      <c r="B76" s="52"/>
      <c r="C76" s="10"/>
      <c r="D76" s="275"/>
      <c r="E76" s="275"/>
      <c r="F76" s="275"/>
      <c r="G76" s="275"/>
      <c r="H76" s="275"/>
      <c r="I76" s="275"/>
      <c r="J76" s="52"/>
    </row>
    <row r="77" spans="1:10" ht="12.75">
      <c r="A77" s="52"/>
      <c r="B77" s="52"/>
      <c r="C77" s="79"/>
      <c r="D77" s="275"/>
      <c r="E77" s="275"/>
      <c r="F77" s="275"/>
      <c r="G77" s="275"/>
      <c r="H77" s="275"/>
      <c r="I77" s="275"/>
      <c r="J77" s="52"/>
    </row>
    <row r="78" spans="1:10" ht="12.75">
      <c r="A78" s="52"/>
      <c r="B78" s="52"/>
      <c r="C78" s="79"/>
      <c r="D78" s="275"/>
      <c r="E78" s="275"/>
      <c r="F78" s="275"/>
      <c r="G78" s="275"/>
      <c r="H78" s="275"/>
      <c r="I78" s="275"/>
      <c r="J78" s="52"/>
    </row>
    <row r="79" spans="1:10" ht="12.75">
      <c r="A79" s="52"/>
      <c r="B79" s="52"/>
      <c r="C79" s="10"/>
      <c r="D79" s="275"/>
      <c r="E79" s="275"/>
      <c r="F79" s="275"/>
      <c r="G79" s="275"/>
      <c r="H79" s="275"/>
      <c r="I79" s="275"/>
      <c r="J79" s="52"/>
    </row>
    <row r="80" spans="1:10" ht="12.75">
      <c r="A80" s="52"/>
      <c r="B80" s="52"/>
      <c r="C80" s="10"/>
      <c r="D80" s="275"/>
      <c r="E80" s="275"/>
      <c r="F80" s="275"/>
      <c r="G80" s="275"/>
      <c r="H80" s="275"/>
      <c r="I80" s="275"/>
      <c r="J80" s="52"/>
    </row>
    <row r="81" spans="1:10" ht="12.75">
      <c r="A81" s="52"/>
      <c r="B81" s="52"/>
      <c r="C81" s="10"/>
      <c r="D81" s="275"/>
      <c r="E81" s="275"/>
      <c r="F81" s="275"/>
      <c r="G81" s="275"/>
      <c r="H81" s="275"/>
      <c r="I81" s="275"/>
      <c r="J81" s="52"/>
    </row>
    <row r="82" spans="1:10" ht="12.75">
      <c r="A82" s="52"/>
      <c r="B82" s="52"/>
      <c r="C82" s="10"/>
      <c r="D82" s="275"/>
      <c r="E82" s="275"/>
      <c r="F82" s="275"/>
      <c r="G82" s="275"/>
      <c r="H82" s="275"/>
      <c r="I82" s="275"/>
      <c r="J82" s="52"/>
    </row>
    <row r="83" spans="1:10" ht="12.75">
      <c r="A83" s="52"/>
      <c r="B83" s="52"/>
      <c r="C83" s="79"/>
      <c r="D83" s="275"/>
      <c r="E83" s="275"/>
      <c r="F83" s="275"/>
      <c r="G83" s="275"/>
      <c r="H83" s="275"/>
      <c r="I83" s="275"/>
      <c r="J83" s="52"/>
    </row>
    <row r="84" spans="1:10" ht="12.75">
      <c r="A84" s="52"/>
      <c r="B84" s="52"/>
      <c r="C84" s="10"/>
      <c r="D84" s="275"/>
      <c r="E84" s="275"/>
      <c r="F84" s="275"/>
      <c r="G84" s="275"/>
      <c r="H84" s="275"/>
      <c r="I84" s="275"/>
      <c r="J84" s="52"/>
    </row>
    <row r="85" spans="1:10" ht="12.75">
      <c r="A85" s="52"/>
      <c r="B85" s="10"/>
      <c r="C85" s="87"/>
      <c r="D85" s="330"/>
      <c r="E85" s="330"/>
      <c r="F85" s="330"/>
      <c r="G85" s="330"/>
      <c r="H85" s="330"/>
      <c r="I85" s="330"/>
      <c r="J85" s="33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2.7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2.7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2.7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2.7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2.7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2.7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2.7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2.7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2.7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2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</row>
    <row r="201" spans="1:10" ht="12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</row>
    <row r="202" spans="1:10" ht="12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</row>
  </sheetData>
  <mergeCells count="3">
    <mergeCell ref="A5:J5"/>
    <mergeCell ref="F8:I8"/>
    <mergeCell ref="F7:I7"/>
  </mergeCells>
  <printOptions horizontalCentered="1"/>
  <pageMargins left="0.2" right="0.21" top="0.17" bottom="0.1968503937007874" header="0.17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 w Elblągu</dc:creator>
  <cp:keywords/>
  <dc:description/>
  <cp:lastModifiedBy>Sebastian Magier</cp:lastModifiedBy>
  <cp:lastPrinted>2005-06-28T10:56:26Z</cp:lastPrinted>
  <dcterms:created xsi:type="dcterms:W3CDTF">2003-01-16T13:32:33Z</dcterms:created>
  <dcterms:modified xsi:type="dcterms:W3CDTF">2005-10-19T06:05:45Z</dcterms:modified>
  <cp:category/>
  <cp:version/>
  <cp:contentType/>
  <cp:contentStatus/>
</cp:coreProperties>
</file>