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5" activeTab="13"/>
  </bookViews>
  <sheets>
    <sheet name="i.wieloletnie" sheetId="1" state="hidden" r:id="rId1"/>
    <sheet name="i.jednoroczne" sheetId="2" state="hidden" r:id="rId2"/>
    <sheet name="unijne" sheetId="3" state="hidden" r:id="rId3"/>
    <sheet name="unijne (2)" sheetId="4" state="hidden" r:id="rId4"/>
    <sheet name="d.zlecone" sheetId="5" state="hidden" r:id="rId5"/>
    <sheet name="d. porozumienia" sheetId="6" r:id="rId6"/>
    <sheet name="adm. rząd." sheetId="7" state="hidden" r:id="rId7"/>
    <sheet name="wynik finansowy" sheetId="8" state="hidden" r:id="rId8"/>
    <sheet name="dotacje udzielone" sheetId="9" state="hidden" r:id="rId9"/>
    <sheet name="gospodarstwa pom." sheetId="10" state="hidden" r:id="rId10"/>
    <sheet name="fudusz OŚ" sheetId="11" state="hidden" r:id="rId11"/>
    <sheet name="fundusz GZGiK" sheetId="12" state="hidden" r:id="rId12"/>
    <sheet name="prognoza długu" sheetId="13" state="hidden" r:id="rId13"/>
    <sheet name="syt. finans.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<sst xmlns="http://schemas.openxmlformats.org/spreadsheetml/2006/main" count="1580" uniqueCount="555">
  <si>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</si>
  <si>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</si>
  <si>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</si>
  <si>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</si>
  <si>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</si>
  <si>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</si>
  <si>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</si>
  <si>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</si>
  <si>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</si>
  <si>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</si>
  <si>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</si>
  <si>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</si>
  <si>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</si>
  <si>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</si>
  <si>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</si>
  <si>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</si>
  <si>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</si>
  <si>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</si>
  <si>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</si>
  <si>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</si>
  <si>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</si>
  <si>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</si>
  <si>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</si>
  <si>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</si>
  <si>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</si>
  <si>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</si>
  <si>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</si>
  <si>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</si>
  <si>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</si>
  <si>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</si>
  <si>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</si>
  <si>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</si>
  <si>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</si>
  <si>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</si>
  <si>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</si>
  <si>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</si>
  <si>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</si>
  <si>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</si>
  <si>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</si>
  <si>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</si>
  <si>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</si>
  <si>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</si>
  <si>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</si>
  <si>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</si>
  <si>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</si>
  <si>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Ochrony Środowiska i Gospodarki Wodnej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</si>
  <si>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</si>
  <si>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</si>
  <si>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</si>
  <si>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</si>
  <si>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</si>
  <si>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</si>
  <si>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</si>
  <si>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</si>
  <si>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</si>
  <si>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</si>
  <si>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</si>
  <si>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</si>
  <si>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</si>
  <si>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 przychodów i wydatków zakładów budżetowych, gospodarstw pomocniczych</t>
  </si>
  <si>
    <t>Lp.</t>
  </si>
  <si>
    <t>Stan środków obrotowych na początek roku</t>
  </si>
  <si>
    <t>w tym: wpłata do budżetu</t>
  </si>
  <si>
    <t>Stan środków obrotowych na koniec roku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</si>
  <si>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</si>
  <si>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</si>
  <si>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</si>
  <si>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</si>
  <si>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</si>
  <si>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</si>
  <si>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</si>
  <si>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</si>
  <si>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</si>
  <si>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</si>
  <si>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</si>
  <si>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</si>
  <si>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</si>
  <si>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</si>
  <si>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</si>
  <si>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</si>
  <si>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</si>
  <si>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</si>
  <si>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</si>
  <si>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</si>
  <si>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</si>
  <si>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</si>
  <si>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</si>
  <si>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</si>
  <si>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</si>
  <si>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</si>
  <si>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</si>
  <si>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</si>
  <si>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</si>
  <si>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</si>
  <si>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* wydatki obejmują wydatki bieżące i majątkowe (dotyczące inwestycji rocznych i ujętych w wieloletnim programie inwestycyjnym)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</si>
  <si>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</si>
  <si>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</si>
  <si>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</si>
  <si>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</si>
  <si>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</si>
  <si>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</si>
  <si>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</si>
  <si>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</si>
  <si>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</si>
  <si>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</si>
  <si>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</si>
  <si>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</si>
  <si>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</si>
  <si>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</si>
  <si>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</si>
  <si>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</si>
  <si>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</si>
  <si>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</si>
  <si>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Klasyfikacja (dział, rozdział,
paragraf)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</si>
  <si>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</si>
  <si>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</si>
  <si>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</si>
  <si>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</si>
  <si>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</si>
  <si>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</si>
  <si>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</si>
  <si>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</si>
  <si>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</si>
  <si>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</si>
  <si>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</si>
  <si>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</si>
  <si>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</si>
  <si>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</si>
  <si>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</si>
  <si>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</si>
  <si>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</si>
  <si>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</si>
  <si>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</si>
  <si>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</si>
  <si>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</si>
  <si>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</si>
  <si>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* dochody</t>
  </si>
  <si>
    <t>** stan środków pieniężnych</t>
  </si>
  <si>
    <t>*** źródła dochodów wskazanych przez radę</t>
  </si>
  <si>
    <t>2010 r.</t>
  </si>
  <si>
    <t>2011 r.</t>
  </si>
  <si>
    <t>Plan na 2010 r.</t>
  </si>
  <si>
    <t xml:space="preserve"> oraz dochodów i wydatków rachunków dochodów własnych na 2010 r.</t>
  </si>
  <si>
    <t>Rozliczenie z budżetem z tytułu wpłat nadwyżek środków za 2009 r.</t>
  </si>
  <si>
    <t>wykonanie 2009*</t>
  </si>
  <si>
    <t>2012 r.</t>
  </si>
  <si>
    <t>Zadania inwestycyjne w 2010 r.</t>
  </si>
  <si>
    <t>rok budżetowy 2010 (8+9+10+11)</t>
  </si>
  <si>
    <t>Limity wydatków na wieloletnie programy inwestycyjne w latach 2010 - 2012</t>
  </si>
  <si>
    <t xml:space="preserve">Dotacje dla podmiotów należących do sektora finansów publicznych  </t>
  </si>
  <si>
    <t>kwota dotacji</t>
  </si>
  <si>
    <t>przedmiotowej</t>
  </si>
  <si>
    <t>podmiotowej</t>
  </si>
  <si>
    <t>celowej</t>
  </si>
  <si>
    <t xml:space="preserve"> Przychody i rozchody budżetu w 2010 r.</t>
  </si>
  <si>
    <t>Dotacje dla podmiotów niezaliczanych do sektora finansów publicznych</t>
  </si>
  <si>
    <t>Zestawienie planowanych kwot dotacji udzielanych z budżetu jst, realizowanych przez podmioty należące i nienależące do sektora finansów publicznych w 2010 r.</t>
  </si>
  <si>
    <t>Plan przychodów i wydatków Powiatowego Funduszu</t>
  </si>
  <si>
    <t>Gospodarki Zasobem Geodezyjnym i Kartograficznym</t>
  </si>
  <si>
    <t>Plan na 2009 r.</t>
  </si>
  <si>
    <t>z tego: 2009 r.</t>
  </si>
  <si>
    <t>2012 r.***</t>
  </si>
  <si>
    <t>Nazwa zadania/podmiotu</t>
  </si>
  <si>
    <t>Zarząd Dróg Powiatowych Elbląg</t>
  </si>
  <si>
    <t>Zakup zestawów komputerowych</t>
  </si>
  <si>
    <t>Budowa garażu i pomieszczenia gospodarczego</t>
  </si>
  <si>
    <t>Modernizacja kotłowni węglowej</t>
  </si>
  <si>
    <t>Starostwo Powiatowe</t>
  </si>
  <si>
    <t>Zespół Szkół w Gronowie Górnym</t>
  </si>
  <si>
    <t>Przebudowa drogi powiatowej Nr 1103N Bielnik II-Jegłownik-Gronowo Elbląskie-Stare Dolno-Powodowo- Wysoka od km 21+048 do km 23+248 o dł. 2,2 km     (realizacja 2009-20012)</t>
  </si>
  <si>
    <t>Załącznik nr 3</t>
  </si>
  <si>
    <t>do uchwały Nr …………</t>
  </si>
  <si>
    <t>Rady Powiatu w Elblągu</t>
  </si>
  <si>
    <t>z dnia ……………….</t>
  </si>
  <si>
    <t>Załącznik nr 3a</t>
  </si>
  <si>
    <t>Załącznik nr 9</t>
  </si>
  <si>
    <t>do uchwały Nr ………..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</si>
  <si>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</si>
  <si>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</si>
  <si>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</si>
  <si>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</si>
  <si>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</si>
  <si>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</si>
  <si>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</si>
  <si>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</si>
  <si>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</si>
  <si>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</si>
  <si>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</si>
  <si>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</si>
  <si>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</si>
  <si>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</si>
  <si>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</si>
  <si>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</si>
  <si>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</si>
  <si>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</si>
  <si>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</si>
  <si>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</si>
  <si>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Przygotowanie i udział reprezentacji powiatu elbląskiego w zawodach sportowych osób niepełnosprawnych</t>
  </si>
  <si>
    <t>do uchwały Nr ………….</t>
  </si>
  <si>
    <t>z dnia …………………….</t>
  </si>
  <si>
    <t>1.Zakład Obsługi Powiatowego Zasobu Geodezyjnego i Kartograficznego w Elblągu</t>
  </si>
  <si>
    <t>2. Gospodarstwo pomocnicze "Pólko" przy Zespole Szkół Ekonomicznych i Technicznych w Pasłęku</t>
  </si>
  <si>
    <t>do uchwały Nr………</t>
  </si>
  <si>
    <t>z dnia …………………</t>
  </si>
  <si>
    <t>§ 2960  Przelewy redystrybucyjne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</si>
  <si>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</si>
  <si>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</si>
  <si>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</si>
  <si>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</si>
  <si>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</si>
  <si>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</si>
  <si>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</si>
  <si>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</si>
  <si>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</si>
  <si>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</si>
  <si>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</si>
  <si>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</si>
  <si>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</si>
  <si>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</si>
  <si>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4</t>
  </si>
  <si>
    <t>do uchwały Nr …………..</t>
  </si>
  <si>
    <t>z dnia ………………………</t>
  </si>
  <si>
    <t>Wydatki* na programy i projekty realizowane ze środków pochodzących z funduszy strukturalnych i Funduszu Spójności  oraz pozostałe środki pochodzące ze źródeł zagranicznych nie podlegające zwrotowi.</t>
  </si>
  <si>
    <t>pożyczki na prefinansowanie z budżetu państwa</t>
  </si>
  <si>
    <t>Kapitał ludzki</t>
  </si>
  <si>
    <t>IX - Rozwój wykształcenia i kompetencji w regionach</t>
  </si>
  <si>
    <t>Wyrównywanie szans edukacyjnych uczniów i zapewnienie wysokiej jakości usług edukacyjnych świadczonych w systemie oświaty.</t>
  </si>
  <si>
    <t>Od gimnazjalisty do maturzysty</t>
  </si>
  <si>
    <t>z tego: 2010 r.</t>
  </si>
  <si>
    <t>9.2. - Podniesienie atrakcyjności i jakości szkolnictwa zawodowego</t>
  </si>
  <si>
    <t>Do sukcesu na kółkach - podniesienie kwalifikacji zaw. Uczniów szkół zawodowych kończących się maturą w ZSEiT w Pasłęku</t>
  </si>
  <si>
    <t>Dodatkowe umiejętności w wykształceniu zawodowym perspektywą  na lepszą przyszłość</t>
  </si>
  <si>
    <t>1.4</t>
  </si>
  <si>
    <t>Poddziałanie:</t>
  </si>
  <si>
    <t>Matematyka w szkole i w pracy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</si>
  <si>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</si>
  <si>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</si>
  <si>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</si>
  <si>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</si>
  <si>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</si>
  <si>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</si>
  <si>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</si>
  <si>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</si>
  <si>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</si>
  <si>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</si>
  <si>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</si>
  <si>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</si>
  <si>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</si>
  <si>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</si>
  <si>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</si>
  <si>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</si>
  <si>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</si>
  <si>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</si>
  <si>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</si>
  <si>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</si>
  <si>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</si>
  <si>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</si>
  <si>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</si>
  <si>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</si>
  <si>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</si>
  <si>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</si>
  <si>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</si>
  <si>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</si>
  <si>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*** rok 2012 do wykorzystania fakultatywnego</t>
  </si>
  <si>
    <t>Dom Pomocy Społecznej Władysławowo</t>
  </si>
  <si>
    <t xml:space="preserve">Załącznik nr 7 </t>
  </si>
  <si>
    <t>do uchwały nr………</t>
  </si>
  <si>
    <t>z dnia…………………</t>
  </si>
  <si>
    <t>Załącznik nr 8</t>
  </si>
  <si>
    <t>Załącznik nr 10</t>
  </si>
  <si>
    <t>Załącznik nr 10a</t>
  </si>
  <si>
    <t>do uchwały Nr ................</t>
  </si>
  <si>
    <t>z dnia ........................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</si>
  <si>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</si>
  <si>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</si>
  <si>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</si>
  <si>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</si>
  <si>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</si>
  <si>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W y s z c z e g ó l n i e n i e</t>
  </si>
  <si>
    <t>Dotacje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</si>
  <si>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</si>
  <si>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</si>
  <si>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</si>
  <si>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</si>
  <si>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</si>
  <si>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</si>
  <si>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</si>
  <si>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</si>
  <si>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</si>
  <si>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</si>
  <si>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</si>
  <si>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</si>
  <si>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</si>
  <si>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</si>
  <si>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</si>
  <si>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</si>
  <si>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</si>
  <si>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</si>
  <si>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</si>
  <si>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</si>
  <si>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</si>
  <si>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</si>
  <si>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</si>
  <si>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</si>
  <si>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</si>
  <si>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</si>
  <si>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</si>
  <si>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</si>
  <si>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</si>
  <si>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</si>
  <si>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</si>
  <si>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</si>
  <si>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</si>
  <si>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</si>
  <si>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</si>
  <si>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</si>
  <si>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</si>
  <si>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</si>
  <si>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</si>
  <si>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</si>
  <si>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</si>
  <si>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</si>
  <si>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</si>
  <si>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</si>
  <si>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</si>
  <si>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</si>
  <si>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</si>
  <si>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</si>
  <si>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</si>
  <si>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</si>
  <si>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</si>
  <si>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</si>
  <si>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</si>
  <si>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</si>
  <si>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</si>
  <si>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</si>
  <si>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</si>
  <si>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</si>
  <si>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</si>
  <si>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</si>
  <si>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</si>
  <si>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</si>
  <si>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</si>
  <si>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</si>
  <si>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</si>
  <si>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</si>
  <si>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</si>
  <si>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</si>
  <si>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</si>
  <si>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</si>
  <si>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</si>
  <si>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</si>
  <si>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</si>
  <si>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</si>
  <si>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</si>
  <si>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</si>
  <si>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</si>
  <si>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</si>
  <si>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</si>
  <si>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</si>
  <si>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</si>
  <si>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</si>
  <si>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</si>
  <si>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</si>
  <si>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</si>
  <si>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</si>
  <si>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</si>
  <si>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</si>
  <si>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</si>
  <si>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</si>
  <si>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</si>
  <si>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 uchwały Nr .............</t>
  </si>
  <si>
    <t>z dnia ...........................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</si>
  <si>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</si>
  <si>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</si>
  <si>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</si>
  <si>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</si>
  <si>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</si>
  <si>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</si>
  <si>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</si>
  <si>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</si>
  <si>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</si>
  <si>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</si>
  <si>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</si>
  <si>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</si>
  <si>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</si>
  <si>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</si>
  <si>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</si>
  <si>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</si>
  <si>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</si>
  <si>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</si>
  <si>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</si>
  <si>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</si>
  <si>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</si>
  <si>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</si>
  <si>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</si>
  <si>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</si>
  <si>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Kultura i ochrona dziedzictwa narodowego</t>
  </si>
  <si>
    <t>Biblioteki</t>
  </si>
  <si>
    <t xml:space="preserve"> - dotacje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</si>
  <si>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</si>
  <si>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</si>
  <si>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</si>
  <si>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</si>
  <si>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</si>
  <si>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</si>
  <si>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</si>
  <si>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</si>
  <si>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</si>
  <si>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</si>
  <si>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</si>
  <si>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</si>
  <si>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</si>
  <si>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</si>
  <si>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</si>
  <si>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</si>
  <si>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</si>
  <si>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</si>
  <si>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</si>
  <si>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</si>
  <si>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</si>
  <si>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</si>
  <si>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</si>
  <si>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</si>
  <si>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</si>
  <si>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</si>
  <si>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</si>
  <si>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</si>
  <si>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</si>
  <si>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</si>
  <si>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</si>
  <si>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</si>
  <si>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</si>
  <si>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</si>
  <si>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</si>
  <si>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</si>
  <si>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</si>
  <si>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</si>
  <si>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</si>
  <si>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</si>
  <si>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</si>
  <si>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</si>
  <si>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</si>
  <si>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</si>
  <si>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</si>
  <si>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</si>
  <si>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</si>
  <si>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</si>
  <si>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</si>
  <si>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</si>
  <si>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</si>
  <si>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</si>
  <si>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</si>
  <si>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</si>
  <si>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</si>
  <si>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</si>
  <si>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</si>
  <si>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</si>
  <si>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</si>
  <si>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</si>
  <si>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</si>
  <si>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</si>
  <si>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</si>
  <si>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</si>
  <si>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</si>
  <si>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</si>
  <si>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</si>
  <si>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</si>
  <si>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</si>
  <si>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</si>
  <si>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</si>
  <si>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</si>
  <si>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</si>
  <si>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</si>
  <si>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</si>
  <si>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</si>
  <si>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</si>
  <si>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</si>
  <si>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</si>
  <si>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</si>
  <si>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</si>
  <si>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</si>
  <si>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</si>
  <si>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</si>
  <si>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</si>
  <si>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</si>
  <si>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Pozostała działalność</t>
  </si>
  <si>
    <t>Gospodarka komunalna i ochrona środowiska</t>
  </si>
  <si>
    <t>Pozostałe odsetki</t>
  </si>
  <si>
    <t>§ 4530 - Podatek od towarów i usług</t>
  </si>
  <si>
    <t>Dotacje celowe przekazane gminie na inwestycje i zakupy inw.</t>
  </si>
  <si>
    <t xml:space="preserve">A.      
B.      
C.
... </t>
  </si>
  <si>
    <t>Przebudowa drogi powiatowej Nr 1103N Kazimierzowo-Wikrowo od km 3+643 do km 5+543 i odnowa nawierzchni na odc. Gronowo Elbąskie-Stare Dolno od km 0+000 do km 11+418  (realizacja 2009-2011)</t>
  </si>
  <si>
    <t>Zarząd Dróg Powiatowych Pasłęk</t>
  </si>
  <si>
    <t>Dotacje celowe otrzymane z gminy na inwestycje i zakupy inwestycyjne</t>
  </si>
  <si>
    <t>6050,    6058,        6059</t>
  </si>
  <si>
    <t xml:space="preserve">A.      
B.    120.000
C.
... </t>
  </si>
  <si>
    <t>Zakup i montaż kolektorów słonecznych w całorocznych obiektach użyteczności publicznej powiatu elbląskiego</t>
  </si>
  <si>
    <t>zakup i montaż kolektorów słonecznych w całorocznych obiektach użyteczności publicznej powiatu elbląskiego</t>
  </si>
  <si>
    <t>Realizacja: Zakład Aktywności Zawodowej Koordynacja:        Starostwo Powiatowe</t>
  </si>
  <si>
    <t>Załącznik nr 7</t>
  </si>
  <si>
    <t>Program Operacyjny Kapitał Ludzki</t>
  </si>
  <si>
    <t>7. Promocja integracji społecznej</t>
  </si>
  <si>
    <t>7.3. Inicjatywy lokalne na rzecz aktywnej integracji</t>
  </si>
  <si>
    <t>Szansa</t>
  </si>
  <si>
    <t xml:space="preserve">A.    204.700  
B.
C.
... </t>
  </si>
  <si>
    <t>Fundacja Rozwoju Systemu Edukacji</t>
  </si>
  <si>
    <t>Comenius</t>
  </si>
  <si>
    <t xml:space="preserve">Przebudowa mostu na kanale melioracyjnym w miejscowości Brudzędy, droga powiatowa nr 1103N (realizacja 2010-2011)                  </t>
  </si>
  <si>
    <t>Program operacyjny kapitał ludzki</t>
  </si>
  <si>
    <t>7.2.1. Aktywizacja zawodowa i społeczna osób zagrożonych wylkuczeniem społecznym</t>
  </si>
  <si>
    <t>Zadbaj o swoje kwalifikacje</t>
  </si>
  <si>
    <t>Polsko- Niemiecka Współpraca młodzieży</t>
  </si>
  <si>
    <t>Poznajemy Unię Europejską</t>
  </si>
  <si>
    <t>Powiat Elbląski na polach Grunwaldu</t>
  </si>
  <si>
    <t>II Plener Malarski Uczniów Liceum Plastycznego - Perły Powiatu Elbląskiego - Kadyny , Tolkicko</t>
  </si>
  <si>
    <t>15.</t>
  </si>
  <si>
    <t xml:space="preserve">A.         
B.
C.
... </t>
  </si>
  <si>
    <t>Zakup samochodu osobowego</t>
  </si>
  <si>
    <t>Zakup samochodu ciężarowego</t>
  </si>
  <si>
    <t>Zespół Szkół Ekonomicznych i Technicznych Pasłęk, koordynacja: Starostwo Powiatowe</t>
  </si>
  <si>
    <t>Regionalny Program Operacyjny Warmia i Mazury na lata 2007-2013</t>
  </si>
  <si>
    <t>Modernizacja budynku Zespołu Szkół w Pasłęku z przeznaczeniem na uruchomienie kształcenia w zawodzie technik hotelarstwa.</t>
  </si>
  <si>
    <t>Comenius - uczenie się przez całe życie</t>
  </si>
  <si>
    <t xml:space="preserve">Wimi </t>
  </si>
  <si>
    <t>3. Infrastruktura społeczna</t>
  </si>
  <si>
    <t>3.1 Inwestycje w infrastrukturę edukacyjną</t>
  </si>
  <si>
    <t>Realizacja: Dom Pomocy Społecznej Tolkmicko, koordynacja: Starostwo Powiatowe</t>
  </si>
  <si>
    <t>Realizacja: Dom Pomocy Społecznej Rangóry koordynacja: Starostwo Powiatowe</t>
  </si>
  <si>
    <t>Realizacja: Młodzieżowy Ośrodek Wychowawczy w Kamionku Wielkim, koordynacja Starostwo Powiatowe</t>
  </si>
  <si>
    <t>Realizacja: Dom Pomocy Społecznej Władysławowo, koordynacja: Starostwo Powiatowe</t>
  </si>
  <si>
    <t>Comenius Cura</t>
  </si>
  <si>
    <t>7.1 Rozwój i upowszechnianie aktywnej integracji</t>
  </si>
  <si>
    <t>7.1.2 Rozwój i upowszechnianie aktywnej integracji poprzez powiatowe centra pomocy rodzinie</t>
  </si>
  <si>
    <t>NIE - wylkuczeniu społecznemu</t>
  </si>
  <si>
    <t>1.16</t>
  </si>
  <si>
    <t>2.2</t>
  </si>
  <si>
    <t>Przebudowa drogi powiatowej nr 1145N Milejewo-Nowe Monastarzysko-Młynary, odcinek Milejewo-Majewo, od km. 0+000 do km. 2+656,80</t>
  </si>
  <si>
    <t>realizowanych na podstawie porozumień (umów)</t>
  </si>
  <si>
    <t>Dotacje celowe otrzymane z budżetu państwa</t>
  </si>
  <si>
    <t>na zadania bieżące na podst. porozumień z organami</t>
  </si>
  <si>
    <t xml:space="preserve"> administracji rządowej</t>
  </si>
  <si>
    <t>Składki na ubepieczenie społeczne</t>
  </si>
  <si>
    <t>Dochody i wydatki ogółem:</t>
  </si>
  <si>
    <t>Załącznik nr 6a</t>
  </si>
  <si>
    <t>z dnia ..................... 2010 r.</t>
  </si>
  <si>
    <t>z organami administracji rządowej  w 2010 r.</t>
  </si>
  <si>
    <t>`</t>
  </si>
  <si>
    <t>Załącznik nr 5</t>
  </si>
  <si>
    <t>Zakup kosiarki samobieżnej wraz z oprzyrządowaniem</t>
  </si>
  <si>
    <t>5.2 Infrastruktura transportowa służąca rozwojowi lokalnemu</t>
  </si>
  <si>
    <t>5.2.1 Infrastruktura drogowa warunkująca rozwój regionalny</t>
  </si>
  <si>
    <t>Dotacje celowe z budżetu  na dinansowanie</t>
  </si>
  <si>
    <t xml:space="preserve"> lub dofinansowanie kosztów realizacji inwestycji i zakupów</t>
  </si>
  <si>
    <t xml:space="preserve"> inwestycyjnych innych jednostek sektora finansów publicznych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</si>
</sst>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14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2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4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1" xfId="0" applyFont="1" applyBorder="1" applyAlignment="1">
      <alignment horizontal="left"/>
    </xf>
    <xf numFmtId="3" fontId="0" fillId="0" borderId="32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 wrapText="1" indent="2"/>
    </xf>
    <xf numFmtId="3" fontId="0" fillId="0" borderId="31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3" fontId="0" fillId="0" borderId="1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0" xfId="52" applyFont="1">
      <alignment/>
      <protection/>
    </xf>
    <xf numFmtId="0" fontId="20" fillId="0" borderId="0" xfId="52" applyFont="1">
      <alignment/>
      <protection/>
    </xf>
    <xf numFmtId="0" fontId="14" fillId="0" borderId="0" xfId="52" applyFont="1">
      <alignment/>
      <protection/>
    </xf>
    <xf numFmtId="0" fontId="11" fillId="0" borderId="26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 vertical="center"/>
      <protection/>
    </xf>
    <xf numFmtId="0" fontId="10" fillId="0" borderId="36" xfId="52" applyFont="1" applyFill="1" applyBorder="1" applyAlignment="1">
      <alignment horizontal="center" vertical="center"/>
      <protection/>
    </xf>
    <xf numFmtId="0" fontId="9" fillId="0" borderId="37" xfId="52" applyFont="1" applyBorder="1" applyAlignment="1">
      <alignment horizontal="left" vertical="center"/>
      <protection/>
    </xf>
    <xf numFmtId="3" fontId="9" fillId="0" borderId="34" xfId="52" applyNumberFormat="1" applyFont="1" applyBorder="1" applyAlignment="1">
      <alignment horizontal="right" vertical="center"/>
      <protection/>
    </xf>
    <xf numFmtId="0" fontId="10" fillId="0" borderId="14" xfId="52" applyFont="1" applyFill="1" applyBorder="1">
      <alignment/>
      <protection/>
    </xf>
    <xf numFmtId="0" fontId="11" fillId="0" borderId="38" xfId="52" applyFont="1" applyFill="1" applyBorder="1" applyAlignment="1">
      <alignment horizontal="center" vertical="center"/>
      <protection/>
    </xf>
    <xf numFmtId="0" fontId="11" fillId="0" borderId="39" xfId="52" applyFont="1" applyFill="1" applyBorder="1" applyAlignment="1">
      <alignment horizontal="center" vertical="center"/>
      <protection/>
    </xf>
    <xf numFmtId="0" fontId="10" fillId="0" borderId="12" xfId="52" applyFont="1" applyFill="1" applyBorder="1">
      <alignment/>
      <protection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52" applyFont="1" applyFill="1" applyBorder="1" applyAlignment="1">
      <alignment horizontal="center" vertical="center"/>
      <protection/>
    </xf>
    <xf numFmtId="0" fontId="10" fillId="0" borderId="40" xfId="52" applyFont="1" applyFill="1" applyBorder="1" applyAlignment="1">
      <alignment horizontal="center" vertical="center"/>
      <protection/>
    </xf>
    <xf numFmtId="0" fontId="10" fillId="0" borderId="41" xfId="52" applyFont="1" applyFill="1" applyBorder="1">
      <alignment/>
      <protection/>
    </xf>
    <xf numFmtId="0" fontId="10" fillId="0" borderId="10" xfId="52" applyFont="1" applyFill="1" applyBorder="1">
      <alignment/>
      <protection/>
    </xf>
    <xf numFmtId="3" fontId="10" fillId="0" borderId="10" xfId="52" applyNumberFormat="1" applyFont="1" applyFill="1" applyBorder="1">
      <alignment/>
      <protection/>
    </xf>
    <xf numFmtId="3" fontId="10" fillId="0" borderId="25" xfId="52" applyNumberFormat="1" applyFont="1" applyFill="1" applyBorder="1">
      <alignment/>
      <protection/>
    </xf>
    <xf numFmtId="3" fontId="10" fillId="0" borderId="14" xfId="52" applyNumberFormat="1" applyFont="1" applyFill="1" applyBorder="1">
      <alignment/>
      <protection/>
    </xf>
    <xf numFmtId="3" fontId="10" fillId="0" borderId="14" xfId="52" applyNumberFormat="1" applyFont="1" applyFill="1" applyBorder="1" applyAlignment="1">
      <alignment/>
      <protection/>
    </xf>
    <xf numFmtId="3" fontId="10" fillId="0" borderId="42" xfId="52" applyNumberFormat="1" applyFont="1" applyFill="1" applyBorder="1" applyAlignment="1">
      <alignment/>
      <protection/>
    </xf>
    <xf numFmtId="3" fontId="10" fillId="0" borderId="12" xfId="52" applyNumberFormat="1" applyFont="1" applyFill="1" applyBorder="1">
      <alignment/>
      <protection/>
    </xf>
    <xf numFmtId="3" fontId="10" fillId="0" borderId="12" xfId="52" applyNumberFormat="1" applyFont="1" applyFill="1" applyBorder="1" applyAlignment="1">
      <alignment/>
      <protection/>
    </xf>
    <xf numFmtId="3" fontId="10" fillId="0" borderId="43" xfId="52" applyNumberFormat="1" applyFont="1" applyFill="1" applyBorder="1" applyAlignment="1">
      <alignment/>
      <protection/>
    </xf>
    <xf numFmtId="0" fontId="10" fillId="0" borderId="44" xfId="52" applyFont="1" applyFill="1" applyBorder="1">
      <alignment/>
      <protection/>
    </xf>
    <xf numFmtId="0" fontId="10" fillId="0" borderId="45" xfId="52" applyFont="1" applyFill="1" applyBorder="1" applyAlignment="1">
      <alignment vertical="center"/>
      <protection/>
    </xf>
    <xf numFmtId="0" fontId="10" fillId="0" borderId="46" xfId="52" applyFont="1" applyFill="1" applyBorder="1" applyAlignment="1">
      <alignment vertical="center"/>
      <protection/>
    </xf>
    <xf numFmtId="3" fontId="10" fillId="0" borderId="44" xfId="52" applyNumberFormat="1" applyFont="1" applyFill="1" applyBorder="1">
      <alignment/>
      <protection/>
    </xf>
    <xf numFmtId="3" fontId="10" fillId="0" borderId="44" xfId="52" applyNumberFormat="1" applyFont="1" applyFill="1" applyBorder="1" applyAlignment="1">
      <alignment/>
      <protection/>
    </xf>
    <xf numFmtId="3" fontId="10" fillId="0" borderId="47" xfId="52" applyNumberFormat="1" applyFont="1" applyFill="1" applyBorder="1" applyAlignment="1">
      <alignment/>
      <protection/>
    </xf>
    <xf numFmtId="0" fontId="10" fillId="0" borderId="48" xfId="52" applyFont="1" applyFill="1" applyBorder="1">
      <alignment/>
      <protection/>
    </xf>
    <xf numFmtId="0" fontId="10" fillId="0" borderId="11" xfId="52" applyFont="1" applyFill="1" applyBorder="1">
      <alignment/>
      <protection/>
    </xf>
    <xf numFmtId="3" fontId="10" fillId="0" borderId="11" xfId="52" applyNumberFormat="1" applyFont="1" applyFill="1" applyBorder="1">
      <alignment/>
      <protection/>
    </xf>
    <xf numFmtId="3" fontId="10" fillId="0" borderId="11" xfId="52" applyNumberFormat="1" applyFont="1" applyFill="1" applyBorder="1" applyAlignment="1">
      <alignment/>
      <protection/>
    </xf>
    <xf numFmtId="3" fontId="10" fillId="0" borderId="49" xfId="52" applyNumberFormat="1" applyFont="1" applyFill="1" applyBorder="1" applyAlignment="1">
      <alignment/>
      <protection/>
    </xf>
    <xf numFmtId="0" fontId="10" fillId="0" borderId="39" xfId="52" applyFont="1" applyFill="1" applyBorder="1" applyAlignment="1">
      <alignment horizontal="left" vertical="center"/>
      <protection/>
    </xf>
    <xf numFmtId="0" fontId="9" fillId="0" borderId="19" xfId="52" applyFont="1" applyBorder="1" applyAlignment="1">
      <alignment horizontal="center"/>
      <protection/>
    </xf>
    <xf numFmtId="0" fontId="9" fillId="0" borderId="50" xfId="52" applyFont="1" applyFill="1" applyBorder="1">
      <alignment/>
      <protection/>
    </xf>
    <xf numFmtId="3" fontId="9" fillId="0" borderId="51" xfId="52" applyNumberFormat="1" applyFont="1" applyFill="1" applyBorder="1">
      <alignment/>
      <protection/>
    </xf>
    <xf numFmtId="0" fontId="7" fillId="0" borderId="40" xfId="0" applyFont="1" applyBorder="1" applyAlignment="1">
      <alignment/>
    </xf>
    <xf numFmtId="3" fontId="10" fillId="0" borderId="10" xfId="52" applyNumberFormat="1" applyFont="1" applyFill="1" applyBorder="1" applyAlignment="1">
      <alignment/>
      <protection/>
    </xf>
    <xf numFmtId="3" fontId="10" fillId="0" borderId="41" xfId="52" applyNumberFormat="1" applyFont="1" applyFill="1" applyBorder="1">
      <alignment/>
      <protection/>
    </xf>
    <xf numFmtId="3" fontId="10" fillId="0" borderId="41" xfId="52" applyNumberFormat="1" applyFont="1" applyFill="1" applyBorder="1" applyAlignment="1">
      <alignment/>
      <protection/>
    </xf>
    <xf numFmtId="3" fontId="10" fillId="0" borderId="52" xfId="52" applyNumberFormat="1" applyFont="1" applyFill="1" applyBorder="1" applyAlignment="1">
      <alignment/>
      <protection/>
    </xf>
    <xf numFmtId="3" fontId="9" fillId="0" borderId="51" xfId="52" applyNumberFormat="1" applyFont="1" applyBorder="1">
      <alignment/>
      <protection/>
    </xf>
    <xf numFmtId="3" fontId="9" fillId="0" borderId="53" xfId="52" applyNumberFormat="1" applyFont="1" applyBorder="1">
      <alignment/>
      <protection/>
    </xf>
    <xf numFmtId="0" fontId="10" fillId="0" borderId="0" xfId="52" applyFont="1" applyBorder="1">
      <alignment/>
      <protection/>
    </xf>
    <xf numFmtId="0" fontId="10" fillId="0" borderId="40" xfId="52" applyFont="1" applyBorder="1">
      <alignment/>
      <protection/>
    </xf>
    <xf numFmtId="0" fontId="21" fillId="0" borderId="54" xfId="52" applyFont="1" applyBorder="1">
      <alignment/>
      <protection/>
    </xf>
    <xf numFmtId="0" fontId="21" fillId="0" borderId="0" xfId="52" applyFont="1" applyBorder="1">
      <alignment/>
      <protection/>
    </xf>
    <xf numFmtId="0" fontId="21" fillId="0" borderId="55" xfId="52" applyFont="1" applyBorder="1">
      <alignment/>
      <protection/>
    </xf>
    <xf numFmtId="0" fontId="21" fillId="0" borderId="56" xfId="52" applyFont="1" applyBorder="1">
      <alignment/>
      <protection/>
    </xf>
    <xf numFmtId="0" fontId="10" fillId="0" borderId="56" xfId="52" applyFont="1" applyBorder="1">
      <alignment/>
      <protection/>
    </xf>
    <xf numFmtId="0" fontId="10" fillId="0" borderId="57" xfId="52" applyFont="1" applyBorder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56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7" fillId="33" borderId="59" xfId="0" applyFont="1" applyFill="1" applyBorder="1" applyAlignment="1">
      <alignment/>
    </xf>
    <xf numFmtId="0" fontId="7" fillId="33" borderId="60" xfId="0" applyFont="1" applyFill="1" applyBorder="1" applyAlignment="1">
      <alignment/>
    </xf>
    <xf numFmtId="0" fontId="7" fillId="33" borderId="61" xfId="0" applyFont="1" applyFill="1" applyBorder="1" applyAlignment="1">
      <alignment horizontal="center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/>
    </xf>
    <xf numFmtId="0" fontId="7" fillId="33" borderId="69" xfId="0" applyFont="1" applyFill="1" applyBorder="1" applyAlignment="1">
      <alignment/>
    </xf>
    <xf numFmtId="0" fontId="7" fillId="33" borderId="69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73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left"/>
    </xf>
    <xf numFmtId="3" fontId="4" fillId="0" borderId="70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left"/>
    </xf>
    <xf numFmtId="3" fontId="0" fillId="0" borderId="28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0" fontId="0" fillId="0" borderId="64" xfId="0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 horizontal="center"/>
    </xf>
    <xf numFmtId="0" fontId="0" fillId="0" borderId="75" xfId="0" applyFont="1" applyFill="1" applyBorder="1" applyAlignment="1">
      <alignment/>
    </xf>
    <xf numFmtId="3" fontId="0" fillId="0" borderId="75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3" fontId="4" fillId="0" borderId="71" xfId="0" applyNumberFormat="1" applyFont="1" applyFill="1" applyBorder="1" applyAlignment="1">
      <alignment horizontal="right"/>
    </xf>
    <xf numFmtId="3" fontId="4" fillId="0" borderId="72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65" xfId="0" applyNumberFormat="1" applyFill="1" applyBorder="1" applyAlignment="1">
      <alignment vertical="center"/>
    </xf>
    <xf numFmtId="0" fontId="22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49" fontId="4" fillId="0" borderId="69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3" fontId="0" fillId="0" borderId="67" xfId="0" applyNumberFormat="1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49" fontId="4" fillId="0" borderId="6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3" fontId="4" fillId="0" borderId="69" xfId="0" applyNumberFormat="1" applyFont="1" applyFill="1" applyBorder="1" applyAlignment="1">
      <alignment horizontal="right"/>
    </xf>
    <xf numFmtId="3" fontId="4" fillId="0" borderId="71" xfId="0" applyNumberFormat="1" applyFont="1" applyFill="1" applyBorder="1" applyAlignment="1">
      <alignment horizontal="right"/>
    </xf>
    <xf numFmtId="0" fontId="24" fillId="0" borderId="7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4" fillId="0" borderId="70" xfId="0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3" fontId="4" fillId="0" borderId="69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3" fontId="0" fillId="0" borderId="76" xfId="0" applyNumberFormat="1" applyFont="1" applyFill="1" applyBorder="1" applyAlignment="1">
      <alignment horizontal="right"/>
    </xf>
    <xf numFmtId="3" fontId="0" fillId="0" borderId="77" xfId="0" applyNumberFormat="1" applyFont="1" applyFill="1" applyBorder="1" applyAlignment="1">
      <alignment horizontal="right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5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71" xfId="0" applyNumberFormat="1" applyFont="1" applyFill="1" applyBorder="1" applyAlignment="1">
      <alignment horizontal="right"/>
    </xf>
    <xf numFmtId="0" fontId="22" fillId="0" borderId="72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4" borderId="50" xfId="0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49" fontId="0" fillId="34" borderId="63" xfId="0" applyNumberFormat="1" applyFont="1" applyFill="1" applyBorder="1" applyAlignment="1">
      <alignment/>
    </xf>
    <xf numFmtId="0" fontId="0" fillId="34" borderId="67" xfId="0" applyFont="1" applyFill="1" applyBorder="1" applyAlignment="1">
      <alignment/>
    </xf>
    <xf numFmtId="3" fontId="0" fillId="34" borderId="66" xfId="0" applyNumberFormat="1" applyFont="1" applyFill="1" applyBorder="1" applyAlignment="1">
      <alignment/>
    </xf>
    <xf numFmtId="49" fontId="0" fillId="34" borderId="27" xfId="0" applyNumberFormat="1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49" fontId="0" fillId="34" borderId="68" xfId="0" applyNumberFormat="1" applyFont="1" applyFill="1" applyBorder="1" applyAlignment="1">
      <alignment/>
    </xf>
    <xf numFmtId="0" fontId="0" fillId="34" borderId="70" xfId="0" applyFont="1" applyFill="1" applyBorder="1" applyAlignment="1">
      <alignment/>
    </xf>
    <xf numFmtId="3" fontId="0" fillId="34" borderId="72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33" borderId="78" xfId="0" applyFont="1" applyFill="1" applyBorder="1" applyAlignment="1">
      <alignment horizontal="center"/>
    </xf>
    <xf numFmtId="0" fontId="23" fillId="33" borderId="76" xfId="0" applyFont="1" applyFill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horizontal="left" vertical="center"/>
    </xf>
    <xf numFmtId="3" fontId="25" fillId="0" borderId="51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0" fontId="23" fillId="0" borderId="6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vertical="center"/>
    </xf>
    <xf numFmtId="3" fontId="23" fillId="0" borderId="31" xfId="0" applyNumberFormat="1" applyFont="1" applyBorder="1" applyAlignment="1">
      <alignment horizontal="right" vertical="center"/>
    </xf>
    <xf numFmtId="3" fontId="23" fillId="0" borderId="32" xfId="0" applyNumberFormat="1" applyFont="1" applyBorder="1" applyAlignment="1">
      <alignment horizontal="right" vertical="center"/>
    </xf>
    <xf numFmtId="0" fontId="23" fillId="0" borderId="67" xfId="0" applyFont="1" applyBorder="1" applyAlignment="1">
      <alignment horizontal="center" vertical="center"/>
    </xf>
    <xf numFmtId="0" fontId="23" fillId="0" borderId="67" xfId="0" applyFont="1" applyFill="1" applyBorder="1" applyAlignment="1">
      <alignment/>
    </xf>
    <xf numFmtId="3" fontId="23" fillId="0" borderId="67" xfId="0" applyNumberFormat="1" applyFont="1" applyBorder="1" applyAlignment="1">
      <alignment horizontal="right" vertical="center"/>
    </xf>
    <xf numFmtId="3" fontId="23" fillId="0" borderId="66" xfId="0" applyNumberFormat="1" applyFont="1" applyBorder="1" applyAlignment="1">
      <alignment horizontal="right" vertical="center"/>
    </xf>
    <xf numFmtId="3" fontId="23" fillId="0" borderId="67" xfId="0" applyNumberFormat="1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3" fontId="23" fillId="0" borderId="64" xfId="0" applyNumberFormat="1" applyFont="1" applyFill="1" applyBorder="1" applyAlignment="1">
      <alignment horizontal="center" vertical="center"/>
    </xf>
    <xf numFmtId="3" fontId="23" fillId="0" borderId="40" xfId="0" applyNumberFormat="1" applyFont="1" applyFill="1" applyBorder="1" applyAlignment="1">
      <alignment horizontal="right" vertical="center"/>
    </xf>
    <xf numFmtId="3" fontId="23" fillId="0" borderId="64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Fill="1" applyBorder="1" applyAlignment="1">
      <alignment/>
    </xf>
    <xf numFmtId="0" fontId="25" fillId="0" borderId="69" xfId="0" applyFont="1" applyFill="1" applyBorder="1" applyAlignment="1">
      <alignment horizontal="right" vertical="center"/>
    </xf>
    <xf numFmtId="3" fontId="25" fillId="0" borderId="57" xfId="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3" fillId="0" borderId="75" xfId="0" applyFont="1" applyFill="1" applyBorder="1" applyAlignment="1">
      <alignment horizontal="right" vertical="center"/>
    </xf>
    <xf numFmtId="3" fontId="23" fillId="0" borderId="80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/>
    </xf>
    <xf numFmtId="0" fontId="23" fillId="0" borderId="64" xfId="0" applyFont="1" applyFill="1" applyBorder="1" applyAlignment="1">
      <alignment horizontal="right" vertical="center"/>
    </xf>
    <xf numFmtId="49" fontId="23" fillId="0" borderId="64" xfId="0" applyNumberFormat="1" applyFont="1" applyFill="1" applyBorder="1" applyAlignment="1">
      <alignment horizontal="center"/>
    </xf>
    <xf numFmtId="49" fontId="25" fillId="0" borderId="69" xfId="0" applyNumberFormat="1" applyFont="1" applyFill="1" applyBorder="1" applyAlignment="1">
      <alignment horizontal="center"/>
    </xf>
    <xf numFmtId="0" fontId="25" fillId="0" borderId="69" xfId="0" applyFont="1" applyFill="1" applyBorder="1" applyAlignment="1">
      <alignment horizontal="center" vertical="center"/>
    </xf>
    <xf numFmtId="49" fontId="23" fillId="0" borderId="76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23" fillId="0" borderId="76" xfId="0" applyFont="1" applyFill="1" applyBorder="1" applyAlignment="1">
      <alignment horizontal="center" vertical="center"/>
    </xf>
    <xf numFmtId="3" fontId="23" fillId="0" borderId="81" xfId="0" applyNumberFormat="1" applyFont="1" applyFill="1" applyBorder="1" applyAlignment="1">
      <alignment horizontal="right" vertical="center"/>
    </xf>
    <xf numFmtId="0" fontId="25" fillId="0" borderId="50" xfId="0" applyFont="1" applyBorder="1" applyAlignment="1">
      <alignment horizontal="center"/>
    </xf>
    <xf numFmtId="0" fontId="25" fillId="0" borderId="73" xfId="0" applyFont="1" applyBorder="1" applyAlignment="1">
      <alignment horizontal="center"/>
    </xf>
    <xf numFmtId="0" fontId="25" fillId="0" borderId="73" xfId="0" applyFont="1" applyBorder="1" applyAlignment="1">
      <alignment/>
    </xf>
    <xf numFmtId="0" fontId="25" fillId="0" borderId="51" xfId="0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5" fillId="0" borderId="79" xfId="0" applyNumberFormat="1" applyFont="1" applyFill="1" applyBorder="1" applyAlignment="1">
      <alignment/>
    </xf>
    <xf numFmtId="0" fontId="25" fillId="0" borderId="6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76" xfId="0" applyFont="1" applyBorder="1" applyAlignment="1">
      <alignment/>
    </xf>
    <xf numFmtId="0" fontId="23" fillId="0" borderId="76" xfId="0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0" fontId="25" fillId="0" borderId="67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3" fontId="23" fillId="0" borderId="67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0" fontId="23" fillId="0" borderId="6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75" xfId="0" applyFont="1" applyBorder="1" applyAlignment="1">
      <alignment/>
    </xf>
    <xf numFmtId="0" fontId="23" fillId="0" borderId="75" xfId="0" applyFont="1" applyFill="1" applyBorder="1" applyAlignment="1">
      <alignment/>
    </xf>
    <xf numFmtId="3" fontId="23" fillId="0" borderId="28" xfId="0" applyNumberFormat="1" applyFont="1" applyFill="1" applyBorder="1" applyAlignment="1">
      <alignment/>
    </xf>
    <xf numFmtId="3" fontId="23" fillId="0" borderId="80" xfId="0" applyNumberFormat="1" applyFont="1" applyFill="1" applyBorder="1" applyAlignment="1">
      <alignment/>
    </xf>
    <xf numFmtId="0" fontId="23" fillId="0" borderId="63" xfId="0" applyFont="1" applyBorder="1" applyAlignment="1">
      <alignment/>
    </xf>
    <xf numFmtId="0" fontId="23" fillId="0" borderId="67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4" fillId="0" borderId="82" xfId="0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0" fontId="23" fillId="0" borderId="31" xfId="0" applyFont="1" applyBorder="1" applyAlignment="1">
      <alignment/>
    </xf>
    <xf numFmtId="0" fontId="23" fillId="0" borderId="76" xfId="0" applyFont="1" applyBorder="1" applyAlignment="1">
      <alignment horizontal="center"/>
    </xf>
    <xf numFmtId="0" fontId="23" fillId="0" borderId="7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23" fillId="0" borderId="28" xfId="0" applyFont="1" applyBorder="1" applyAlignment="1">
      <alignment/>
    </xf>
    <xf numFmtId="0" fontId="23" fillId="0" borderId="75" xfId="0" applyFont="1" applyBorder="1" applyAlignment="1">
      <alignment horizontal="center"/>
    </xf>
    <xf numFmtId="0" fontId="0" fillId="0" borderId="45" xfId="0" applyFont="1" applyFill="1" applyBorder="1" applyAlignment="1">
      <alignment/>
    </xf>
    <xf numFmtId="0" fontId="23" fillId="0" borderId="27" xfId="0" applyFont="1" applyBorder="1" applyAlignment="1">
      <alignment/>
    </xf>
    <xf numFmtId="0" fontId="4" fillId="33" borderId="68" xfId="0" applyFont="1" applyFill="1" applyBorder="1" applyAlignment="1">
      <alignment/>
    </xf>
    <xf numFmtId="3" fontId="4" fillId="33" borderId="72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3" fontId="0" fillId="33" borderId="32" xfId="0" applyNumberFormat="1" applyFont="1" applyFill="1" applyBorder="1" applyAlignment="1">
      <alignment/>
    </xf>
    <xf numFmtId="49" fontId="0" fillId="33" borderId="63" xfId="0" applyNumberFormat="1" applyFont="1" applyFill="1" applyBorder="1" applyAlignment="1">
      <alignment/>
    </xf>
    <xf numFmtId="0" fontId="0" fillId="33" borderId="67" xfId="0" applyFont="1" applyFill="1" applyBorder="1" applyAlignment="1">
      <alignment/>
    </xf>
    <xf numFmtId="3" fontId="0" fillId="33" borderId="66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49" fontId="0" fillId="33" borderId="68" xfId="0" applyNumberFormat="1" applyFont="1" applyFill="1" applyBorder="1" applyAlignment="1">
      <alignment/>
    </xf>
    <xf numFmtId="0" fontId="0" fillId="33" borderId="70" xfId="0" applyFont="1" applyFill="1" applyBorder="1" applyAlignment="1">
      <alignment/>
    </xf>
    <xf numFmtId="3" fontId="0" fillId="33" borderId="72" xfId="0" applyNumberFormat="1" applyFont="1" applyFill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33" borderId="58" xfId="0" applyFont="1" applyFill="1" applyBorder="1" applyAlignment="1">
      <alignment/>
    </xf>
    <xf numFmtId="0" fontId="23" fillId="33" borderId="61" xfId="0" applyFont="1" applyFill="1" applyBorder="1" applyAlignment="1">
      <alignment/>
    </xf>
    <xf numFmtId="0" fontId="23" fillId="33" borderId="31" xfId="0" applyFont="1" applyFill="1" applyBorder="1" applyAlignment="1">
      <alignment horizontal="center"/>
    </xf>
    <xf numFmtId="0" fontId="23" fillId="33" borderId="63" xfId="0" applyFont="1" applyFill="1" applyBorder="1" applyAlignment="1">
      <alignment/>
    </xf>
    <xf numFmtId="0" fontId="23" fillId="33" borderId="65" xfId="0" applyFont="1" applyFill="1" applyBorder="1" applyAlignment="1">
      <alignment horizontal="centerContinuous"/>
    </xf>
    <xf numFmtId="0" fontId="23" fillId="33" borderId="65" xfId="0" applyFont="1" applyFill="1" applyBorder="1" applyAlignment="1">
      <alignment/>
    </xf>
    <xf numFmtId="0" fontId="23" fillId="33" borderId="35" xfId="0" applyFont="1" applyFill="1" applyBorder="1" applyAlignment="1">
      <alignment horizontal="center"/>
    </xf>
    <xf numFmtId="0" fontId="23" fillId="33" borderId="35" xfId="0" applyFont="1" applyFill="1" applyBorder="1" applyAlignment="1">
      <alignment/>
    </xf>
    <xf numFmtId="0" fontId="23" fillId="33" borderId="83" xfId="0" applyFont="1" applyFill="1" applyBorder="1" applyAlignment="1">
      <alignment/>
    </xf>
    <xf numFmtId="0" fontId="23" fillId="33" borderId="84" xfId="0" applyFont="1" applyFill="1" applyBorder="1" applyAlignment="1">
      <alignment/>
    </xf>
    <xf numFmtId="0" fontId="23" fillId="33" borderId="63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centerContinuous"/>
    </xf>
    <xf numFmtId="0" fontId="23" fillId="33" borderId="64" xfId="0" applyFont="1" applyFill="1" applyBorder="1" applyAlignment="1">
      <alignment horizontal="centerContinuous"/>
    </xf>
    <xf numFmtId="0" fontId="23" fillId="33" borderId="67" xfId="0" applyFont="1" applyFill="1" applyBorder="1" applyAlignment="1">
      <alignment horizontal="center"/>
    </xf>
    <xf numFmtId="0" fontId="23" fillId="33" borderId="67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64" xfId="0" applyFont="1" applyFill="1" applyBorder="1" applyAlignment="1">
      <alignment/>
    </xf>
    <xf numFmtId="0" fontId="23" fillId="33" borderId="68" xfId="0" applyFont="1" applyFill="1" applyBorder="1" applyAlignment="1">
      <alignment/>
    </xf>
    <xf numFmtId="0" fontId="23" fillId="33" borderId="71" xfId="0" applyFont="1" applyFill="1" applyBorder="1" applyAlignment="1">
      <alignment/>
    </xf>
    <xf numFmtId="0" fontId="23" fillId="33" borderId="71" xfId="0" applyFont="1" applyFill="1" applyBorder="1" applyAlignment="1">
      <alignment horizontal="centerContinuous"/>
    </xf>
    <xf numFmtId="0" fontId="23" fillId="33" borderId="71" xfId="0" applyFont="1" applyFill="1" applyBorder="1" applyAlignment="1">
      <alignment horizontal="center"/>
    </xf>
    <xf numFmtId="0" fontId="23" fillId="33" borderId="70" xfId="0" applyFont="1" applyFill="1" applyBorder="1" applyAlignment="1">
      <alignment/>
    </xf>
    <xf numFmtId="0" fontId="23" fillId="33" borderId="56" xfId="0" applyFont="1" applyFill="1" applyBorder="1" applyAlignment="1">
      <alignment/>
    </xf>
    <xf numFmtId="0" fontId="23" fillId="33" borderId="69" xfId="0" applyFont="1" applyFill="1" applyBorder="1" applyAlignment="1">
      <alignment/>
    </xf>
    <xf numFmtId="0" fontId="7" fillId="0" borderId="50" xfId="0" applyFont="1" applyBorder="1" applyAlignment="1">
      <alignment horizontal="centerContinuous"/>
    </xf>
    <xf numFmtId="0" fontId="7" fillId="0" borderId="74" xfId="0" applyFont="1" applyBorder="1" applyAlignment="1">
      <alignment horizontal="centerContinuous"/>
    </xf>
    <xf numFmtId="0" fontId="7" fillId="0" borderId="51" xfId="0" applyFont="1" applyBorder="1" applyAlignment="1">
      <alignment horizontal="centerContinuous"/>
    </xf>
    <xf numFmtId="0" fontId="0" fillId="0" borderId="58" xfId="0" applyFont="1" applyBorder="1" applyAlignment="1">
      <alignment horizontal="centerContinuous"/>
    </xf>
    <xf numFmtId="0" fontId="23" fillId="0" borderId="65" xfId="0" applyFont="1" applyBorder="1" applyAlignment="1">
      <alignment/>
    </xf>
    <xf numFmtId="3" fontId="23" fillId="0" borderId="65" xfId="0" applyNumberFormat="1" applyFont="1" applyFill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0" fillId="0" borderId="26" xfId="0" applyFont="1" applyBorder="1" applyAlignment="1">
      <alignment horizontal="centerContinuous"/>
    </xf>
    <xf numFmtId="0" fontId="23" fillId="0" borderId="85" xfId="0" applyFont="1" applyBorder="1" applyAlignment="1">
      <alignment/>
    </xf>
    <xf numFmtId="3" fontId="23" fillId="0" borderId="85" xfId="0" applyNumberFormat="1" applyFont="1" applyFill="1" applyBorder="1" applyAlignment="1">
      <alignment/>
    </xf>
    <xf numFmtId="3" fontId="23" fillId="0" borderId="8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63" xfId="0" applyFont="1" applyBorder="1" applyAlignment="1">
      <alignment horizontal="centerContinuous"/>
    </xf>
    <xf numFmtId="3" fontId="23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86" xfId="0" applyNumberFormat="1" applyFont="1" applyFill="1" applyBorder="1" applyAlignment="1">
      <alignment/>
    </xf>
    <xf numFmtId="3" fontId="23" fillId="0" borderId="85" xfId="0" applyNumberFormat="1" applyFont="1" applyFill="1" applyBorder="1" applyAlignment="1">
      <alignment horizontal="right"/>
    </xf>
    <xf numFmtId="0" fontId="23" fillId="0" borderId="45" xfId="0" applyFont="1" applyBorder="1" applyAlignment="1">
      <alignment/>
    </xf>
    <xf numFmtId="3" fontId="23" fillId="0" borderId="45" xfId="0" applyNumberFormat="1" applyFont="1" applyFill="1" applyBorder="1" applyAlignment="1">
      <alignment/>
    </xf>
    <xf numFmtId="3" fontId="23" fillId="0" borderId="4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0" fontId="0" fillId="0" borderId="87" xfId="0" applyFont="1" applyBorder="1" applyAlignment="1">
      <alignment horizontal="centerContinuous"/>
    </xf>
    <xf numFmtId="0" fontId="23" fillId="0" borderId="88" xfId="0" applyFont="1" applyBorder="1" applyAlignment="1">
      <alignment/>
    </xf>
    <xf numFmtId="3" fontId="23" fillId="0" borderId="88" xfId="0" applyNumberFormat="1" applyFont="1" applyFill="1" applyBorder="1" applyAlignment="1">
      <alignment/>
    </xf>
    <xf numFmtId="3" fontId="23" fillId="0" borderId="88" xfId="0" applyNumberFormat="1" applyFont="1" applyFill="1" applyBorder="1" applyAlignment="1">
      <alignment horizontal="right"/>
    </xf>
    <xf numFmtId="3" fontId="23" fillId="0" borderId="88" xfId="0" applyNumberFormat="1" applyFont="1" applyBorder="1" applyAlignment="1">
      <alignment horizontal="right"/>
    </xf>
    <xf numFmtId="0" fontId="0" fillId="0" borderId="50" xfId="0" applyFont="1" applyBorder="1" applyAlignment="1">
      <alignment horizontal="centerContinuous"/>
    </xf>
    <xf numFmtId="0" fontId="23" fillId="0" borderId="51" xfId="0" applyFont="1" applyBorder="1" applyAlignment="1">
      <alignment/>
    </xf>
    <xf numFmtId="164" fontId="23" fillId="0" borderId="51" xfId="0" applyNumberFormat="1" applyFont="1" applyFill="1" applyBorder="1" applyAlignment="1">
      <alignment horizontal="center"/>
    </xf>
    <xf numFmtId="164" fontId="23" fillId="0" borderId="51" xfId="0" applyNumberFormat="1" applyFont="1" applyBorder="1" applyAlignment="1">
      <alignment horizontal="center"/>
    </xf>
    <xf numFmtId="164" fontId="23" fillId="0" borderId="82" xfId="0" applyNumberFormat="1" applyFont="1" applyBorder="1" applyAlignment="1">
      <alignment horizontal="center"/>
    </xf>
    <xf numFmtId="164" fontId="23" fillId="0" borderId="74" xfId="0" applyNumberFormat="1" applyFont="1" applyBorder="1" applyAlignment="1">
      <alignment horizontal="center"/>
    </xf>
    <xf numFmtId="164" fontId="23" fillId="0" borderId="53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26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 wrapText="1"/>
    </xf>
    <xf numFmtId="164" fontId="4" fillId="0" borderId="20" xfId="0" applyNumberFormat="1" applyFont="1" applyBorder="1" applyAlignment="1">
      <alignment vertical="center"/>
    </xf>
    <xf numFmtId="0" fontId="26" fillId="0" borderId="2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top"/>
    </xf>
    <xf numFmtId="0" fontId="26" fillId="0" borderId="18" xfId="0" applyFont="1" applyBorder="1" applyAlignment="1">
      <alignment vertical="center" wrapText="1"/>
    </xf>
    <xf numFmtId="0" fontId="25" fillId="0" borderId="68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69" xfId="0" applyFont="1" applyBorder="1" applyAlignment="1">
      <alignment horizontal="center"/>
    </xf>
    <xf numFmtId="0" fontId="25" fillId="0" borderId="69" xfId="0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25" fillId="0" borderId="57" xfId="0" applyNumberFormat="1" applyFont="1" applyFill="1" applyBorder="1" applyAlignment="1">
      <alignment/>
    </xf>
    <xf numFmtId="0" fontId="14" fillId="0" borderId="35" xfId="0" applyFont="1" applyBorder="1" applyAlignment="1">
      <alignment vertical="center"/>
    </xf>
    <xf numFmtId="3" fontId="14" fillId="0" borderId="35" xfId="0" applyNumberFormat="1" applyFont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6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61" xfId="52" applyFont="1" applyFill="1" applyBorder="1" applyAlignment="1">
      <alignment horizontal="left" vertical="center"/>
      <protection/>
    </xf>
    <xf numFmtId="0" fontId="10" fillId="0" borderId="65" xfId="52" applyFont="1" applyFill="1" applyBorder="1" applyAlignment="1">
      <alignment horizontal="left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3" fontId="10" fillId="0" borderId="13" xfId="52" applyNumberFormat="1" applyFont="1" applyFill="1" applyBorder="1">
      <alignment/>
      <protection/>
    </xf>
    <xf numFmtId="3" fontId="10" fillId="0" borderId="13" xfId="52" applyNumberFormat="1" applyFont="1" applyFill="1" applyBorder="1" applyAlignment="1">
      <alignment/>
      <protection/>
    </xf>
    <xf numFmtId="3" fontId="10" fillId="0" borderId="89" xfId="52" applyNumberFormat="1" applyFont="1" applyFill="1" applyBorder="1" applyAlignment="1">
      <alignment/>
      <protection/>
    </xf>
    <xf numFmtId="0" fontId="7" fillId="0" borderId="38" xfId="0" applyFont="1" applyBorder="1" applyAlignment="1">
      <alignment/>
    </xf>
    <xf numFmtId="0" fontId="10" fillId="0" borderId="13" xfId="52" applyFont="1" applyFill="1" applyBorder="1">
      <alignment/>
      <protection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6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61" xfId="52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67" xfId="0" applyBorder="1" applyAlignment="1">
      <alignment/>
    </xf>
    <xf numFmtId="3" fontId="0" fillId="0" borderId="67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34" borderId="68" xfId="0" applyFill="1" applyBorder="1" applyAlignment="1">
      <alignment/>
    </xf>
    <xf numFmtId="0" fontId="0" fillId="34" borderId="70" xfId="0" applyFill="1" applyBorder="1" applyAlignment="1">
      <alignment/>
    </xf>
    <xf numFmtId="0" fontId="4" fillId="34" borderId="68" xfId="0" applyFont="1" applyFill="1" applyBorder="1" applyAlignment="1">
      <alignment/>
    </xf>
    <xf numFmtId="0" fontId="23" fillId="0" borderId="46" xfId="0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0" fillId="0" borderId="85" xfId="52" applyFont="1" applyFill="1" applyBorder="1" applyAlignment="1">
      <alignment horizontal="center"/>
      <protection/>
    </xf>
    <xf numFmtId="0" fontId="10" fillId="0" borderId="90" xfId="52" applyFont="1" applyFill="1" applyBorder="1" applyAlignment="1">
      <alignment horizontal="center"/>
      <protection/>
    </xf>
    <xf numFmtId="0" fontId="10" fillId="0" borderId="88" xfId="52" applyFont="1" applyFill="1" applyBorder="1" applyAlignment="1">
      <alignment horizontal="left" vertical="center"/>
      <protection/>
    </xf>
    <xf numFmtId="0" fontId="10" fillId="0" borderId="84" xfId="52" applyFont="1" applyFill="1" applyBorder="1" applyAlignment="1">
      <alignment horizontal="left" vertical="center"/>
      <protection/>
    </xf>
    <xf numFmtId="0" fontId="10" fillId="0" borderId="65" xfId="52" applyFont="1" applyFill="1" applyBorder="1" applyAlignment="1">
      <alignment horizontal="left" vertical="center"/>
      <protection/>
    </xf>
    <xf numFmtId="0" fontId="10" fillId="0" borderId="64" xfId="52" applyFont="1" applyFill="1" applyBorder="1" applyAlignment="1">
      <alignment horizontal="left" vertical="center"/>
      <protection/>
    </xf>
    <xf numFmtId="0" fontId="10" fillId="0" borderId="71" xfId="52" applyFont="1" applyFill="1" applyBorder="1" applyAlignment="1">
      <alignment horizontal="left" vertical="center"/>
      <protection/>
    </xf>
    <xf numFmtId="0" fontId="10" fillId="0" borderId="69" xfId="52" applyFont="1" applyFill="1" applyBorder="1" applyAlignment="1">
      <alignment horizontal="left" vertical="center"/>
      <protection/>
    </xf>
    <xf numFmtId="0" fontId="10" fillId="0" borderId="58" xfId="52" applyFont="1" applyFill="1" applyBorder="1" applyAlignment="1">
      <alignment horizontal="center" vertical="center"/>
      <protection/>
    </xf>
    <xf numFmtId="0" fontId="10" fillId="0" borderId="63" xfId="52" applyFont="1" applyFill="1" applyBorder="1" applyAlignment="1">
      <alignment horizontal="center" vertical="center"/>
      <protection/>
    </xf>
    <xf numFmtId="0" fontId="10" fillId="0" borderId="68" xfId="52" applyFont="1" applyFill="1" applyBorder="1" applyAlignment="1">
      <alignment horizontal="center" vertical="center"/>
      <protection/>
    </xf>
    <xf numFmtId="0" fontId="10" fillId="0" borderId="61" xfId="52" applyFont="1" applyFill="1" applyBorder="1" applyAlignment="1">
      <alignment horizontal="left" vertical="center"/>
      <protection/>
    </xf>
    <xf numFmtId="0" fontId="10" fillId="0" borderId="38" xfId="52" applyFont="1" applyFill="1" applyBorder="1" applyAlignment="1">
      <alignment horizontal="left" vertical="center"/>
      <protection/>
    </xf>
    <xf numFmtId="0" fontId="10" fillId="0" borderId="0" xfId="52" applyFont="1" applyFill="1" applyBorder="1" applyAlignment="1">
      <alignment horizontal="left" vertical="center"/>
      <protection/>
    </xf>
    <xf numFmtId="0" fontId="10" fillId="0" borderId="40" xfId="52" applyFont="1" applyFill="1" applyBorder="1" applyAlignment="1">
      <alignment horizontal="left" vertical="center"/>
      <protection/>
    </xf>
    <xf numFmtId="0" fontId="9" fillId="0" borderId="91" xfId="52" applyFont="1" applyBorder="1" applyAlignment="1">
      <alignment horizontal="center"/>
      <protection/>
    </xf>
    <xf numFmtId="0" fontId="9" fillId="0" borderId="82" xfId="52" applyFont="1" applyBorder="1" applyAlignment="1">
      <alignment horizontal="center"/>
      <protection/>
    </xf>
    <xf numFmtId="0" fontId="9" fillId="0" borderId="73" xfId="52" applyFont="1" applyBorder="1" applyAlignment="1">
      <alignment horizontal="center"/>
      <protection/>
    </xf>
    <xf numFmtId="0" fontId="21" fillId="0" borderId="54" xfId="52" applyFont="1" applyBorder="1" applyAlignment="1">
      <alignment horizontal="left"/>
      <protection/>
    </xf>
    <xf numFmtId="0" fontId="21" fillId="0" borderId="0" xfId="52" applyFont="1" applyBorder="1" applyAlignment="1">
      <alignment horizontal="left"/>
      <protection/>
    </xf>
    <xf numFmtId="0" fontId="10" fillId="0" borderId="92" xfId="52" applyFont="1" applyFill="1" applyBorder="1" applyAlignment="1">
      <alignment horizontal="center" vertical="center"/>
      <protection/>
    </xf>
    <xf numFmtId="0" fontId="10" fillId="0" borderId="93" xfId="52" applyFont="1" applyFill="1" applyBorder="1" applyAlignment="1">
      <alignment horizontal="center" vertical="center"/>
      <protection/>
    </xf>
    <xf numFmtId="0" fontId="10" fillId="0" borderId="94" xfId="52" applyFont="1" applyFill="1" applyBorder="1" applyAlignment="1">
      <alignment horizontal="center" vertical="center"/>
      <protection/>
    </xf>
    <xf numFmtId="0" fontId="10" fillId="0" borderId="86" xfId="52" applyFont="1" applyFill="1" applyBorder="1" applyAlignment="1">
      <alignment horizont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10" fillId="0" borderId="45" xfId="52" applyFont="1" applyFill="1" applyBorder="1" applyAlignment="1">
      <alignment horizontal="left" vertical="center"/>
      <protection/>
    </xf>
    <xf numFmtId="0" fontId="10" fillId="0" borderId="46" xfId="52" applyFont="1" applyFill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9" fillId="0" borderId="95" xfId="52" applyFont="1" applyBorder="1" applyAlignment="1">
      <alignment horizontal="center" vertical="center"/>
      <protection/>
    </xf>
    <xf numFmtId="0" fontId="9" fillId="0" borderId="37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 wrapText="1"/>
      <protection/>
    </xf>
    <xf numFmtId="0" fontId="9" fillId="33" borderId="58" xfId="52" applyFont="1" applyFill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3" borderId="59" xfId="52" applyFont="1" applyFill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3" borderId="59" xfId="52" applyFont="1" applyFill="1" applyBorder="1" applyAlignment="1">
      <alignment horizontal="center" vertical="center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 wrapText="1"/>
      <protection/>
    </xf>
    <xf numFmtId="0" fontId="10" fillId="0" borderId="96" xfId="52" applyFont="1" applyBorder="1" applyAlignment="1">
      <alignment horizontal="center" vertical="center"/>
      <protection/>
    </xf>
    <xf numFmtId="0" fontId="10" fillId="0" borderId="93" xfId="52" applyFont="1" applyBorder="1" applyAlignment="1">
      <alignment horizontal="center" vertical="center"/>
      <protection/>
    </xf>
    <xf numFmtId="0" fontId="10" fillId="0" borderId="94" xfId="52" applyFont="1" applyBorder="1" applyAlignment="1">
      <alignment horizontal="center" vertical="center"/>
      <protection/>
    </xf>
    <xf numFmtId="0" fontId="9" fillId="0" borderId="74" xfId="52" applyFont="1" applyFill="1" applyBorder="1" applyAlignment="1">
      <alignment horizontal="center"/>
      <protection/>
    </xf>
    <xf numFmtId="0" fontId="9" fillId="0" borderId="73" xfId="52" applyFont="1" applyFill="1" applyBorder="1" applyAlignment="1">
      <alignment horizontal="center"/>
      <protection/>
    </xf>
    <xf numFmtId="0" fontId="10" fillId="0" borderId="92" xfId="52" applyFont="1" applyBorder="1" applyAlignment="1">
      <alignment horizontal="center" vertical="center"/>
      <protection/>
    </xf>
    <xf numFmtId="0" fontId="10" fillId="0" borderId="97" xfId="52" applyFont="1" applyBorder="1" applyAlignment="1">
      <alignment horizontal="center" vertical="center"/>
      <protection/>
    </xf>
    <xf numFmtId="0" fontId="10" fillId="0" borderId="75" xfId="52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3" fillId="33" borderId="98" xfId="0" applyFont="1" applyFill="1" applyBorder="1" applyAlignment="1">
      <alignment horizontal="center"/>
    </xf>
    <xf numFmtId="0" fontId="23" fillId="33" borderId="78" xfId="0" applyFont="1" applyFill="1" applyBorder="1" applyAlignment="1">
      <alignment horizontal="center"/>
    </xf>
    <xf numFmtId="0" fontId="23" fillId="33" borderId="76" xfId="0" applyFont="1" applyFill="1" applyBorder="1" applyAlignment="1">
      <alignment horizontal="center"/>
    </xf>
    <xf numFmtId="0" fontId="23" fillId="33" borderId="59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8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16" fillId="33" borderId="91" xfId="0" applyFont="1" applyFill="1" applyBorder="1" applyAlignment="1">
      <alignment horizontal="center" vertical="center"/>
    </xf>
    <xf numFmtId="0" fontId="16" fillId="33" borderId="79" xfId="0" applyFont="1" applyFill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99" xfId="0" applyFont="1" applyBorder="1" applyAlignment="1">
      <alignment horizontal="left"/>
    </xf>
    <xf numFmtId="0" fontId="4" fillId="0" borderId="100" xfId="0" applyFont="1" applyBorder="1" applyAlignment="1">
      <alignment horizontal="left"/>
    </xf>
    <xf numFmtId="0" fontId="4" fillId="0" borderId="101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90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23" fillId="33" borderId="77" xfId="0" applyFont="1" applyFill="1" applyBorder="1" applyAlignment="1">
      <alignment horizontal="center"/>
    </xf>
    <xf numFmtId="0" fontId="23" fillId="33" borderId="35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&#322;%205%20i%206%20do%20dru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oje%20dokumenty\Uchwa&#322;y%202009\Uch.%20RP%2023.10.09%20-%20zmien\za&#32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ozosta&#322;e%20za&#322;aczniki%20do%20dru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Doch.i wyd..zlec.zał.5"/>
      <sheetName val="Wspolne 6"/>
    </sheetNames>
    <sheetDataSet>
      <sheetData sheetId="0">
        <row r="60">
          <cell r="F60">
            <v>15000</v>
          </cell>
        </row>
        <row r="193">
          <cell r="F193">
            <v>6000</v>
          </cell>
        </row>
      </sheetData>
      <sheetData sheetId="2">
        <row r="95">
          <cell r="F95">
            <v>15000</v>
          </cell>
        </row>
        <row r="417">
          <cell r="F417">
            <v>1000</v>
          </cell>
        </row>
        <row r="430">
          <cell r="F430">
            <v>660</v>
          </cell>
        </row>
        <row r="503">
          <cell r="F503">
            <v>500</v>
          </cell>
        </row>
        <row r="506">
          <cell r="F506">
            <v>300</v>
          </cell>
        </row>
        <row r="509">
          <cell r="F509">
            <v>4200</v>
          </cell>
        </row>
        <row r="511">
          <cell r="F511">
            <v>500</v>
          </cell>
        </row>
        <row r="514">
          <cell r="F514">
            <v>150</v>
          </cell>
        </row>
        <row r="653">
          <cell r="F653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 3"/>
      <sheetName val="Inwestycje 2007 3a"/>
      <sheetName val="Unijne 4"/>
      <sheetName val="Żródła finans."/>
      <sheetName val="Doch.i wyd..zlec.zał.5"/>
      <sheetName val="Wspolne 6"/>
      <sheetName val="adm. rząd."/>
      <sheetName val="Gosp. pom."/>
      <sheetName val="Dotacje podmiotowe"/>
      <sheetName val="Pozostałe dotacje"/>
      <sheetName val="Stowarzyszenia 10"/>
      <sheetName val="PFOŚiGW"/>
      <sheetName val="PFGZGiK"/>
      <sheetName val="Prognoza dł. 8"/>
      <sheetName val="Sytuacja finans."/>
    </sheetNames>
    <sheetDataSet>
      <sheetData sheetId="6">
        <row r="27">
          <cell r="D27">
            <v>428767</v>
          </cell>
          <cell r="E27">
            <v>511338</v>
          </cell>
        </row>
        <row r="28">
          <cell r="D28">
            <v>10000</v>
          </cell>
        </row>
      </sheetData>
      <sheetData sheetId="16">
        <row r="32">
          <cell r="E32">
            <v>11488903</v>
          </cell>
          <cell r="F32">
            <v>11050136</v>
          </cell>
          <cell r="G32">
            <v>15920079</v>
          </cell>
        </row>
      </sheetData>
      <sheetData sheetId="17">
        <row r="11">
          <cell r="D11">
            <v>38635998</v>
          </cell>
        </row>
        <row r="29">
          <cell r="J29">
            <v>400000</v>
          </cell>
          <cell r="K29">
            <v>400000</v>
          </cell>
          <cell r="L29">
            <v>610000</v>
          </cell>
          <cell r="M29">
            <v>610000</v>
          </cell>
          <cell r="N29">
            <v>610000</v>
          </cell>
          <cell r="O29">
            <v>610000</v>
          </cell>
          <cell r="P29">
            <v>610000</v>
          </cell>
          <cell r="Q29">
            <v>610000</v>
          </cell>
          <cell r="R29">
            <v>610000</v>
          </cell>
          <cell r="S29">
            <v>610000</v>
          </cell>
          <cell r="T29">
            <v>210000</v>
          </cell>
          <cell r="U29">
            <v>210000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  <sheetName val="7"/>
      <sheetName val="8"/>
      <sheetName val="9"/>
      <sheetName val="10"/>
      <sheetName val="10a"/>
      <sheetName val="11"/>
      <sheetName val="11a"/>
    </sheetNames>
    <sheetDataSet>
      <sheetData sheetId="8">
        <row r="32">
          <cell r="G32">
            <v>14933847</v>
          </cell>
          <cell r="N32">
            <v>9723069</v>
          </cell>
          <cell r="O32">
            <v>8344508</v>
          </cell>
          <cell r="P32">
            <v>7062276</v>
          </cell>
          <cell r="Q32">
            <v>5780044</v>
          </cell>
          <cell r="R32">
            <v>4561534</v>
          </cell>
          <cell r="S32">
            <v>3406706</v>
          </cell>
          <cell r="T32">
            <v>2251878</v>
          </cell>
          <cell r="U32">
            <v>1694279</v>
          </cell>
          <cell r="V32">
            <v>1218431</v>
          </cell>
          <cell r="W32">
            <v>952583</v>
          </cell>
          <cell r="X32">
            <v>686735</v>
          </cell>
          <cell r="Y32">
            <v>420887</v>
          </cell>
          <cell r="Z32">
            <v>155039</v>
          </cell>
          <cell r="AA32">
            <v>0</v>
          </cell>
        </row>
      </sheetData>
      <sheetData sheetId="9">
        <row r="11">
          <cell r="F11">
            <v>48874566</v>
          </cell>
        </row>
        <row r="21">
          <cell r="F21">
            <v>511338</v>
          </cell>
          <cell r="G21">
            <v>511338</v>
          </cell>
          <cell r="H21">
            <v>441878</v>
          </cell>
          <cell r="I21">
            <v>495865</v>
          </cell>
          <cell r="J21">
            <v>558390</v>
          </cell>
          <cell r="K21">
            <v>594801</v>
          </cell>
          <cell r="L21">
            <v>737368</v>
          </cell>
          <cell r="M21">
            <v>837370</v>
          </cell>
          <cell r="N21">
            <v>768561</v>
          </cell>
          <cell r="O21">
            <v>672232</v>
          </cell>
          <cell r="P21">
            <v>672232</v>
          </cell>
          <cell r="Q21">
            <v>608510</v>
          </cell>
          <cell r="R21">
            <v>544828</v>
          </cell>
          <cell r="S21">
            <v>544828</v>
          </cell>
          <cell r="T21">
            <v>347599</v>
          </cell>
          <cell r="U21">
            <v>265848</v>
          </cell>
          <cell r="V21">
            <v>265848</v>
          </cell>
          <cell r="W21">
            <v>265848</v>
          </cell>
          <cell r="X21">
            <v>265848</v>
          </cell>
          <cell r="Y21">
            <v>265848</v>
          </cell>
          <cell r="Z21">
            <v>155039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75" zoomScaleNormal="75" zoomScalePageLayoutView="0" workbookViewId="0" topLeftCell="A10">
      <selection activeCell="I18" sqref="I18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7.125" style="1" customWidth="1"/>
    <col min="4" max="4" width="6.375" style="1" customWidth="1"/>
    <col min="5" max="5" width="35.75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1.625" style="1" bestFit="1" customWidth="1"/>
    <col min="13" max="13" width="9.625" style="1" customWidth="1"/>
    <col min="14" max="14" width="16.75390625" style="1" customWidth="1"/>
    <col min="15" max="16384" width="9.125" style="1" customWidth="1"/>
  </cols>
  <sheetData>
    <row r="1" ht="12.75">
      <c r="K1" s="1" t="s">
        <v>170</v>
      </c>
    </row>
    <row r="2" ht="12.75">
      <c r="K2" s="1" t="s">
        <v>171</v>
      </c>
    </row>
    <row r="3" ht="12.75">
      <c r="K3" s="1" t="s">
        <v>172</v>
      </c>
    </row>
    <row r="4" ht="12.75">
      <c r="K4" s="1" t="s">
        <v>173</v>
      </c>
    </row>
    <row r="7" spans="1:14" ht="18">
      <c r="A7" s="557" t="s">
        <v>148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</row>
    <row r="8" spans="1:14" ht="10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 t="s">
        <v>44</v>
      </c>
    </row>
    <row r="9" spans="1:14" s="26" customFormat="1" ht="19.5" customHeight="1">
      <c r="A9" s="558" t="s">
        <v>60</v>
      </c>
      <c r="B9" s="558" t="s">
        <v>2</v>
      </c>
      <c r="C9" s="558" t="s">
        <v>43</v>
      </c>
      <c r="D9" s="554" t="s">
        <v>109</v>
      </c>
      <c r="E9" s="553" t="s">
        <v>97</v>
      </c>
      <c r="F9" s="553" t="s">
        <v>105</v>
      </c>
      <c r="G9" s="553" t="s">
        <v>70</v>
      </c>
      <c r="H9" s="553"/>
      <c r="I9" s="553"/>
      <c r="J9" s="553"/>
      <c r="K9" s="553"/>
      <c r="L9" s="553"/>
      <c r="M9" s="553"/>
      <c r="N9" s="553" t="s">
        <v>108</v>
      </c>
    </row>
    <row r="10" spans="1:14" s="26" customFormat="1" ht="19.5" customHeight="1">
      <c r="A10" s="558"/>
      <c r="B10" s="558"/>
      <c r="C10" s="558"/>
      <c r="D10" s="555"/>
      <c r="E10" s="553"/>
      <c r="F10" s="553"/>
      <c r="G10" s="553" t="s">
        <v>147</v>
      </c>
      <c r="H10" s="553" t="s">
        <v>18</v>
      </c>
      <c r="I10" s="553"/>
      <c r="J10" s="553"/>
      <c r="K10" s="553"/>
      <c r="L10" s="553" t="s">
        <v>140</v>
      </c>
      <c r="M10" s="553" t="s">
        <v>145</v>
      </c>
      <c r="N10" s="553"/>
    </row>
    <row r="11" spans="1:14" s="26" customFormat="1" ht="29.25" customHeight="1">
      <c r="A11" s="558"/>
      <c r="B11" s="558"/>
      <c r="C11" s="558"/>
      <c r="D11" s="555"/>
      <c r="E11" s="553"/>
      <c r="F11" s="553"/>
      <c r="G11" s="553"/>
      <c r="H11" s="553" t="s">
        <v>106</v>
      </c>
      <c r="I11" s="553" t="s">
        <v>95</v>
      </c>
      <c r="J11" s="553" t="s">
        <v>64</v>
      </c>
      <c r="K11" s="553" t="s">
        <v>96</v>
      </c>
      <c r="L11" s="553"/>
      <c r="M11" s="553"/>
      <c r="N11" s="553"/>
    </row>
    <row r="12" spans="1:14" s="26" customFormat="1" ht="19.5" customHeight="1">
      <c r="A12" s="558"/>
      <c r="B12" s="558"/>
      <c r="C12" s="558"/>
      <c r="D12" s="555"/>
      <c r="E12" s="553"/>
      <c r="F12" s="553"/>
      <c r="G12" s="553"/>
      <c r="H12" s="553"/>
      <c r="I12" s="553"/>
      <c r="J12" s="553"/>
      <c r="K12" s="553"/>
      <c r="L12" s="553"/>
      <c r="M12" s="553"/>
      <c r="N12" s="553"/>
    </row>
    <row r="13" spans="1:14" s="26" customFormat="1" ht="19.5" customHeight="1">
      <c r="A13" s="558"/>
      <c r="B13" s="558"/>
      <c r="C13" s="558"/>
      <c r="D13" s="556"/>
      <c r="E13" s="553"/>
      <c r="F13" s="553"/>
      <c r="G13" s="553"/>
      <c r="H13" s="553"/>
      <c r="I13" s="553"/>
      <c r="J13" s="553"/>
      <c r="K13" s="553"/>
      <c r="L13" s="553"/>
      <c r="M13" s="553"/>
      <c r="N13" s="553"/>
    </row>
    <row r="14" spans="1:14" ht="7.5" customHeight="1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13</v>
      </c>
      <c r="N14" s="34">
        <v>14</v>
      </c>
    </row>
    <row r="15" spans="1:14" ht="78.75" customHeight="1">
      <c r="A15" s="83" t="s">
        <v>12</v>
      </c>
      <c r="B15" s="35">
        <v>600</v>
      </c>
      <c r="C15" s="35">
        <v>60014</v>
      </c>
      <c r="D15" s="501" t="s">
        <v>495</v>
      </c>
      <c r="E15" s="78" t="s">
        <v>492</v>
      </c>
      <c r="F15" s="64">
        <v>5521850</v>
      </c>
      <c r="G15" s="64">
        <v>1647793</v>
      </c>
      <c r="H15" s="64">
        <v>604294</v>
      </c>
      <c r="I15" s="64"/>
      <c r="J15" s="79" t="s">
        <v>496</v>
      </c>
      <c r="K15" s="64">
        <v>923499</v>
      </c>
      <c r="L15" s="64">
        <v>0</v>
      </c>
      <c r="M15" s="64">
        <v>0</v>
      </c>
      <c r="N15" s="78" t="s">
        <v>163</v>
      </c>
    </row>
    <row r="16" spans="1:14" ht="63.75">
      <c r="A16" s="83" t="s">
        <v>13</v>
      </c>
      <c r="B16" s="35">
        <v>600</v>
      </c>
      <c r="C16" s="35">
        <v>60014</v>
      </c>
      <c r="D16" s="35">
        <v>6050</v>
      </c>
      <c r="E16" s="78" t="s">
        <v>169</v>
      </c>
      <c r="F16" s="64">
        <v>8359294</v>
      </c>
      <c r="G16" s="64">
        <v>1671859</v>
      </c>
      <c r="H16" s="64">
        <v>1671859</v>
      </c>
      <c r="I16" s="64"/>
      <c r="J16" s="79" t="s">
        <v>107</v>
      </c>
      <c r="K16" s="64"/>
      <c r="L16" s="64">
        <f>6687435-6303</f>
        <v>6681132</v>
      </c>
      <c r="M16" s="64">
        <v>0</v>
      </c>
      <c r="N16" s="63" t="s">
        <v>163</v>
      </c>
    </row>
    <row r="17" spans="1:14" ht="65.25" customHeight="1">
      <c r="A17" s="83" t="s">
        <v>14</v>
      </c>
      <c r="B17" s="35">
        <v>600</v>
      </c>
      <c r="C17" s="35">
        <v>60014</v>
      </c>
      <c r="D17" s="35">
        <v>6050</v>
      </c>
      <c r="E17" s="510" t="s">
        <v>508</v>
      </c>
      <c r="F17" s="497">
        <v>430000</v>
      </c>
      <c r="G17" s="64">
        <v>419700</v>
      </c>
      <c r="H17" s="497">
        <v>215000</v>
      </c>
      <c r="I17" s="497"/>
      <c r="J17" s="79" t="s">
        <v>505</v>
      </c>
      <c r="K17" s="497"/>
      <c r="L17" s="497">
        <v>10300</v>
      </c>
      <c r="M17" s="497">
        <v>0</v>
      </c>
      <c r="N17" s="63" t="s">
        <v>163</v>
      </c>
    </row>
    <row r="18" spans="1:14" ht="65.25" customHeight="1">
      <c r="A18" s="83" t="s">
        <v>1</v>
      </c>
      <c r="B18" s="496">
        <v>600</v>
      </c>
      <c r="C18" s="496">
        <v>60014</v>
      </c>
      <c r="D18" s="496">
        <v>6059</v>
      </c>
      <c r="E18" s="521" t="s">
        <v>537</v>
      </c>
      <c r="F18" s="497">
        <v>6706671</v>
      </c>
      <c r="G18" s="64">
        <v>6706671</v>
      </c>
      <c r="H18" s="497">
        <v>2012001</v>
      </c>
      <c r="I18" s="497"/>
      <c r="J18" s="502"/>
      <c r="K18" s="497">
        <v>4694670</v>
      </c>
      <c r="L18" s="497">
        <v>0</v>
      </c>
      <c r="M18" s="497"/>
      <c r="N18" s="63" t="s">
        <v>163</v>
      </c>
    </row>
    <row r="19" spans="1:14" ht="96" customHeight="1">
      <c r="A19" s="83" t="s">
        <v>19</v>
      </c>
      <c r="B19" s="496">
        <v>801</v>
      </c>
      <c r="C19" s="496">
        <v>80130</v>
      </c>
      <c r="D19" s="496">
        <v>6050</v>
      </c>
      <c r="E19" s="499" t="s">
        <v>497</v>
      </c>
      <c r="F19" s="497">
        <v>707600</v>
      </c>
      <c r="G19" s="64">
        <v>141520</v>
      </c>
      <c r="H19" s="497">
        <v>141520</v>
      </c>
      <c r="I19" s="497"/>
      <c r="J19" s="502" t="s">
        <v>491</v>
      </c>
      <c r="K19" s="497"/>
      <c r="L19" s="497">
        <v>566080</v>
      </c>
      <c r="M19" s="497"/>
      <c r="N19" s="498" t="s">
        <v>520</v>
      </c>
    </row>
    <row r="20" spans="1:14" ht="93" customHeight="1">
      <c r="A20" s="83" t="s">
        <v>22</v>
      </c>
      <c r="B20" s="496">
        <v>853</v>
      </c>
      <c r="C20" s="496">
        <v>85311</v>
      </c>
      <c r="D20" s="496">
        <v>6050</v>
      </c>
      <c r="E20" s="499" t="s">
        <v>497</v>
      </c>
      <c r="F20" s="497">
        <v>399550</v>
      </c>
      <c r="G20" s="497">
        <v>79910</v>
      </c>
      <c r="H20" s="497">
        <v>79910</v>
      </c>
      <c r="I20" s="497"/>
      <c r="J20" s="500" t="s">
        <v>491</v>
      </c>
      <c r="K20" s="497"/>
      <c r="L20" s="497">
        <v>319640</v>
      </c>
      <c r="M20" s="497"/>
      <c r="N20" s="498" t="s">
        <v>499</v>
      </c>
    </row>
    <row r="21" spans="1:14" ht="89.25">
      <c r="A21" s="83" t="s">
        <v>25</v>
      </c>
      <c r="B21" s="496">
        <v>852</v>
      </c>
      <c r="C21" s="496">
        <v>85202</v>
      </c>
      <c r="D21" s="496">
        <v>6050</v>
      </c>
      <c r="E21" s="499" t="s">
        <v>497</v>
      </c>
      <c r="F21" s="497">
        <v>850300</v>
      </c>
      <c r="G21" s="497">
        <v>170060</v>
      </c>
      <c r="H21" s="497">
        <v>170060</v>
      </c>
      <c r="I21" s="497"/>
      <c r="J21" s="500" t="s">
        <v>491</v>
      </c>
      <c r="K21" s="497"/>
      <c r="L21" s="497">
        <v>680240</v>
      </c>
      <c r="M21" s="497"/>
      <c r="N21" s="498" t="s">
        <v>527</v>
      </c>
    </row>
    <row r="22" spans="1:14" ht="89.25">
      <c r="A22" s="83" t="s">
        <v>31</v>
      </c>
      <c r="B22" s="496">
        <v>852</v>
      </c>
      <c r="C22" s="496">
        <v>85202</v>
      </c>
      <c r="D22" s="496">
        <v>6050</v>
      </c>
      <c r="E22" s="499" t="s">
        <v>497</v>
      </c>
      <c r="F22" s="497">
        <v>382076</v>
      </c>
      <c r="G22" s="497">
        <v>76415</v>
      </c>
      <c r="H22" s="497">
        <v>76415</v>
      </c>
      <c r="I22" s="497"/>
      <c r="J22" s="500" t="s">
        <v>491</v>
      </c>
      <c r="K22" s="497"/>
      <c r="L22" s="497">
        <v>305661</v>
      </c>
      <c r="M22" s="497"/>
      <c r="N22" s="498" t="s">
        <v>530</v>
      </c>
    </row>
    <row r="23" spans="1:14" ht="89.25">
      <c r="A23" s="83" t="s">
        <v>48</v>
      </c>
      <c r="B23" s="496">
        <v>852</v>
      </c>
      <c r="C23" s="496">
        <v>85202</v>
      </c>
      <c r="D23" s="496">
        <v>6050</v>
      </c>
      <c r="E23" s="499" t="s">
        <v>498</v>
      </c>
      <c r="F23" s="497">
        <v>331230</v>
      </c>
      <c r="G23" s="497">
        <v>66246</v>
      </c>
      <c r="H23" s="497">
        <v>66246</v>
      </c>
      <c r="I23" s="497"/>
      <c r="J23" s="500" t="s">
        <v>491</v>
      </c>
      <c r="K23" s="497"/>
      <c r="L23" s="497">
        <v>264984</v>
      </c>
      <c r="M23" s="497"/>
      <c r="N23" s="498" t="s">
        <v>528</v>
      </c>
    </row>
    <row r="24" spans="1:14" ht="114.75">
      <c r="A24" s="83" t="s">
        <v>187</v>
      </c>
      <c r="B24" s="496">
        <v>854</v>
      </c>
      <c r="C24" s="496">
        <v>85420</v>
      </c>
      <c r="D24" s="496">
        <v>6050</v>
      </c>
      <c r="E24" s="499" t="s">
        <v>497</v>
      </c>
      <c r="F24" s="497">
        <v>444080</v>
      </c>
      <c r="G24" s="497">
        <v>88816</v>
      </c>
      <c r="H24" s="497">
        <v>88816</v>
      </c>
      <c r="I24" s="497"/>
      <c r="J24" s="500" t="s">
        <v>491</v>
      </c>
      <c r="K24" s="497"/>
      <c r="L24" s="497">
        <v>355264</v>
      </c>
      <c r="M24" s="497"/>
      <c r="N24" s="498" t="s">
        <v>529</v>
      </c>
    </row>
    <row r="25" spans="1:14" ht="22.5" customHeight="1">
      <c r="A25" s="552" t="s">
        <v>103</v>
      </c>
      <c r="B25" s="552"/>
      <c r="C25" s="552"/>
      <c r="D25" s="552"/>
      <c r="E25" s="552"/>
      <c r="F25" s="66">
        <f aca="true" t="shared" si="0" ref="F25:M25">SUM(F15:F24)</f>
        <v>24132651</v>
      </c>
      <c r="G25" s="66">
        <f t="shared" si="0"/>
        <v>11068990</v>
      </c>
      <c r="H25" s="66">
        <f t="shared" si="0"/>
        <v>5126121</v>
      </c>
      <c r="I25" s="66">
        <f t="shared" si="0"/>
        <v>0</v>
      </c>
      <c r="J25" s="66">
        <f t="shared" si="0"/>
        <v>0</v>
      </c>
      <c r="K25" s="66">
        <f t="shared" si="0"/>
        <v>5618169</v>
      </c>
      <c r="L25" s="66">
        <f t="shared" si="0"/>
        <v>9183301</v>
      </c>
      <c r="M25" s="66">
        <f t="shared" si="0"/>
        <v>0</v>
      </c>
      <c r="N25" s="38" t="s">
        <v>47</v>
      </c>
    </row>
    <row r="26" spans="1:14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ht="12.75">
      <c r="A27" s="1" t="s">
        <v>68</v>
      </c>
    </row>
    <row r="28" ht="12.75">
      <c r="A28" s="1" t="s">
        <v>65</v>
      </c>
    </row>
    <row r="29" ht="12.75">
      <c r="A29" s="1" t="s">
        <v>66</v>
      </c>
    </row>
    <row r="30" ht="12.75">
      <c r="A30" s="1" t="s">
        <v>67</v>
      </c>
    </row>
    <row r="32" ht="14.25">
      <c r="A32" s="30" t="s">
        <v>110</v>
      </c>
    </row>
  </sheetData>
  <sheetProtection/>
  <mergeCells count="18">
    <mergeCell ref="A7:N7"/>
    <mergeCell ref="A9:A13"/>
    <mergeCell ref="B9:B13"/>
    <mergeCell ref="C9:C13"/>
    <mergeCell ref="E9:E13"/>
    <mergeCell ref="G9:M9"/>
    <mergeCell ref="N9:N13"/>
    <mergeCell ref="G10:G13"/>
    <mergeCell ref="F9:F13"/>
    <mergeCell ref="M10:M13"/>
    <mergeCell ref="L10:L13"/>
    <mergeCell ref="A25:E25"/>
    <mergeCell ref="H10:K10"/>
    <mergeCell ref="H11:H13"/>
    <mergeCell ref="I11:I13"/>
    <mergeCell ref="J11:J13"/>
    <mergeCell ref="K11:K13"/>
    <mergeCell ref="D9:D13"/>
  </mergeCells>
  <printOptions horizontalCentered="1"/>
  <pageMargins left="0.15748031496062992" right="0.1968503937007874" top="0.2755905511811024" bottom="0.2362204724409449" header="0.15748031496062992" footer="0.2362204724409449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ht="12.75">
      <c r="J1" t="s">
        <v>175</v>
      </c>
    </row>
    <row r="2" ht="12.75">
      <c r="J2" t="s">
        <v>198</v>
      </c>
    </row>
    <row r="3" ht="12.75">
      <c r="J3" t="s">
        <v>172</v>
      </c>
    </row>
    <row r="4" ht="12.75">
      <c r="J4" t="s">
        <v>199</v>
      </c>
    </row>
    <row r="8" spans="1:11" ht="16.5">
      <c r="A8" s="650" t="s">
        <v>59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</row>
    <row r="9" spans="1:11" ht="16.5">
      <c r="A9" s="650" t="s">
        <v>142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</row>
    <row r="10" spans="1:10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8"/>
      <c r="K11" s="32" t="s">
        <v>44</v>
      </c>
    </row>
    <row r="12" spans="1:11" ht="15" customHeight="1">
      <c r="A12" s="651" t="s">
        <v>60</v>
      </c>
      <c r="B12" s="651" t="s">
        <v>0</v>
      </c>
      <c r="C12" s="652" t="s">
        <v>131</v>
      </c>
      <c r="D12" s="653" t="s">
        <v>69</v>
      </c>
      <c r="E12" s="654"/>
      <c r="F12" s="654"/>
      <c r="G12" s="655"/>
      <c r="H12" s="652" t="s">
        <v>9</v>
      </c>
      <c r="I12" s="652"/>
      <c r="J12" s="652" t="s">
        <v>135</v>
      </c>
      <c r="K12" s="652" t="s">
        <v>143</v>
      </c>
    </row>
    <row r="13" spans="1:11" ht="15" customHeight="1">
      <c r="A13" s="651"/>
      <c r="B13" s="651"/>
      <c r="C13" s="652"/>
      <c r="D13" s="652" t="s">
        <v>7</v>
      </c>
      <c r="E13" s="653" t="s">
        <v>6</v>
      </c>
      <c r="F13" s="654"/>
      <c r="G13" s="655"/>
      <c r="H13" s="652" t="s">
        <v>7</v>
      </c>
      <c r="I13" s="652" t="s">
        <v>62</v>
      </c>
      <c r="J13" s="652"/>
      <c r="K13" s="652"/>
    </row>
    <row r="14" spans="1:11" ht="15" customHeight="1">
      <c r="A14" s="651"/>
      <c r="B14" s="651"/>
      <c r="C14" s="652"/>
      <c r="D14" s="652"/>
      <c r="E14" s="656" t="s">
        <v>134</v>
      </c>
      <c r="F14" s="653" t="s">
        <v>6</v>
      </c>
      <c r="G14" s="655"/>
      <c r="H14" s="652"/>
      <c r="I14" s="652"/>
      <c r="J14" s="652"/>
      <c r="K14" s="652"/>
    </row>
    <row r="15" spans="1:11" ht="20.25" customHeight="1">
      <c r="A15" s="651"/>
      <c r="B15" s="651"/>
      <c r="C15" s="652"/>
      <c r="D15" s="652"/>
      <c r="E15" s="657"/>
      <c r="F15" s="11" t="s">
        <v>133</v>
      </c>
      <c r="G15" s="11" t="s">
        <v>132</v>
      </c>
      <c r="H15" s="652"/>
      <c r="I15" s="652"/>
      <c r="J15" s="652"/>
      <c r="K15" s="652"/>
    </row>
    <row r="16" spans="1:11" ht="14.2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</row>
    <row r="17" spans="1:11" ht="21.75" customHeight="1">
      <c r="A17" s="114" t="s">
        <v>11</v>
      </c>
      <c r="B17" s="115" t="s">
        <v>15</v>
      </c>
      <c r="C17" s="115"/>
      <c r="D17" s="115"/>
      <c r="E17" s="114"/>
      <c r="F17" s="114"/>
      <c r="G17" s="115"/>
      <c r="H17" s="115"/>
      <c r="I17" s="115"/>
      <c r="J17" s="115"/>
      <c r="K17" s="114" t="s">
        <v>47</v>
      </c>
    </row>
    <row r="18" spans="1:11" ht="21.75" customHeight="1" thickBot="1">
      <c r="A18" s="116"/>
      <c r="B18" s="117" t="s">
        <v>75</v>
      </c>
      <c r="C18" s="118"/>
      <c r="D18" s="118"/>
      <c r="E18" s="116"/>
      <c r="F18" s="116"/>
      <c r="G18" s="118"/>
      <c r="H18" s="118"/>
      <c r="I18" s="118"/>
      <c r="J18" s="118"/>
      <c r="K18" s="116"/>
    </row>
    <row r="19" spans="1:11" ht="57" customHeight="1">
      <c r="A19" s="119"/>
      <c r="B19" s="120" t="s">
        <v>200</v>
      </c>
      <c r="C19" s="121">
        <v>0</v>
      </c>
      <c r="D19" s="121">
        <v>196522</v>
      </c>
      <c r="E19" s="121">
        <v>0</v>
      </c>
      <c r="F19" s="121">
        <v>0</v>
      </c>
      <c r="G19" s="121">
        <v>0</v>
      </c>
      <c r="H19" s="121">
        <v>196522</v>
      </c>
      <c r="I19" s="121">
        <v>0</v>
      </c>
      <c r="J19" s="121">
        <f>C19+D19-H19</f>
        <v>0</v>
      </c>
      <c r="K19" s="119" t="s">
        <v>47</v>
      </c>
    </row>
    <row r="20" spans="1:11" ht="72.75" customHeight="1">
      <c r="A20" s="122"/>
      <c r="B20" s="123" t="s">
        <v>201</v>
      </c>
      <c r="C20" s="124">
        <v>157463</v>
      </c>
      <c r="D20" s="124">
        <v>303700</v>
      </c>
      <c r="E20" s="124">
        <v>0</v>
      </c>
      <c r="F20" s="124">
        <v>0</v>
      </c>
      <c r="G20" s="124">
        <v>0</v>
      </c>
      <c r="H20" s="124">
        <v>293700</v>
      </c>
      <c r="I20" s="124">
        <v>10000</v>
      </c>
      <c r="J20" s="124">
        <f>C20+D20-H20</f>
        <v>167463</v>
      </c>
      <c r="K20" s="122" t="s">
        <v>47</v>
      </c>
    </row>
    <row r="21" spans="1:11" s="27" customFormat="1" ht="21.75" customHeight="1">
      <c r="A21" s="649" t="s">
        <v>103</v>
      </c>
      <c r="B21" s="649"/>
      <c r="C21" s="125">
        <f>C19+C20</f>
        <v>157463</v>
      </c>
      <c r="D21" s="125">
        <f aca="true" t="shared" si="0" ref="D21:J21">D19+D20</f>
        <v>500222</v>
      </c>
      <c r="E21" s="125">
        <f t="shared" si="0"/>
        <v>0</v>
      </c>
      <c r="F21" s="125">
        <f t="shared" si="0"/>
        <v>0</v>
      </c>
      <c r="G21" s="125">
        <f t="shared" si="0"/>
        <v>0</v>
      </c>
      <c r="H21" s="125">
        <f t="shared" si="0"/>
        <v>490222</v>
      </c>
      <c r="I21" s="125">
        <f t="shared" si="0"/>
        <v>10000</v>
      </c>
      <c r="J21" s="125">
        <f t="shared" si="0"/>
        <v>167463</v>
      </c>
      <c r="K21" s="28"/>
    </row>
    <row r="22" ht="14.25" customHeight="1"/>
    <row r="23" ht="12.75">
      <c r="A23" s="33" t="s">
        <v>130</v>
      </c>
    </row>
    <row r="24" ht="12.75">
      <c r="A24" s="33" t="s">
        <v>136</v>
      </c>
    </row>
    <row r="25" ht="12.75">
      <c r="A25" s="33" t="s">
        <v>137</v>
      </c>
    </row>
    <row r="26" ht="12.75">
      <c r="A26" s="33" t="s">
        <v>138</v>
      </c>
    </row>
  </sheetData>
  <sheetProtection/>
  <mergeCells count="16">
    <mergeCell ref="A21:B21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  <mergeCell ref="D13:D15"/>
    <mergeCell ref="E13:G13"/>
    <mergeCell ref="H13:H15"/>
    <mergeCell ref="I13:I15"/>
    <mergeCell ref="E14:E15"/>
    <mergeCell ref="F14:G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60" zoomScalePageLayoutView="0" workbookViewId="0" topLeftCell="A1">
      <selection activeCell="B20" sqref="B2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269</v>
      </c>
    </row>
    <row r="3" ht="12.75">
      <c r="C3" s="1" t="s">
        <v>202</v>
      </c>
    </row>
    <row r="4" ht="12.75">
      <c r="C4" s="1" t="s">
        <v>172</v>
      </c>
    </row>
    <row r="5" ht="12.75">
      <c r="C5" s="1" t="s">
        <v>203</v>
      </c>
    </row>
    <row r="7" spans="1:10" ht="19.5" customHeight="1">
      <c r="A7" s="658" t="s">
        <v>157</v>
      </c>
      <c r="B7" s="658"/>
      <c r="C7" s="658"/>
      <c r="D7" s="5"/>
      <c r="E7" s="5"/>
      <c r="F7" s="5"/>
      <c r="G7" s="5"/>
      <c r="H7" s="5"/>
      <c r="I7" s="5"/>
      <c r="J7" s="5"/>
    </row>
    <row r="8" spans="1:7" ht="19.5" customHeight="1">
      <c r="A8" s="658" t="s">
        <v>45</v>
      </c>
      <c r="B8" s="658"/>
      <c r="C8" s="658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141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26">
        <v>0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26"/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204</v>
      </c>
      <c r="C14" s="127">
        <v>100000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3" t="s">
        <v>17</v>
      </c>
      <c r="B15" s="17" t="s">
        <v>9</v>
      </c>
      <c r="C15" s="126">
        <f>C16</f>
        <v>100000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4" t="s">
        <v>12</v>
      </c>
      <c r="B16" s="22" t="s">
        <v>40</v>
      </c>
      <c r="C16" s="128">
        <f>SUM(C17:C21)</f>
        <v>100000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15"/>
      <c r="B17" s="19" t="s">
        <v>204</v>
      </c>
      <c r="C17" s="129">
        <v>50000</v>
      </c>
      <c r="D17" s="6"/>
      <c r="E17" s="6"/>
      <c r="F17" s="6"/>
      <c r="G17" s="6"/>
      <c r="H17" s="6"/>
      <c r="I17" s="7"/>
      <c r="J17" s="7"/>
    </row>
    <row r="18" spans="1:10" ht="15" customHeight="1">
      <c r="A18" s="15"/>
      <c r="B18" s="20" t="s">
        <v>205</v>
      </c>
      <c r="C18" s="129">
        <v>35000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206</v>
      </c>
      <c r="C19" s="129">
        <v>10000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207</v>
      </c>
      <c r="C20" s="129">
        <v>2500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208</v>
      </c>
      <c r="C21" s="129">
        <v>2500</v>
      </c>
      <c r="D21" s="6"/>
      <c r="E21" s="6"/>
      <c r="F21" s="6"/>
      <c r="G21" s="6"/>
      <c r="H21" s="6"/>
      <c r="I21" s="7"/>
      <c r="J21" s="7"/>
    </row>
    <row r="22" spans="1:10" ht="19.5" customHeight="1">
      <c r="A22" s="15" t="s">
        <v>13</v>
      </c>
      <c r="B22" s="20" t="s">
        <v>42</v>
      </c>
      <c r="C22" s="129"/>
      <c r="D22" s="6"/>
      <c r="E22" s="6"/>
      <c r="F22" s="6"/>
      <c r="G22" s="6"/>
      <c r="H22" s="6"/>
      <c r="I22" s="7"/>
      <c r="J22" s="7"/>
    </row>
    <row r="23" spans="1:10" ht="15">
      <c r="A23" s="15"/>
      <c r="B23" s="23"/>
      <c r="C23" s="129"/>
      <c r="D23" s="6"/>
      <c r="E23" s="6"/>
      <c r="F23" s="6"/>
      <c r="G23" s="6"/>
      <c r="H23" s="6"/>
      <c r="I23" s="7"/>
      <c r="J23" s="7"/>
    </row>
    <row r="24" spans="1:10" ht="15" customHeight="1">
      <c r="A24" s="16"/>
      <c r="B24" s="24"/>
      <c r="C24" s="130"/>
      <c r="D24" s="6"/>
      <c r="E24" s="6"/>
      <c r="F24" s="6"/>
      <c r="G24" s="6"/>
      <c r="H24" s="6"/>
      <c r="I24" s="7"/>
      <c r="J24" s="7"/>
    </row>
    <row r="25" spans="1:10" ht="19.5" customHeight="1">
      <c r="A25" s="13" t="s">
        <v>41</v>
      </c>
      <c r="B25" s="17" t="s">
        <v>63</v>
      </c>
      <c r="C25" s="126">
        <f>C12+C14-C15</f>
        <v>0</v>
      </c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6"/>
      <c r="B28" s="6"/>
      <c r="C28" s="6"/>
      <c r="D28" s="6"/>
      <c r="E28" s="6"/>
      <c r="F28" s="6"/>
      <c r="G28" s="6"/>
      <c r="H28" s="6"/>
      <c r="I28" s="7"/>
      <c r="J28" s="7"/>
    </row>
    <row r="29" spans="1:10" ht="15">
      <c r="A29" s="6"/>
      <c r="B29" s="6"/>
      <c r="C29" s="6"/>
      <c r="D29" s="6"/>
      <c r="E29" s="6"/>
      <c r="F29" s="6"/>
      <c r="G29" s="6"/>
      <c r="H29" s="6"/>
      <c r="I29" s="7"/>
      <c r="J29" s="7"/>
    </row>
    <row r="30" spans="1:10" ht="15">
      <c r="A30" s="6"/>
      <c r="B30" s="6"/>
      <c r="C30" s="6"/>
      <c r="D30" s="6"/>
      <c r="E30" s="6"/>
      <c r="F30" s="6"/>
      <c r="G30" s="6"/>
      <c r="H30" s="6"/>
      <c r="I30" s="7"/>
      <c r="J30" s="7"/>
    </row>
    <row r="31" spans="1:10" ht="15">
      <c r="A31" s="6"/>
      <c r="B31" s="6"/>
      <c r="C31" s="6"/>
      <c r="D31" s="6"/>
      <c r="E31" s="6"/>
      <c r="F31" s="6"/>
      <c r="G31" s="6"/>
      <c r="H31" s="6"/>
      <c r="I31" s="7"/>
      <c r="J31" s="7"/>
    </row>
    <row r="32" spans="1:10" ht="1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">
      <c r="A35" s="7"/>
      <c r="B35" s="7"/>
      <c r="C35" s="7"/>
      <c r="D35" s="7"/>
      <c r="E35" s="7"/>
      <c r="F35" s="7"/>
      <c r="G35" s="7"/>
      <c r="H35" s="7"/>
      <c r="I35" s="7"/>
      <c r="J35" s="7"/>
    </row>
  </sheetData>
  <sheetProtection/>
  <mergeCells count="2">
    <mergeCell ref="A7:C7"/>
    <mergeCell ref="A8:C8"/>
  </mergeCells>
  <printOptions horizontalCentered="1"/>
  <pageMargins left="0.5905511811023623" right="0.5905511811023623" top="0.79" bottom="0.5905511811023623" header="0.5118110236220472" footer="0.511811023622047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2" ht="12.75">
      <c r="C2" s="1" t="s">
        <v>270</v>
      </c>
    </row>
    <row r="3" ht="12.75">
      <c r="C3" s="1" t="s">
        <v>202</v>
      </c>
    </row>
    <row r="4" ht="12.75">
      <c r="C4" s="1" t="s">
        <v>172</v>
      </c>
    </row>
    <row r="5" ht="12.75">
      <c r="C5" s="1" t="s">
        <v>203</v>
      </c>
    </row>
    <row r="7" spans="1:10" ht="19.5" customHeight="1">
      <c r="A7" s="658" t="s">
        <v>157</v>
      </c>
      <c r="B7" s="658"/>
      <c r="C7" s="658"/>
      <c r="D7" s="5"/>
      <c r="E7" s="5"/>
      <c r="F7" s="5"/>
      <c r="G7" s="5"/>
      <c r="H7" s="5"/>
      <c r="I7" s="5"/>
      <c r="J7" s="5"/>
    </row>
    <row r="8" spans="1:7" ht="19.5" customHeight="1">
      <c r="A8" s="658" t="s">
        <v>158</v>
      </c>
      <c r="B8" s="658"/>
      <c r="C8" s="658"/>
      <c r="D8" s="5"/>
      <c r="E8" s="5"/>
      <c r="F8" s="5"/>
      <c r="G8" s="5"/>
    </row>
    <row r="10" ht="12.75">
      <c r="C10" s="8" t="s">
        <v>44</v>
      </c>
    </row>
    <row r="11" spans="1:10" ht="19.5" customHeight="1">
      <c r="A11" s="10" t="s">
        <v>60</v>
      </c>
      <c r="B11" s="10" t="s">
        <v>0</v>
      </c>
      <c r="C11" s="10" t="s">
        <v>159</v>
      </c>
      <c r="D11" s="6"/>
      <c r="E11" s="6"/>
      <c r="F11" s="6"/>
      <c r="G11" s="6"/>
      <c r="H11" s="6"/>
      <c r="I11" s="7"/>
      <c r="J11" s="7"/>
    </row>
    <row r="12" spans="1:10" ht="19.5" customHeight="1">
      <c r="A12" s="13" t="s">
        <v>11</v>
      </c>
      <c r="B12" s="17" t="s">
        <v>61</v>
      </c>
      <c r="C12" s="126">
        <v>285123</v>
      </c>
      <c r="D12" s="6"/>
      <c r="E12" s="6"/>
      <c r="F12" s="6"/>
      <c r="G12" s="6"/>
      <c r="H12" s="6"/>
      <c r="I12" s="7"/>
      <c r="J12" s="7"/>
    </row>
    <row r="13" spans="1:10" ht="19.5" customHeight="1">
      <c r="A13" s="13" t="s">
        <v>16</v>
      </c>
      <c r="B13" s="17" t="s">
        <v>10</v>
      </c>
      <c r="C13" s="126">
        <f>SUM(C14:C16)</f>
        <v>500000</v>
      </c>
      <c r="D13" s="6"/>
      <c r="E13" s="6"/>
      <c r="F13" s="6"/>
      <c r="G13" s="6"/>
      <c r="H13" s="6"/>
      <c r="I13" s="7"/>
      <c r="J13" s="7"/>
    </row>
    <row r="14" spans="1:10" ht="19.5" customHeight="1">
      <c r="A14" s="18" t="s">
        <v>12</v>
      </c>
      <c r="B14" s="19" t="s">
        <v>209</v>
      </c>
      <c r="C14" s="127">
        <v>490000</v>
      </c>
      <c r="D14" s="6"/>
      <c r="E14" s="6"/>
      <c r="F14" s="6"/>
      <c r="G14" s="6"/>
      <c r="H14" s="6"/>
      <c r="I14" s="7"/>
      <c r="J14" s="7"/>
    </row>
    <row r="15" spans="1:10" ht="19.5" customHeight="1">
      <c r="A15" s="15" t="s">
        <v>13</v>
      </c>
      <c r="B15" s="20" t="s">
        <v>210</v>
      </c>
      <c r="C15" s="129">
        <v>10000</v>
      </c>
      <c r="D15" s="6"/>
      <c r="E15" s="6"/>
      <c r="F15" s="6"/>
      <c r="G15" s="6"/>
      <c r="H15" s="6"/>
      <c r="I15" s="7"/>
      <c r="J15" s="7"/>
    </row>
    <row r="16" spans="1:10" ht="19.5" customHeight="1">
      <c r="A16" s="16" t="s">
        <v>14</v>
      </c>
      <c r="B16" s="21"/>
      <c r="C16" s="130"/>
      <c r="D16" s="6"/>
      <c r="E16" s="6"/>
      <c r="F16" s="6"/>
      <c r="G16" s="6"/>
      <c r="H16" s="6"/>
      <c r="I16" s="7"/>
      <c r="J16" s="7"/>
    </row>
    <row r="17" spans="1:10" ht="19.5" customHeight="1">
      <c r="A17" s="13" t="s">
        <v>17</v>
      </c>
      <c r="B17" s="17" t="s">
        <v>9</v>
      </c>
      <c r="C17" s="126">
        <f>C18+C28</f>
        <v>770000</v>
      </c>
      <c r="D17" s="6"/>
      <c r="E17" s="6"/>
      <c r="F17" s="6"/>
      <c r="G17" s="6"/>
      <c r="H17" s="6"/>
      <c r="I17" s="7"/>
      <c r="J17" s="7"/>
    </row>
    <row r="18" spans="1:10" ht="19.5" customHeight="1">
      <c r="A18" s="14" t="s">
        <v>12</v>
      </c>
      <c r="B18" s="22" t="s">
        <v>40</v>
      </c>
      <c r="C18" s="128">
        <f>SUM(C19:C27)</f>
        <v>740000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15"/>
      <c r="B19" s="20" t="s">
        <v>211</v>
      </c>
      <c r="C19" s="129">
        <v>100000</v>
      </c>
      <c r="D19" s="6"/>
      <c r="E19" s="6"/>
      <c r="F19" s="6"/>
      <c r="G19" s="6"/>
      <c r="H19" s="6"/>
      <c r="I19" s="7"/>
      <c r="J19" s="7"/>
    </row>
    <row r="20" spans="1:10" ht="15" customHeight="1">
      <c r="A20" s="15"/>
      <c r="B20" s="20" t="s">
        <v>205</v>
      </c>
      <c r="C20" s="129">
        <v>12000</v>
      </c>
      <c r="D20" s="6"/>
      <c r="E20" s="6"/>
      <c r="F20" s="6"/>
      <c r="G20" s="6"/>
      <c r="H20" s="6"/>
      <c r="I20" s="7"/>
      <c r="J20" s="7"/>
    </row>
    <row r="21" spans="1:10" ht="15" customHeight="1">
      <c r="A21" s="15"/>
      <c r="B21" s="20" t="s">
        <v>212</v>
      </c>
      <c r="C21" s="129">
        <v>25500</v>
      </c>
      <c r="D21" s="6"/>
      <c r="E21" s="6"/>
      <c r="F21" s="6"/>
      <c r="G21" s="6"/>
      <c r="H21" s="6"/>
      <c r="I21" s="7"/>
      <c r="J21" s="7"/>
    </row>
    <row r="22" spans="1:10" ht="15" customHeight="1">
      <c r="A22" s="15"/>
      <c r="B22" s="20" t="s">
        <v>213</v>
      </c>
      <c r="C22" s="129">
        <v>550000</v>
      </c>
      <c r="D22" s="6"/>
      <c r="E22" s="6"/>
      <c r="F22" s="6"/>
      <c r="G22" s="6"/>
      <c r="H22" s="6"/>
      <c r="I22" s="7"/>
      <c r="J22" s="7"/>
    </row>
    <row r="23" spans="1:10" ht="15" customHeight="1">
      <c r="A23" s="15"/>
      <c r="B23" s="20" t="s">
        <v>214</v>
      </c>
      <c r="C23" s="129">
        <v>2500</v>
      </c>
      <c r="D23" s="6"/>
      <c r="E23" s="6"/>
      <c r="F23" s="6"/>
      <c r="G23" s="6"/>
      <c r="H23" s="6"/>
      <c r="I23" s="7"/>
      <c r="J23" s="7"/>
    </row>
    <row r="24" spans="1:10" ht="15" customHeight="1">
      <c r="A24" s="15"/>
      <c r="B24" s="20" t="s">
        <v>489</v>
      </c>
      <c r="C24" s="129">
        <v>6000</v>
      </c>
      <c r="D24" s="6"/>
      <c r="E24" s="6"/>
      <c r="F24" s="6"/>
      <c r="G24" s="6"/>
      <c r="H24" s="6"/>
      <c r="I24" s="7"/>
      <c r="J24" s="7"/>
    </row>
    <row r="25" spans="1:10" ht="15" customHeight="1">
      <c r="A25" s="15"/>
      <c r="B25" s="20" t="s">
        <v>215</v>
      </c>
      <c r="C25" s="129">
        <v>6000</v>
      </c>
      <c r="D25" s="6"/>
      <c r="E25" s="6"/>
      <c r="F25" s="6"/>
      <c r="G25" s="6"/>
      <c r="H25" s="6"/>
      <c r="I25" s="7"/>
      <c r="J25" s="7"/>
    </row>
    <row r="26" spans="1:10" ht="15" customHeight="1">
      <c r="A26" s="15"/>
      <c r="B26" s="20" t="s">
        <v>216</v>
      </c>
      <c r="C26" s="129">
        <v>8000</v>
      </c>
      <c r="D26" s="6"/>
      <c r="E26" s="6"/>
      <c r="F26" s="6"/>
      <c r="G26" s="6"/>
      <c r="H26" s="6"/>
      <c r="I26" s="7"/>
      <c r="J26" s="7"/>
    </row>
    <row r="27" spans="1:10" ht="15" customHeight="1">
      <c r="A27" s="15"/>
      <c r="B27" s="20" t="s">
        <v>217</v>
      </c>
      <c r="C27" s="129">
        <v>30000</v>
      </c>
      <c r="D27" s="6"/>
      <c r="E27" s="6"/>
      <c r="F27" s="6"/>
      <c r="G27" s="6"/>
      <c r="H27" s="6"/>
      <c r="I27" s="7"/>
      <c r="J27" s="7"/>
    </row>
    <row r="28" spans="1:10" ht="19.5" customHeight="1">
      <c r="A28" s="15" t="s">
        <v>13</v>
      </c>
      <c r="B28" s="20" t="s">
        <v>42</v>
      </c>
      <c r="C28" s="129">
        <f>SUM(C29:C30)</f>
        <v>30000</v>
      </c>
      <c r="D28" s="6"/>
      <c r="E28" s="6"/>
      <c r="F28" s="6"/>
      <c r="G28" s="6"/>
      <c r="H28" s="6"/>
      <c r="I28" s="7"/>
      <c r="J28" s="7"/>
    </row>
    <row r="29" spans="1:10" ht="15">
      <c r="A29" s="15"/>
      <c r="B29" s="23" t="s">
        <v>218</v>
      </c>
      <c r="C29" s="129">
        <v>30000</v>
      </c>
      <c r="D29" s="6"/>
      <c r="E29" s="6"/>
      <c r="F29" s="6"/>
      <c r="G29" s="6"/>
      <c r="H29" s="6"/>
      <c r="I29" s="7"/>
      <c r="J29" s="7"/>
    </row>
    <row r="30" spans="1:10" ht="15" customHeight="1">
      <c r="A30" s="16"/>
      <c r="B30" s="24"/>
      <c r="C30" s="130"/>
      <c r="D30" s="6"/>
      <c r="E30" s="6"/>
      <c r="F30" s="6"/>
      <c r="G30" s="6"/>
      <c r="H30" s="6"/>
      <c r="I30" s="7"/>
      <c r="J30" s="7"/>
    </row>
    <row r="31" spans="1:10" ht="19.5" customHeight="1">
      <c r="A31" s="13" t="s">
        <v>41</v>
      </c>
      <c r="B31" s="17" t="s">
        <v>63</v>
      </c>
      <c r="C31" s="126">
        <f>C12+C13-C17</f>
        <v>15123</v>
      </c>
      <c r="D31" s="6"/>
      <c r="E31" s="6"/>
      <c r="F31" s="6"/>
      <c r="G31" s="6"/>
      <c r="H31" s="6"/>
      <c r="I31" s="7"/>
      <c r="J31" s="7"/>
    </row>
    <row r="32" spans="1:10" ht="15">
      <c r="A32" s="6"/>
      <c r="B32" s="6"/>
      <c r="C32" s="6"/>
      <c r="D32" s="6"/>
      <c r="E32" s="6"/>
      <c r="F32" s="6"/>
      <c r="G32" s="6"/>
      <c r="H32" s="6"/>
      <c r="I32" s="7"/>
      <c r="J32" s="7"/>
    </row>
    <row r="33" spans="1:10" ht="15">
      <c r="A33" s="6"/>
      <c r="B33" s="6"/>
      <c r="C33" s="6"/>
      <c r="D33" s="6"/>
      <c r="E33" s="6"/>
      <c r="F33" s="6"/>
      <c r="G33" s="6"/>
      <c r="H33" s="6"/>
      <c r="I33" s="7"/>
      <c r="J33" s="7"/>
    </row>
    <row r="34" spans="1:10" ht="15">
      <c r="A34" s="659"/>
      <c r="B34" s="659"/>
      <c r="C34" s="659"/>
      <c r="D34" s="6"/>
      <c r="E34" s="6"/>
      <c r="F34" s="6"/>
      <c r="G34" s="6"/>
      <c r="H34" s="6"/>
      <c r="I34" s="7"/>
      <c r="J34" s="7"/>
    </row>
    <row r="35" spans="1:10" ht="15">
      <c r="A35" s="6"/>
      <c r="B35" s="6"/>
      <c r="C35" s="6"/>
      <c r="D35" s="6"/>
      <c r="E35" s="6"/>
      <c r="F35" s="6"/>
      <c r="G35" s="6"/>
      <c r="H35" s="6"/>
      <c r="I35" s="7"/>
      <c r="J35" s="7"/>
    </row>
    <row r="36" spans="1:10" ht="15">
      <c r="A36" s="6"/>
      <c r="B36" s="6"/>
      <c r="C36" s="6"/>
      <c r="D36" s="6"/>
      <c r="E36" s="6"/>
      <c r="F36" s="6"/>
      <c r="G36" s="6"/>
      <c r="H36" s="6"/>
      <c r="I36" s="7"/>
      <c r="J36" s="7"/>
    </row>
    <row r="37" spans="1:10" ht="15">
      <c r="A37" s="6"/>
      <c r="B37" s="6"/>
      <c r="C37" s="6"/>
      <c r="D37" s="6"/>
      <c r="E37" s="6"/>
      <c r="F37" s="6"/>
      <c r="G37" s="6"/>
      <c r="H37" s="6"/>
      <c r="I37" s="7"/>
      <c r="J37" s="7"/>
    </row>
    <row r="38" spans="1:10" ht="1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/>
  <mergeCells count="3">
    <mergeCell ref="A7:C7"/>
    <mergeCell ref="A8:C8"/>
    <mergeCell ref="A34:C34"/>
  </mergeCells>
  <printOptions horizontalCentered="1"/>
  <pageMargins left="0.5905511811023623" right="0.5905511811023623" top="0.51" bottom="0.5905511811023623" header="0.5118110236220472" footer="0.5118110236220472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SheetLayoutView="100" zoomScalePageLayoutView="0" workbookViewId="0" topLeftCell="A13">
      <selection activeCell="H25" sqref="H25"/>
    </sheetView>
  </sheetViews>
  <sheetFormatPr defaultColWidth="9.00390625" defaultRowHeight="12.75"/>
  <cols>
    <col min="2" max="2" width="30.00390625" style="0" customWidth="1"/>
    <col min="3" max="3" width="11.25390625" style="0" hidden="1" customWidth="1"/>
    <col min="4" max="4" width="9.875" style="0" hidden="1" customWidth="1"/>
    <col min="5" max="5" width="15.875" style="0" hidden="1" customWidth="1"/>
    <col min="6" max="6" width="9.875" style="0" hidden="1" customWidth="1"/>
    <col min="7" max="10" width="9.875" style="0" bestFit="1" customWidth="1"/>
    <col min="11" max="11" width="10.125" style="0" customWidth="1"/>
    <col min="12" max="19" width="9.875" style="0" bestFit="1" customWidth="1"/>
    <col min="20" max="20" width="9.875" style="0" customWidth="1"/>
    <col min="21" max="24" width="9.875" style="0" bestFit="1" customWidth="1"/>
    <col min="25" max="25" width="9.75390625" style="0" customWidth="1"/>
    <col min="26" max="27" width="9.875" style="0" bestFit="1" customWidth="1"/>
  </cols>
  <sheetData>
    <row r="1" spans="1:27" ht="12.75">
      <c r="A1" s="296"/>
      <c r="B1" s="296"/>
      <c r="C1" s="296"/>
      <c r="D1" s="299"/>
      <c r="E1" s="296"/>
      <c r="F1" s="298"/>
      <c r="G1" s="296"/>
      <c r="H1" s="296"/>
      <c r="I1" s="296"/>
      <c r="J1" s="296"/>
      <c r="K1" s="297" t="s">
        <v>400</v>
      </c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7" t="s">
        <v>400</v>
      </c>
      <c r="Z1" s="296"/>
      <c r="AA1" s="296"/>
    </row>
    <row r="2" spans="1:27" ht="12.75">
      <c r="A2" s="399"/>
      <c r="B2" s="400"/>
      <c r="C2" s="399"/>
      <c r="D2" s="299"/>
      <c r="E2" s="296"/>
      <c r="F2" s="298"/>
      <c r="G2" s="296"/>
      <c r="H2" s="296"/>
      <c r="I2" s="296"/>
      <c r="J2" s="296"/>
      <c r="K2" s="297" t="s">
        <v>401</v>
      </c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7" t="s">
        <v>401</v>
      </c>
      <c r="Z2" s="296"/>
      <c r="AA2" s="296"/>
    </row>
    <row r="3" spans="1:27" ht="12.75">
      <c r="A3" s="399"/>
      <c r="B3" s="400"/>
      <c r="C3" s="296"/>
      <c r="D3" s="299"/>
      <c r="E3" s="296"/>
      <c r="F3" s="298"/>
      <c r="G3" s="296"/>
      <c r="H3" s="296"/>
      <c r="I3" s="296"/>
      <c r="J3" s="296"/>
      <c r="K3" s="297" t="s">
        <v>172</v>
      </c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7" t="s">
        <v>172</v>
      </c>
      <c r="Z3" s="296"/>
      <c r="AA3" s="296"/>
    </row>
    <row r="4" spans="1:27" ht="12.75">
      <c r="A4" s="399"/>
      <c r="B4" s="400"/>
      <c r="C4" s="296"/>
      <c r="D4" s="299"/>
      <c r="E4" s="296"/>
      <c r="F4" s="298"/>
      <c r="G4" s="296"/>
      <c r="H4" s="296"/>
      <c r="I4" s="296"/>
      <c r="J4" s="296"/>
      <c r="K4" s="297" t="s">
        <v>402</v>
      </c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7" t="s">
        <v>402</v>
      </c>
      <c r="Z4" s="296"/>
      <c r="AA4" s="296"/>
    </row>
    <row r="5" spans="1:27" ht="12.75">
      <c r="A5" s="399"/>
      <c r="B5" s="400"/>
      <c r="C5" s="296"/>
      <c r="D5" s="299"/>
      <c r="E5" s="297"/>
      <c r="F5" s="298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</row>
    <row r="6" spans="1:27" ht="12.75">
      <c r="A6" s="399"/>
      <c r="B6" s="400"/>
      <c r="C6" s="296"/>
      <c r="D6" s="299"/>
      <c r="E6" s="299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</row>
    <row r="7" spans="1:27" ht="12.75">
      <c r="A7" s="399"/>
      <c r="B7" s="400"/>
      <c r="C7" s="296"/>
      <c r="D7" s="299"/>
      <c r="E7" s="299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</row>
    <row r="8" spans="1:27" ht="12.75">
      <c r="A8" s="399"/>
      <c r="B8" s="400"/>
      <c r="C8" s="296"/>
      <c r="D8" s="299"/>
      <c r="E8" s="299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</row>
    <row r="9" spans="1:27" ht="12.75">
      <c r="A9" s="399"/>
      <c r="B9" s="400"/>
      <c r="C9" s="296"/>
      <c r="D9" s="401"/>
      <c r="E9" s="399"/>
      <c r="F9" s="399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</row>
    <row r="10" spans="1:27" ht="12.75">
      <c r="A10" s="296"/>
      <c r="B10" s="660" t="s">
        <v>403</v>
      </c>
      <c r="C10" s="660"/>
      <c r="D10" s="660"/>
      <c r="E10" s="660"/>
      <c r="F10" s="660"/>
      <c r="G10" s="660"/>
      <c r="H10" s="660"/>
      <c r="I10" s="660"/>
      <c r="J10" s="660"/>
      <c r="K10" s="660"/>
      <c r="L10" s="660"/>
      <c r="M10" s="660"/>
      <c r="N10" s="660" t="s">
        <v>403</v>
      </c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</row>
    <row r="11" spans="1:27" ht="12.75">
      <c r="A11" s="399"/>
      <c r="B11" s="402"/>
      <c r="C11" s="399"/>
      <c r="D11" s="399"/>
      <c r="E11" s="399"/>
      <c r="F11" s="399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</row>
    <row r="12" spans="1:27" ht="12.75">
      <c r="A12" s="399"/>
      <c r="B12" s="402"/>
      <c r="C12" s="399"/>
      <c r="D12" s="399"/>
      <c r="E12" s="399"/>
      <c r="F12" s="399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</row>
    <row r="13" spans="1:27" ht="12.75">
      <c r="A13" s="399"/>
      <c r="B13" s="400"/>
      <c r="C13" s="399"/>
      <c r="D13" s="399"/>
      <c r="E13" s="399"/>
      <c r="F13" s="399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</row>
    <row r="14" spans="1:27" ht="13.5" thickBot="1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300" t="s">
        <v>404</v>
      </c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300" t="s">
        <v>404</v>
      </c>
    </row>
    <row r="15" spans="1:27" ht="12.75">
      <c r="A15" s="403"/>
      <c r="B15" s="404"/>
      <c r="C15" s="404"/>
      <c r="D15" s="661" t="s">
        <v>405</v>
      </c>
      <c r="E15" s="616"/>
      <c r="F15" s="616"/>
      <c r="G15" s="616"/>
      <c r="H15" s="616"/>
      <c r="I15" s="616"/>
      <c r="J15" s="616"/>
      <c r="K15" s="616"/>
      <c r="L15" s="616"/>
      <c r="M15" s="617"/>
      <c r="N15" s="405"/>
      <c r="O15" s="301"/>
      <c r="P15" s="301"/>
      <c r="Q15" s="301"/>
      <c r="R15" s="301"/>
      <c r="S15" s="301"/>
      <c r="T15" s="301" t="s">
        <v>405</v>
      </c>
      <c r="U15" s="301"/>
      <c r="V15" s="301"/>
      <c r="W15" s="301"/>
      <c r="X15" s="301"/>
      <c r="Y15" s="301"/>
      <c r="Z15" s="301"/>
      <c r="AA15" s="302"/>
    </row>
    <row r="16" spans="1:27" ht="12.75">
      <c r="A16" s="406"/>
      <c r="B16" s="407" t="s">
        <v>406</v>
      </c>
      <c r="C16" s="407" t="s">
        <v>407</v>
      </c>
      <c r="D16" s="408"/>
      <c r="E16" s="662" t="s">
        <v>408</v>
      </c>
      <c r="F16" s="409" t="s">
        <v>407</v>
      </c>
      <c r="G16" s="409" t="s">
        <v>409</v>
      </c>
      <c r="H16" s="410"/>
      <c r="I16" s="411"/>
      <c r="J16" s="410"/>
      <c r="K16" s="411"/>
      <c r="L16" s="410"/>
      <c r="M16" s="410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2"/>
    </row>
    <row r="17" spans="1:27" ht="12.75">
      <c r="A17" s="413" t="s">
        <v>114</v>
      </c>
      <c r="B17" s="407" t="s">
        <v>410</v>
      </c>
      <c r="C17" s="407" t="s">
        <v>411</v>
      </c>
      <c r="D17" s="407" t="s">
        <v>407</v>
      </c>
      <c r="E17" s="597"/>
      <c r="F17" s="414">
        <v>2008</v>
      </c>
      <c r="G17" s="414">
        <v>2009</v>
      </c>
      <c r="H17" s="414">
        <v>2010</v>
      </c>
      <c r="I17" s="415">
        <v>2011</v>
      </c>
      <c r="J17" s="414">
        <v>2012</v>
      </c>
      <c r="K17" s="415">
        <v>2013</v>
      </c>
      <c r="L17" s="414">
        <v>2014</v>
      </c>
      <c r="M17" s="414">
        <v>2015</v>
      </c>
      <c r="N17" s="414">
        <v>2016</v>
      </c>
      <c r="O17" s="415">
        <v>2017</v>
      </c>
      <c r="P17" s="414">
        <v>2018</v>
      </c>
      <c r="Q17" s="415">
        <v>2019</v>
      </c>
      <c r="R17" s="414">
        <v>2020</v>
      </c>
      <c r="S17" s="415">
        <v>2021</v>
      </c>
      <c r="T17" s="414">
        <v>2022</v>
      </c>
      <c r="U17" s="415">
        <v>2023</v>
      </c>
      <c r="V17" s="414">
        <v>2024</v>
      </c>
      <c r="W17" s="415">
        <v>2025</v>
      </c>
      <c r="X17" s="414">
        <v>2026</v>
      </c>
      <c r="Y17" s="415">
        <v>2027</v>
      </c>
      <c r="Z17" s="414">
        <v>2028</v>
      </c>
      <c r="AA17" s="416">
        <v>2029</v>
      </c>
    </row>
    <row r="18" spans="1:27" ht="12.75">
      <c r="A18" s="406"/>
      <c r="B18" s="408"/>
      <c r="C18" s="407" t="s">
        <v>412</v>
      </c>
      <c r="D18" s="417" t="s">
        <v>413</v>
      </c>
      <c r="E18" s="597"/>
      <c r="F18" s="418"/>
      <c r="G18" s="418"/>
      <c r="H18" s="418"/>
      <c r="I18" s="419"/>
      <c r="J18" s="418"/>
      <c r="K18" s="419"/>
      <c r="L18" s="418"/>
      <c r="M18" s="418"/>
      <c r="N18" s="418"/>
      <c r="O18" s="419"/>
      <c r="P18" s="418"/>
      <c r="Q18" s="419"/>
      <c r="R18" s="418"/>
      <c r="S18" s="419"/>
      <c r="T18" s="418"/>
      <c r="U18" s="419"/>
      <c r="V18" s="418"/>
      <c r="W18" s="419"/>
      <c r="X18" s="418"/>
      <c r="Y18" s="419"/>
      <c r="Z18" s="418"/>
      <c r="AA18" s="420"/>
    </row>
    <row r="19" spans="1:27" ht="13.5" thickBot="1">
      <c r="A19" s="421"/>
      <c r="B19" s="422"/>
      <c r="C19" s="423"/>
      <c r="D19" s="424"/>
      <c r="E19" s="663"/>
      <c r="F19" s="425"/>
      <c r="G19" s="425"/>
      <c r="H19" s="425"/>
      <c r="I19" s="426"/>
      <c r="J19" s="425"/>
      <c r="K19" s="426"/>
      <c r="L19" s="425"/>
      <c r="M19" s="425"/>
      <c r="N19" s="425"/>
      <c r="O19" s="426"/>
      <c r="P19" s="425"/>
      <c r="Q19" s="426"/>
      <c r="R19" s="425"/>
      <c r="S19" s="426"/>
      <c r="T19" s="425"/>
      <c r="U19" s="426"/>
      <c r="V19" s="425"/>
      <c r="W19" s="426"/>
      <c r="X19" s="425"/>
      <c r="Y19" s="426"/>
      <c r="Z19" s="425"/>
      <c r="AA19" s="427"/>
    </row>
    <row r="20" spans="1:27" ht="13.5" thickBot="1">
      <c r="A20" s="428">
        <v>1</v>
      </c>
      <c r="B20" s="429">
        <v>2</v>
      </c>
      <c r="C20" s="429">
        <v>3</v>
      </c>
      <c r="D20" s="429">
        <v>4</v>
      </c>
      <c r="E20" s="429">
        <v>5</v>
      </c>
      <c r="F20" s="430">
        <v>6</v>
      </c>
      <c r="G20" s="429">
        <v>7</v>
      </c>
      <c r="H20" s="430">
        <v>8</v>
      </c>
      <c r="I20" s="429">
        <v>9</v>
      </c>
      <c r="J20" s="430">
        <v>10</v>
      </c>
      <c r="K20" s="429">
        <v>11</v>
      </c>
      <c r="L20" s="430">
        <v>12</v>
      </c>
      <c r="M20" s="430">
        <v>13</v>
      </c>
      <c r="N20" s="430">
        <v>14</v>
      </c>
      <c r="O20" s="429">
        <v>15</v>
      </c>
      <c r="P20" s="430">
        <v>16</v>
      </c>
      <c r="Q20" s="429">
        <v>17</v>
      </c>
      <c r="R20" s="430">
        <v>18</v>
      </c>
      <c r="S20" s="429">
        <v>19</v>
      </c>
      <c r="T20" s="430">
        <v>20</v>
      </c>
      <c r="U20" s="429">
        <v>21</v>
      </c>
      <c r="V20" s="430">
        <v>22</v>
      </c>
      <c r="W20" s="429">
        <v>23</v>
      </c>
      <c r="X20" s="430">
        <v>24</v>
      </c>
      <c r="Y20" s="429">
        <v>25</v>
      </c>
      <c r="Z20" s="430">
        <v>26</v>
      </c>
      <c r="AA20" s="430">
        <v>27</v>
      </c>
    </row>
    <row r="21" spans="1:27" ht="12.75">
      <c r="A21" s="431" t="s">
        <v>12</v>
      </c>
      <c r="B21" s="432" t="s">
        <v>414</v>
      </c>
      <c r="C21" s="433">
        <v>0</v>
      </c>
      <c r="D21" s="434">
        <v>0</v>
      </c>
      <c r="E21" s="434">
        <v>4000000</v>
      </c>
      <c r="F21" s="435">
        <v>4000000</v>
      </c>
      <c r="G21" s="436">
        <v>6100000</v>
      </c>
      <c r="H21" s="436">
        <v>6100000</v>
      </c>
      <c r="I21" s="436">
        <v>6100000</v>
      </c>
      <c r="J21" s="437">
        <v>6100000</v>
      </c>
      <c r="K21" s="436">
        <f>J21-'[2]Sytuacja finans.'!J29</f>
        <v>5700000</v>
      </c>
      <c r="L21" s="436">
        <f>K21-'[2]Sytuacja finans.'!K29</f>
        <v>5300000</v>
      </c>
      <c r="M21" s="436">
        <f>L21-'[2]Sytuacja finans.'!L29</f>
        <v>4690000</v>
      </c>
      <c r="N21" s="436">
        <f>M21-'[2]Sytuacja finans.'!M29</f>
        <v>4080000</v>
      </c>
      <c r="O21" s="436">
        <f>N21-'[2]Sytuacja finans.'!N29</f>
        <v>3470000</v>
      </c>
      <c r="P21" s="436">
        <f>O21-'[2]Sytuacja finans.'!O29</f>
        <v>2860000</v>
      </c>
      <c r="Q21" s="436">
        <f>P21-'[2]Sytuacja finans.'!P29</f>
        <v>2250000</v>
      </c>
      <c r="R21" s="436">
        <f>Q21-'[2]Sytuacja finans.'!Q29</f>
        <v>1640000</v>
      </c>
      <c r="S21" s="436">
        <f>R21-'[2]Sytuacja finans.'!R29</f>
        <v>1030000</v>
      </c>
      <c r="T21" s="436">
        <f>S21-'[2]Sytuacja finans.'!S29</f>
        <v>420000</v>
      </c>
      <c r="U21" s="436">
        <f>T21-'[2]Sytuacja finans.'!T29</f>
        <v>210000</v>
      </c>
      <c r="V21" s="436">
        <f>U21-'[2]Sytuacja finans.'!U29</f>
        <v>0</v>
      </c>
      <c r="W21" s="435">
        <v>0</v>
      </c>
      <c r="X21" s="435">
        <v>0</v>
      </c>
      <c r="Y21" s="435">
        <v>0</v>
      </c>
      <c r="Z21" s="435">
        <v>0</v>
      </c>
      <c r="AA21" s="435">
        <v>0</v>
      </c>
    </row>
    <row r="22" spans="1:27" ht="12.75">
      <c r="A22" s="438" t="s">
        <v>13</v>
      </c>
      <c r="B22" s="439" t="s">
        <v>20</v>
      </c>
      <c r="C22" s="440">
        <v>11018970</v>
      </c>
      <c r="D22" s="441">
        <v>11468903</v>
      </c>
      <c r="E22" s="441">
        <v>7478903</v>
      </c>
      <c r="F22" s="442">
        <f>E22-'[2]Żródła finans.'!D27</f>
        <v>7050136</v>
      </c>
      <c r="G22" s="442">
        <f>F22+2295049-'[3]11a'!F21</f>
        <v>8833847</v>
      </c>
      <c r="H22" s="442">
        <f>G22+986232-'[3]11a'!G21</f>
        <v>9308741</v>
      </c>
      <c r="I22" s="442">
        <f>H22-'[3]11a'!H21</f>
        <v>8866863</v>
      </c>
      <c r="J22" s="442">
        <f>I22-'[3]11a'!I21</f>
        <v>8370998</v>
      </c>
      <c r="K22" s="442">
        <f>J22-'[3]11a'!J21</f>
        <v>7812608</v>
      </c>
      <c r="L22" s="442">
        <f>K22-'[3]11a'!K21</f>
        <v>7217807</v>
      </c>
      <c r="M22" s="442">
        <f>L22-'[3]11a'!L21</f>
        <v>6480439</v>
      </c>
      <c r="N22" s="442">
        <f>M22-'[3]11a'!M21</f>
        <v>5643069</v>
      </c>
      <c r="O22" s="442">
        <f>N22-'[3]11a'!N21</f>
        <v>4874508</v>
      </c>
      <c r="P22" s="442">
        <f>O22-'[3]11a'!O21</f>
        <v>4202276</v>
      </c>
      <c r="Q22" s="442">
        <f>P22-'[3]11a'!P21</f>
        <v>3530044</v>
      </c>
      <c r="R22" s="442">
        <f>Q22-'[3]11a'!Q21</f>
        <v>2921534</v>
      </c>
      <c r="S22" s="442">
        <f>R22-'[3]11a'!R21</f>
        <v>2376706</v>
      </c>
      <c r="T22" s="442">
        <f>S22-'[3]11a'!S21</f>
        <v>1831878</v>
      </c>
      <c r="U22" s="442">
        <f>T22-'[3]11a'!T21</f>
        <v>1484279</v>
      </c>
      <c r="V22" s="442">
        <f>U22-'[3]11a'!U21</f>
        <v>1218431</v>
      </c>
      <c r="W22" s="442">
        <f>V22-'[3]11a'!V21</f>
        <v>952583</v>
      </c>
      <c r="X22" s="442">
        <f>W22-'[3]11a'!W21</f>
        <v>686735</v>
      </c>
      <c r="Y22" s="442">
        <f>X22-'[3]11a'!X21</f>
        <v>420887</v>
      </c>
      <c r="Z22" s="442">
        <f>Y22-'[3]11a'!Y21</f>
        <v>155039</v>
      </c>
      <c r="AA22" s="442">
        <f>Z22-'[3]11a'!Z21</f>
        <v>0</v>
      </c>
    </row>
    <row r="23" spans="1:27" ht="12.75">
      <c r="A23" s="443" t="s">
        <v>14</v>
      </c>
      <c r="B23" s="432" t="s">
        <v>21</v>
      </c>
      <c r="C23" s="433">
        <v>171248</v>
      </c>
      <c r="D23" s="434">
        <v>20000</v>
      </c>
      <c r="E23" s="434">
        <v>10000</v>
      </c>
      <c r="F23" s="435">
        <v>0</v>
      </c>
      <c r="G23" s="444">
        <v>0</v>
      </c>
      <c r="H23" s="444">
        <v>0</v>
      </c>
      <c r="I23" s="444">
        <v>0</v>
      </c>
      <c r="J23" s="444">
        <v>0</v>
      </c>
      <c r="K23" s="444">
        <v>0</v>
      </c>
      <c r="L23" s="361">
        <v>0</v>
      </c>
      <c r="M23" s="361">
        <v>0</v>
      </c>
      <c r="N23" s="361">
        <v>0</v>
      </c>
      <c r="O23" s="445">
        <v>0</v>
      </c>
      <c r="P23" s="361">
        <v>0</v>
      </c>
      <c r="Q23" s="445">
        <v>0</v>
      </c>
      <c r="R23" s="361">
        <v>0</v>
      </c>
      <c r="S23" s="445">
        <v>0</v>
      </c>
      <c r="T23" s="361">
        <v>0</v>
      </c>
      <c r="U23" s="361">
        <v>0</v>
      </c>
      <c r="V23" s="361">
        <v>0</v>
      </c>
      <c r="W23" s="361">
        <v>0</v>
      </c>
      <c r="X23" s="361">
        <v>0</v>
      </c>
      <c r="Y23" s="361">
        <v>0</v>
      </c>
      <c r="Z23" s="361">
        <v>0</v>
      </c>
      <c r="AA23" s="361">
        <v>0</v>
      </c>
    </row>
    <row r="24" spans="1:27" ht="12.75">
      <c r="A24" s="438" t="s">
        <v>1</v>
      </c>
      <c r="B24" s="439" t="s">
        <v>415</v>
      </c>
      <c r="C24" s="440"/>
      <c r="D24" s="441"/>
      <c r="E24" s="441"/>
      <c r="F24" s="442"/>
      <c r="G24" s="444"/>
      <c r="H24" s="444"/>
      <c r="I24" s="446"/>
      <c r="J24" s="444"/>
      <c r="K24" s="446"/>
      <c r="L24" s="444"/>
      <c r="M24" s="444"/>
      <c r="N24" s="444"/>
      <c r="O24" s="446"/>
      <c r="P24" s="444"/>
      <c r="Q24" s="446"/>
      <c r="R24" s="444"/>
      <c r="S24" s="446"/>
      <c r="T24" s="444"/>
      <c r="U24" s="444"/>
      <c r="V24" s="444"/>
      <c r="W24" s="444"/>
      <c r="X24" s="444"/>
      <c r="Y24" s="444"/>
      <c r="Z24" s="444"/>
      <c r="AA24" s="444"/>
    </row>
    <row r="25" spans="1:27" ht="12.75">
      <c r="A25" s="443" t="s">
        <v>19</v>
      </c>
      <c r="B25" s="432" t="s">
        <v>416</v>
      </c>
      <c r="C25" s="433">
        <v>0</v>
      </c>
      <c r="D25" s="434">
        <f aca="true" t="shared" si="0" ref="D25:AA25">D30</f>
        <v>0</v>
      </c>
      <c r="E25" s="434">
        <f t="shared" si="0"/>
        <v>0</v>
      </c>
      <c r="F25" s="435">
        <f t="shared" si="0"/>
        <v>0</v>
      </c>
      <c r="G25" s="361">
        <f t="shared" si="0"/>
        <v>0</v>
      </c>
      <c r="H25" s="361">
        <f t="shared" si="0"/>
        <v>0</v>
      </c>
      <c r="I25" s="445">
        <f t="shared" si="0"/>
        <v>0</v>
      </c>
      <c r="J25" s="361">
        <f t="shared" si="0"/>
        <v>0</v>
      </c>
      <c r="K25" s="445">
        <f t="shared" si="0"/>
        <v>0</v>
      </c>
      <c r="L25" s="361">
        <f t="shared" si="0"/>
        <v>0</v>
      </c>
      <c r="M25" s="361">
        <f t="shared" si="0"/>
        <v>0</v>
      </c>
      <c r="N25" s="361">
        <f t="shared" si="0"/>
        <v>0</v>
      </c>
      <c r="O25" s="445">
        <f t="shared" si="0"/>
        <v>0</v>
      </c>
      <c r="P25" s="361">
        <f t="shared" si="0"/>
        <v>0</v>
      </c>
      <c r="Q25" s="445">
        <f t="shared" si="0"/>
        <v>0</v>
      </c>
      <c r="R25" s="361">
        <f t="shared" si="0"/>
        <v>0</v>
      </c>
      <c r="S25" s="445">
        <f t="shared" si="0"/>
        <v>0</v>
      </c>
      <c r="T25" s="361">
        <f t="shared" si="0"/>
        <v>0</v>
      </c>
      <c r="U25" s="361">
        <f t="shared" si="0"/>
        <v>0</v>
      </c>
      <c r="V25" s="361">
        <f t="shared" si="0"/>
        <v>0</v>
      </c>
      <c r="W25" s="361">
        <f t="shared" si="0"/>
        <v>0</v>
      </c>
      <c r="X25" s="361">
        <f t="shared" si="0"/>
        <v>0</v>
      </c>
      <c r="Y25" s="361">
        <f t="shared" si="0"/>
        <v>0</v>
      </c>
      <c r="Z25" s="361">
        <f t="shared" si="0"/>
        <v>0</v>
      </c>
      <c r="AA25" s="361">
        <f t="shared" si="0"/>
        <v>0</v>
      </c>
    </row>
    <row r="26" spans="1:27" ht="12.75">
      <c r="A26" s="443"/>
      <c r="B26" s="432" t="s">
        <v>417</v>
      </c>
      <c r="C26" s="433"/>
      <c r="D26" s="434"/>
      <c r="E26" s="434"/>
      <c r="F26" s="435"/>
      <c r="G26" s="361"/>
      <c r="H26" s="361"/>
      <c r="I26" s="445"/>
      <c r="J26" s="361"/>
      <c r="K26" s="445"/>
      <c r="L26" s="361"/>
      <c r="M26" s="361"/>
      <c r="N26" s="361"/>
      <c r="O26" s="445"/>
      <c r="P26" s="361"/>
      <c r="Q26" s="445"/>
      <c r="R26" s="361"/>
      <c r="S26" s="445"/>
      <c r="T26" s="361"/>
      <c r="U26" s="361"/>
      <c r="V26" s="361"/>
      <c r="W26" s="361"/>
      <c r="X26" s="361"/>
      <c r="Y26" s="361"/>
      <c r="Z26" s="361"/>
      <c r="AA26" s="361"/>
    </row>
    <row r="27" spans="1:27" ht="12.75">
      <c r="A27" s="443"/>
      <c r="B27" s="432" t="s">
        <v>418</v>
      </c>
      <c r="C27" s="433"/>
      <c r="D27" s="434"/>
      <c r="E27" s="434"/>
      <c r="F27" s="435"/>
      <c r="G27" s="361"/>
      <c r="H27" s="361"/>
      <c r="I27" s="445"/>
      <c r="J27" s="361"/>
      <c r="K27" s="445"/>
      <c r="L27" s="361"/>
      <c r="M27" s="361"/>
      <c r="N27" s="361"/>
      <c r="O27" s="445"/>
      <c r="P27" s="361"/>
      <c r="Q27" s="445"/>
      <c r="R27" s="361"/>
      <c r="S27" s="445"/>
      <c r="T27" s="361"/>
      <c r="U27" s="361"/>
      <c r="V27" s="361"/>
      <c r="W27" s="361"/>
      <c r="X27" s="361"/>
      <c r="Y27" s="361"/>
      <c r="Z27" s="361"/>
      <c r="AA27" s="361"/>
    </row>
    <row r="28" spans="1:27" ht="12.75">
      <c r="A28" s="443"/>
      <c r="B28" s="439" t="s">
        <v>419</v>
      </c>
      <c r="C28" s="440"/>
      <c r="D28" s="441"/>
      <c r="E28" s="441"/>
      <c r="F28" s="442"/>
      <c r="G28" s="444"/>
      <c r="H28" s="444"/>
      <c r="I28" s="446"/>
      <c r="J28" s="444"/>
      <c r="K28" s="446"/>
      <c r="L28" s="444"/>
      <c r="M28" s="444"/>
      <c r="N28" s="444"/>
      <c r="O28" s="446"/>
      <c r="P28" s="444"/>
      <c r="Q28" s="446"/>
      <c r="R28" s="444"/>
      <c r="S28" s="446"/>
      <c r="T28" s="444"/>
      <c r="U28" s="444"/>
      <c r="V28" s="444"/>
      <c r="W28" s="444"/>
      <c r="X28" s="444"/>
      <c r="Y28" s="444"/>
      <c r="Z28" s="444"/>
      <c r="AA28" s="444"/>
    </row>
    <row r="29" spans="1:27" ht="12.75">
      <c r="A29" s="443"/>
      <c r="B29" s="432" t="s">
        <v>420</v>
      </c>
      <c r="C29" s="433"/>
      <c r="D29" s="434"/>
      <c r="E29" s="434"/>
      <c r="F29" s="435"/>
      <c r="G29" s="361"/>
      <c r="H29" s="361"/>
      <c r="I29" s="445"/>
      <c r="J29" s="361"/>
      <c r="K29" s="445"/>
      <c r="L29" s="361"/>
      <c r="M29" s="361"/>
      <c r="N29" s="361"/>
      <c r="O29" s="445"/>
      <c r="P29" s="361"/>
      <c r="Q29" s="445"/>
      <c r="R29" s="361"/>
      <c r="S29" s="445"/>
      <c r="T29" s="361"/>
      <c r="U29" s="361"/>
      <c r="V29" s="361"/>
      <c r="W29" s="361"/>
      <c r="X29" s="361"/>
      <c r="Y29" s="361"/>
      <c r="Z29" s="361"/>
      <c r="AA29" s="361"/>
    </row>
    <row r="30" spans="1:27" ht="12.75">
      <c r="A30" s="443"/>
      <c r="B30" s="439" t="s">
        <v>421</v>
      </c>
      <c r="C30" s="447"/>
      <c r="D30" s="441"/>
      <c r="E30" s="441"/>
      <c r="F30" s="442"/>
      <c r="G30" s="444"/>
      <c r="H30" s="444"/>
      <c r="I30" s="446"/>
      <c r="J30" s="444"/>
      <c r="K30" s="446"/>
      <c r="L30" s="444"/>
      <c r="M30" s="444"/>
      <c r="N30" s="444"/>
      <c r="O30" s="446"/>
      <c r="P30" s="444"/>
      <c r="Q30" s="446"/>
      <c r="R30" s="444"/>
      <c r="S30" s="446"/>
      <c r="T30" s="444"/>
      <c r="U30" s="444"/>
      <c r="V30" s="444"/>
      <c r="W30" s="444"/>
      <c r="X30" s="444"/>
      <c r="Y30" s="444"/>
      <c r="Z30" s="444"/>
      <c r="AA30" s="444"/>
    </row>
    <row r="31" spans="1:27" ht="12.75">
      <c r="A31" s="443"/>
      <c r="B31" s="448" t="s">
        <v>422</v>
      </c>
      <c r="C31" s="449"/>
      <c r="D31" s="450"/>
      <c r="E31" s="450"/>
      <c r="F31" s="451"/>
      <c r="G31" s="368"/>
      <c r="H31" s="368"/>
      <c r="I31" s="452"/>
      <c r="J31" s="368"/>
      <c r="K31" s="452"/>
      <c r="L31" s="368"/>
      <c r="M31" s="368"/>
      <c r="N31" s="368"/>
      <c r="O31" s="452"/>
      <c r="P31" s="368"/>
      <c r="Q31" s="452"/>
      <c r="R31" s="368"/>
      <c r="S31" s="452"/>
      <c r="T31" s="368"/>
      <c r="U31" s="368"/>
      <c r="V31" s="368"/>
      <c r="W31" s="368"/>
      <c r="X31" s="368"/>
      <c r="Y31" s="368"/>
      <c r="Z31" s="368"/>
      <c r="AA31" s="368"/>
    </row>
    <row r="32" spans="1:27" ht="12.75">
      <c r="A32" s="438" t="s">
        <v>22</v>
      </c>
      <c r="B32" s="448" t="s">
        <v>423</v>
      </c>
      <c r="C32" s="453">
        <f aca="true" t="shared" si="1" ref="C32:AA32">SUM(C21:C25)</f>
        <v>11190218</v>
      </c>
      <c r="D32" s="454">
        <f t="shared" si="1"/>
        <v>11488903</v>
      </c>
      <c r="E32" s="454">
        <f t="shared" si="1"/>
        <v>11488903</v>
      </c>
      <c r="F32" s="455">
        <f>SUM(F21:F25)</f>
        <v>11050136</v>
      </c>
      <c r="G32" s="456">
        <f>SUM(G21:G25)</f>
        <v>14933847</v>
      </c>
      <c r="H32" s="456">
        <f t="shared" si="1"/>
        <v>15408741</v>
      </c>
      <c r="I32" s="457">
        <f t="shared" si="1"/>
        <v>14966863</v>
      </c>
      <c r="J32" s="456">
        <f t="shared" si="1"/>
        <v>14470998</v>
      </c>
      <c r="K32" s="457">
        <f t="shared" si="1"/>
        <v>13512608</v>
      </c>
      <c r="L32" s="456">
        <f t="shared" si="1"/>
        <v>12517807</v>
      </c>
      <c r="M32" s="456">
        <f t="shared" si="1"/>
        <v>11170439</v>
      </c>
      <c r="N32" s="456">
        <f t="shared" si="1"/>
        <v>9723069</v>
      </c>
      <c r="O32" s="457">
        <f t="shared" si="1"/>
        <v>8344508</v>
      </c>
      <c r="P32" s="456">
        <f t="shared" si="1"/>
        <v>7062276</v>
      </c>
      <c r="Q32" s="457">
        <f t="shared" si="1"/>
        <v>5780044</v>
      </c>
      <c r="R32" s="456">
        <f t="shared" si="1"/>
        <v>4561534</v>
      </c>
      <c r="S32" s="457">
        <f t="shared" si="1"/>
        <v>3406706</v>
      </c>
      <c r="T32" s="456">
        <f t="shared" si="1"/>
        <v>2251878</v>
      </c>
      <c r="U32" s="456">
        <f t="shared" si="1"/>
        <v>1694279</v>
      </c>
      <c r="V32" s="456">
        <f t="shared" si="1"/>
        <v>1218431</v>
      </c>
      <c r="W32" s="456">
        <f t="shared" si="1"/>
        <v>952583</v>
      </c>
      <c r="X32" s="456">
        <f t="shared" si="1"/>
        <v>686735</v>
      </c>
      <c r="Y32" s="456">
        <f t="shared" si="1"/>
        <v>420887</v>
      </c>
      <c r="Z32" s="456">
        <f t="shared" si="1"/>
        <v>155039</v>
      </c>
      <c r="AA32" s="456">
        <f t="shared" si="1"/>
        <v>0</v>
      </c>
    </row>
    <row r="33" spans="1:27" ht="13.5" thickBot="1">
      <c r="A33" s="458" t="s">
        <v>25</v>
      </c>
      <c r="B33" s="459" t="s">
        <v>424</v>
      </c>
      <c r="C33" s="460">
        <v>32826290</v>
      </c>
      <c r="D33" s="461">
        <v>37952654</v>
      </c>
      <c r="E33" s="462" t="e">
        <f>#REF!</f>
        <v>#REF!</v>
      </c>
      <c r="F33" s="461">
        <f>'[2]Sytuacja finans.'!D11</f>
        <v>38635998</v>
      </c>
      <c r="G33" s="461">
        <f>'[3]11a'!F11</f>
        <v>48874566</v>
      </c>
      <c r="H33" s="461">
        <f>'syt. finans.'!G11</f>
        <v>58098976</v>
      </c>
      <c r="I33" s="461">
        <f>'syt. finans.'!H11</f>
        <v>45821436</v>
      </c>
      <c r="J33" s="461">
        <f>'syt. finans.'!I11</f>
        <v>46267689</v>
      </c>
      <c r="K33" s="461">
        <f>'syt. finans.'!J11</f>
        <v>47992181</v>
      </c>
      <c r="L33" s="461">
        <f>'syt. finans.'!K11</f>
        <v>48179099</v>
      </c>
      <c r="M33" s="461">
        <f>'syt. finans.'!L11</f>
        <v>49383576</v>
      </c>
      <c r="N33" s="461">
        <f>'syt. finans.'!M11</f>
        <v>50618164</v>
      </c>
      <c r="O33" s="461">
        <f>'syt. finans.'!N11</f>
        <v>51883617</v>
      </c>
      <c r="P33" s="461">
        <f>'syt. finans.'!O11</f>
        <v>53180706</v>
      </c>
      <c r="Q33" s="461">
        <f>'syt. finans.'!P11</f>
        <v>54510222</v>
      </c>
      <c r="R33" s="461">
        <f>'syt. finans.'!Q11</f>
        <v>55872977</v>
      </c>
      <c r="S33" s="461">
        <f>'syt. finans.'!R11</f>
        <v>57269800</v>
      </c>
      <c r="T33" s="461">
        <f>'syt. finans.'!S11</f>
        <v>58701544</v>
      </c>
      <c r="U33" s="461">
        <f>'syt. finans.'!T11</f>
        <v>60169082</v>
      </c>
      <c r="V33" s="461">
        <f>'syt. finans.'!U11</f>
        <v>61673308</v>
      </c>
      <c r="W33" s="461">
        <f>'syt. finans.'!V11</f>
        <v>63215140</v>
      </c>
      <c r="X33" s="461">
        <f>'syt. finans.'!W11</f>
        <v>64795517</v>
      </c>
      <c r="Y33" s="461">
        <f>'syt. finans.'!X11</f>
        <v>66415404</v>
      </c>
      <c r="Z33" s="461">
        <f>'syt. finans.'!Y11</f>
        <v>68075788</v>
      </c>
      <c r="AA33" s="461">
        <f>'syt. finans.'!Z11</f>
        <v>69777682</v>
      </c>
    </row>
    <row r="34" spans="1:27" ht="13.5" thickBot="1">
      <c r="A34" s="463" t="s">
        <v>31</v>
      </c>
      <c r="B34" s="464" t="s">
        <v>425</v>
      </c>
      <c r="C34" s="465">
        <f aca="true" t="shared" si="2" ref="C34:AA34">C32/C33*100</f>
        <v>34.08919497146952</v>
      </c>
      <c r="D34" s="466">
        <f t="shared" si="2"/>
        <v>30.271672173440095</v>
      </c>
      <c r="E34" s="466" t="e">
        <f t="shared" si="2"/>
        <v>#REF!</v>
      </c>
      <c r="F34" s="466">
        <f t="shared" si="2"/>
        <v>28.600622662833764</v>
      </c>
      <c r="G34" s="467">
        <f t="shared" si="2"/>
        <v>30.555457003955798</v>
      </c>
      <c r="H34" s="466">
        <f t="shared" si="2"/>
        <v>26.521536283186816</v>
      </c>
      <c r="I34" s="467">
        <f t="shared" si="2"/>
        <v>32.66345253780349</v>
      </c>
      <c r="J34" s="466">
        <f t="shared" si="2"/>
        <v>31.276682092334458</v>
      </c>
      <c r="K34" s="467">
        <f t="shared" si="2"/>
        <v>28.155853137826764</v>
      </c>
      <c r="L34" s="466">
        <f t="shared" si="2"/>
        <v>25.98182045704093</v>
      </c>
      <c r="M34" s="466">
        <f t="shared" si="2"/>
        <v>22.61974507475927</v>
      </c>
      <c r="N34" s="466">
        <f t="shared" si="2"/>
        <v>19.20865600735736</v>
      </c>
      <c r="O34" s="467">
        <f t="shared" si="2"/>
        <v>16.083126972431394</v>
      </c>
      <c r="P34" s="466">
        <f t="shared" si="2"/>
        <v>13.27977105080177</v>
      </c>
      <c r="Q34" s="467">
        <f t="shared" si="2"/>
        <v>10.6035965144299</v>
      </c>
      <c r="R34" s="466">
        <f t="shared" si="2"/>
        <v>8.16411482781739</v>
      </c>
      <c r="S34" s="468">
        <f t="shared" si="2"/>
        <v>5.948520860907494</v>
      </c>
      <c r="T34" s="466">
        <f t="shared" si="2"/>
        <v>3.836147819212387</v>
      </c>
      <c r="U34" s="466">
        <f t="shared" si="2"/>
        <v>2.815863137150738</v>
      </c>
      <c r="V34" s="466">
        <f t="shared" si="2"/>
        <v>1.9756212849811785</v>
      </c>
      <c r="W34" s="466">
        <f t="shared" si="2"/>
        <v>1.506890596145164</v>
      </c>
      <c r="X34" s="466">
        <f t="shared" si="2"/>
        <v>1.059849557184643</v>
      </c>
      <c r="Y34" s="466">
        <f t="shared" si="2"/>
        <v>0.6337189486944926</v>
      </c>
      <c r="Z34" s="466">
        <f t="shared" si="2"/>
        <v>0.22774470124385487</v>
      </c>
      <c r="AA34" s="469">
        <f t="shared" si="2"/>
        <v>0</v>
      </c>
    </row>
  </sheetData>
  <sheetProtection/>
  <mergeCells count="4">
    <mergeCell ref="B10:M10"/>
    <mergeCell ref="N10:AA10"/>
    <mergeCell ref="D15:M15"/>
    <mergeCell ref="E16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37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2.75"/>
  <cols>
    <col min="2" max="2" width="37.25390625" style="0" bestFit="1" customWidth="1"/>
    <col min="3" max="5" width="0" style="0" hidden="1" customWidth="1"/>
    <col min="6" max="6" width="10.125" style="0" hidden="1" customWidth="1"/>
    <col min="7" max="7" width="10.75390625" style="0" bestFit="1" customWidth="1"/>
    <col min="8" max="10" width="10.125" style="0" bestFit="1" customWidth="1"/>
    <col min="11" max="11" width="11.00390625" style="0" customWidth="1"/>
    <col min="12" max="24" width="10.125" style="0" bestFit="1" customWidth="1"/>
    <col min="25" max="25" width="10.125" style="0" customWidth="1"/>
    <col min="26" max="26" width="10.125" style="0" bestFit="1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426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426</v>
      </c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427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427</v>
      </c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172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172</v>
      </c>
      <c r="Z3" s="1"/>
    </row>
    <row r="4" spans="1:26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428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429</v>
      </c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557" t="s">
        <v>430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Bot="1">
      <c r="A7" s="1"/>
      <c r="B7" s="1"/>
      <c r="C7" s="1"/>
      <c r="D7" s="1"/>
      <c r="E7" s="1"/>
      <c r="F7" s="1"/>
      <c r="G7" s="8"/>
      <c r="H7" s="1"/>
      <c r="I7" s="1"/>
      <c r="J7" s="1"/>
      <c r="K7" s="1"/>
      <c r="L7" s="8" t="s">
        <v>44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70" t="s">
        <v>44</v>
      </c>
    </row>
    <row r="8" spans="1:26" ht="13.5" thickBot="1">
      <c r="A8" s="667" t="s">
        <v>114</v>
      </c>
      <c r="B8" s="667" t="s">
        <v>0</v>
      </c>
      <c r="C8" s="669" t="s">
        <v>431</v>
      </c>
      <c r="D8" s="669" t="s">
        <v>432</v>
      </c>
      <c r="E8" s="664" t="s">
        <v>433</v>
      </c>
      <c r="F8" s="665"/>
      <c r="G8" s="665"/>
      <c r="H8" s="665"/>
      <c r="I8" s="665"/>
      <c r="J8" s="665"/>
      <c r="K8" s="665"/>
      <c r="L8" s="666"/>
      <c r="M8" s="664" t="s">
        <v>433</v>
      </c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6"/>
    </row>
    <row r="9" spans="1:26" ht="13.5" thickBot="1">
      <c r="A9" s="668"/>
      <c r="B9" s="668"/>
      <c r="C9" s="670"/>
      <c r="D9" s="670"/>
      <c r="E9" s="471" t="s">
        <v>434</v>
      </c>
      <c r="F9" s="471" t="s">
        <v>435</v>
      </c>
      <c r="G9" s="471" t="s">
        <v>139</v>
      </c>
      <c r="H9" s="471" t="s">
        <v>140</v>
      </c>
      <c r="I9" s="471" t="s">
        <v>145</v>
      </c>
      <c r="J9" s="471" t="s">
        <v>436</v>
      </c>
      <c r="K9" s="471" t="s">
        <v>437</v>
      </c>
      <c r="L9" s="471" t="s">
        <v>438</v>
      </c>
      <c r="M9" s="471" t="s">
        <v>439</v>
      </c>
      <c r="N9" s="471" t="s">
        <v>440</v>
      </c>
      <c r="O9" s="471" t="s">
        <v>441</v>
      </c>
      <c r="P9" s="471" t="s">
        <v>442</v>
      </c>
      <c r="Q9" s="471" t="s">
        <v>443</v>
      </c>
      <c r="R9" s="471" t="s">
        <v>444</v>
      </c>
      <c r="S9" s="471" t="s">
        <v>445</v>
      </c>
      <c r="T9" s="471" t="s">
        <v>446</v>
      </c>
      <c r="U9" s="471" t="s">
        <v>447</v>
      </c>
      <c r="V9" s="471" t="s">
        <v>448</v>
      </c>
      <c r="W9" s="471" t="s">
        <v>449</v>
      </c>
      <c r="X9" s="471" t="s">
        <v>450</v>
      </c>
      <c r="Y9" s="471" t="s">
        <v>451</v>
      </c>
      <c r="Z9" s="471" t="s">
        <v>452</v>
      </c>
    </row>
    <row r="10" spans="1:26" ht="13.5" thickBot="1">
      <c r="A10" s="472">
        <v>1</v>
      </c>
      <c r="B10" s="472">
        <v>2</v>
      </c>
      <c r="C10" s="472">
        <v>3</v>
      </c>
      <c r="D10" s="472">
        <v>4</v>
      </c>
      <c r="E10" s="472">
        <v>5</v>
      </c>
      <c r="F10" s="472">
        <v>6</v>
      </c>
      <c r="G10" s="472">
        <v>7</v>
      </c>
      <c r="H10" s="472">
        <v>8</v>
      </c>
      <c r="I10" s="472">
        <v>9</v>
      </c>
      <c r="J10" s="472">
        <v>10</v>
      </c>
      <c r="K10" s="472">
        <v>11</v>
      </c>
      <c r="L10" s="472">
        <v>12</v>
      </c>
      <c r="M10" s="472">
        <v>13</v>
      </c>
      <c r="N10" s="472">
        <v>14</v>
      </c>
      <c r="O10" s="472">
        <v>15</v>
      </c>
      <c r="P10" s="472">
        <v>16</v>
      </c>
      <c r="Q10" s="472">
        <v>17</v>
      </c>
      <c r="R10" s="472">
        <v>18</v>
      </c>
      <c r="S10" s="472">
        <v>19</v>
      </c>
      <c r="T10" s="472">
        <v>20</v>
      </c>
      <c r="U10" s="472">
        <v>21</v>
      </c>
      <c r="V10" s="472">
        <v>22</v>
      </c>
      <c r="W10" s="472">
        <v>23</v>
      </c>
      <c r="X10" s="472">
        <v>24</v>
      </c>
      <c r="Y10" s="472">
        <v>25</v>
      </c>
      <c r="Z10" s="472">
        <v>26</v>
      </c>
    </row>
    <row r="11" spans="1:26" ht="12.75">
      <c r="A11" s="473" t="s">
        <v>11</v>
      </c>
      <c r="B11" s="474" t="s">
        <v>453</v>
      </c>
      <c r="C11" s="475">
        <f aca="true" t="shared" si="0" ref="C11:H11">C12+C16+C17</f>
        <v>36867168</v>
      </c>
      <c r="D11" s="475">
        <f t="shared" si="0"/>
        <v>38635998</v>
      </c>
      <c r="E11" s="475">
        <f t="shared" si="0"/>
        <v>34348535</v>
      </c>
      <c r="F11" s="475">
        <f t="shared" si="0"/>
        <v>48874566</v>
      </c>
      <c r="G11" s="475">
        <f t="shared" si="0"/>
        <v>58098976</v>
      </c>
      <c r="H11" s="475">
        <f t="shared" si="0"/>
        <v>45821436</v>
      </c>
      <c r="I11" s="475">
        <v>46267689</v>
      </c>
      <c r="J11" s="475">
        <v>47992181</v>
      </c>
      <c r="K11" s="475">
        <v>48179099</v>
      </c>
      <c r="L11" s="475">
        <v>49383576</v>
      </c>
      <c r="M11" s="475">
        <v>50618164</v>
      </c>
      <c r="N11" s="475">
        <v>51883617</v>
      </c>
      <c r="O11" s="475">
        <v>53180706</v>
      </c>
      <c r="P11" s="475">
        <v>54510222</v>
      </c>
      <c r="Q11" s="475">
        <v>55872977</v>
      </c>
      <c r="R11" s="475">
        <v>57269800</v>
      </c>
      <c r="S11" s="475">
        <v>58701544</v>
      </c>
      <c r="T11" s="475">
        <v>60169082</v>
      </c>
      <c r="U11" s="475">
        <v>61673308</v>
      </c>
      <c r="V11" s="475">
        <v>63215140</v>
      </c>
      <c r="W11" s="475">
        <v>64795517</v>
      </c>
      <c r="X11" s="475">
        <v>66415404</v>
      </c>
      <c r="Y11" s="475">
        <v>68075788</v>
      </c>
      <c r="Z11" s="475">
        <v>69777682</v>
      </c>
    </row>
    <row r="12" spans="1:26" ht="12.75">
      <c r="A12" s="476" t="s">
        <v>454</v>
      </c>
      <c r="B12" s="477" t="s">
        <v>455</v>
      </c>
      <c r="C12" s="478">
        <f aca="true" t="shared" si="1" ref="C12:H12">SUM(C13:C15)</f>
        <v>10099876</v>
      </c>
      <c r="D12" s="479">
        <f t="shared" si="1"/>
        <v>11134947</v>
      </c>
      <c r="E12" s="478">
        <f t="shared" si="1"/>
        <v>9462991</v>
      </c>
      <c r="F12" s="478">
        <f t="shared" si="1"/>
        <v>10884845</v>
      </c>
      <c r="G12" s="478">
        <f t="shared" si="1"/>
        <v>12550538</v>
      </c>
      <c r="H12" s="478">
        <f t="shared" si="1"/>
        <v>12277669</v>
      </c>
      <c r="I12" s="478">
        <f aca="true" t="shared" si="2" ref="I12:Z12">SUM(I13:I15)</f>
        <v>11885327.870000001</v>
      </c>
      <c r="J12" s="478">
        <f t="shared" si="2"/>
        <v>12750260.7287</v>
      </c>
      <c r="K12" s="478">
        <f t="shared" si="2"/>
        <v>12056130.345987</v>
      </c>
      <c r="L12" s="478">
        <f t="shared" si="2"/>
        <v>12357532.53944687</v>
      </c>
      <c r="M12" s="478">
        <f t="shared" si="2"/>
        <v>12666470.174841339</v>
      </c>
      <c r="N12" s="478">
        <f t="shared" si="2"/>
        <v>12983131.166589752</v>
      </c>
      <c r="O12" s="478">
        <f t="shared" si="2"/>
        <v>13307708.478255648</v>
      </c>
      <c r="P12" s="478">
        <f t="shared" si="2"/>
        <v>13640399.123038206</v>
      </c>
      <c r="Q12" s="478">
        <f t="shared" si="2"/>
        <v>13981408.164268587</v>
      </c>
      <c r="R12" s="478">
        <f t="shared" si="2"/>
        <v>14330942.715911273</v>
      </c>
      <c r="S12" s="478">
        <f t="shared" si="2"/>
        <v>14689214.943070386</v>
      </c>
      <c r="T12" s="478">
        <f t="shared" si="2"/>
        <v>15056445.062501092</v>
      </c>
      <c r="U12" s="478">
        <f t="shared" si="2"/>
        <v>15432854.343126101</v>
      </c>
      <c r="V12" s="478">
        <f t="shared" si="2"/>
        <v>15818676.106557362</v>
      </c>
      <c r="W12" s="478">
        <f t="shared" si="2"/>
        <v>16214140.727622937</v>
      </c>
      <c r="X12" s="478">
        <f t="shared" si="2"/>
        <v>16619492.634899165</v>
      </c>
      <c r="Y12" s="478">
        <f t="shared" si="2"/>
        <v>17034980.311248157</v>
      </c>
      <c r="Z12" s="478">
        <f t="shared" si="2"/>
        <v>17460853.294360638</v>
      </c>
    </row>
    <row r="13" spans="1:26" ht="12.75">
      <c r="A13" s="476" t="s">
        <v>12</v>
      </c>
      <c r="B13" s="477" t="s">
        <v>456</v>
      </c>
      <c r="C13" s="478">
        <v>5049604</v>
      </c>
      <c r="D13" s="478">
        <v>6058731</v>
      </c>
      <c r="E13" s="478">
        <v>4501339</v>
      </c>
      <c r="F13" s="478">
        <v>6506735</v>
      </c>
      <c r="G13" s="478">
        <v>7816055</v>
      </c>
      <c r="H13" s="478">
        <v>6217447</v>
      </c>
      <c r="I13" s="478">
        <v>6360020</v>
      </c>
      <c r="J13" s="478">
        <v>6591284</v>
      </c>
      <c r="K13" s="478">
        <v>6829052</v>
      </c>
      <c r="L13" s="478">
        <v>7073494</v>
      </c>
      <c r="M13" s="478">
        <v>7324785</v>
      </c>
      <c r="N13" s="478">
        <v>7583102</v>
      </c>
      <c r="O13" s="478">
        <v>7848629</v>
      </c>
      <c r="P13" s="478">
        <v>8121553</v>
      </c>
      <c r="Q13" s="478">
        <v>8402068</v>
      </c>
      <c r="R13" s="478">
        <v>8690371</v>
      </c>
      <c r="S13" s="478">
        <v>8986663</v>
      </c>
      <c r="T13" s="478">
        <v>9291154</v>
      </c>
      <c r="U13" s="478">
        <v>9604054</v>
      </c>
      <c r="V13" s="478">
        <v>9925585</v>
      </c>
      <c r="W13" s="478">
        <v>10255966</v>
      </c>
      <c r="X13" s="478">
        <v>10595429</v>
      </c>
      <c r="Y13" s="478">
        <v>10944212</v>
      </c>
      <c r="Z13" s="478">
        <v>11302551</v>
      </c>
    </row>
    <row r="14" spans="1:26" ht="12.75">
      <c r="A14" s="476" t="s">
        <v>13</v>
      </c>
      <c r="B14" s="477" t="s">
        <v>457</v>
      </c>
      <c r="C14" s="478">
        <v>1181586</v>
      </c>
      <c r="D14" s="478">
        <v>582661</v>
      </c>
      <c r="E14" s="478">
        <v>1367300</v>
      </c>
      <c r="F14" s="478">
        <v>527300</v>
      </c>
      <c r="G14" s="478">
        <v>586728</v>
      </c>
      <c r="H14" s="478">
        <v>1290335</v>
      </c>
      <c r="I14" s="478">
        <v>707722</v>
      </c>
      <c r="J14" s="478">
        <v>1293215</v>
      </c>
      <c r="K14" s="478">
        <v>312659</v>
      </c>
      <c r="L14" s="478">
        <v>320475</v>
      </c>
      <c r="M14" s="478">
        <v>328486</v>
      </c>
      <c r="N14" s="478">
        <v>336698</v>
      </c>
      <c r="O14" s="478">
        <v>345115</v>
      </c>
      <c r="P14" s="478">
        <v>353742</v>
      </c>
      <c r="Q14" s="478">
        <v>362585</v>
      </c>
      <c r="R14" s="478">
        <v>371649</v>
      </c>
      <c r="S14" s="478">
        <v>380940</v>
      </c>
      <c r="T14" s="478">
        <v>390463</v>
      </c>
      <c r="U14" s="478">
        <v>400224</v>
      </c>
      <c r="V14" s="478">
        <v>410229</v>
      </c>
      <c r="W14" s="478">
        <v>420484</v>
      </c>
      <c r="X14" s="478">
        <v>430996</v>
      </c>
      <c r="Y14" s="478">
        <v>441770</v>
      </c>
      <c r="Z14" s="478">
        <v>452814</v>
      </c>
    </row>
    <row r="15" spans="1:26" ht="12.75">
      <c r="A15" s="476" t="s">
        <v>14</v>
      </c>
      <c r="B15" s="480" t="s">
        <v>458</v>
      </c>
      <c r="C15" s="481">
        <v>3868686</v>
      </c>
      <c r="D15" s="481">
        <v>4493555</v>
      </c>
      <c r="E15" s="481">
        <v>3594352</v>
      </c>
      <c r="F15" s="481">
        <v>3850810</v>
      </c>
      <c r="G15" s="481">
        <v>4147755</v>
      </c>
      <c r="H15" s="481">
        <v>4769887</v>
      </c>
      <c r="I15" s="481">
        <f aca="true" t="shared" si="3" ref="I15:Z15">H15*1.01</f>
        <v>4817585.87</v>
      </c>
      <c r="J15" s="481">
        <f t="shared" si="3"/>
        <v>4865761.7287</v>
      </c>
      <c r="K15" s="481">
        <f t="shared" si="3"/>
        <v>4914419.345987</v>
      </c>
      <c r="L15" s="481">
        <f t="shared" si="3"/>
        <v>4963563.53944687</v>
      </c>
      <c r="M15" s="481">
        <f t="shared" si="3"/>
        <v>5013199.174841339</v>
      </c>
      <c r="N15" s="481">
        <f t="shared" si="3"/>
        <v>5063331.166589752</v>
      </c>
      <c r="O15" s="481">
        <f t="shared" si="3"/>
        <v>5113964.478255649</v>
      </c>
      <c r="P15" s="481">
        <f t="shared" si="3"/>
        <v>5165104.123038205</v>
      </c>
      <c r="Q15" s="481">
        <f t="shared" si="3"/>
        <v>5216755.164268588</v>
      </c>
      <c r="R15" s="481">
        <f t="shared" si="3"/>
        <v>5268922.715911274</v>
      </c>
      <c r="S15" s="481">
        <f t="shared" si="3"/>
        <v>5321611.943070387</v>
      </c>
      <c r="T15" s="481">
        <f t="shared" si="3"/>
        <v>5374828.062501091</v>
      </c>
      <c r="U15" s="481">
        <f t="shared" si="3"/>
        <v>5428576.343126101</v>
      </c>
      <c r="V15" s="481">
        <f t="shared" si="3"/>
        <v>5482862.106557363</v>
      </c>
      <c r="W15" s="481">
        <f t="shared" si="3"/>
        <v>5537690.7276229365</v>
      </c>
      <c r="X15" s="481">
        <f t="shared" si="3"/>
        <v>5593067.6348991655</v>
      </c>
      <c r="Y15" s="481">
        <f t="shared" si="3"/>
        <v>5648998.311248157</v>
      </c>
      <c r="Z15" s="481">
        <f t="shared" si="3"/>
        <v>5705488.294360639</v>
      </c>
    </row>
    <row r="16" spans="1:26" ht="12.75">
      <c r="A16" s="476" t="s">
        <v>459</v>
      </c>
      <c r="B16" s="482" t="s">
        <v>460</v>
      </c>
      <c r="C16" s="478">
        <v>19893594</v>
      </c>
      <c r="D16" s="478">
        <v>20335029</v>
      </c>
      <c r="E16" s="478">
        <v>19010518</v>
      </c>
      <c r="F16" s="478">
        <v>23519230</v>
      </c>
      <c r="G16" s="478">
        <v>26874222</v>
      </c>
      <c r="H16" s="478">
        <v>26968776</v>
      </c>
      <c r="I16" s="478">
        <f aca="true" t="shared" si="4" ref="I16:Z16">H16*1.025</f>
        <v>27642995.4</v>
      </c>
      <c r="J16" s="478">
        <f t="shared" si="4"/>
        <v>28334070.284999996</v>
      </c>
      <c r="K16" s="478">
        <f t="shared" si="4"/>
        <v>29042422.042124994</v>
      </c>
      <c r="L16" s="478">
        <f t="shared" si="4"/>
        <v>29768482.593178116</v>
      </c>
      <c r="M16" s="478">
        <f t="shared" si="4"/>
        <v>30512694.658007566</v>
      </c>
      <c r="N16" s="478">
        <f t="shared" si="4"/>
        <v>31275512.024457753</v>
      </c>
      <c r="O16" s="478">
        <f t="shared" si="4"/>
        <v>32057399.825069193</v>
      </c>
      <c r="P16" s="478">
        <f t="shared" si="4"/>
        <v>32858834.820695918</v>
      </c>
      <c r="Q16" s="478">
        <f t="shared" si="4"/>
        <v>33680305.69121331</v>
      </c>
      <c r="R16" s="478">
        <f t="shared" si="4"/>
        <v>34522313.33349364</v>
      </c>
      <c r="S16" s="478">
        <f t="shared" si="4"/>
        <v>35385371.16683098</v>
      </c>
      <c r="T16" s="478">
        <f t="shared" si="4"/>
        <v>36270005.44600175</v>
      </c>
      <c r="U16" s="478">
        <f t="shared" si="4"/>
        <v>37176755.58215179</v>
      </c>
      <c r="V16" s="478">
        <f t="shared" si="4"/>
        <v>38106174.471705586</v>
      </c>
      <c r="W16" s="478">
        <f t="shared" si="4"/>
        <v>39058828.833498225</v>
      </c>
      <c r="X16" s="478">
        <f t="shared" si="4"/>
        <v>40035299.554335676</v>
      </c>
      <c r="Y16" s="478">
        <f t="shared" si="4"/>
        <v>41036182.04319406</v>
      </c>
      <c r="Z16" s="478">
        <f t="shared" si="4"/>
        <v>42062086.59427391</v>
      </c>
    </row>
    <row r="17" spans="1:26" ht="12.75">
      <c r="A17" s="476" t="s">
        <v>461</v>
      </c>
      <c r="B17" s="477" t="s">
        <v>462</v>
      </c>
      <c r="C17" s="478">
        <v>6873698</v>
      </c>
      <c r="D17" s="478">
        <v>7166022</v>
      </c>
      <c r="E17" s="478">
        <v>5875026</v>
      </c>
      <c r="F17" s="478">
        <v>14470491</v>
      </c>
      <c r="G17" s="478">
        <v>18674216</v>
      </c>
      <c r="H17" s="478">
        <v>6574991</v>
      </c>
      <c r="I17" s="478">
        <f>H17*1.025</f>
        <v>6739365.774999999</v>
      </c>
      <c r="J17" s="478">
        <f aca="true" t="shared" si="5" ref="J17:Z17">I17*1.025</f>
        <v>6907849.919374999</v>
      </c>
      <c r="K17" s="478">
        <f t="shared" si="5"/>
        <v>7080546.167359373</v>
      </c>
      <c r="L17" s="478">
        <f t="shared" si="5"/>
        <v>7257559.821543356</v>
      </c>
      <c r="M17" s="478">
        <f t="shared" si="5"/>
        <v>7438998.817081939</v>
      </c>
      <c r="N17" s="478">
        <f t="shared" si="5"/>
        <v>7624973.787508987</v>
      </c>
      <c r="O17" s="478">
        <f t="shared" si="5"/>
        <v>7815598.13219671</v>
      </c>
      <c r="P17" s="478">
        <f t="shared" si="5"/>
        <v>8010988.085501627</v>
      </c>
      <c r="Q17" s="478">
        <f t="shared" si="5"/>
        <v>8211262.787639167</v>
      </c>
      <c r="R17" s="478">
        <f t="shared" si="5"/>
        <v>8416544.357330145</v>
      </c>
      <c r="S17" s="478">
        <f t="shared" si="5"/>
        <v>8626957.966263399</v>
      </c>
      <c r="T17" s="478">
        <f t="shared" si="5"/>
        <v>8842631.915419983</v>
      </c>
      <c r="U17" s="478">
        <f t="shared" si="5"/>
        <v>9063697.71330548</v>
      </c>
      <c r="V17" s="478">
        <f t="shared" si="5"/>
        <v>9290290.156138116</v>
      </c>
      <c r="W17" s="478">
        <f t="shared" si="5"/>
        <v>9522547.410041569</v>
      </c>
      <c r="X17" s="478">
        <f t="shared" si="5"/>
        <v>9760611.095292607</v>
      </c>
      <c r="Y17" s="478">
        <f t="shared" si="5"/>
        <v>10004626.372674922</v>
      </c>
      <c r="Z17" s="478">
        <f t="shared" si="5"/>
        <v>10254742.031991793</v>
      </c>
    </row>
    <row r="18" spans="1:26" ht="12.75">
      <c r="A18" s="476" t="s">
        <v>16</v>
      </c>
      <c r="B18" s="483" t="s">
        <v>463</v>
      </c>
      <c r="C18" s="484">
        <v>33653721</v>
      </c>
      <c r="D18" s="484">
        <v>36182161</v>
      </c>
      <c r="E18" s="484">
        <v>33384525</v>
      </c>
      <c r="F18" s="484">
        <v>52140783</v>
      </c>
      <c r="G18" s="484">
        <v>60422524</v>
      </c>
      <c r="H18" s="484">
        <v>44521118</v>
      </c>
      <c r="I18" s="484">
        <v>45593663</v>
      </c>
      <c r="J18" s="484">
        <v>46855630</v>
      </c>
      <c r="K18" s="484">
        <v>47006137</v>
      </c>
      <c r="L18" s="484">
        <v>47961975</v>
      </c>
      <c r="M18" s="484">
        <v>48772190</v>
      </c>
      <c r="N18" s="484">
        <v>50505056</v>
      </c>
      <c r="O18" s="484">
        <v>51898474</v>
      </c>
      <c r="P18" s="484">
        <v>53227990</v>
      </c>
      <c r="Q18" s="484">
        <v>54657467</v>
      </c>
      <c r="R18" s="484">
        <v>56114972</v>
      </c>
      <c r="S18" s="484">
        <v>57546716</v>
      </c>
      <c r="T18" s="484">
        <v>59611483</v>
      </c>
      <c r="U18" s="484">
        <v>61197460</v>
      </c>
      <c r="V18" s="484">
        <v>62949292</v>
      </c>
      <c r="W18" s="484">
        <v>64529669</v>
      </c>
      <c r="X18" s="484">
        <v>66149556</v>
      </c>
      <c r="Y18" s="484">
        <v>67809940</v>
      </c>
      <c r="Z18" s="484">
        <v>69622643</v>
      </c>
    </row>
    <row r="19" spans="1:26" ht="12.75">
      <c r="A19" s="476" t="s">
        <v>17</v>
      </c>
      <c r="B19" s="483" t="s">
        <v>464</v>
      </c>
      <c r="C19" s="484">
        <f aca="true" t="shared" si="6" ref="C19:Z19">C20+C24+C28+C29+C30</f>
        <v>1389131</v>
      </c>
      <c r="D19" s="484">
        <f t="shared" si="6"/>
        <v>1404002</v>
      </c>
      <c r="E19" s="484">
        <f t="shared" si="6"/>
        <v>1228172.661</v>
      </c>
      <c r="F19" s="484">
        <f>F20+F24+F28+F29+F30</f>
        <v>1630649</v>
      </c>
      <c r="G19" s="484">
        <f t="shared" si="6"/>
        <v>2201237</v>
      </c>
      <c r="H19" s="484">
        <f t="shared" si="6"/>
        <v>1575814</v>
      </c>
      <c r="I19" s="484">
        <f t="shared" si="6"/>
        <v>2221513</v>
      </c>
      <c r="J19" s="484">
        <f t="shared" si="6"/>
        <v>2642873</v>
      </c>
      <c r="K19" s="484">
        <f t="shared" si="6"/>
        <v>2634105</v>
      </c>
      <c r="L19" s="484">
        <f t="shared" si="6"/>
        <v>2835227</v>
      </c>
      <c r="M19" s="484">
        <f t="shared" si="6"/>
        <v>3108979</v>
      </c>
      <c r="N19" s="484">
        <f t="shared" si="6"/>
        <v>2487067</v>
      </c>
      <c r="O19" s="484">
        <f t="shared" si="6"/>
        <v>2232339</v>
      </c>
      <c r="P19" s="484">
        <f t="shared" si="6"/>
        <v>2078000</v>
      </c>
      <c r="Q19" s="484">
        <f t="shared" si="6"/>
        <v>1865622</v>
      </c>
      <c r="R19" s="484">
        <f t="shared" si="6"/>
        <v>1657376</v>
      </c>
      <c r="S19" s="484">
        <f t="shared" si="6"/>
        <v>1520660</v>
      </c>
      <c r="T19" s="484">
        <f t="shared" si="6"/>
        <v>824071</v>
      </c>
      <c r="U19" s="484">
        <f t="shared" si="6"/>
        <v>622023</v>
      </c>
      <c r="V19" s="484">
        <f t="shared" si="6"/>
        <v>365810</v>
      </c>
      <c r="W19" s="484">
        <f t="shared" si="6"/>
        <v>337735</v>
      </c>
      <c r="X19" s="484">
        <f t="shared" si="6"/>
        <v>321850</v>
      </c>
      <c r="Y19" s="484">
        <f t="shared" si="6"/>
        <v>306365</v>
      </c>
      <c r="Z19" s="484">
        <f t="shared" si="6"/>
        <v>179871</v>
      </c>
    </row>
    <row r="20" spans="1:26" ht="25.5">
      <c r="A20" s="476" t="s">
        <v>454</v>
      </c>
      <c r="B20" s="485" t="s">
        <v>465</v>
      </c>
      <c r="C20" s="478">
        <f aca="true" t="shared" si="7" ref="C20:Z20">SUM(C21:C23)</f>
        <v>1085243</v>
      </c>
      <c r="D20" s="478">
        <f t="shared" si="7"/>
        <v>1204002</v>
      </c>
      <c r="E20" s="478">
        <f t="shared" si="7"/>
        <v>939284.6610000001</v>
      </c>
      <c r="F20" s="478">
        <f t="shared" si="7"/>
        <v>1600649</v>
      </c>
      <c r="G20" s="478">
        <f t="shared" si="7"/>
        <v>1904565</v>
      </c>
      <c r="H20" s="478">
        <f t="shared" si="7"/>
        <v>1575814</v>
      </c>
      <c r="I20" s="478">
        <f t="shared" si="7"/>
        <v>2221513</v>
      </c>
      <c r="J20" s="478">
        <f t="shared" si="7"/>
        <v>2242873</v>
      </c>
      <c r="K20" s="478">
        <f t="shared" si="7"/>
        <v>2234105</v>
      </c>
      <c r="L20" s="478">
        <f t="shared" si="7"/>
        <v>2225227</v>
      </c>
      <c r="M20" s="478">
        <f t="shared" si="7"/>
        <v>2498979</v>
      </c>
      <c r="N20" s="478">
        <f t="shared" si="7"/>
        <v>1877067</v>
      </c>
      <c r="O20" s="478">
        <f t="shared" si="7"/>
        <v>1622339</v>
      </c>
      <c r="P20" s="478">
        <f t="shared" si="7"/>
        <v>1468000</v>
      </c>
      <c r="Q20" s="478">
        <f t="shared" si="7"/>
        <v>1255622</v>
      </c>
      <c r="R20" s="478">
        <f t="shared" si="7"/>
        <v>1047376</v>
      </c>
      <c r="S20" s="478">
        <f t="shared" si="7"/>
        <v>910660</v>
      </c>
      <c r="T20" s="478">
        <f t="shared" si="7"/>
        <v>614071</v>
      </c>
      <c r="U20" s="478">
        <f t="shared" si="7"/>
        <v>412023</v>
      </c>
      <c r="V20" s="478">
        <f t="shared" si="7"/>
        <v>365810</v>
      </c>
      <c r="W20" s="478">
        <f t="shared" si="7"/>
        <v>337735</v>
      </c>
      <c r="X20" s="478">
        <f t="shared" si="7"/>
        <v>321850</v>
      </c>
      <c r="Y20" s="478">
        <f t="shared" si="7"/>
        <v>306365</v>
      </c>
      <c r="Z20" s="478">
        <f t="shared" si="7"/>
        <v>179871</v>
      </c>
    </row>
    <row r="21" spans="1:26" ht="12.75">
      <c r="A21" s="476" t="s">
        <v>12</v>
      </c>
      <c r="B21" s="477" t="s">
        <v>466</v>
      </c>
      <c r="C21" s="478">
        <f>'[2]Żródła finans.'!D27+'[2]Żródła finans.'!D28</f>
        <v>438767</v>
      </c>
      <c r="D21" s="478">
        <v>438767</v>
      </c>
      <c r="E21" s="478">
        <v>0</v>
      </c>
      <c r="F21" s="478">
        <f>'[2]Żródła finans.'!E27</f>
        <v>511338</v>
      </c>
      <c r="G21" s="478">
        <v>689499</v>
      </c>
      <c r="H21" s="478">
        <v>620039</v>
      </c>
      <c r="I21" s="478">
        <v>674026</v>
      </c>
      <c r="J21" s="478">
        <v>736551</v>
      </c>
      <c r="K21" s="478">
        <v>772962</v>
      </c>
      <c r="L21" s="478">
        <v>811601</v>
      </c>
      <c r="M21" s="478">
        <v>1237974</v>
      </c>
      <c r="N21" s="478">
        <v>768561</v>
      </c>
      <c r="O21" s="478">
        <f>265848+406384</f>
        <v>672232</v>
      </c>
      <c r="P21" s="478">
        <f>265848+406384</f>
        <v>672232</v>
      </c>
      <c r="Q21" s="478">
        <f>265848+342662</f>
        <v>608510</v>
      </c>
      <c r="R21" s="478">
        <f>265848+278980</f>
        <v>544828</v>
      </c>
      <c r="S21" s="478">
        <f>265848+278980</f>
        <v>544828</v>
      </c>
      <c r="T21" s="478">
        <f>265848+81751</f>
        <v>347599</v>
      </c>
      <c r="U21" s="478">
        <v>265848</v>
      </c>
      <c r="V21" s="478">
        <v>265848</v>
      </c>
      <c r="W21" s="478">
        <v>265848</v>
      </c>
      <c r="X21" s="478">
        <v>265848</v>
      </c>
      <c r="Y21" s="478">
        <v>265848</v>
      </c>
      <c r="Z21" s="478">
        <v>155039</v>
      </c>
    </row>
    <row r="22" spans="1:26" ht="63.75">
      <c r="A22" s="476" t="s">
        <v>13</v>
      </c>
      <c r="B22" s="485" t="s">
        <v>467</v>
      </c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</row>
    <row r="23" spans="1:26" ht="12.75">
      <c r="A23" s="476" t="s">
        <v>14</v>
      </c>
      <c r="B23" s="477" t="s">
        <v>468</v>
      </c>
      <c r="C23" s="478">
        <v>646476</v>
      </c>
      <c r="D23" s="478">
        <v>765235</v>
      </c>
      <c r="E23" s="478">
        <f>E32*5.9%</f>
        <v>939284.6610000001</v>
      </c>
      <c r="F23" s="478">
        <v>1089311</v>
      </c>
      <c r="G23" s="478">
        <v>1215066</v>
      </c>
      <c r="H23" s="478">
        <v>955775</v>
      </c>
      <c r="I23" s="478">
        <v>1547487</v>
      </c>
      <c r="J23" s="478">
        <v>1506322</v>
      </c>
      <c r="K23" s="478">
        <v>1461143</v>
      </c>
      <c r="L23" s="478">
        <v>1413626</v>
      </c>
      <c r="M23" s="478">
        <v>1261005</v>
      </c>
      <c r="N23" s="478">
        <v>1108506</v>
      </c>
      <c r="O23" s="478">
        <v>950107</v>
      </c>
      <c r="P23" s="478">
        <v>795768</v>
      </c>
      <c r="Q23" s="478">
        <v>647112</v>
      </c>
      <c r="R23" s="478">
        <v>502548</v>
      </c>
      <c r="S23" s="478">
        <v>365832</v>
      </c>
      <c r="T23" s="478">
        <v>266472</v>
      </c>
      <c r="U23" s="478">
        <v>146175</v>
      </c>
      <c r="V23" s="478">
        <v>99962</v>
      </c>
      <c r="W23" s="478">
        <v>71887</v>
      </c>
      <c r="X23" s="478">
        <v>56002</v>
      </c>
      <c r="Y23" s="478">
        <v>40517</v>
      </c>
      <c r="Z23" s="478">
        <v>24832</v>
      </c>
    </row>
    <row r="24" spans="1:26" ht="25.5">
      <c r="A24" s="476" t="s">
        <v>459</v>
      </c>
      <c r="B24" s="485" t="s">
        <v>469</v>
      </c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</row>
    <row r="25" spans="1:26" ht="12.75">
      <c r="A25" s="476" t="s">
        <v>12</v>
      </c>
      <c r="B25" s="477" t="s">
        <v>466</v>
      </c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</row>
    <row r="26" spans="1:26" ht="63.75">
      <c r="A26" s="476" t="s">
        <v>13</v>
      </c>
      <c r="B26" s="485" t="s">
        <v>467</v>
      </c>
      <c r="C26" s="477"/>
      <c r="D26" s="477"/>
      <c r="E26" s="477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</row>
    <row r="27" spans="1:26" ht="12.75">
      <c r="A27" s="476" t="s">
        <v>14</v>
      </c>
      <c r="B27" s="477" t="s">
        <v>468</v>
      </c>
      <c r="C27" s="478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</row>
    <row r="28" spans="1:26" ht="12.75">
      <c r="A28" s="476" t="s">
        <v>461</v>
      </c>
      <c r="B28" s="477" t="s">
        <v>470</v>
      </c>
      <c r="C28" s="478"/>
      <c r="D28" s="478">
        <v>0</v>
      </c>
      <c r="E28" s="478">
        <v>288888</v>
      </c>
      <c r="F28" s="478">
        <v>0</v>
      </c>
      <c r="G28" s="478">
        <v>0</v>
      </c>
      <c r="H28" s="478">
        <v>0</v>
      </c>
      <c r="I28" s="478">
        <v>0</v>
      </c>
      <c r="J28" s="478">
        <v>0</v>
      </c>
      <c r="K28" s="478">
        <v>0</v>
      </c>
      <c r="L28" s="478">
        <v>0</v>
      </c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</row>
    <row r="29" spans="1:26" ht="12.75">
      <c r="A29" s="476" t="s">
        <v>471</v>
      </c>
      <c r="B29" s="477" t="s">
        <v>24</v>
      </c>
      <c r="C29" s="477"/>
      <c r="D29" s="477"/>
      <c r="E29" s="477"/>
      <c r="F29" s="477"/>
      <c r="G29" s="477"/>
      <c r="H29" s="477"/>
      <c r="I29" s="477"/>
      <c r="J29" s="478">
        <v>400000</v>
      </c>
      <c r="K29" s="478">
        <v>400000</v>
      </c>
      <c r="L29" s="478">
        <v>610000</v>
      </c>
      <c r="M29" s="478">
        <v>610000</v>
      </c>
      <c r="N29" s="478">
        <v>610000</v>
      </c>
      <c r="O29" s="478">
        <v>610000</v>
      </c>
      <c r="P29" s="478">
        <v>610000</v>
      </c>
      <c r="Q29" s="478">
        <v>610000</v>
      </c>
      <c r="R29" s="478">
        <v>610000</v>
      </c>
      <c r="S29" s="478">
        <v>610000</v>
      </c>
      <c r="T29" s="477">
        <v>210000</v>
      </c>
      <c r="U29" s="477">
        <v>210000</v>
      </c>
      <c r="V29" s="477"/>
      <c r="W29" s="477"/>
      <c r="X29" s="477"/>
      <c r="Y29" s="477"/>
      <c r="Z29" s="477"/>
    </row>
    <row r="30" spans="1:26" ht="12.75">
      <c r="A30" s="476" t="s">
        <v>472</v>
      </c>
      <c r="B30" s="477" t="s">
        <v>473</v>
      </c>
      <c r="C30" s="478">
        <v>303888</v>
      </c>
      <c r="D30" s="478">
        <v>200000</v>
      </c>
      <c r="E30" s="477"/>
      <c r="F30" s="478">
        <v>30000</v>
      </c>
      <c r="G30" s="478">
        <v>296672</v>
      </c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</row>
    <row r="31" spans="1:26" ht="12.75">
      <c r="A31" s="476" t="s">
        <v>41</v>
      </c>
      <c r="B31" s="483" t="s">
        <v>474</v>
      </c>
      <c r="C31" s="484">
        <f aca="true" t="shared" si="8" ref="C31:Z31">C11-C18</f>
        <v>3213447</v>
      </c>
      <c r="D31" s="484">
        <f t="shared" si="8"/>
        <v>2453837</v>
      </c>
      <c r="E31" s="484">
        <f t="shared" si="8"/>
        <v>964010</v>
      </c>
      <c r="F31" s="484">
        <f t="shared" si="8"/>
        <v>-3266217</v>
      </c>
      <c r="G31" s="484">
        <f t="shared" si="8"/>
        <v>-2323548</v>
      </c>
      <c r="H31" s="484">
        <f t="shared" si="8"/>
        <v>1300318</v>
      </c>
      <c r="I31" s="484">
        <f t="shared" si="8"/>
        <v>674026</v>
      </c>
      <c r="J31" s="484">
        <f t="shared" si="8"/>
        <v>1136551</v>
      </c>
      <c r="K31" s="484">
        <f t="shared" si="8"/>
        <v>1172962</v>
      </c>
      <c r="L31" s="484">
        <f t="shared" si="8"/>
        <v>1421601</v>
      </c>
      <c r="M31" s="484">
        <f t="shared" si="8"/>
        <v>1845974</v>
      </c>
      <c r="N31" s="484">
        <f t="shared" si="8"/>
        <v>1378561</v>
      </c>
      <c r="O31" s="484">
        <f t="shared" si="8"/>
        <v>1282232</v>
      </c>
      <c r="P31" s="484">
        <f t="shared" si="8"/>
        <v>1282232</v>
      </c>
      <c r="Q31" s="484">
        <f t="shared" si="8"/>
        <v>1215510</v>
      </c>
      <c r="R31" s="484">
        <f t="shared" si="8"/>
        <v>1154828</v>
      </c>
      <c r="S31" s="484">
        <f t="shared" si="8"/>
        <v>1154828</v>
      </c>
      <c r="T31" s="484">
        <f t="shared" si="8"/>
        <v>557599</v>
      </c>
      <c r="U31" s="484">
        <f t="shared" si="8"/>
        <v>475848</v>
      </c>
      <c r="V31" s="484">
        <f t="shared" si="8"/>
        <v>265848</v>
      </c>
      <c r="W31" s="484">
        <f t="shared" si="8"/>
        <v>265848</v>
      </c>
      <c r="X31" s="484">
        <f t="shared" si="8"/>
        <v>265848</v>
      </c>
      <c r="Y31" s="484">
        <f t="shared" si="8"/>
        <v>265848</v>
      </c>
      <c r="Z31" s="484">
        <f t="shared" si="8"/>
        <v>155039</v>
      </c>
    </row>
    <row r="32" spans="1:26" ht="12.75">
      <c r="A32" s="476" t="s">
        <v>475</v>
      </c>
      <c r="B32" s="483" t="s">
        <v>476</v>
      </c>
      <c r="C32" s="484">
        <f>'[2]Prognoza dł. 8'!E32</f>
        <v>11488903</v>
      </c>
      <c r="D32" s="484">
        <f>'[2]Prognoza dł. 8'!F32</f>
        <v>11050136</v>
      </c>
      <c r="E32" s="484">
        <f>'[2]Prognoza dł. 8'!G32</f>
        <v>15920079</v>
      </c>
      <c r="F32" s="484">
        <f>'[3]11'!G32</f>
        <v>14933847</v>
      </c>
      <c r="G32" s="484">
        <v>16594222</v>
      </c>
      <c r="H32" s="484">
        <v>15974183</v>
      </c>
      <c r="I32" s="484">
        <v>15300157</v>
      </c>
      <c r="J32" s="484">
        <v>14163606</v>
      </c>
      <c r="K32" s="484">
        <v>12990644</v>
      </c>
      <c r="L32" s="484">
        <v>11569043</v>
      </c>
      <c r="M32" s="484">
        <f>'[3]11'!N32</f>
        <v>9723069</v>
      </c>
      <c r="N32" s="484">
        <f>'[3]11'!O32</f>
        <v>8344508</v>
      </c>
      <c r="O32" s="484">
        <f>'[3]11'!P32</f>
        <v>7062276</v>
      </c>
      <c r="P32" s="484">
        <f>'[3]11'!Q32</f>
        <v>5780044</v>
      </c>
      <c r="Q32" s="484">
        <f>'[3]11'!R32</f>
        <v>4561534</v>
      </c>
      <c r="R32" s="484">
        <f>'[3]11'!S32</f>
        <v>3406706</v>
      </c>
      <c r="S32" s="484">
        <f>'[3]11'!T32</f>
        <v>2251878</v>
      </c>
      <c r="T32" s="484">
        <f>'[3]11'!U32</f>
        <v>1694279</v>
      </c>
      <c r="U32" s="484">
        <f>'[3]11'!V32</f>
        <v>1218431</v>
      </c>
      <c r="V32" s="484">
        <f>'[3]11'!W32</f>
        <v>952583</v>
      </c>
      <c r="W32" s="484">
        <f>'[3]11'!X32</f>
        <v>686735</v>
      </c>
      <c r="X32" s="484">
        <f>'[3]11'!Y32</f>
        <v>420887</v>
      </c>
      <c r="Y32" s="484">
        <f>'[3]11'!Z32</f>
        <v>155039</v>
      </c>
      <c r="Z32" s="484">
        <f>'[3]11'!AA32</f>
        <v>0</v>
      </c>
    </row>
    <row r="33" spans="1:26" ht="51">
      <c r="A33" s="476" t="s">
        <v>12</v>
      </c>
      <c r="B33" s="485" t="s">
        <v>477</v>
      </c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</row>
    <row r="34" spans="1:26" ht="12.75">
      <c r="A34" s="476" t="s">
        <v>478</v>
      </c>
      <c r="B34" s="483" t="s">
        <v>479</v>
      </c>
      <c r="C34" s="486">
        <f aca="true" t="shared" si="9" ref="C34:Z34">C32/C11*100</f>
        <v>31.162965921331416</v>
      </c>
      <c r="D34" s="486">
        <f t="shared" si="9"/>
        <v>28.600622662833764</v>
      </c>
      <c r="E34" s="486">
        <f t="shared" si="9"/>
        <v>46.348640487869424</v>
      </c>
      <c r="F34" s="486">
        <f t="shared" si="9"/>
        <v>30.555457003955798</v>
      </c>
      <c r="G34" s="486">
        <f t="shared" si="9"/>
        <v>28.56198704775795</v>
      </c>
      <c r="H34" s="486">
        <f t="shared" si="9"/>
        <v>34.86181227493612</v>
      </c>
      <c r="I34" s="486">
        <f t="shared" si="9"/>
        <v>33.06877289678333</v>
      </c>
      <c r="J34" s="486">
        <f t="shared" si="9"/>
        <v>29.51231993394924</v>
      </c>
      <c r="K34" s="486">
        <f t="shared" si="9"/>
        <v>26.96323565536167</v>
      </c>
      <c r="L34" s="486">
        <f t="shared" si="9"/>
        <v>23.426904118891674</v>
      </c>
      <c r="M34" s="486">
        <f t="shared" si="9"/>
        <v>19.20865600735736</v>
      </c>
      <c r="N34" s="486">
        <f t="shared" si="9"/>
        <v>16.083126972431394</v>
      </c>
      <c r="O34" s="486">
        <f t="shared" si="9"/>
        <v>13.27977105080177</v>
      </c>
      <c r="P34" s="486">
        <f t="shared" si="9"/>
        <v>10.6035965144299</v>
      </c>
      <c r="Q34" s="486">
        <f t="shared" si="9"/>
        <v>8.16411482781739</v>
      </c>
      <c r="R34" s="486">
        <f t="shared" si="9"/>
        <v>5.948520860907494</v>
      </c>
      <c r="S34" s="486">
        <f t="shared" si="9"/>
        <v>3.836147819212387</v>
      </c>
      <c r="T34" s="486">
        <f t="shared" si="9"/>
        <v>2.815863137150738</v>
      </c>
      <c r="U34" s="486">
        <f t="shared" si="9"/>
        <v>1.9756212849811785</v>
      </c>
      <c r="V34" s="486">
        <f t="shared" si="9"/>
        <v>1.506890596145164</v>
      </c>
      <c r="W34" s="486">
        <f t="shared" si="9"/>
        <v>1.059849557184643</v>
      </c>
      <c r="X34" s="486">
        <f t="shared" si="9"/>
        <v>0.6337189486944926</v>
      </c>
      <c r="Y34" s="486">
        <f t="shared" si="9"/>
        <v>0.22774470124385487</v>
      </c>
      <c r="Z34" s="486">
        <f t="shared" si="9"/>
        <v>0</v>
      </c>
    </row>
    <row r="35" spans="1:26" ht="25.5">
      <c r="A35" s="476" t="s">
        <v>480</v>
      </c>
      <c r="B35" s="487" t="s">
        <v>481</v>
      </c>
      <c r="C35" s="486">
        <f aca="true" t="shared" si="10" ref="C35:Z35">(C21+C23+C28+C29)/C11*100</f>
        <v>2.943657077212982</v>
      </c>
      <c r="D35" s="486">
        <f t="shared" si="10"/>
        <v>3.116269961500671</v>
      </c>
      <c r="E35" s="486">
        <f t="shared" si="10"/>
        <v>3.5756187592862405</v>
      </c>
      <c r="F35" s="486">
        <f t="shared" si="10"/>
        <v>3.275014247696849</v>
      </c>
      <c r="G35" s="486">
        <f t="shared" si="10"/>
        <v>3.2781386714974117</v>
      </c>
      <c r="H35" s="486">
        <f t="shared" si="10"/>
        <v>3.4390323341241427</v>
      </c>
      <c r="I35" s="486">
        <f t="shared" si="10"/>
        <v>4.8014349711739435</v>
      </c>
      <c r="J35" s="486">
        <f t="shared" si="10"/>
        <v>5.506882464874851</v>
      </c>
      <c r="K35" s="486">
        <f t="shared" si="10"/>
        <v>5.467318930144376</v>
      </c>
      <c r="L35" s="486">
        <f t="shared" si="10"/>
        <v>5.741234697138984</v>
      </c>
      <c r="M35" s="486">
        <f t="shared" si="10"/>
        <v>6.142022456602732</v>
      </c>
      <c r="N35" s="486">
        <f t="shared" si="10"/>
        <v>4.793549763502417</v>
      </c>
      <c r="O35" s="486">
        <f t="shared" si="10"/>
        <v>4.197648297485934</v>
      </c>
      <c r="P35" s="486">
        <f t="shared" si="10"/>
        <v>3.812129035174357</v>
      </c>
      <c r="Q35" s="486">
        <f t="shared" si="10"/>
        <v>3.339041698100318</v>
      </c>
      <c r="R35" s="486">
        <f t="shared" si="10"/>
        <v>2.8939790255946414</v>
      </c>
      <c r="S35" s="486">
        <f t="shared" si="10"/>
        <v>2.5904940422010023</v>
      </c>
      <c r="T35" s="486">
        <f t="shared" si="10"/>
        <v>1.3695921104463584</v>
      </c>
      <c r="U35" s="486">
        <f t="shared" si="10"/>
        <v>1.0085773248939396</v>
      </c>
      <c r="V35" s="486">
        <f t="shared" si="10"/>
        <v>0.5786746655943498</v>
      </c>
      <c r="W35" s="486">
        <f t="shared" si="10"/>
        <v>0.5212320475813165</v>
      </c>
      <c r="X35" s="486">
        <f t="shared" si="10"/>
        <v>0.4846014337276334</v>
      </c>
      <c r="Y35" s="486">
        <f t="shared" si="10"/>
        <v>0.45003518725335945</v>
      </c>
      <c r="Z35" s="486">
        <f t="shared" si="10"/>
        <v>0.2577772646560544</v>
      </c>
    </row>
    <row r="36" spans="1:26" ht="25.5">
      <c r="A36" s="476" t="s">
        <v>482</v>
      </c>
      <c r="B36" s="487" t="s">
        <v>483</v>
      </c>
      <c r="C36" s="486">
        <f aca="true" t="shared" si="11" ref="C36:Z36">C32/C11*100</f>
        <v>31.162965921331416</v>
      </c>
      <c r="D36" s="486">
        <f t="shared" si="11"/>
        <v>28.600622662833764</v>
      </c>
      <c r="E36" s="486">
        <f t="shared" si="11"/>
        <v>46.348640487869424</v>
      </c>
      <c r="F36" s="486">
        <f t="shared" si="11"/>
        <v>30.555457003955798</v>
      </c>
      <c r="G36" s="486">
        <f t="shared" si="11"/>
        <v>28.56198704775795</v>
      </c>
      <c r="H36" s="486">
        <f t="shared" si="11"/>
        <v>34.86181227493612</v>
      </c>
      <c r="I36" s="486">
        <f t="shared" si="11"/>
        <v>33.06877289678333</v>
      </c>
      <c r="J36" s="486">
        <f t="shared" si="11"/>
        <v>29.51231993394924</v>
      </c>
      <c r="K36" s="486">
        <f t="shared" si="11"/>
        <v>26.96323565536167</v>
      </c>
      <c r="L36" s="486">
        <f t="shared" si="11"/>
        <v>23.426904118891674</v>
      </c>
      <c r="M36" s="486">
        <f t="shared" si="11"/>
        <v>19.20865600735736</v>
      </c>
      <c r="N36" s="486">
        <f t="shared" si="11"/>
        <v>16.083126972431394</v>
      </c>
      <c r="O36" s="486">
        <f t="shared" si="11"/>
        <v>13.27977105080177</v>
      </c>
      <c r="P36" s="486">
        <f t="shared" si="11"/>
        <v>10.6035965144299</v>
      </c>
      <c r="Q36" s="486">
        <f t="shared" si="11"/>
        <v>8.16411482781739</v>
      </c>
      <c r="R36" s="486">
        <f t="shared" si="11"/>
        <v>5.948520860907494</v>
      </c>
      <c r="S36" s="486">
        <f t="shared" si="11"/>
        <v>3.836147819212387</v>
      </c>
      <c r="T36" s="486">
        <f t="shared" si="11"/>
        <v>2.815863137150738</v>
      </c>
      <c r="U36" s="486">
        <f t="shared" si="11"/>
        <v>1.9756212849811785</v>
      </c>
      <c r="V36" s="486">
        <f t="shared" si="11"/>
        <v>1.506890596145164</v>
      </c>
      <c r="W36" s="486">
        <f t="shared" si="11"/>
        <v>1.059849557184643</v>
      </c>
      <c r="X36" s="486">
        <f t="shared" si="11"/>
        <v>0.6337189486944926</v>
      </c>
      <c r="Y36" s="486">
        <f t="shared" si="11"/>
        <v>0.22774470124385487</v>
      </c>
      <c r="Z36" s="486">
        <f t="shared" si="11"/>
        <v>0</v>
      </c>
    </row>
    <row r="37" spans="1:26" ht="39" thickBot="1">
      <c r="A37" s="488" t="s">
        <v>484</v>
      </c>
      <c r="B37" s="489" t="s">
        <v>485</v>
      </c>
      <c r="C37" s="486">
        <f aca="true" t="shared" si="12" ref="C37:Z37">(C23+C21+C28+C29)/C11*100</f>
        <v>2.943657077212982</v>
      </c>
      <c r="D37" s="486">
        <f t="shared" si="12"/>
        <v>3.116269961500671</v>
      </c>
      <c r="E37" s="486">
        <f t="shared" si="12"/>
        <v>3.5756187592862405</v>
      </c>
      <c r="F37" s="486">
        <f t="shared" si="12"/>
        <v>3.275014247696849</v>
      </c>
      <c r="G37" s="486">
        <f t="shared" si="12"/>
        <v>3.2781386714974117</v>
      </c>
      <c r="H37" s="486">
        <f t="shared" si="12"/>
        <v>3.4390323341241427</v>
      </c>
      <c r="I37" s="486">
        <f t="shared" si="12"/>
        <v>4.8014349711739435</v>
      </c>
      <c r="J37" s="486">
        <f t="shared" si="12"/>
        <v>5.506882464874851</v>
      </c>
      <c r="K37" s="486">
        <f t="shared" si="12"/>
        <v>5.467318930144376</v>
      </c>
      <c r="L37" s="486">
        <f t="shared" si="12"/>
        <v>5.741234697138984</v>
      </c>
      <c r="M37" s="486">
        <f t="shared" si="12"/>
        <v>6.142022456602732</v>
      </c>
      <c r="N37" s="486">
        <f t="shared" si="12"/>
        <v>4.793549763502417</v>
      </c>
      <c r="O37" s="486">
        <f t="shared" si="12"/>
        <v>4.197648297485934</v>
      </c>
      <c r="P37" s="486">
        <f t="shared" si="12"/>
        <v>3.812129035174357</v>
      </c>
      <c r="Q37" s="486">
        <f t="shared" si="12"/>
        <v>3.339041698100318</v>
      </c>
      <c r="R37" s="486">
        <f t="shared" si="12"/>
        <v>2.8939790255946414</v>
      </c>
      <c r="S37" s="486">
        <f t="shared" si="12"/>
        <v>2.5904940422010023</v>
      </c>
      <c r="T37" s="486">
        <f t="shared" si="12"/>
        <v>1.3695921104463584</v>
      </c>
      <c r="U37" s="486">
        <f t="shared" si="12"/>
        <v>1.0085773248939396</v>
      </c>
      <c r="V37" s="486">
        <f t="shared" si="12"/>
        <v>0.5786746655943498</v>
      </c>
      <c r="W37" s="486">
        <f t="shared" si="12"/>
        <v>0.5212320475813165</v>
      </c>
      <c r="X37" s="486">
        <f t="shared" si="12"/>
        <v>0.4846014337276334</v>
      </c>
      <c r="Y37" s="486">
        <f t="shared" si="12"/>
        <v>0.45003518725335945</v>
      </c>
      <c r="Z37" s="486">
        <f t="shared" si="12"/>
        <v>0.2577772646560544</v>
      </c>
    </row>
  </sheetData>
  <sheetProtection/>
  <mergeCells count="7">
    <mergeCell ref="M8:Z8"/>
    <mergeCell ref="A6:L6"/>
    <mergeCell ref="A8:A9"/>
    <mergeCell ref="B8:B9"/>
    <mergeCell ref="C8:C9"/>
    <mergeCell ref="D8:D9"/>
    <mergeCell ref="E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zoomScalePageLayoutView="0" workbookViewId="0" topLeftCell="A16">
      <selection activeCell="F16" sqref="F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30.87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2" ht="12.75">
      <c r="J2" s="1" t="s">
        <v>174</v>
      </c>
    </row>
    <row r="3" ht="12.75">
      <c r="J3" s="1" t="s">
        <v>171</v>
      </c>
    </row>
    <row r="4" ht="12.75">
      <c r="J4" s="1" t="s">
        <v>172</v>
      </c>
    </row>
    <row r="5" ht="12.75">
      <c r="J5" s="1" t="s">
        <v>173</v>
      </c>
    </row>
    <row r="8" spans="1:11" ht="18">
      <c r="A8" s="557" t="s">
        <v>146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</row>
    <row r="9" spans="1:1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8" t="s">
        <v>44</v>
      </c>
    </row>
    <row r="10" spans="1:12" s="26" customFormat="1" ht="19.5" customHeight="1">
      <c r="A10" s="558" t="s">
        <v>60</v>
      </c>
      <c r="B10" s="558" t="s">
        <v>2</v>
      </c>
      <c r="C10" s="558" t="s">
        <v>43</v>
      </c>
      <c r="D10" s="554" t="s">
        <v>109</v>
      </c>
      <c r="E10" s="553" t="s">
        <v>111</v>
      </c>
      <c r="F10" s="553" t="s">
        <v>70</v>
      </c>
      <c r="G10" s="553"/>
      <c r="H10" s="553"/>
      <c r="I10" s="553"/>
      <c r="J10" s="553"/>
      <c r="K10" s="553" t="s">
        <v>108</v>
      </c>
      <c r="L10" s="25"/>
    </row>
    <row r="11" spans="1:12" s="26" customFormat="1" ht="19.5" customHeight="1">
      <c r="A11" s="558"/>
      <c r="B11" s="558"/>
      <c r="C11" s="558"/>
      <c r="D11" s="555"/>
      <c r="E11" s="553"/>
      <c r="F11" s="553" t="s">
        <v>147</v>
      </c>
      <c r="G11" s="553" t="s">
        <v>18</v>
      </c>
      <c r="H11" s="553"/>
      <c r="I11" s="553"/>
      <c r="J11" s="553"/>
      <c r="K11" s="553"/>
      <c r="L11" s="25"/>
    </row>
    <row r="12" spans="1:12" s="26" customFormat="1" ht="29.25" customHeight="1">
      <c r="A12" s="558"/>
      <c r="B12" s="558"/>
      <c r="C12" s="558"/>
      <c r="D12" s="555"/>
      <c r="E12" s="553"/>
      <c r="F12" s="553"/>
      <c r="G12" s="553" t="s">
        <v>106</v>
      </c>
      <c r="H12" s="553" t="s">
        <v>95</v>
      </c>
      <c r="I12" s="553" t="s">
        <v>112</v>
      </c>
      <c r="J12" s="553" t="s">
        <v>96</v>
      </c>
      <c r="K12" s="553"/>
      <c r="L12" s="25"/>
    </row>
    <row r="13" spans="1:12" s="26" customFormat="1" ht="19.5" customHeight="1">
      <c r="A13" s="558"/>
      <c r="B13" s="558"/>
      <c r="C13" s="558"/>
      <c r="D13" s="555"/>
      <c r="E13" s="553"/>
      <c r="F13" s="553"/>
      <c r="G13" s="553"/>
      <c r="H13" s="553"/>
      <c r="I13" s="553"/>
      <c r="J13" s="553"/>
      <c r="K13" s="553"/>
      <c r="L13" s="25"/>
    </row>
    <row r="14" spans="1:12" s="26" customFormat="1" ht="19.5" customHeight="1">
      <c r="A14" s="558"/>
      <c r="B14" s="558"/>
      <c r="C14" s="558"/>
      <c r="D14" s="556"/>
      <c r="E14" s="553"/>
      <c r="F14" s="553"/>
      <c r="G14" s="553"/>
      <c r="H14" s="553"/>
      <c r="I14" s="553"/>
      <c r="J14" s="553"/>
      <c r="K14" s="553"/>
      <c r="L14" s="25"/>
    </row>
    <row r="15" spans="1:12" ht="7.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34">
        <v>12</v>
      </c>
      <c r="L15" s="25"/>
    </row>
    <row r="16" spans="1:12" ht="51" customHeight="1">
      <c r="A16" s="83" t="s">
        <v>12</v>
      </c>
      <c r="B16" s="36">
        <v>600</v>
      </c>
      <c r="C16" s="36">
        <v>60014</v>
      </c>
      <c r="D16" s="36">
        <v>6060</v>
      </c>
      <c r="E16" s="84" t="s">
        <v>519</v>
      </c>
      <c r="F16" s="66">
        <v>49750</v>
      </c>
      <c r="G16" s="66">
        <v>49750</v>
      </c>
      <c r="H16" s="66"/>
      <c r="I16" s="85" t="s">
        <v>107</v>
      </c>
      <c r="J16" s="66"/>
      <c r="K16" s="78" t="s">
        <v>493</v>
      </c>
      <c r="L16" s="25"/>
    </row>
    <row r="17" spans="1:12" ht="51" customHeight="1">
      <c r="A17" s="83" t="s">
        <v>13</v>
      </c>
      <c r="B17" s="36">
        <v>600</v>
      </c>
      <c r="C17" s="36">
        <v>60014</v>
      </c>
      <c r="D17" s="36">
        <v>6060</v>
      </c>
      <c r="E17" s="84" t="s">
        <v>518</v>
      </c>
      <c r="F17" s="66">
        <v>10250</v>
      </c>
      <c r="G17" s="66">
        <v>10250</v>
      </c>
      <c r="H17" s="66"/>
      <c r="I17" s="85" t="s">
        <v>107</v>
      </c>
      <c r="J17" s="66"/>
      <c r="K17" s="78" t="s">
        <v>493</v>
      </c>
      <c r="L17" s="25"/>
    </row>
    <row r="18" spans="1:12" ht="51" customHeight="1">
      <c r="A18" s="83" t="s">
        <v>14</v>
      </c>
      <c r="B18" s="36">
        <v>600</v>
      </c>
      <c r="C18" s="36">
        <v>60014</v>
      </c>
      <c r="D18" s="36">
        <v>6060</v>
      </c>
      <c r="E18" s="84" t="s">
        <v>518</v>
      </c>
      <c r="F18" s="66">
        <v>42000</v>
      </c>
      <c r="G18" s="66">
        <v>42000</v>
      </c>
      <c r="H18" s="66"/>
      <c r="I18" s="85" t="s">
        <v>107</v>
      </c>
      <c r="J18" s="66"/>
      <c r="K18" s="78" t="s">
        <v>493</v>
      </c>
      <c r="L18" s="25"/>
    </row>
    <row r="19" spans="1:12" ht="51" customHeight="1">
      <c r="A19" s="83" t="s">
        <v>1</v>
      </c>
      <c r="B19" s="36">
        <v>600</v>
      </c>
      <c r="C19" s="36">
        <v>60014</v>
      </c>
      <c r="D19" s="36">
        <v>6060</v>
      </c>
      <c r="E19" s="84" t="s">
        <v>549</v>
      </c>
      <c r="F19" s="66">
        <v>33000</v>
      </c>
      <c r="G19" s="66">
        <v>33000</v>
      </c>
      <c r="H19" s="66"/>
      <c r="I19" s="85" t="s">
        <v>107</v>
      </c>
      <c r="J19" s="66"/>
      <c r="K19" s="78" t="s">
        <v>493</v>
      </c>
      <c r="L19" s="25"/>
    </row>
    <row r="20" spans="1:12" ht="51">
      <c r="A20" s="83" t="s">
        <v>19</v>
      </c>
      <c r="B20" s="36">
        <v>750</v>
      </c>
      <c r="C20" s="36">
        <v>75020</v>
      </c>
      <c r="D20" s="36">
        <v>6050</v>
      </c>
      <c r="E20" s="84" t="s">
        <v>164</v>
      </c>
      <c r="F20" s="66">
        <v>6800</v>
      </c>
      <c r="G20" s="66">
        <v>6800</v>
      </c>
      <c r="H20" s="66"/>
      <c r="I20" s="85" t="s">
        <v>107</v>
      </c>
      <c r="J20" s="66"/>
      <c r="K20" s="78" t="s">
        <v>167</v>
      </c>
      <c r="L20" s="25"/>
    </row>
    <row r="21" spans="1:12" ht="51">
      <c r="A21" s="83" t="s">
        <v>22</v>
      </c>
      <c r="B21" s="36">
        <v>750</v>
      </c>
      <c r="C21" s="36">
        <v>75020</v>
      </c>
      <c r="D21" s="36">
        <v>6060</v>
      </c>
      <c r="E21" s="84" t="s">
        <v>518</v>
      </c>
      <c r="F21" s="66">
        <v>42000</v>
      </c>
      <c r="G21" s="66">
        <v>42000</v>
      </c>
      <c r="H21" s="66"/>
      <c r="I21" s="85" t="s">
        <v>107</v>
      </c>
      <c r="J21" s="66"/>
      <c r="K21" s="78" t="s">
        <v>167</v>
      </c>
      <c r="L21" s="25"/>
    </row>
    <row r="22" spans="1:12" ht="51">
      <c r="A22" s="83" t="s">
        <v>25</v>
      </c>
      <c r="B22" s="36">
        <v>801</v>
      </c>
      <c r="C22" s="36">
        <v>80130</v>
      </c>
      <c r="D22" s="36">
        <v>6050</v>
      </c>
      <c r="E22" s="84" t="s">
        <v>165</v>
      </c>
      <c r="F22" s="66">
        <v>60000</v>
      </c>
      <c r="G22" s="66">
        <v>60000</v>
      </c>
      <c r="H22" s="66"/>
      <c r="I22" s="85" t="s">
        <v>107</v>
      </c>
      <c r="J22" s="66"/>
      <c r="K22" s="78" t="s">
        <v>168</v>
      </c>
      <c r="L22" s="25"/>
    </row>
    <row r="23" spans="1:12" ht="51">
      <c r="A23" s="83" t="s">
        <v>22</v>
      </c>
      <c r="B23" s="80">
        <v>852</v>
      </c>
      <c r="C23" s="80">
        <v>85202</v>
      </c>
      <c r="D23" s="80">
        <v>6050</v>
      </c>
      <c r="E23" s="81" t="s">
        <v>166</v>
      </c>
      <c r="F23" s="82">
        <v>172070</v>
      </c>
      <c r="G23" s="82">
        <v>172070</v>
      </c>
      <c r="H23" s="82"/>
      <c r="I23" s="37" t="s">
        <v>517</v>
      </c>
      <c r="J23" s="82"/>
      <c r="K23" s="77" t="s">
        <v>264</v>
      </c>
      <c r="L23" s="25"/>
    </row>
    <row r="24" spans="1:12" ht="22.5" customHeight="1">
      <c r="A24" s="552" t="s">
        <v>103</v>
      </c>
      <c r="B24" s="552"/>
      <c r="C24" s="552"/>
      <c r="D24" s="552"/>
      <c r="E24" s="552"/>
      <c r="F24" s="65">
        <f>SUM(F16:F23)</f>
        <v>415870</v>
      </c>
      <c r="G24" s="65">
        <f>SUM(G16:G23)</f>
        <v>415870</v>
      </c>
      <c r="H24" s="65">
        <f>SUM(H16:H23)</f>
        <v>0</v>
      </c>
      <c r="I24" s="65">
        <v>0</v>
      </c>
      <c r="J24" s="65">
        <f>SUM(J16:J23)</f>
        <v>0</v>
      </c>
      <c r="K24" s="38" t="s">
        <v>47</v>
      </c>
      <c r="L24" s="25"/>
    </row>
    <row r="25" spans="1:1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ht="12.75">
      <c r="A26" s="1" t="s">
        <v>68</v>
      </c>
    </row>
    <row r="27" ht="12.75">
      <c r="A27" s="1" t="s">
        <v>65</v>
      </c>
    </row>
    <row r="28" ht="12.75">
      <c r="A28" s="1" t="s">
        <v>66</v>
      </c>
    </row>
    <row r="29" ht="12.75">
      <c r="A29" s="1" t="s">
        <v>67</v>
      </c>
    </row>
    <row r="31" ht="14.25">
      <c r="A31" s="30" t="s">
        <v>110</v>
      </c>
    </row>
  </sheetData>
  <sheetProtection/>
  <mergeCells count="15">
    <mergeCell ref="A8:K8"/>
    <mergeCell ref="A10:A14"/>
    <mergeCell ref="B10:B14"/>
    <mergeCell ref="C10:C14"/>
    <mergeCell ref="E10:E14"/>
    <mergeCell ref="F10:J10"/>
    <mergeCell ref="K10:K14"/>
    <mergeCell ref="F11:F14"/>
    <mergeCell ref="I12:I14"/>
    <mergeCell ref="D10:D14"/>
    <mergeCell ref="A24:E24"/>
    <mergeCell ref="G12:G14"/>
    <mergeCell ref="H12:H14"/>
    <mergeCell ref="G11:J11"/>
    <mergeCell ref="J12:J14"/>
  </mergeCells>
  <printOptions horizontalCentered="1"/>
  <pageMargins left="0.5118110236220472" right="0.3937007874015748" top="0.58" bottom="0.7874015748031497" header="0.5118110236220472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9"/>
  <sheetViews>
    <sheetView view="pageBreakPreview" zoomScale="85" zoomScaleSheetLayoutView="85" zoomScalePageLayoutView="0" workbookViewId="0" topLeftCell="A1">
      <pane ySplit="16" topLeftCell="A258" activePane="bottomLeft" state="frozen"/>
      <selection pane="topLeft" activeCell="A1" sqref="A1"/>
      <selection pane="bottomLeft" activeCell="E10" sqref="E10:E15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spans="1:17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1"/>
    </row>
    <row r="2" spans="1:17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 t="s">
        <v>219</v>
      </c>
      <c r="O2" s="131"/>
      <c r="P2" s="132"/>
      <c r="Q2" s="131"/>
    </row>
    <row r="3" spans="1:17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3" t="s">
        <v>220</v>
      </c>
      <c r="O3" s="131"/>
      <c r="P3" s="132"/>
      <c r="Q3" s="131"/>
    </row>
    <row r="4" spans="1:17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3" t="s">
        <v>172</v>
      </c>
      <c r="O4" s="131"/>
      <c r="P4" s="132"/>
      <c r="Q4" s="131"/>
    </row>
    <row r="5" spans="1:17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3" t="s">
        <v>221</v>
      </c>
      <c r="O5" s="131"/>
      <c r="P5" s="132"/>
      <c r="Q5" s="131"/>
    </row>
    <row r="6" spans="1:17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1"/>
      <c r="P6" s="132"/>
      <c r="Q6" s="131"/>
    </row>
    <row r="7" spans="1:17" ht="2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  <c r="Q7" s="131"/>
    </row>
    <row r="8" spans="1:17" ht="45.75" customHeight="1">
      <c r="A8" s="589" t="s">
        <v>222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</row>
    <row r="9" spans="1:17" ht="13.5" thickBo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2.75">
      <c r="A10" s="590" t="s">
        <v>60</v>
      </c>
      <c r="B10" s="593" t="s">
        <v>71</v>
      </c>
      <c r="C10" s="596" t="s">
        <v>72</v>
      </c>
      <c r="D10" s="596" t="s">
        <v>113</v>
      </c>
      <c r="E10" s="596" t="s">
        <v>102</v>
      </c>
      <c r="F10" s="599" t="s">
        <v>6</v>
      </c>
      <c r="G10" s="599"/>
      <c r="H10" s="599" t="s">
        <v>70</v>
      </c>
      <c r="I10" s="599"/>
      <c r="J10" s="599"/>
      <c r="K10" s="599"/>
      <c r="L10" s="599"/>
      <c r="M10" s="599"/>
      <c r="N10" s="599"/>
      <c r="O10" s="599"/>
      <c r="P10" s="599"/>
      <c r="Q10" s="600"/>
    </row>
    <row r="11" spans="1:17" ht="12.75">
      <c r="A11" s="591"/>
      <c r="B11" s="594"/>
      <c r="C11" s="597"/>
      <c r="D11" s="597"/>
      <c r="E11" s="597"/>
      <c r="F11" s="601" t="s">
        <v>99</v>
      </c>
      <c r="G11" s="601" t="s">
        <v>100</v>
      </c>
      <c r="H11" s="602" t="s">
        <v>139</v>
      </c>
      <c r="I11" s="602"/>
      <c r="J11" s="602"/>
      <c r="K11" s="602"/>
      <c r="L11" s="602"/>
      <c r="M11" s="602"/>
      <c r="N11" s="602"/>
      <c r="O11" s="602"/>
      <c r="P11" s="602"/>
      <c r="Q11" s="603"/>
    </row>
    <row r="12" spans="1:17" ht="12.75">
      <c r="A12" s="591"/>
      <c r="B12" s="594"/>
      <c r="C12" s="597"/>
      <c r="D12" s="597"/>
      <c r="E12" s="597"/>
      <c r="F12" s="601"/>
      <c r="G12" s="601"/>
      <c r="H12" s="601" t="s">
        <v>74</v>
      </c>
      <c r="I12" s="602" t="s">
        <v>75</v>
      </c>
      <c r="J12" s="602"/>
      <c r="K12" s="602"/>
      <c r="L12" s="602"/>
      <c r="M12" s="602"/>
      <c r="N12" s="602"/>
      <c r="O12" s="602"/>
      <c r="P12" s="602"/>
      <c r="Q12" s="603"/>
    </row>
    <row r="13" spans="1:17" ht="12.75">
      <c r="A13" s="591"/>
      <c r="B13" s="594"/>
      <c r="C13" s="597"/>
      <c r="D13" s="597"/>
      <c r="E13" s="597"/>
      <c r="F13" s="601"/>
      <c r="G13" s="601"/>
      <c r="H13" s="601"/>
      <c r="I13" s="602" t="s">
        <v>76</v>
      </c>
      <c r="J13" s="602"/>
      <c r="K13" s="602"/>
      <c r="L13" s="602"/>
      <c r="M13" s="602" t="s">
        <v>73</v>
      </c>
      <c r="N13" s="602"/>
      <c r="O13" s="602"/>
      <c r="P13" s="602"/>
      <c r="Q13" s="603"/>
    </row>
    <row r="14" spans="1:17" ht="12.75">
      <c r="A14" s="591"/>
      <c r="B14" s="594"/>
      <c r="C14" s="597"/>
      <c r="D14" s="597"/>
      <c r="E14" s="597"/>
      <c r="F14" s="601"/>
      <c r="G14" s="601"/>
      <c r="H14" s="601"/>
      <c r="I14" s="601" t="s">
        <v>77</v>
      </c>
      <c r="J14" s="602" t="s">
        <v>78</v>
      </c>
      <c r="K14" s="602"/>
      <c r="L14" s="602"/>
      <c r="M14" s="601" t="s">
        <v>79</v>
      </c>
      <c r="N14" s="601" t="s">
        <v>78</v>
      </c>
      <c r="O14" s="601"/>
      <c r="P14" s="601"/>
      <c r="Q14" s="604"/>
    </row>
    <row r="15" spans="1:17" ht="67.5">
      <c r="A15" s="592"/>
      <c r="B15" s="595"/>
      <c r="C15" s="598"/>
      <c r="D15" s="598"/>
      <c r="E15" s="598"/>
      <c r="F15" s="601"/>
      <c r="G15" s="601"/>
      <c r="H15" s="601"/>
      <c r="I15" s="601"/>
      <c r="J15" s="508" t="s">
        <v>101</v>
      </c>
      <c r="K15" s="508" t="s">
        <v>80</v>
      </c>
      <c r="L15" s="508" t="s">
        <v>81</v>
      </c>
      <c r="M15" s="601"/>
      <c r="N15" s="508" t="s">
        <v>223</v>
      </c>
      <c r="O15" s="508" t="s">
        <v>101</v>
      </c>
      <c r="P15" s="508" t="s">
        <v>80</v>
      </c>
      <c r="Q15" s="509" t="s">
        <v>82</v>
      </c>
    </row>
    <row r="16" spans="1:17" ht="12.75">
      <c r="A16" s="134">
        <v>1</v>
      </c>
      <c r="B16" s="135">
        <v>2</v>
      </c>
      <c r="C16" s="135">
        <v>3</v>
      </c>
      <c r="D16" s="135">
        <v>4</v>
      </c>
      <c r="E16" s="135">
        <v>5</v>
      </c>
      <c r="F16" s="135">
        <v>6</v>
      </c>
      <c r="G16" s="135">
        <v>7</v>
      </c>
      <c r="H16" s="135">
        <v>8</v>
      </c>
      <c r="I16" s="135">
        <v>9</v>
      </c>
      <c r="J16" s="135">
        <v>10</v>
      </c>
      <c r="K16" s="135">
        <v>11</v>
      </c>
      <c r="L16" s="135">
        <v>12</v>
      </c>
      <c r="M16" s="135">
        <v>13</v>
      </c>
      <c r="N16" s="135">
        <v>14</v>
      </c>
      <c r="O16" s="135">
        <v>15</v>
      </c>
      <c r="P16" s="135">
        <v>16</v>
      </c>
      <c r="Q16" s="136">
        <v>17</v>
      </c>
    </row>
    <row r="17" spans="1:17" ht="13.5" thickBot="1">
      <c r="A17" s="137">
        <v>1</v>
      </c>
      <c r="B17" s="138" t="s">
        <v>92</v>
      </c>
      <c r="C17" s="587" t="s">
        <v>47</v>
      </c>
      <c r="D17" s="588"/>
      <c r="E17" s="139">
        <f>E22+E30+E38+E47+E55+E63+E71+E79+E87+E95+E103+E111+E119+E127+E136+E145+E154+E163+E172+E181+E190+E217+E199+E208+E226+E235+E244+E253</f>
        <v>3506783</v>
      </c>
      <c r="F17" s="139">
        <f aca="true" t="shared" si="0" ref="F17:Q17">F22+F30+F38+F47+F55+F63+F71+F79+F87+F95+F103+F111+F119+F127+F136+F145+F154+F163+F172+F181+F190+F217+F199+F208+F226+F235+F244+F253</f>
        <v>876269</v>
      </c>
      <c r="G17" s="139">
        <f t="shared" si="0"/>
        <v>2837170</v>
      </c>
      <c r="H17" s="139">
        <f t="shared" si="0"/>
        <v>2977751</v>
      </c>
      <c r="I17" s="139">
        <f t="shared" si="0"/>
        <v>611806</v>
      </c>
      <c r="J17" s="139">
        <f t="shared" si="0"/>
        <v>0</v>
      </c>
      <c r="K17" s="139">
        <f t="shared" si="0"/>
        <v>0</v>
      </c>
      <c r="L17" s="139">
        <f t="shared" si="0"/>
        <v>611806</v>
      </c>
      <c r="M17" s="139">
        <f t="shared" si="0"/>
        <v>2365945</v>
      </c>
      <c r="N17" s="139">
        <f t="shared" si="0"/>
        <v>0</v>
      </c>
      <c r="O17" s="139">
        <f t="shared" si="0"/>
        <v>0</v>
      </c>
      <c r="P17" s="139">
        <f>P22+P30+P38+P47+P55+P63+P71+P79+P87+P95+P103+P111+P119+P127+P136+P145+P154+P163+P172+P181+P190+P217+P199+P208+P226+P235+P244+P253</f>
        <v>0</v>
      </c>
      <c r="Q17" s="139">
        <f t="shared" si="0"/>
        <v>2365945</v>
      </c>
    </row>
    <row r="18" spans="1:17" ht="12.75">
      <c r="A18" s="567" t="s">
        <v>84</v>
      </c>
      <c r="B18" s="140" t="s">
        <v>85</v>
      </c>
      <c r="C18" s="570" t="s">
        <v>224</v>
      </c>
      <c r="D18" s="571"/>
      <c r="E18" s="571"/>
      <c r="F18" s="571"/>
      <c r="G18" s="571"/>
      <c r="H18" s="571"/>
      <c r="I18" s="571"/>
      <c r="J18" s="571"/>
      <c r="K18" s="141"/>
      <c r="L18" s="141"/>
      <c r="M18" s="141"/>
      <c r="N18" s="141"/>
      <c r="O18" s="141"/>
      <c r="P18" s="141"/>
      <c r="Q18" s="142"/>
    </row>
    <row r="19" spans="1:17" ht="12.75">
      <c r="A19" s="568"/>
      <c r="B19" s="143" t="s">
        <v>86</v>
      </c>
      <c r="C19" s="563" t="s">
        <v>225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3"/>
    </row>
    <row r="20" spans="1:17" ht="12.75">
      <c r="A20" s="568"/>
      <c r="B20" s="143" t="s">
        <v>87</v>
      </c>
      <c r="C20" s="144" t="s">
        <v>226</v>
      </c>
      <c r="D20" s="145"/>
      <c r="E20" s="145"/>
      <c r="F20" s="145"/>
      <c r="G20" s="145"/>
      <c r="H20" s="145"/>
      <c r="I20" s="145"/>
      <c r="J20" s="145"/>
      <c r="K20" s="145"/>
      <c r="L20" s="146"/>
      <c r="M20" s="146"/>
      <c r="N20" s="146"/>
      <c r="O20" s="146"/>
      <c r="P20" s="146"/>
      <c r="Q20" s="147"/>
    </row>
    <row r="21" spans="1:17" ht="12.75">
      <c r="A21" s="568"/>
      <c r="B21" s="148" t="s">
        <v>88</v>
      </c>
      <c r="C21" s="563" t="s">
        <v>227</v>
      </c>
      <c r="D21" s="572"/>
      <c r="E21" s="572"/>
      <c r="F21" s="572"/>
      <c r="G21" s="572"/>
      <c r="H21" s="572"/>
      <c r="I21" s="572"/>
      <c r="J21" s="572"/>
      <c r="K21" s="146"/>
      <c r="L21" s="146"/>
      <c r="M21" s="146"/>
      <c r="N21" s="146"/>
      <c r="O21" s="146"/>
      <c r="P21" s="146"/>
      <c r="Q21" s="147"/>
    </row>
    <row r="22" spans="1:17" ht="12.75">
      <c r="A22" s="568"/>
      <c r="B22" s="149" t="s">
        <v>89</v>
      </c>
      <c r="C22" s="559"/>
      <c r="D22" s="560"/>
      <c r="E22" s="150">
        <v>206656</v>
      </c>
      <c r="F22" s="150">
        <v>206656</v>
      </c>
      <c r="G22" s="150">
        <v>206656</v>
      </c>
      <c r="H22" s="150">
        <f>H23</f>
        <v>90024</v>
      </c>
      <c r="I22" s="150">
        <f aca="true" t="shared" si="1" ref="I22:Q22">I23</f>
        <v>17655</v>
      </c>
      <c r="J22" s="150">
        <f t="shared" si="1"/>
        <v>0</v>
      </c>
      <c r="K22" s="150">
        <f t="shared" si="1"/>
        <v>0</v>
      </c>
      <c r="L22" s="150">
        <f t="shared" si="1"/>
        <v>17655</v>
      </c>
      <c r="M22" s="150">
        <f t="shared" si="1"/>
        <v>72369</v>
      </c>
      <c r="N22" s="150">
        <f t="shared" si="1"/>
        <v>0</v>
      </c>
      <c r="O22" s="150">
        <f t="shared" si="1"/>
        <v>0</v>
      </c>
      <c r="P22" s="150">
        <f t="shared" si="1"/>
        <v>0</v>
      </c>
      <c r="Q22" s="151">
        <f t="shared" si="1"/>
        <v>72369</v>
      </c>
    </row>
    <row r="23" spans="1:17" ht="12.75">
      <c r="A23" s="568"/>
      <c r="B23" s="140" t="s">
        <v>228</v>
      </c>
      <c r="C23" s="561"/>
      <c r="D23" s="562"/>
      <c r="E23" s="152">
        <f>F23+G23</f>
        <v>90024</v>
      </c>
      <c r="F23" s="152">
        <f>I23</f>
        <v>17655</v>
      </c>
      <c r="G23" s="152">
        <f>M23</f>
        <v>72369</v>
      </c>
      <c r="H23" s="153">
        <f>I23+M23</f>
        <v>90024</v>
      </c>
      <c r="I23" s="153">
        <f>SUM(J23:L23)</f>
        <v>17655</v>
      </c>
      <c r="J23" s="153"/>
      <c r="K23" s="153"/>
      <c r="L23" s="153">
        <v>17655</v>
      </c>
      <c r="M23" s="153">
        <f>SUM(N23:Q23)</f>
        <v>72369</v>
      </c>
      <c r="N23" s="153"/>
      <c r="O23" s="153"/>
      <c r="P23" s="153"/>
      <c r="Q23" s="154">
        <v>72369</v>
      </c>
    </row>
    <row r="24" spans="1:17" ht="12.75">
      <c r="A24" s="568"/>
      <c r="B24" s="143" t="s">
        <v>140</v>
      </c>
      <c r="C24" s="563"/>
      <c r="D24" s="564"/>
      <c r="E24" s="152"/>
      <c r="F24" s="155"/>
      <c r="G24" s="152"/>
      <c r="H24" s="153"/>
      <c r="I24" s="153"/>
      <c r="J24" s="156"/>
      <c r="K24" s="156"/>
      <c r="L24" s="156"/>
      <c r="M24" s="153"/>
      <c r="N24" s="156"/>
      <c r="O24" s="156"/>
      <c r="P24" s="156"/>
      <c r="Q24" s="157"/>
    </row>
    <row r="25" spans="1:17" ht="13.5" thickBot="1">
      <c r="A25" s="568"/>
      <c r="B25" s="158" t="s">
        <v>145</v>
      </c>
      <c r="C25" s="563"/>
      <c r="D25" s="564"/>
      <c r="E25" s="155"/>
      <c r="F25" s="155"/>
      <c r="G25" s="155"/>
      <c r="H25" s="156"/>
      <c r="I25" s="156"/>
      <c r="J25" s="156"/>
      <c r="K25" s="156"/>
      <c r="L25" s="156"/>
      <c r="M25" s="156"/>
      <c r="N25" s="156"/>
      <c r="O25" s="156"/>
      <c r="P25" s="156"/>
      <c r="Q25" s="157"/>
    </row>
    <row r="26" spans="1:17" ht="12.75">
      <c r="A26" s="567" t="s">
        <v>90</v>
      </c>
      <c r="B26" s="140" t="s">
        <v>85</v>
      </c>
      <c r="C26" s="570" t="s">
        <v>224</v>
      </c>
      <c r="D26" s="571"/>
      <c r="E26" s="571"/>
      <c r="F26" s="571"/>
      <c r="G26" s="571"/>
      <c r="H26" s="571"/>
      <c r="I26" s="571"/>
      <c r="J26" s="571"/>
      <c r="K26" s="141"/>
      <c r="L26" s="141"/>
      <c r="M26" s="141"/>
      <c r="N26" s="141"/>
      <c r="O26" s="141"/>
      <c r="P26" s="141"/>
      <c r="Q26" s="142"/>
    </row>
    <row r="27" spans="1:17" ht="12.75">
      <c r="A27" s="583"/>
      <c r="B27" s="143" t="s">
        <v>86</v>
      </c>
      <c r="C27" s="563" t="s">
        <v>225</v>
      </c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3"/>
    </row>
    <row r="28" spans="1:17" ht="12.75">
      <c r="A28" s="583"/>
      <c r="B28" s="143" t="s">
        <v>87</v>
      </c>
      <c r="C28" s="563" t="s">
        <v>229</v>
      </c>
      <c r="D28" s="572"/>
      <c r="E28" s="572"/>
      <c r="F28" s="572"/>
      <c r="G28" s="572"/>
      <c r="H28" s="572"/>
      <c r="I28" s="572"/>
      <c r="J28" s="572"/>
      <c r="K28" s="572"/>
      <c r="L28" s="146"/>
      <c r="M28" s="146"/>
      <c r="N28" s="146"/>
      <c r="O28" s="146"/>
      <c r="P28" s="146"/>
      <c r="Q28" s="147"/>
    </row>
    <row r="29" spans="1:17" ht="12.75">
      <c r="A29" s="583"/>
      <c r="B29" s="148" t="s">
        <v>88</v>
      </c>
      <c r="C29" s="584" t="s">
        <v>230</v>
      </c>
      <c r="D29" s="585"/>
      <c r="E29" s="585"/>
      <c r="F29" s="585"/>
      <c r="G29" s="585"/>
      <c r="H29" s="585"/>
      <c r="I29" s="585"/>
      <c r="J29" s="585"/>
      <c r="K29" s="586"/>
      <c r="L29" s="586"/>
      <c r="M29" s="586"/>
      <c r="N29" s="146"/>
      <c r="O29" s="146"/>
      <c r="P29" s="146"/>
      <c r="Q29" s="147"/>
    </row>
    <row r="30" spans="1:17" ht="12.75">
      <c r="A30" s="583"/>
      <c r="B30" s="149" t="s">
        <v>89</v>
      </c>
      <c r="C30" s="559"/>
      <c r="D30" s="560"/>
      <c r="E30" s="150">
        <v>99671</v>
      </c>
      <c r="F30" s="150">
        <v>13639</v>
      </c>
      <c r="G30" s="150">
        <v>86032</v>
      </c>
      <c r="H30" s="150">
        <f>H31</f>
        <v>2083</v>
      </c>
      <c r="I30" s="150">
        <f aca="true" t="shared" si="2" ref="I30:Q30">I31</f>
        <v>312</v>
      </c>
      <c r="J30" s="150">
        <f t="shared" si="2"/>
        <v>0</v>
      </c>
      <c r="K30" s="150">
        <f t="shared" si="2"/>
        <v>0</v>
      </c>
      <c r="L30" s="150">
        <f t="shared" si="2"/>
        <v>312</v>
      </c>
      <c r="M30" s="150">
        <f t="shared" si="2"/>
        <v>1771</v>
      </c>
      <c r="N30" s="150">
        <f t="shared" si="2"/>
        <v>0</v>
      </c>
      <c r="O30" s="150">
        <f t="shared" si="2"/>
        <v>0</v>
      </c>
      <c r="P30" s="150">
        <f t="shared" si="2"/>
        <v>0</v>
      </c>
      <c r="Q30" s="151">
        <f t="shared" si="2"/>
        <v>1771</v>
      </c>
    </row>
    <row r="31" spans="1:17" ht="12.75">
      <c r="A31" s="583"/>
      <c r="B31" s="140" t="s">
        <v>228</v>
      </c>
      <c r="C31" s="561"/>
      <c r="D31" s="562"/>
      <c r="E31" s="152">
        <f>G31+F31</f>
        <v>2083</v>
      </c>
      <c r="F31" s="152">
        <f>I31</f>
        <v>312</v>
      </c>
      <c r="G31" s="152">
        <f>M31</f>
        <v>1771</v>
      </c>
      <c r="H31" s="153">
        <f>I31+M31</f>
        <v>2083</v>
      </c>
      <c r="I31" s="153">
        <f>SUM(J31:L31)</f>
        <v>312</v>
      </c>
      <c r="J31" s="153"/>
      <c r="K31" s="153"/>
      <c r="L31" s="153">
        <v>312</v>
      </c>
      <c r="M31" s="153">
        <f>SUM(N31:Q31)</f>
        <v>1771</v>
      </c>
      <c r="N31" s="153"/>
      <c r="O31" s="153"/>
      <c r="P31" s="153"/>
      <c r="Q31" s="154">
        <v>1771</v>
      </c>
    </row>
    <row r="32" spans="1:17" ht="12.75">
      <c r="A32" s="583"/>
      <c r="B32" s="143" t="s">
        <v>140</v>
      </c>
      <c r="C32" s="563"/>
      <c r="D32" s="564"/>
      <c r="E32" s="152"/>
      <c r="F32" s="155"/>
      <c r="G32" s="152"/>
      <c r="H32" s="153"/>
      <c r="I32" s="153"/>
      <c r="J32" s="156"/>
      <c r="K32" s="156"/>
      <c r="L32" s="156"/>
      <c r="M32" s="153"/>
      <c r="N32" s="156"/>
      <c r="O32" s="156"/>
      <c r="P32" s="156"/>
      <c r="Q32" s="157"/>
    </row>
    <row r="33" spans="1:17" ht="13.5" thickBot="1">
      <c r="A33" s="583"/>
      <c r="B33" s="158" t="s">
        <v>145</v>
      </c>
      <c r="C33" s="563"/>
      <c r="D33" s="564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1:17" ht="12.75">
      <c r="A34" s="567" t="s">
        <v>91</v>
      </c>
      <c r="B34" s="140" t="s">
        <v>85</v>
      </c>
      <c r="C34" s="570" t="s">
        <v>224</v>
      </c>
      <c r="D34" s="571"/>
      <c r="E34" s="571"/>
      <c r="F34" s="571"/>
      <c r="G34" s="571"/>
      <c r="H34" s="571"/>
      <c r="I34" s="571"/>
      <c r="J34" s="571"/>
      <c r="K34" s="141"/>
      <c r="L34" s="141"/>
      <c r="M34" s="141"/>
      <c r="N34" s="141"/>
      <c r="O34" s="141"/>
      <c r="P34" s="141"/>
      <c r="Q34" s="142"/>
    </row>
    <row r="35" spans="1:17" ht="12.75">
      <c r="A35" s="568"/>
      <c r="B35" s="143" t="s">
        <v>86</v>
      </c>
      <c r="C35" s="563" t="s">
        <v>225</v>
      </c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3"/>
    </row>
    <row r="36" spans="1:17" ht="12.75">
      <c r="A36" s="568"/>
      <c r="B36" s="143" t="s">
        <v>87</v>
      </c>
      <c r="C36" s="563" t="s">
        <v>229</v>
      </c>
      <c r="D36" s="572"/>
      <c r="E36" s="572"/>
      <c r="F36" s="572"/>
      <c r="G36" s="572"/>
      <c r="H36" s="572"/>
      <c r="I36" s="572"/>
      <c r="J36" s="572"/>
      <c r="K36" s="572"/>
      <c r="L36" s="146"/>
      <c r="M36" s="146"/>
      <c r="N36" s="146"/>
      <c r="O36" s="146"/>
      <c r="P36" s="146"/>
      <c r="Q36" s="147"/>
    </row>
    <row r="37" spans="1:17" ht="12.75">
      <c r="A37" s="568"/>
      <c r="B37" s="148" t="s">
        <v>88</v>
      </c>
      <c r="C37" s="159" t="s">
        <v>231</v>
      </c>
      <c r="D37" s="160"/>
      <c r="E37" s="160"/>
      <c r="F37" s="160"/>
      <c r="G37" s="160"/>
      <c r="H37" s="160"/>
      <c r="I37" s="160"/>
      <c r="J37" s="160"/>
      <c r="K37" s="146"/>
      <c r="L37" s="146"/>
      <c r="M37" s="146"/>
      <c r="N37" s="146"/>
      <c r="O37" s="146"/>
      <c r="P37" s="146"/>
      <c r="Q37" s="147"/>
    </row>
    <row r="38" spans="1:17" ht="12.75">
      <c r="A38" s="568"/>
      <c r="B38" s="149" t="s">
        <v>89</v>
      </c>
      <c r="C38" s="559"/>
      <c r="D38" s="560"/>
      <c r="E38" s="150">
        <v>403302</v>
      </c>
      <c r="F38" s="150">
        <v>51421</v>
      </c>
      <c r="G38" s="150">
        <v>351881</v>
      </c>
      <c r="H38" s="150">
        <f>H39</f>
        <v>295105</v>
      </c>
      <c r="I38" s="150">
        <f aca="true" t="shared" si="3" ref="I38:Q38">I39</f>
        <v>44266</v>
      </c>
      <c r="J38" s="150">
        <f t="shared" si="3"/>
        <v>0</v>
      </c>
      <c r="K38" s="150">
        <f t="shared" si="3"/>
        <v>0</v>
      </c>
      <c r="L38" s="150">
        <f t="shared" si="3"/>
        <v>44266</v>
      </c>
      <c r="M38" s="150">
        <f t="shared" si="3"/>
        <v>250839</v>
      </c>
      <c r="N38" s="150">
        <f t="shared" si="3"/>
        <v>0</v>
      </c>
      <c r="O38" s="150">
        <f t="shared" si="3"/>
        <v>0</v>
      </c>
      <c r="P38" s="150">
        <f t="shared" si="3"/>
        <v>0</v>
      </c>
      <c r="Q38" s="151">
        <f t="shared" si="3"/>
        <v>250839</v>
      </c>
    </row>
    <row r="39" spans="1:17" ht="12.75">
      <c r="A39" s="568"/>
      <c r="B39" s="140" t="s">
        <v>228</v>
      </c>
      <c r="C39" s="561"/>
      <c r="D39" s="562"/>
      <c r="E39" s="152">
        <f>F39+G39</f>
        <v>295105</v>
      </c>
      <c r="F39" s="152">
        <f>I39</f>
        <v>44266</v>
      </c>
      <c r="G39" s="152">
        <f>M39</f>
        <v>250839</v>
      </c>
      <c r="H39" s="153">
        <f>I39+M39</f>
        <v>295105</v>
      </c>
      <c r="I39" s="153">
        <f>SUM(J39:L39)</f>
        <v>44266</v>
      </c>
      <c r="J39" s="153"/>
      <c r="K39" s="153"/>
      <c r="L39" s="153">
        <v>44266</v>
      </c>
      <c r="M39" s="153">
        <f>SUM(N39:Q39)</f>
        <v>250839</v>
      </c>
      <c r="N39" s="153"/>
      <c r="O39" s="153"/>
      <c r="P39" s="153"/>
      <c r="Q39" s="154">
        <v>250839</v>
      </c>
    </row>
    <row r="40" spans="1:17" ht="12.75">
      <c r="A40" s="568"/>
      <c r="B40" s="143" t="s">
        <v>140</v>
      </c>
      <c r="C40" s="563"/>
      <c r="D40" s="564"/>
      <c r="E40" s="152"/>
      <c r="F40" s="155"/>
      <c r="G40" s="152"/>
      <c r="H40" s="153"/>
      <c r="I40" s="153"/>
      <c r="J40" s="156"/>
      <c r="K40" s="156"/>
      <c r="L40" s="156"/>
      <c r="M40" s="153"/>
      <c r="N40" s="156"/>
      <c r="O40" s="156"/>
      <c r="P40" s="156"/>
      <c r="Q40" s="157"/>
    </row>
    <row r="41" spans="1:17" ht="13.5" thickBot="1">
      <c r="A41" s="568"/>
      <c r="B41" s="158" t="s">
        <v>145</v>
      </c>
      <c r="C41" s="563"/>
      <c r="D41" s="564"/>
      <c r="E41" s="155"/>
      <c r="F41" s="155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1:17" ht="12.75">
      <c r="A42" s="567" t="s">
        <v>232</v>
      </c>
      <c r="B42" s="140" t="s">
        <v>85</v>
      </c>
      <c r="C42" s="570" t="s">
        <v>224</v>
      </c>
      <c r="D42" s="571"/>
      <c r="E42" s="571"/>
      <c r="F42" s="571"/>
      <c r="G42" s="571"/>
      <c r="H42" s="571"/>
      <c r="I42" s="571"/>
      <c r="J42" s="571"/>
      <c r="K42" s="141"/>
      <c r="L42" s="141"/>
      <c r="M42" s="141"/>
      <c r="N42" s="141"/>
      <c r="O42" s="141"/>
      <c r="P42" s="141"/>
      <c r="Q42" s="142"/>
    </row>
    <row r="43" spans="1:17" ht="12.75">
      <c r="A43" s="568"/>
      <c r="B43" s="143" t="s">
        <v>86</v>
      </c>
      <c r="C43" s="563" t="s">
        <v>225</v>
      </c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3"/>
    </row>
    <row r="44" spans="1:17" ht="12.75">
      <c r="A44" s="568"/>
      <c r="B44" s="143" t="s">
        <v>87</v>
      </c>
      <c r="C44" s="563" t="s">
        <v>229</v>
      </c>
      <c r="D44" s="572"/>
      <c r="E44" s="572"/>
      <c r="F44" s="572"/>
      <c r="G44" s="572"/>
      <c r="H44" s="572"/>
      <c r="I44" s="572"/>
      <c r="J44" s="572"/>
      <c r="K44" s="572"/>
      <c r="L44" s="146"/>
      <c r="M44" s="146"/>
      <c r="N44" s="146"/>
      <c r="O44" s="146"/>
      <c r="P44" s="146"/>
      <c r="Q44" s="147"/>
    </row>
    <row r="45" spans="1:17" ht="12.75">
      <c r="A45" s="568"/>
      <c r="B45" s="148" t="s">
        <v>233</v>
      </c>
      <c r="C45" s="503"/>
      <c r="D45" s="506"/>
      <c r="E45" s="506"/>
      <c r="F45" s="506"/>
      <c r="G45" s="506"/>
      <c r="H45" s="506"/>
      <c r="I45" s="506"/>
      <c r="J45" s="506"/>
      <c r="K45" s="506"/>
      <c r="L45" s="146"/>
      <c r="M45" s="146"/>
      <c r="N45" s="146"/>
      <c r="O45" s="146"/>
      <c r="P45" s="146"/>
      <c r="Q45" s="147"/>
    </row>
    <row r="46" spans="1:17" ht="12.75">
      <c r="A46" s="568"/>
      <c r="B46" s="148" t="s">
        <v>88</v>
      </c>
      <c r="C46" s="159" t="s">
        <v>234</v>
      </c>
      <c r="D46" s="160"/>
      <c r="E46" s="160"/>
      <c r="F46" s="160"/>
      <c r="G46" s="160"/>
      <c r="H46" s="160"/>
      <c r="I46" s="160"/>
      <c r="J46" s="160"/>
      <c r="K46" s="146"/>
      <c r="L46" s="146"/>
      <c r="M46" s="146"/>
      <c r="N46" s="146"/>
      <c r="O46" s="146"/>
      <c r="P46" s="146"/>
      <c r="Q46" s="147"/>
    </row>
    <row r="47" spans="1:17" ht="12.75">
      <c r="A47" s="568"/>
      <c r="B47" s="149" t="s">
        <v>89</v>
      </c>
      <c r="C47" s="559"/>
      <c r="D47" s="560"/>
      <c r="E47" s="150">
        <f>E48</f>
        <v>104000</v>
      </c>
      <c r="F47" s="150">
        <f aca="true" t="shared" si="4" ref="F47:Q47">F48</f>
        <v>15600</v>
      </c>
      <c r="G47" s="150">
        <f t="shared" si="4"/>
        <v>88400</v>
      </c>
      <c r="H47" s="150">
        <f t="shared" si="4"/>
        <v>104000</v>
      </c>
      <c r="I47" s="150">
        <f t="shared" si="4"/>
        <v>15600</v>
      </c>
      <c r="J47" s="150">
        <f t="shared" si="4"/>
        <v>0</v>
      </c>
      <c r="K47" s="150">
        <f t="shared" si="4"/>
        <v>0</v>
      </c>
      <c r="L47" s="150">
        <f t="shared" si="4"/>
        <v>15600</v>
      </c>
      <c r="M47" s="150">
        <f t="shared" si="4"/>
        <v>88400</v>
      </c>
      <c r="N47" s="150">
        <f t="shared" si="4"/>
        <v>0</v>
      </c>
      <c r="O47" s="150">
        <f t="shared" si="4"/>
        <v>0</v>
      </c>
      <c r="P47" s="150">
        <f t="shared" si="4"/>
        <v>0</v>
      </c>
      <c r="Q47" s="151">
        <f t="shared" si="4"/>
        <v>88400</v>
      </c>
    </row>
    <row r="48" spans="1:17" ht="12.75">
      <c r="A48" s="568"/>
      <c r="B48" s="140" t="s">
        <v>228</v>
      </c>
      <c r="C48" s="561"/>
      <c r="D48" s="562"/>
      <c r="E48" s="152">
        <f>F48+G48</f>
        <v>104000</v>
      </c>
      <c r="F48" s="152">
        <f>I48</f>
        <v>15600</v>
      </c>
      <c r="G48" s="152">
        <f>M48</f>
        <v>88400</v>
      </c>
      <c r="H48" s="153">
        <f>I48+M48</f>
        <v>104000</v>
      </c>
      <c r="I48" s="153">
        <f>SUM(J48:L48)</f>
        <v>15600</v>
      </c>
      <c r="J48" s="153"/>
      <c r="K48" s="153"/>
      <c r="L48" s="153">
        <v>15600</v>
      </c>
      <c r="M48" s="153">
        <f>SUM(N48:Q48)</f>
        <v>88400</v>
      </c>
      <c r="N48" s="153"/>
      <c r="O48" s="153"/>
      <c r="P48" s="153"/>
      <c r="Q48" s="154">
        <v>88400</v>
      </c>
    </row>
    <row r="49" spans="1:17" ht="12.75">
      <c r="A49" s="568"/>
      <c r="B49" s="143" t="s">
        <v>140</v>
      </c>
      <c r="C49" s="563"/>
      <c r="D49" s="564"/>
      <c r="E49" s="152"/>
      <c r="F49" s="155"/>
      <c r="G49" s="152"/>
      <c r="H49" s="153"/>
      <c r="I49" s="153"/>
      <c r="J49" s="156"/>
      <c r="K49" s="156"/>
      <c r="L49" s="156"/>
      <c r="M49" s="153"/>
      <c r="N49" s="156"/>
      <c r="O49" s="156"/>
      <c r="P49" s="156"/>
      <c r="Q49" s="157"/>
    </row>
    <row r="50" spans="1:17" ht="13.5" thickBot="1">
      <c r="A50" s="569"/>
      <c r="B50" s="158" t="s">
        <v>161</v>
      </c>
      <c r="C50" s="565"/>
      <c r="D50" s="566"/>
      <c r="E50" s="161"/>
      <c r="F50" s="161"/>
      <c r="G50" s="161"/>
      <c r="H50" s="162"/>
      <c r="I50" s="162"/>
      <c r="J50" s="162"/>
      <c r="K50" s="162"/>
      <c r="L50" s="162"/>
      <c r="M50" s="162"/>
      <c r="N50" s="162"/>
      <c r="O50" s="162"/>
      <c r="P50" s="162"/>
      <c r="Q50" s="163"/>
    </row>
    <row r="51" spans="1:17" ht="13.5" hidden="1" thickBot="1">
      <c r="A51" s="567" t="s">
        <v>235</v>
      </c>
      <c r="B51" s="140" t="s">
        <v>85</v>
      </c>
      <c r="C51" s="570"/>
      <c r="D51" s="571"/>
      <c r="E51" s="571"/>
      <c r="F51" s="571"/>
      <c r="G51" s="571"/>
      <c r="H51" s="571"/>
      <c r="I51" s="571"/>
      <c r="J51" s="571"/>
      <c r="K51" s="141"/>
      <c r="L51" s="141"/>
      <c r="M51" s="141"/>
      <c r="N51" s="141"/>
      <c r="O51" s="141"/>
      <c r="P51" s="141"/>
      <c r="Q51" s="142"/>
    </row>
    <row r="52" spans="1:17" ht="13.5" hidden="1" thickBot="1">
      <c r="A52" s="568"/>
      <c r="B52" s="143" t="s">
        <v>86</v>
      </c>
      <c r="C52" s="563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3"/>
    </row>
    <row r="53" spans="1:17" ht="13.5" hidden="1" thickBot="1">
      <c r="A53" s="568"/>
      <c r="B53" s="143" t="s">
        <v>87</v>
      </c>
      <c r="C53" s="563"/>
      <c r="D53" s="572"/>
      <c r="E53" s="572"/>
      <c r="F53" s="572"/>
      <c r="G53" s="572"/>
      <c r="H53" s="572"/>
      <c r="I53" s="572"/>
      <c r="J53" s="572"/>
      <c r="K53" s="572"/>
      <c r="L53" s="146"/>
      <c r="M53" s="146"/>
      <c r="N53" s="146"/>
      <c r="O53" s="146"/>
      <c r="P53" s="146"/>
      <c r="Q53" s="147"/>
    </row>
    <row r="54" spans="1:17" ht="13.5" hidden="1" thickBot="1">
      <c r="A54" s="568"/>
      <c r="B54" s="148" t="s">
        <v>88</v>
      </c>
      <c r="C54" s="159"/>
      <c r="D54" s="160"/>
      <c r="E54" s="160"/>
      <c r="F54" s="160"/>
      <c r="G54" s="160"/>
      <c r="H54" s="160"/>
      <c r="I54" s="160"/>
      <c r="J54" s="160"/>
      <c r="K54" s="146"/>
      <c r="L54" s="146"/>
      <c r="M54" s="146"/>
      <c r="N54" s="146"/>
      <c r="O54" s="146"/>
      <c r="P54" s="146"/>
      <c r="Q54" s="147"/>
    </row>
    <row r="55" spans="1:17" ht="13.5" hidden="1" thickBot="1">
      <c r="A55" s="568"/>
      <c r="B55" s="149" t="s">
        <v>89</v>
      </c>
      <c r="C55" s="559"/>
      <c r="D55" s="56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</row>
    <row r="56" spans="1:17" ht="13.5" hidden="1" thickBot="1">
      <c r="A56" s="568"/>
      <c r="B56" s="140" t="s">
        <v>228</v>
      </c>
      <c r="C56" s="561"/>
      <c r="D56" s="562"/>
      <c r="E56" s="152"/>
      <c r="F56" s="152"/>
      <c r="G56" s="152"/>
      <c r="H56" s="153"/>
      <c r="I56" s="153"/>
      <c r="J56" s="153"/>
      <c r="K56" s="153"/>
      <c r="L56" s="153"/>
      <c r="M56" s="153"/>
      <c r="N56" s="153"/>
      <c r="O56" s="153"/>
      <c r="P56" s="153"/>
      <c r="Q56" s="154"/>
    </row>
    <row r="57" spans="1:17" ht="13.5" hidden="1" thickBot="1">
      <c r="A57" s="568"/>
      <c r="B57" s="143" t="s">
        <v>140</v>
      </c>
      <c r="C57" s="563"/>
      <c r="D57" s="564"/>
      <c r="E57" s="152"/>
      <c r="F57" s="155"/>
      <c r="G57" s="152"/>
      <c r="H57" s="153"/>
      <c r="I57" s="153"/>
      <c r="J57" s="156"/>
      <c r="K57" s="156"/>
      <c r="L57" s="156"/>
      <c r="M57" s="153"/>
      <c r="N57" s="156"/>
      <c r="O57" s="156"/>
      <c r="P57" s="156"/>
      <c r="Q57" s="157"/>
    </row>
    <row r="58" spans="1:17" ht="13.5" hidden="1" thickBot="1">
      <c r="A58" s="568"/>
      <c r="B58" s="158" t="s">
        <v>145</v>
      </c>
      <c r="C58" s="563"/>
      <c r="D58" s="564"/>
      <c r="E58" s="155"/>
      <c r="F58" s="155"/>
      <c r="G58" s="155"/>
      <c r="H58" s="156"/>
      <c r="I58" s="156"/>
      <c r="J58" s="156"/>
      <c r="K58" s="156"/>
      <c r="L58" s="156"/>
      <c r="M58" s="156"/>
      <c r="N58" s="156"/>
      <c r="O58" s="156"/>
      <c r="P58" s="156"/>
      <c r="Q58" s="157"/>
    </row>
    <row r="59" spans="1:17" ht="13.5" hidden="1" thickBot="1">
      <c r="A59" s="567" t="s">
        <v>236</v>
      </c>
      <c r="B59" s="140" t="s">
        <v>85</v>
      </c>
      <c r="C59" s="570"/>
      <c r="D59" s="571"/>
      <c r="E59" s="571"/>
      <c r="F59" s="571"/>
      <c r="G59" s="571"/>
      <c r="H59" s="571"/>
      <c r="I59" s="571"/>
      <c r="J59" s="571"/>
      <c r="K59" s="141"/>
      <c r="L59" s="141"/>
      <c r="M59" s="141"/>
      <c r="N59" s="141"/>
      <c r="O59" s="141"/>
      <c r="P59" s="141"/>
      <c r="Q59" s="142"/>
    </row>
    <row r="60" spans="1:17" ht="13.5" hidden="1" thickBot="1">
      <c r="A60" s="568"/>
      <c r="B60" s="143" t="s">
        <v>86</v>
      </c>
      <c r="C60" s="563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3"/>
    </row>
    <row r="61" spans="1:17" ht="13.5" hidden="1" thickBot="1">
      <c r="A61" s="568"/>
      <c r="B61" s="143" t="s">
        <v>87</v>
      </c>
      <c r="C61" s="563"/>
      <c r="D61" s="572"/>
      <c r="E61" s="572"/>
      <c r="F61" s="572"/>
      <c r="G61" s="572"/>
      <c r="H61" s="572"/>
      <c r="I61" s="572"/>
      <c r="J61" s="572"/>
      <c r="K61" s="572"/>
      <c r="L61" s="146"/>
      <c r="M61" s="146"/>
      <c r="N61" s="146"/>
      <c r="O61" s="146"/>
      <c r="P61" s="146"/>
      <c r="Q61" s="147"/>
    </row>
    <row r="62" spans="1:17" ht="13.5" hidden="1" thickBot="1">
      <c r="A62" s="568"/>
      <c r="B62" s="148" t="s">
        <v>88</v>
      </c>
      <c r="C62" s="159"/>
      <c r="D62" s="160"/>
      <c r="E62" s="160"/>
      <c r="F62" s="160"/>
      <c r="G62" s="160"/>
      <c r="H62" s="160"/>
      <c r="I62" s="160"/>
      <c r="J62" s="160"/>
      <c r="K62" s="146"/>
      <c r="L62" s="146"/>
      <c r="M62" s="146"/>
      <c r="N62" s="146"/>
      <c r="O62" s="146"/>
      <c r="P62" s="146"/>
      <c r="Q62" s="147"/>
    </row>
    <row r="63" spans="1:17" ht="13.5" hidden="1" thickBot="1">
      <c r="A63" s="568"/>
      <c r="B63" s="149" t="s">
        <v>89</v>
      </c>
      <c r="C63" s="559"/>
      <c r="D63" s="56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17" ht="13.5" hidden="1" thickBot="1">
      <c r="A64" s="568"/>
      <c r="B64" s="140" t="s">
        <v>160</v>
      </c>
      <c r="C64" s="561"/>
      <c r="D64" s="562"/>
      <c r="E64" s="152"/>
      <c r="F64" s="152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4"/>
    </row>
    <row r="65" spans="1:17" ht="13.5" hidden="1" thickBot="1">
      <c r="A65" s="568"/>
      <c r="B65" s="143" t="s">
        <v>139</v>
      </c>
      <c r="C65" s="563"/>
      <c r="D65" s="564"/>
      <c r="E65" s="152"/>
      <c r="F65" s="155"/>
      <c r="G65" s="152"/>
      <c r="H65" s="153"/>
      <c r="I65" s="153"/>
      <c r="J65" s="156"/>
      <c r="K65" s="156"/>
      <c r="L65" s="156"/>
      <c r="M65" s="153"/>
      <c r="N65" s="156"/>
      <c r="O65" s="156"/>
      <c r="P65" s="156"/>
      <c r="Q65" s="157"/>
    </row>
    <row r="66" spans="1:17" ht="13.5" hidden="1" thickBot="1">
      <c r="A66" s="568"/>
      <c r="B66" s="158" t="s">
        <v>140</v>
      </c>
      <c r="C66" s="563"/>
      <c r="D66" s="564"/>
      <c r="E66" s="155"/>
      <c r="F66" s="155"/>
      <c r="G66" s="155"/>
      <c r="H66" s="156"/>
      <c r="I66" s="156"/>
      <c r="J66" s="156"/>
      <c r="K66" s="156"/>
      <c r="L66" s="156"/>
      <c r="M66" s="156"/>
      <c r="N66" s="156"/>
      <c r="O66" s="156"/>
      <c r="P66" s="156"/>
      <c r="Q66" s="157"/>
    </row>
    <row r="67" spans="1:17" ht="13.5" hidden="1" thickBot="1">
      <c r="A67" s="567" t="s">
        <v>237</v>
      </c>
      <c r="B67" s="140" t="s">
        <v>85</v>
      </c>
      <c r="C67" s="570"/>
      <c r="D67" s="571"/>
      <c r="E67" s="571"/>
      <c r="F67" s="571"/>
      <c r="G67" s="571"/>
      <c r="H67" s="571"/>
      <c r="I67" s="571"/>
      <c r="J67" s="571"/>
      <c r="K67" s="141"/>
      <c r="L67" s="141"/>
      <c r="M67" s="141"/>
      <c r="N67" s="141"/>
      <c r="O67" s="141"/>
      <c r="P67" s="141"/>
      <c r="Q67" s="142"/>
    </row>
    <row r="68" spans="1:17" ht="13.5" hidden="1" thickBot="1">
      <c r="A68" s="568"/>
      <c r="B68" s="143" t="s">
        <v>86</v>
      </c>
      <c r="C68" s="563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3"/>
    </row>
    <row r="69" spans="1:17" ht="13.5" hidden="1" thickBot="1">
      <c r="A69" s="568"/>
      <c r="B69" s="143" t="s">
        <v>87</v>
      </c>
      <c r="C69" s="563"/>
      <c r="D69" s="572"/>
      <c r="E69" s="572"/>
      <c r="F69" s="572"/>
      <c r="G69" s="572"/>
      <c r="H69" s="572"/>
      <c r="I69" s="572"/>
      <c r="J69" s="572"/>
      <c r="K69" s="572"/>
      <c r="L69" s="146"/>
      <c r="M69" s="146"/>
      <c r="N69" s="146"/>
      <c r="O69" s="146"/>
      <c r="P69" s="146"/>
      <c r="Q69" s="147"/>
    </row>
    <row r="70" spans="1:17" ht="13.5" hidden="1" thickBot="1">
      <c r="A70" s="568"/>
      <c r="B70" s="148" t="s">
        <v>88</v>
      </c>
      <c r="C70" s="159"/>
      <c r="D70" s="160"/>
      <c r="E70" s="160"/>
      <c r="F70" s="160"/>
      <c r="G70" s="160"/>
      <c r="H70" s="160"/>
      <c r="I70" s="160"/>
      <c r="J70" s="160"/>
      <c r="K70" s="146"/>
      <c r="L70" s="146"/>
      <c r="M70" s="146"/>
      <c r="N70" s="146"/>
      <c r="O70" s="146"/>
      <c r="P70" s="146"/>
      <c r="Q70" s="147"/>
    </row>
    <row r="71" spans="1:17" ht="13.5" hidden="1" thickBot="1">
      <c r="A71" s="568"/>
      <c r="B71" s="149" t="s">
        <v>89</v>
      </c>
      <c r="C71" s="559"/>
      <c r="D71" s="56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1"/>
    </row>
    <row r="72" spans="1:17" ht="13.5" hidden="1" thickBot="1">
      <c r="A72" s="568"/>
      <c r="B72" s="140" t="s">
        <v>160</v>
      </c>
      <c r="C72" s="561"/>
      <c r="D72" s="562"/>
      <c r="E72" s="152"/>
      <c r="F72" s="152"/>
      <c r="G72" s="152"/>
      <c r="H72" s="153"/>
      <c r="I72" s="153"/>
      <c r="J72" s="153"/>
      <c r="K72" s="153"/>
      <c r="L72" s="153"/>
      <c r="M72" s="153"/>
      <c r="N72" s="153"/>
      <c r="O72" s="153"/>
      <c r="P72" s="153"/>
      <c r="Q72" s="154"/>
    </row>
    <row r="73" spans="1:17" ht="13.5" hidden="1" thickBot="1">
      <c r="A73" s="568"/>
      <c r="B73" s="143" t="s">
        <v>139</v>
      </c>
      <c r="C73" s="563"/>
      <c r="D73" s="564"/>
      <c r="E73" s="152"/>
      <c r="F73" s="155"/>
      <c r="G73" s="152"/>
      <c r="H73" s="153"/>
      <c r="I73" s="153"/>
      <c r="J73" s="156"/>
      <c r="K73" s="156"/>
      <c r="L73" s="156"/>
      <c r="M73" s="153"/>
      <c r="N73" s="156"/>
      <c r="O73" s="156"/>
      <c r="P73" s="156"/>
      <c r="Q73" s="157"/>
    </row>
    <row r="74" spans="1:17" ht="13.5" hidden="1" thickBot="1">
      <c r="A74" s="568"/>
      <c r="B74" s="158" t="s">
        <v>140</v>
      </c>
      <c r="C74" s="563"/>
      <c r="D74" s="564"/>
      <c r="E74" s="155"/>
      <c r="F74" s="155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7"/>
    </row>
    <row r="75" spans="1:17" ht="13.5" hidden="1" thickBot="1">
      <c r="A75" s="567" t="s">
        <v>238</v>
      </c>
      <c r="B75" s="140" t="s">
        <v>85</v>
      </c>
      <c r="C75" s="570"/>
      <c r="D75" s="571"/>
      <c r="E75" s="571"/>
      <c r="F75" s="571"/>
      <c r="G75" s="571"/>
      <c r="H75" s="571"/>
      <c r="I75" s="571"/>
      <c r="J75" s="571"/>
      <c r="K75" s="141"/>
      <c r="L75" s="141"/>
      <c r="M75" s="141"/>
      <c r="N75" s="141"/>
      <c r="O75" s="141"/>
      <c r="P75" s="141"/>
      <c r="Q75" s="142"/>
    </row>
    <row r="76" spans="1:17" ht="13.5" hidden="1" thickBot="1">
      <c r="A76" s="568"/>
      <c r="B76" s="143" t="s">
        <v>86</v>
      </c>
      <c r="C76" s="563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3"/>
    </row>
    <row r="77" spans="1:17" ht="13.5" hidden="1" thickBot="1">
      <c r="A77" s="568"/>
      <c r="B77" s="143" t="s">
        <v>87</v>
      </c>
      <c r="C77" s="563"/>
      <c r="D77" s="572"/>
      <c r="E77" s="572"/>
      <c r="F77" s="572"/>
      <c r="G77" s="572"/>
      <c r="H77" s="572"/>
      <c r="I77" s="572"/>
      <c r="J77" s="572"/>
      <c r="K77" s="572"/>
      <c r="L77" s="146"/>
      <c r="M77" s="146"/>
      <c r="N77" s="146"/>
      <c r="O77" s="146"/>
      <c r="P77" s="146"/>
      <c r="Q77" s="147"/>
    </row>
    <row r="78" spans="1:17" ht="13.5" hidden="1" thickBot="1">
      <c r="A78" s="568"/>
      <c r="B78" s="148" t="s">
        <v>88</v>
      </c>
      <c r="C78" s="159"/>
      <c r="D78" s="160"/>
      <c r="E78" s="160"/>
      <c r="F78" s="160"/>
      <c r="G78" s="160"/>
      <c r="H78" s="160"/>
      <c r="I78" s="160"/>
      <c r="J78" s="160"/>
      <c r="K78" s="146"/>
      <c r="L78" s="146"/>
      <c r="M78" s="146"/>
      <c r="N78" s="146"/>
      <c r="O78" s="146"/>
      <c r="P78" s="146"/>
      <c r="Q78" s="147"/>
    </row>
    <row r="79" spans="1:17" ht="13.5" hidden="1" thickBot="1">
      <c r="A79" s="568"/>
      <c r="B79" s="149" t="s">
        <v>89</v>
      </c>
      <c r="C79" s="559"/>
      <c r="D79" s="56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</row>
    <row r="80" spans="1:17" ht="13.5" hidden="1" thickBot="1">
      <c r="A80" s="568"/>
      <c r="B80" s="140" t="s">
        <v>160</v>
      </c>
      <c r="C80" s="561"/>
      <c r="D80" s="562"/>
      <c r="E80" s="152"/>
      <c r="F80" s="152"/>
      <c r="G80" s="152"/>
      <c r="H80" s="153"/>
      <c r="I80" s="153"/>
      <c r="J80" s="153"/>
      <c r="K80" s="153"/>
      <c r="L80" s="153"/>
      <c r="M80" s="153"/>
      <c r="N80" s="153"/>
      <c r="O80" s="153"/>
      <c r="P80" s="153"/>
      <c r="Q80" s="154"/>
    </row>
    <row r="81" spans="1:17" ht="13.5" hidden="1" thickBot="1">
      <c r="A81" s="568"/>
      <c r="B81" s="143" t="s">
        <v>139</v>
      </c>
      <c r="C81" s="563"/>
      <c r="D81" s="564"/>
      <c r="E81" s="152"/>
      <c r="F81" s="155"/>
      <c r="G81" s="152"/>
      <c r="H81" s="153"/>
      <c r="I81" s="153"/>
      <c r="J81" s="156"/>
      <c r="K81" s="156"/>
      <c r="L81" s="156"/>
      <c r="M81" s="153"/>
      <c r="N81" s="156"/>
      <c r="O81" s="156"/>
      <c r="P81" s="156"/>
      <c r="Q81" s="157"/>
    </row>
    <row r="82" spans="1:17" ht="13.5" hidden="1" thickBot="1">
      <c r="A82" s="568"/>
      <c r="B82" s="158" t="s">
        <v>140</v>
      </c>
      <c r="C82" s="563"/>
      <c r="D82" s="564"/>
      <c r="E82" s="155"/>
      <c r="F82" s="155"/>
      <c r="G82" s="155"/>
      <c r="H82" s="156"/>
      <c r="I82" s="156"/>
      <c r="J82" s="156"/>
      <c r="K82" s="156"/>
      <c r="L82" s="156"/>
      <c r="M82" s="156"/>
      <c r="N82" s="156"/>
      <c r="O82" s="156"/>
      <c r="P82" s="156"/>
      <c r="Q82" s="157"/>
    </row>
    <row r="83" spans="1:17" ht="13.5" hidden="1" thickBot="1">
      <c r="A83" s="567" t="s">
        <v>239</v>
      </c>
      <c r="B83" s="140" t="s">
        <v>85</v>
      </c>
      <c r="C83" s="570"/>
      <c r="D83" s="571"/>
      <c r="E83" s="571"/>
      <c r="F83" s="571"/>
      <c r="G83" s="571"/>
      <c r="H83" s="571"/>
      <c r="I83" s="571"/>
      <c r="J83" s="571"/>
      <c r="K83" s="141"/>
      <c r="L83" s="141"/>
      <c r="M83" s="141"/>
      <c r="N83" s="141"/>
      <c r="O83" s="141"/>
      <c r="P83" s="141"/>
      <c r="Q83" s="142"/>
    </row>
    <row r="84" spans="1:17" ht="13.5" hidden="1" thickBot="1">
      <c r="A84" s="568"/>
      <c r="B84" s="143" t="s">
        <v>86</v>
      </c>
      <c r="C84" s="563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3"/>
    </row>
    <row r="85" spans="1:17" ht="13.5" hidden="1" thickBot="1">
      <c r="A85" s="568"/>
      <c r="B85" s="143" t="s">
        <v>87</v>
      </c>
      <c r="C85" s="563"/>
      <c r="D85" s="572"/>
      <c r="E85" s="572"/>
      <c r="F85" s="572"/>
      <c r="G85" s="572"/>
      <c r="H85" s="572"/>
      <c r="I85" s="572"/>
      <c r="J85" s="572"/>
      <c r="K85" s="572"/>
      <c r="L85" s="146"/>
      <c r="M85" s="146"/>
      <c r="N85" s="146"/>
      <c r="O85" s="146"/>
      <c r="P85" s="146"/>
      <c r="Q85" s="147"/>
    </row>
    <row r="86" spans="1:17" ht="13.5" hidden="1" thickBot="1">
      <c r="A86" s="568"/>
      <c r="B86" s="148" t="s">
        <v>88</v>
      </c>
      <c r="C86" s="159"/>
      <c r="D86" s="160"/>
      <c r="E86" s="160"/>
      <c r="F86" s="160"/>
      <c r="G86" s="160"/>
      <c r="H86" s="160"/>
      <c r="I86" s="160"/>
      <c r="J86" s="160"/>
      <c r="K86" s="146"/>
      <c r="L86" s="146"/>
      <c r="M86" s="146"/>
      <c r="N86" s="146"/>
      <c r="O86" s="146"/>
      <c r="P86" s="146"/>
      <c r="Q86" s="147"/>
    </row>
    <row r="87" spans="1:17" ht="13.5" hidden="1" thickBot="1">
      <c r="A87" s="568"/>
      <c r="B87" s="149" t="s">
        <v>89</v>
      </c>
      <c r="C87" s="559"/>
      <c r="D87" s="56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1"/>
    </row>
    <row r="88" spans="1:17" ht="13.5" hidden="1" thickBot="1">
      <c r="A88" s="568"/>
      <c r="B88" s="140" t="s">
        <v>160</v>
      </c>
      <c r="C88" s="561"/>
      <c r="D88" s="562"/>
      <c r="E88" s="152"/>
      <c r="F88" s="152"/>
      <c r="G88" s="152"/>
      <c r="H88" s="153"/>
      <c r="I88" s="153"/>
      <c r="J88" s="153"/>
      <c r="K88" s="153"/>
      <c r="L88" s="153"/>
      <c r="M88" s="153"/>
      <c r="N88" s="153"/>
      <c r="O88" s="153"/>
      <c r="P88" s="153"/>
      <c r="Q88" s="154"/>
    </row>
    <row r="89" spans="1:17" ht="13.5" hidden="1" thickBot="1">
      <c r="A89" s="568"/>
      <c r="B89" s="143" t="s">
        <v>139</v>
      </c>
      <c r="C89" s="563"/>
      <c r="D89" s="564"/>
      <c r="E89" s="152"/>
      <c r="F89" s="155"/>
      <c r="G89" s="152"/>
      <c r="H89" s="153"/>
      <c r="I89" s="153"/>
      <c r="J89" s="156"/>
      <c r="K89" s="156"/>
      <c r="L89" s="156"/>
      <c r="M89" s="153"/>
      <c r="N89" s="156"/>
      <c r="O89" s="156"/>
      <c r="P89" s="156"/>
      <c r="Q89" s="157"/>
    </row>
    <row r="90" spans="1:17" ht="13.5" hidden="1" thickBot="1">
      <c r="A90" s="568"/>
      <c r="B90" s="158" t="s">
        <v>140</v>
      </c>
      <c r="C90" s="563"/>
      <c r="D90" s="564"/>
      <c r="E90" s="155"/>
      <c r="F90" s="155"/>
      <c r="G90" s="155"/>
      <c r="H90" s="156"/>
      <c r="I90" s="156"/>
      <c r="J90" s="156"/>
      <c r="K90" s="156"/>
      <c r="L90" s="156"/>
      <c r="M90" s="156"/>
      <c r="N90" s="156"/>
      <c r="O90" s="156"/>
      <c r="P90" s="156"/>
      <c r="Q90" s="157"/>
    </row>
    <row r="91" spans="1:17" ht="13.5" hidden="1" thickBot="1">
      <c r="A91" s="567" t="s">
        <v>240</v>
      </c>
      <c r="B91" s="164" t="s">
        <v>85</v>
      </c>
      <c r="C91" s="570"/>
      <c r="D91" s="571"/>
      <c r="E91" s="571"/>
      <c r="F91" s="571"/>
      <c r="G91" s="571"/>
      <c r="H91" s="571"/>
      <c r="I91" s="571"/>
      <c r="J91" s="571"/>
      <c r="K91" s="141"/>
      <c r="L91" s="141"/>
      <c r="M91" s="141"/>
      <c r="N91" s="141"/>
      <c r="O91" s="141"/>
      <c r="P91" s="141"/>
      <c r="Q91" s="142"/>
    </row>
    <row r="92" spans="1:17" ht="13.5" hidden="1" thickBot="1">
      <c r="A92" s="568"/>
      <c r="B92" s="143" t="s">
        <v>86</v>
      </c>
      <c r="C92" s="563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3"/>
    </row>
    <row r="93" spans="1:17" ht="13.5" hidden="1" thickBot="1">
      <c r="A93" s="568"/>
      <c r="B93" s="143" t="s">
        <v>87</v>
      </c>
      <c r="C93" s="563"/>
      <c r="D93" s="572"/>
      <c r="E93" s="572"/>
      <c r="F93" s="572"/>
      <c r="G93" s="572"/>
      <c r="H93" s="572"/>
      <c r="I93" s="572"/>
      <c r="J93" s="572"/>
      <c r="K93" s="572"/>
      <c r="L93" s="146"/>
      <c r="M93" s="146"/>
      <c r="N93" s="146"/>
      <c r="O93" s="146"/>
      <c r="P93" s="146"/>
      <c r="Q93" s="147"/>
    </row>
    <row r="94" spans="1:17" ht="13.5" hidden="1" thickBot="1">
      <c r="A94" s="568"/>
      <c r="B94" s="148" t="s">
        <v>88</v>
      </c>
      <c r="C94" s="159"/>
      <c r="D94" s="160"/>
      <c r="E94" s="160"/>
      <c r="F94" s="160"/>
      <c r="G94" s="160"/>
      <c r="H94" s="160"/>
      <c r="I94" s="160"/>
      <c r="J94" s="160"/>
      <c r="K94" s="146"/>
      <c r="L94" s="146"/>
      <c r="M94" s="146"/>
      <c r="N94" s="146"/>
      <c r="O94" s="146"/>
      <c r="P94" s="146"/>
      <c r="Q94" s="147"/>
    </row>
    <row r="95" spans="1:17" ht="13.5" hidden="1" thickBot="1">
      <c r="A95" s="568"/>
      <c r="B95" s="149" t="s">
        <v>89</v>
      </c>
      <c r="C95" s="559"/>
      <c r="D95" s="56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1"/>
    </row>
    <row r="96" spans="1:17" ht="13.5" hidden="1" thickBot="1">
      <c r="A96" s="568"/>
      <c r="B96" s="140" t="s">
        <v>160</v>
      </c>
      <c r="C96" s="561"/>
      <c r="D96" s="562"/>
      <c r="E96" s="152"/>
      <c r="F96" s="152"/>
      <c r="G96" s="152"/>
      <c r="H96" s="153"/>
      <c r="I96" s="153"/>
      <c r="J96" s="153"/>
      <c r="K96" s="153"/>
      <c r="L96" s="153"/>
      <c r="M96" s="153"/>
      <c r="N96" s="153"/>
      <c r="O96" s="153"/>
      <c r="P96" s="153"/>
      <c r="Q96" s="154"/>
    </row>
    <row r="97" spans="1:17" ht="13.5" hidden="1" thickBot="1">
      <c r="A97" s="568"/>
      <c r="B97" s="143" t="s">
        <v>139</v>
      </c>
      <c r="C97" s="563"/>
      <c r="D97" s="564"/>
      <c r="E97" s="152"/>
      <c r="F97" s="155"/>
      <c r="G97" s="152"/>
      <c r="H97" s="153"/>
      <c r="I97" s="153"/>
      <c r="J97" s="156"/>
      <c r="K97" s="156"/>
      <c r="L97" s="156"/>
      <c r="M97" s="153"/>
      <c r="N97" s="156"/>
      <c r="O97" s="156"/>
      <c r="P97" s="156"/>
      <c r="Q97" s="157"/>
    </row>
    <row r="98" spans="1:17" ht="13.5" hidden="1" thickBot="1">
      <c r="A98" s="569"/>
      <c r="B98" s="158" t="s">
        <v>140</v>
      </c>
      <c r="C98" s="565"/>
      <c r="D98" s="566"/>
      <c r="E98" s="161"/>
      <c r="F98" s="161"/>
      <c r="G98" s="161"/>
      <c r="H98" s="162"/>
      <c r="I98" s="162"/>
      <c r="J98" s="162"/>
      <c r="K98" s="162"/>
      <c r="L98" s="162"/>
      <c r="M98" s="162"/>
      <c r="N98" s="162"/>
      <c r="O98" s="162"/>
      <c r="P98" s="162"/>
      <c r="Q98" s="163"/>
    </row>
    <row r="99" spans="1:17" ht="13.5" hidden="1" thickBot="1">
      <c r="A99" s="579" t="s">
        <v>241</v>
      </c>
      <c r="B99" s="140" t="s">
        <v>85</v>
      </c>
      <c r="C99" s="503"/>
      <c r="D99" s="506"/>
      <c r="E99" s="506"/>
      <c r="F99" s="506"/>
      <c r="G99" s="506"/>
      <c r="H99" s="506"/>
      <c r="I99" s="506"/>
      <c r="J99" s="506"/>
      <c r="K99" s="506"/>
      <c r="L99" s="506"/>
      <c r="M99" s="506"/>
      <c r="N99" s="506"/>
      <c r="O99" s="506"/>
      <c r="P99" s="506"/>
      <c r="Q99" s="507"/>
    </row>
    <row r="100" spans="1:17" ht="13.5" hidden="1" thickBot="1">
      <c r="A100" s="580"/>
      <c r="B100" s="143" t="s">
        <v>86</v>
      </c>
      <c r="C100" s="503"/>
      <c r="D100" s="506"/>
      <c r="E100" s="506"/>
      <c r="F100" s="506"/>
      <c r="G100" s="506"/>
      <c r="H100" s="506"/>
      <c r="I100" s="506"/>
      <c r="J100" s="506"/>
      <c r="K100" s="506"/>
      <c r="L100" s="506"/>
      <c r="M100" s="506"/>
      <c r="N100" s="506"/>
      <c r="O100" s="506"/>
      <c r="P100" s="506"/>
      <c r="Q100" s="507"/>
    </row>
    <row r="101" spans="1:17" ht="13.5" hidden="1" thickBot="1">
      <c r="A101" s="580"/>
      <c r="B101" s="143" t="s">
        <v>87</v>
      </c>
      <c r="C101" s="503"/>
      <c r="D101" s="506"/>
      <c r="E101" s="506"/>
      <c r="F101" s="506"/>
      <c r="G101" s="506"/>
      <c r="H101" s="506"/>
      <c r="I101" s="506"/>
      <c r="J101" s="506"/>
      <c r="K101" s="506"/>
      <c r="L101" s="506"/>
      <c r="M101" s="506"/>
      <c r="N101" s="506"/>
      <c r="O101" s="506"/>
      <c r="P101" s="506"/>
      <c r="Q101" s="507"/>
    </row>
    <row r="102" spans="1:17" ht="13.5" hidden="1" thickBot="1">
      <c r="A102" s="580"/>
      <c r="B102" s="148" t="s">
        <v>88</v>
      </c>
      <c r="C102" s="503"/>
      <c r="D102" s="506"/>
      <c r="E102" s="506"/>
      <c r="F102" s="506"/>
      <c r="G102" s="506"/>
      <c r="H102" s="506"/>
      <c r="I102" s="506"/>
      <c r="J102" s="506"/>
      <c r="K102" s="506"/>
      <c r="L102" s="506"/>
      <c r="M102" s="506"/>
      <c r="N102" s="506"/>
      <c r="O102" s="506"/>
      <c r="P102" s="506"/>
      <c r="Q102" s="507"/>
    </row>
    <row r="103" spans="1:17" ht="13.5" hidden="1" thickBot="1">
      <c r="A103" s="580"/>
      <c r="B103" s="149" t="s">
        <v>89</v>
      </c>
      <c r="C103" s="582"/>
      <c r="D103" s="56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1"/>
    </row>
    <row r="104" spans="1:17" ht="13.5" hidden="1" thickBot="1">
      <c r="A104" s="580"/>
      <c r="B104" s="165" t="s">
        <v>160</v>
      </c>
      <c r="C104" s="561"/>
      <c r="D104" s="562"/>
      <c r="E104" s="166"/>
      <c r="F104" s="166"/>
      <c r="G104" s="166"/>
      <c r="H104" s="167"/>
      <c r="I104" s="167"/>
      <c r="J104" s="167"/>
      <c r="K104" s="167"/>
      <c r="L104" s="167"/>
      <c r="M104" s="167"/>
      <c r="N104" s="167"/>
      <c r="O104" s="167"/>
      <c r="P104" s="167"/>
      <c r="Q104" s="168"/>
    </row>
    <row r="105" spans="1:17" ht="13.5" hidden="1" thickBot="1">
      <c r="A105" s="580"/>
      <c r="B105" s="143" t="s">
        <v>139</v>
      </c>
      <c r="C105" s="563"/>
      <c r="D105" s="564"/>
      <c r="E105" s="152"/>
      <c r="F105" s="155"/>
      <c r="G105" s="152"/>
      <c r="H105" s="153"/>
      <c r="I105" s="153"/>
      <c r="J105" s="156"/>
      <c r="K105" s="156"/>
      <c r="L105" s="156"/>
      <c r="M105" s="153"/>
      <c r="N105" s="156"/>
      <c r="O105" s="156"/>
      <c r="P105" s="156"/>
      <c r="Q105" s="157"/>
    </row>
    <row r="106" spans="1:17" ht="13.5" hidden="1" thickBot="1">
      <c r="A106" s="581"/>
      <c r="B106" s="158" t="s">
        <v>140</v>
      </c>
      <c r="C106" s="565"/>
      <c r="D106" s="566"/>
      <c r="E106" s="161"/>
      <c r="F106" s="161"/>
      <c r="G106" s="161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</row>
    <row r="107" spans="1:17" ht="13.5" hidden="1" thickBot="1">
      <c r="A107" s="579" t="s">
        <v>242</v>
      </c>
      <c r="B107" s="164" t="s">
        <v>85</v>
      </c>
      <c r="C107" s="504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169"/>
    </row>
    <row r="108" spans="1:17" ht="13.5" hidden="1" thickBot="1">
      <c r="A108" s="580"/>
      <c r="B108" s="143" t="s">
        <v>86</v>
      </c>
      <c r="C108" s="503"/>
      <c r="D108" s="506"/>
      <c r="E108" s="506"/>
      <c r="F108" s="506"/>
      <c r="G108" s="506"/>
      <c r="H108" s="506"/>
      <c r="I108" s="506"/>
      <c r="J108" s="506"/>
      <c r="K108" s="506"/>
      <c r="L108" s="506"/>
      <c r="M108" s="506"/>
      <c r="N108" s="506"/>
      <c r="O108" s="506"/>
      <c r="P108" s="506"/>
      <c r="Q108" s="507"/>
    </row>
    <row r="109" spans="1:17" ht="13.5" hidden="1" thickBot="1">
      <c r="A109" s="580"/>
      <c r="B109" s="143" t="s">
        <v>87</v>
      </c>
      <c r="C109" s="503"/>
      <c r="D109" s="506"/>
      <c r="E109" s="506"/>
      <c r="F109" s="506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7"/>
    </row>
    <row r="110" spans="1:17" ht="13.5" hidden="1" thickBot="1">
      <c r="A110" s="580"/>
      <c r="B110" s="148" t="s">
        <v>88</v>
      </c>
      <c r="C110" s="503"/>
      <c r="D110" s="506"/>
      <c r="E110" s="506"/>
      <c r="F110" s="506"/>
      <c r="G110" s="506"/>
      <c r="H110" s="506"/>
      <c r="I110" s="506"/>
      <c r="J110" s="506"/>
      <c r="K110" s="506"/>
      <c r="L110" s="506"/>
      <c r="M110" s="506"/>
      <c r="N110" s="506"/>
      <c r="O110" s="506"/>
      <c r="P110" s="506"/>
      <c r="Q110" s="507"/>
    </row>
    <row r="111" spans="1:17" ht="13.5" hidden="1" thickBot="1">
      <c r="A111" s="580"/>
      <c r="B111" s="149" t="s">
        <v>89</v>
      </c>
      <c r="C111" s="582"/>
      <c r="D111" s="56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1"/>
    </row>
    <row r="112" spans="1:17" ht="13.5" hidden="1" thickBot="1">
      <c r="A112" s="580"/>
      <c r="B112" s="140" t="s">
        <v>160</v>
      </c>
      <c r="C112" s="561"/>
      <c r="D112" s="562"/>
      <c r="E112" s="152"/>
      <c r="F112" s="152"/>
      <c r="G112" s="152"/>
      <c r="H112" s="153"/>
      <c r="I112" s="153"/>
      <c r="J112" s="153"/>
      <c r="K112" s="153"/>
      <c r="L112" s="153"/>
      <c r="M112" s="153"/>
      <c r="N112" s="153"/>
      <c r="O112" s="153"/>
      <c r="P112" s="153"/>
      <c r="Q112" s="154"/>
    </row>
    <row r="113" spans="1:17" ht="13.5" hidden="1" thickBot="1">
      <c r="A113" s="580"/>
      <c r="B113" s="143" t="s">
        <v>139</v>
      </c>
      <c r="C113" s="563"/>
      <c r="D113" s="564"/>
      <c r="E113" s="152"/>
      <c r="F113" s="155"/>
      <c r="G113" s="152"/>
      <c r="H113" s="153"/>
      <c r="I113" s="153"/>
      <c r="J113" s="156"/>
      <c r="K113" s="156"/>
      <c r="L113" s="156"/>
      <c r="M113" s="153"/>
      <c r="N113" s="156"/>
      <c r="O113" s="156"/>
      <c r="P113" s="156"/>
      <c r="Q113" s="157"/>
    </row>
    <row r="114" spans="1:17" ht="13.5" hidden="1" thickBot="1">
      <c r="A114" s="581"/>
      <c r="B114" s="158" t="s">
        <v>140</v>
      </c>
      <c r="C114" s="565"/>
      <c r="D114" s="566"/>
      <c r="E114" s="161"/>
      <c r="F114" s="161"/>
      <c r="G114" s="161"/>
      <c r="H114" s="162"/>
      <c r="I114" s="162"/>
      <c r="J114" s="162"/>
      <c r="K114" s="162"/>
      <c r="L114" s="162"/>
      <c r="M114" s="162"/>
      <c r="N114" s="162"/>
      <c r="O114" s="162"/>
      <c r="P114" s="162"/>
      <c r="Q114" s="163"/>
    </row>
    <row r="115" spans="1:17" ht="13.5" hidden="1" thickBot="1">
      <c r="A115" s="579" t="s">
        <v>243</v>
      </c>
      <c r="B115" s="164" t="s">
        <v>85</v>
      </c>
      <c r="C115" s="504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505"/>
      <c r="O115" s="505"/>
      <c r="P115" s="505"/>
      <c r="Q115" s="169"/>
    </row>
    <row r="116" spans="1:17" ht="13.5" hidden="1" thickBot="1">
      <c r="A116" s="580"/>
      <c r="B116" s="143" t="s">
        <v>86</v>
      </c>
      <c r="C116" s="563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  <c r="Q116" s="573"/>
    </row>
    <row r="117" spans="1:17" ht="13.5" hidden="1" thickBot="1">
      <c r="A117" s="580"/>
      <c r="B117" s="143" t="s">
        <v>87</v>
      </c>
      <c r="C117" s="503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  <c r="N117" s="506"/>
      <c r="O117" s="506"/>
      <c r="P117" s="506"/>
      <c r="Q117" s="507"/>
    </row>
    <row r="118" spans="1:17" ht="13.5" hidden="1" thickBot="1">
      <c r="A118" s="580"/>
      <c r="B118" s="148" t="s">
        <v>88</v>
      </c>
      <c r="C118" s="503"/>
      <c r="D118" s="506"/>
      <c r="E118" s="506"/>
      <c r="F118" s="506"/>
      <c r="G118" s="506"/>
      <c r="H118" s="506"/>
      <c r="I118" s="506"/>
      <c r="J118" s="506"/>
      <c r="K118" s="506"/>
      <c r="L118" s="506"/>
      <c r="M118" s="506"/>
      <c r="N118" s="506"/>
      <c r="O118" s="506"/>
      <c r="P118" s="506"/>
      <c r="Q118" s="507"/>
    </row>
    <row r="119" spans="1:17" ht="13.5" hidden="1" thickBot="1">
      <c r="A119" s="580"/>
      <c r="B119" s="149" t="s">
        <v>89</v>
      </c>
      <c r="C119" s="582"/>
      <c r="D119" s="56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1"/>
    </row>
    <row r="120" spans="1:17" ht="13.5" hidden="1" thickBot="1">
      <c r="A120" s="580"/>
      <c r="B120" s="140" t="s">
        <v>160</v>
      </c>
      <c r="C120" s="561"/>
      <c r="D120" s="562"/>
      <c r="E120" s="152"/>
      <c r="F120" s="152"/>
      <c r="G120" s="152"/>
      <c r="H120" s="153"/>
      <c r="I120" s="153"/>
      <c r="J120" s="153"/>
      <c r="K120" s="153"/>
      <c r="L120" s="153"/>
      <c r="M120" s="153"/>
      <c r="N120" s="153"/>
      <c r="O120" s="153"/>
      <c r="P120" s="153"/>
      <c r="Q120" s="154"/>
    </row>
    <row r="121" spans="1:17" ht="13.5" hidden="1" thickBot="1">
      <c r="A121" s="580"/>
      <c r="B121" s="143" t="s">
        <v>139</v>
      </c>
      <c r="C121" s="563"/>
      <c r="D121" s="564"/>
      <c r="E121" s="152"/>
      <c r="F121" s="155"/>
      <c r="G121" s="152"/>
      <c r="H121" s="153"/>
      <c r="I121" s="153"/>
      <c r="J121" s="156"/>
      <c r="K121" s="156"/>
      <c r="L121" s="156"/>
      <c r="M121" s="153"/>
      <c r="N121" s="156"/>
      <c r="O121" s="156"/>
      <c r="P121" s="156"/>
      <c r="Q121" s="157"/>
    </row>
    <row r="122" spans="1:17" ht="13.5" hidden="1" thickBot="1">
      <c r="A122" s="581"/>
      <c r="B122" s="158" t="s">
        <v>140</v>
      </c>
      <c r="C122" s="565"/>
      <c r="D122" s="566"/>
      <c r="E122" s="161"/>
      <c r="F122" s="161"/>
      <c r="G122" s="161"/>
      <c r="H122" s="162"/>
      <c r="I122" s="162"/>
      <c r="J122" s="162"/>
      <c r="K122" s="162"/>
      <c r="L122" s="162"/>
      <c r="M122" s="162"/>
      <c r="N122" s="162"/>
      <c r="O122" s="162"/>
      <c r="P122" s="162"/>
      <c r="Q122" s="163"/>
    </row>
    <row r="123" spans="1:17" ht="13.5" hidden="1" thickBot="1">
      <c r="A123" s="579" t="s">
        <v>244</v>
      </c>
      <c r="B123" s="164" t="s">
        <v>85</v>
      </c>
      <c r="C123" s="504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P123" s="505"/>
      <c r="Q123" s="169"/>
    </row>
    <row r="124" spans="1:17" ht="13.5" hidden="1" thickBot="1">
      <c r="A124" s="580"/>
      <c r="B124" s="143" t="s">
        <v>86</v>
      </c>
      <c r="C124" s="563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  <c r="P124" s="572"/>
      <c r="Q124" s="573"/>
    </row>
    <row r="125" spans="1:17" ht="13.5" hidden="1" thickBot="1">
      <c r="A125" s="580"/>
      <c r="B125" s="143" t="s">
        <v>87</v>
      </c>
      <c r="C125" s="503"/>
      <c r="D125" s="506"/>
      <c r="E125" s="506"/>
      <c r="F125" s="506"/>
      <c r="G125" s="506"/>
      <c r="H125" s="506"/>
      <c r="I125" s="506"/>
      <c r="J125" s="506"/>
      <c r="K125" s="506"/>
      <c r="L125" s="506"/>
      <c r="M125" s="506"/>
      <c r="N125" s="506"/>
      <c r="O125" s="506"/>
      <c r="P125" s="506"/>
      <c r="Q125" s="507"/>
    </row>
    <row r="126" spans="1:17" ht="13.5" hidden="1" thickBot="1">
      <c r="A126" s="580"/>
      <c r="B126" s="148" t="s">
        <v>88</v>
      </c>
      <c r="C126" s="503"/>
      <c r="D126" s="506"/>
      <c r="E126" s="506"/>
      <c r="F126" s="506"/>
      <c r="G126" s="506"/>
      <c r="H126" s="506"/>
      <c r="I126" s="506"/>
      <c r="J126" s="506"/>
      <c r="K126" s="506"/>
      <c r="L126" s="506"/>
      <c r="M126" s="506"/>
      <c r="N126" s="506"/>
      <c r="O126" s="506"/>
      <c r="P126" s="506"/>
      <c r="Q126" s="507"/>
    </row>
    <row r="127" spans="1:17" ht="13.5" hidden="1" thickBot="1">
      <c r="A127" s="580"/>
      <c r="B127" s="149" t="s">
        <v>89</v>
      </c>
      <c r="C127" s="582"/>
      <c r="D127" s="56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1"/>
    </row>
    <row r="128" spans="1:17" ht="13.5" hidden="1" thickBot="1">
      <c r="A128" s="580"/>
      <c r="B128" s="140" t="s">
        <v>160</v>
      </c>
      <c r="C128" s="561"/>
      <c r="D128" s="562"/>
      <c r="E128" s="152"/>
      <c r="F128" s="152"/>
      <c r="G128" s="15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4"/>
    </row>
    <row r="129" spans="1:17" ht="13.5" hidden="1" thickBot="1">
      <c r="A129" s="580"/>
      <c r="B129" s="143" t="s">
        <v>139</v>
      </c>
      <c r="C129" s="563"/>
      <c r="D129" s="564"/>
      <c r="E129" s="152"/>
      <c r="F129" s="155"/>
      <c r="G129" s="152"/>
      <c r="H129" s="153"/>
      <c r="I129" s="153"/>
      <c r="J129" s="156"/>
      <c r="K129" s="156"/>
      <c r="L129" s="156"/>
      <c r="M129" s="153"/>
      <c r="N129" s="156"/>
      <c r="O129" s="156"/>
      <c r="P129" s="156"/>
      <c r="Q129" s="157"/>
    </row>
    <row r="130" spans="1:17" ht="13.5" hidden="1" thickBot="1">
      <c r="A130" s="581"/>
      <c r="B130" s="158" t="s">
        <v>140</v>
      </c>
      <c r="C130" s="565"/>
      <c r="D130" s="566"/>
      <c r="E130" s="161"/>
      <c r="F130" s="161"/>
      <c r="G130" s="161"/>
      <c r="H130" s="162"/>
      <c r="I130" s="162"/>
      <c r="J130" s="162"/>
      <c r="K130" s="162"/>
      <c r="L130" s="162"/>
      <c r="M130" s="162"/>
      <c r="N130" s="162"/>
      <c r="O130" s="162"/>
      <c r="P130" s="162"/>
      <c r="Q130" s="163"/>
    </row>
    <row r="131" spans="1:17" ht="13.5" hidden="1" thickBot="1">
      <c r="A131" s="579" t="s">
        <v>245</v>
      </c>
      <c r="B131" s="164" t="s">
        <v>85</v>
      </c>
      <c r="C131" s="504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  <c r="P131" s="505"/>
      <c r="Q131" s="169"/>
    </row>
    <row r="132" spans="1:17" ht="13.5" hidden="1" thickBot="1">
      <c r="A132" s="580"/>
      <c r="B132" s="143" t="s">
        <v>86</v>
      </c>
      <c r="C132" s="563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3"/>
    </row>
    <row r="133" spans="1:17" ht="13.5" hidden="1" thickBot="1">
      <c r="A133" s="580"/>
      <c r="B133" s="143" t="s">
        <v>87</v>
      </c>
      <c r="C133" s="503"/>
      <c r="D133" s="506"/>
      <c r="E133" s="506"/>
      <c r="F133" s="506"/>
      <c r="G133" s="506"/>
      <c r="H133" s="506"/>
      <c r="I133" s="506"/>
      <c r="J133" s="506"/>
      <c r="K133" s="506"/>
      <c r="L133" s="506"/>
      <c r="M133" s="506"/>
      <c r="N133" s="506"/>
      <c r="O133" s="506"/>
      <c r="P133" s="506"/>
      <c r="Q133" s="507"/>
    </row>
    <row r="134" spans="1:17" ht="13.5" hidden="1" thickBot="1">
      <c r="A134" s="580"/>
      <c r="B134" s="148" t="s">
        <v>233</v>
      </c>
      <c r="C134" s="503"/>
      <c r="D134" s="506"/>
      <c r="E134" s="506"/>
      <c r="F134" s="506"/>
      <c r="G134" s="506"/>
      <c r="H134" s="506"/>
      <c r="I134" s="506"/>
      <c r="J134" s="506"/>
      <c r="K134" s="506"/>
      <c r="L134" s="506"/>
      <c r="M134" s="506"/>
      <c r="N134" s="506"/>
      <c r="O134" s="506"/>
      <c r="P134" s="506"/>
      <c r="Q134" s="507"/>
    </row>
    <row r="135" spans="1:17" ht="13.5" hidden="1" thickBot="1">
      <c r="A135" s="580"/>
      <c r="B135" s="148" t="s">
        <v>88</v>
      </c>
      <c r="C135" s="503"/>
      <c r="D135" s="506"/>
      <c r="E135" s="506"/>
      <c r="F135" s="506"/>
      <c r="G135" s="506"/>
      <c r="H135" s="506"/>
      <c r="I135" s="506"/>
      <c r="J135" s="506"/>
      <c r="K135" s="506"/>
      <c r="L135" s="506"/>
      <c r="M135" s="506"/>
      <c r="N135" s="506"/>
      <c r="O135" s="506"/>
      <c r="P135" s="506"/>
      <c r="Q135" s="507"/>
    </row>
    <row r="136" spans="1:17" ht="13.5" hidden="1" thickBot="1">
      <c r="A136" s="580"/>
      <c r="B136" s="149" t="s">
        <v>89</v>
      </c>
      <c r="C136" s="582"/>
      <c r="D136" s="56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1"/>
    </row>
    <row r="137" spans="1:17" ht="13.5" hidden="1" thickBot="1">
      <c r="A137" s="580"/>
      <c r="B137" s="140" t="s">
        <v>160</v>
      </c>
      <c r="C137" s="561"/>
      <c r="D137" s="562"/>
      <c r="E137" s="152"/>
      <c r="F137" s="152"/>
      <c r="G137" s="152"/>
      <c r="H137" s="153"/>
      <c r="I137" s="153"/>
      <c r="J137" s="153"/>
      <c r="K137" s="153"/>
      <c r="L137" s="153"/>
      <c r="M137" s="153"/>
      <c r="N137" s="153"/>
      <c r="O137" s="153"/>
      <c r="P137" s="153"/>
      <c r="Q137" s="154"/>
    </row>
    <row r="138" spans="1:17" ht="13.5" hidden="1" thickBot="1">
      <c r="A138" s="580"/>
      <c r="B138" s="143" t="s">
        <v>139</v>
      </c>
      <c r="C138" s="563"/>
      <c r="D138" s="564"/>
      <c r="E138" s="152"/>
      <c r="F138" s="155"/>
      <c r="G138" s="152"/>
      <c r="H138" s="153"/>
      <c r="I138" s="153"/>
      <c r="J138" s="156"/>
      <c r="K138" s="156"/>
      <c r="L138" s="156"/>
      <c r="M138" s="153"/>
      <c r="N138" s="156"/>
      <c r="O138" s="156"/>
      <c r="P138" s="156"/>
      <c r="Q138" s="157"/>
    </row>
    <row r="139" spans="1:17" ht="13.5" hidden="1" thickBot="1">
      <c r="A139" s="581"/>
      <c r="B139" s="158" t="s">
        <v>140</v>
      </c>
      <c r="C139" s="565"/>
      <c r="D139" s="566"/>
      <c r="E139" s="161"/>
      <c r="F139" s="161"/>
      <c r="G139" s="161"/>
      <c r="H139" s="162"/>
      <c r="I139" s="162"/>
      <c r="J139" s="162"/>
      <c r="K139" s="162"/>
      <c r="L139" s="162"/>
      <c r="M139" s="162"/>
      <c r="N139" s="162"/>
      <c r="O139" s="162"/>
      <c r="P139" s="162"/>
      <c r="Q139" s="163"/>
    </row>
    <row r="140" spans="1:17" ht="12.75">
      <c r="A140" s="567" t="s">
        <v>235</v>
      </c>
      <c r="B140" s="140" t="s">
        <v>85</v>
      </c>
      <c r="C140" s="570" t="s">
        <v>224</v>
      </c>
      <c r="D140" s="571"/>
      <c r="E140" s="571"/>
      <c r="F140" s="571"/>
      <c r="G140" s="571"/>
      <c r="H140" s="571"/>
      <c r="I140" s="571"/>
      <c r="J140" s="571"/>
      <c r="K140" s="141"/>
      <c r="L140" s="141"/>
      <c r="M140" s="141"/>
      <c r="N140" s="141"/>
      <c r="O140" s="141"/>
      <c r="P140" s="141"/>
      <c r="Q140" s="142"/>
    </row>
    <row r="141" spans="1:17" ht="12.75">
      <c r="A141" s="568"/>
      <c r="B141" s="143" t="s">
        <v>86</v>
      </c>
      <c r="C141" s="563" t="s">
        <v>225</v>
      </c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3"/>
    </row>
    <row r="142" spans="1:17" ht="12.75">
      <c r="A142" s="568"/>
      <c r="B142" s="143" t="s">
        <v>87</v>
      </c>
      <c r="C142" s="563" t="s">
        <v>246</v>
      </c>
      <c r="D142" s="572"/>
      <c r="E142" s="572"/>
      <c r="F142" s="572"/>
      <c r="G142" s="572"/>
      <c r="H142" s="572"/>
      <c r="I142" s="572"/>
      <c r="J142" s="572"/>
      <c r="K142" s="572"/>
      <c r="L142" s="146"/>
      <c r="M142" s="146"/>
      <c r="N142" s="146"/>
      <c r="O142" s="146"/>
      <c r="P142" s="146"/>
      <c r="Q142" s="147"/>
    </row>
    <row r="143" spans="1:17" ht="12.75">
      <c r="A143" s="568"/>
      <c r="B143" s="148" t="s">
        <v>233</v>
      </c>
      <c r="C143" s="503"/>
      <c r="D143" s="506"/>
      <c r="E143" s="506"/>
      <c r="F143" s="506"/>
      <c r="G143" s="506"/>
      <c r="H143" s="506"/>
      <c r="I143" s="506"/>
      <c r="J143" s="506"/>
      <c r="K143" s="506"/>
      <c r="L143" s="146"/>
      <c r="M143" s="146"/>
      <c r="N143" s="146"/>
      <c r="O143" s="146"/>
      <c r="P143" s="146"/>
      <c r="Q143" s="147"/>
    </row>
    <row r="144" spans="1:17" ht="12.75">
      <c r="A144" s="568"/>
      <c r="B144" s="148" t="s">
        <v>88</v>
      </c>
      <c r="C144" s="159" t="s">
        <v>247</v>
      </c>
      <c r="D144" s="160"/>
      <c r="E144" s="160"/>
      <c r="F144" s="160"/>
      <c r="G144" s="160"/>
      <c r="H144" s="160"/>
      <c r="I144" s="160"/>
      <c r="J144" s="160"/>
      <c r="K144" s="146"/>
      <c r="L144" s="146"/>
      <c r="M144" s="146"/>
      <c r="N144" s="146"/>
      <c r="O144" s="146"/>
      <c r="P144" s="146"/>
      <c r="Q144" s="147"/>
    </row>
    <row r="145" spans="1:17" ht="12.75">
      <c r="A145" s="568"/>
      <c r="B145" s="149" t="s">
        <v>89</v>
      </c>
      <c r="C145" s="559"/>
      <c r="D145" s="560"/>
      <c r="E145" s="150">
        <v>48839</v>
      </c>
      <c r="F145" s="150">
        <v>7326</v>
      </c>
      <c r="G145" s="150">
        <v>41513</v>
      </c>
      <c r="H145" s="150">
        <f aca="true" t="shared" si="5" ref="H145:Q145">H146</f>
        <v>13857</v>
      </c>
      <c r="I145" s="150">
        <f t="shared" si="5"/>
        <v>2079</v>
      </c>
      <c r="J145" s="150">
        <f t="shared" si="5"/>
        <v>0</v>
      </c>
      <c r="K145" s="150">
        <f t="shared" si="5"/>
        <v>0</v>
      </c>
      <c r="L145" s="150">
        <f t="shared" si="5"/>
        <v>2079</v>
      </c>
      <c r="M145" s="150">
        <f t="shared" si="5"/>
        <v>11778</v>
      </c>
      <c r="N145" s="150">
        <f t="shared" si="5"/>
        <v>0</v>
      </c>
      <c r="O145" s="150">
        <f t="shared" si="5"/>
        <v>0</v>
      </c>
      <c r="P145" s="150">
        <f t="shared" si="5"/>
        <v>0</v>
      </c>
      <c r="Q145" s="151">
        <f t="shared" si="5"/>
        <v>11778</v>
      </c>
    </row>
    <row r="146" spans="1:17" ht="12.75">
      <c r="A146" s="568"/>
      <c r="B146" s="140" t="s">
        <v>228</v>
      </c>
      <c r="C146" s="561"/>
      <c r="D146" s="562"/>
      <c r="E146" s="152">
        <f>F146+G146</f>
        <v>13857</v>
      </c>
      <c r="F146" s="152">
        <f>I146</f>
        <v>2079</v>
      </c>
      <c r="G146" s="152">
        <f>M146</f>
        <v>11778</v>
      </c>
      <c r="H146" s="153">
        <f>I146+M146</f>
        <v>13857</v>
      </c>
      <c r="I146" s="153">
        <f>SUM(J146:L146)</f>
        <v>2079</v>
      </c>
      <c r="J146" s="153"/>
      <c r="K146" s="153"/>
      <c r="L146" s="153">
        <v>2079</v>
      </c>
      <c r="M146" s="153">
        <f>SUM(N146:Q146)</f>
        <v>11778</v>
      </c>
      <c r="N146" s="153"/>
      <c r="O146" s="153"/>
      <c r="P146" s="153"/>
      <c r="Q146" s="154">
        <v>11778</v>
      </c>
    </row>
    <row r="147" spans="1:17" ht="12.75">
      <c r="A147" s="568"/>
      <c r="B147" s="143" t="s">
        <v>140</v>
      </c>
      <c r="C147" s="563"/>
      <c r="D147" s="564"/>
      <c r="E147" s="152"/>
      <c r="F147" s="155"/>
      <c r="G147" s="152"/>
      <c r="H147" s="153"/>
      <c r="I147" s="153"/>
      <c r="J147" s="156"/>
      <c r="K147" s="156"/>
      <c r="L147" s="156"/>
      <c r="M147" s="153"/>
      <c r="N147" s="156"/>
      <c r="O147" s="156"/>
      <c r="P147" s="156"/>
      <c r="Q147" s="157"/>
    </row>
    <row r="148" spans="1:17" ht="13.5" thickBot="1">
      <c r="A148" s="569"/>
      <c r="B148" s="158" t="s">
        <v>161</v>
      </c>
      <c r="C148" s="565"/>
      <c r="D148" s="566"/>
      <c r="E148" s="161"/>
      <c r="F148" s="161"/>
      <c r="G148" s="161"/>
      <c r="H148" s="162"/>
      <c r="I148" s="162"/>
      <c r="J148" s="162"/>
      <c r="K148" s="162"/>
      <c r="L148" s="162"/>
      <c r="M148" s="162"/>
      <c r="N148" s="162"/>
      <c r="O148" s="162"/>
      <c r="P148" s="162"/>
      <c r="Q148" s="163"/>
    </row>
    <row r="149" spans="1:17" ht="12.75">
      <c r="A149" s="567" t="s">
        <v>236</v>
      </c>
      <c r="B149" s="140" t="s">
        <v>85</v>
      </c>
      <c r="C149" s="570" t="s">
        <v>224</v>
      </c>
      <c r="D149" s="571"/>
      <c r="E149" s="571"/>
      <c r="F149" s="571"/>
      <c r="G149" s="571"/>
      <c r="H149" s="571"/>
      <c r="I149" s="571"/>
      <c r="J149" s="571"/>
      <c r="K149" s="141"/>
      <c r="L149" s="141"/>
      <c r="M149" s="141"/>
      <c r="N149" s="141"/>
      <c r="O149" s="141"/>
      <c r="P149" s="141"/>
      <c r="Q149" s="142"/>
    </row>
    <row r="150" spans="1:17" ht="12.75">
      <c r="A150" s="568"/>
      <c r="B150" s="143" t="s">
        <v>86</v>
      </c>
      <c r="C150" s="563" t="s">
        <v>225</v>
      </c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3"/>
    </row>
    <row r="151" spans="1:17" ht="12.75">
      <c r="A151" s="568"/>
      <c r="B151" s="143" t="s">
        <v>87</v>
      </c>
      <c r="C151" s="563" t="s">
        <v>246</v>
      </c>
      <c r="D151" s="572"/>
      <c r="E151" s="572"/>
      <c r="F151" s="572"/>
      <c r="G151" s="572"/>
      <c r="H151" s="572"/>
      <c r="I151" s="572"/>
      <c r="J151" s="572"/>
      <c r="K151" s="572"/>
      <c r="L151" s="146"/>
      <c r="M151" s="146"/>
      <c r="N151" s="146"/>
      <c r="O151" s="146"/>
      <c r="P151" s="146"/>
      <c r="Q151" s="147"/>
    </row>
    <row r="152" spans="1:17" ht="12.75">
      <c r="A152" s="568"/>
      <c r="B152" s="148" t="s">
        <v>233</v>
      </c>
      <c r="C152" s="503"/>
      <c r="D152" s="506"/>
      <c r="E152" s="506"/>
      <c r="F152" s="506"/>
      <c r="G152" s="506"/>
      <c r="H152" s="506"/>
      <c r="I152" s="506"/>
      <c r="J152" s="506"/>
      <c r="K152" s="506"/>
      <c r="L152" s="146"/>
      <c r="M152" s="146"/>
      <c r="N152" s="146"/>
      <c r="O152" s="146"/>
      <c r="P152" s="146"/>
      <c r="Q152" s="147"/>
    </row>
    <row r="153" spans="1:17" ht="12.75">
      <c r="A153" s="568"/>
      <c r="B153" s="148" t="s">
        <v>88</v>
      </c>
      <c r="C153" s="159" t="s">
        <v>248</v>
      </c>
      <c r="D153" s="160"/>
      <c r="E153" s="160"/>
      <c r="F153" s="160"/>
      <c r="G153" s="160"/>
      <c r="H153" s="160"/>
      <c r="I153" s="160"/>
      <c r="J153" s="160"/>
      <c r="K153" s="146"/>
      <c r="L153" s="146"/>
      <c r="M153" s="146"/>
      <c r="N153" s="146"/>
      <c r="O153" s="146"/>
      <c r="P153" s="146"/>
      <c r="Q153" s="147"/>
    </row>
    <row r="154" spans="1:17" ht="12.75">
      <c r="A154" s="568"/>
      <c r="B154" s="149" t="s">
        <v>89</v>
      </c>
      <c r="C154" s="559"/>
      <c r="D154" s="560"/>
      <c r="E154" s="150">
        <v>49499</v>
      </c>
      <c r="F154" s="150">
        <v>7424</v>
      </c>
      <c r="G154" s="150">
        <v>42075</v>
      </c>
      <c r="H154" s="150">
        <f aca="true" t="shared" si="6" ref="H154:Q154">H155</f>
        <v>15734</v>
      </c>
      <c r="I154" s="150">
        <f t="shared" si="6"/>
        <v>2360</v>
      </c>
      <c r="J154" s="150">
        <f t="shared" si="6"/>
        <v>0</v>
      </c>
      <c r="K154" s="150">
        <f t="shared" si="6"/>
        <v>0</v>
      </c>
      <c r="L154" s="150">
        <f t="shared" si="6"/>
        <v>2360</v>
      </c>
      <c r="M154" s="150">
        <f t="shared" si="6"/>
        <v>13374</v>
      </c>
      <c r="N154" s="150">
        <f t="shared" si="6"/>
        <v>0</v>
      </c>
      <c r="O154" s="150">
        <f t="shared" si="6"/>
        <v>0</v>
      </c>
      <c r="P154" s="150">
        <f t="shared" si="6"/>
        <v>0</v>
      </c>
      <c r="Q154" s="151">
        <f t="shared" si="6"/>
        <v>13374</v>
      </c>
    </row>
    <row r="155" spans="1:17" ht="12.75">
      <c r="A155" s="568"/>
      <c r="B155" s="140" t="s">
        <v>228</v>
      </c>
      <c r="C155" s="561"/>
      <c r="D155" s="562"/>
      <c r="E155" s="152">
        <f>F155+G155</f>
        <v>15734</v>
      </c>
      <c r="F155" s="152">
        <f>I155</f>
        <v>2360</v>
      </c>
      <c r="G155" s="152">
        <f>M155</f>
        <v>13374</v>
      </c>
      <c r="H155" s="153">
        <f>I155+M155</f>
        <v>15734</v>
      </c>
      <c r="I155" s="153">
        <f>SUM(J155:L155)</f>
        <v>2360</v>
      </c>
      <c r="J155" s="153">
        <v>0</v>
      </c>
      <c r="K155" s="153"/>
      <c r="L155" s="153">
        <v>2360</v>
      </c>
      <c r="M155" s="153">
        <f>SUM(N155:Q155)</f>
        <v>13374</v>
      </c>
      <c r="N155" s="153">
        <v>0</v>
      </c>
      <c r="O155" s="153"/>
      <c r="P155" s="153"/>
      <c r="Q155" s="154">
        <v>13374</v>
      </c>
    </row>
    <row r="156" spans="1:17" ht="12.75">
      <c r="A156" s="568"/>
      <c r="B156" s="143" t="s">
        <v>140</v>
      </c>
      <c r="C156" s="563"/>
      <c r="D156" s="564"/>
      <c r="E156" s="152"/>
      <c r="F156" s="155"/>
      <c r="G156" s="152"/>
      <c r="H156" s="153"/>
      <c r="I156" s="153"/>
      <c r="J156" s="156"/>
      <c r="K156" s="156"/>
      <c r="L156" s="156"/>
      <c r="M156" s="153"/>
      <c r="N156" s="156"/>
      <c r="O156" s="156"/>
      <c r="P156" s="156"/>
      <c r="Q156" s="157"/>
    </row>
    <row r="157" spans="1:17" ht="13.5" thickBot="1">
      <c r="A157" s="569"/>
      <c r="B157" s="158" t="s">
        <v>161</v>
      </c>
      <c r="C157" s="565"/>
      <c r="D157" s="566"/>
      <c r="E157" s="161"/>
      <c r="F157" s="161"/>
      <c r="G157" s="161"/>
      <c r="H157" s="162"/>
      <c r="I157" s="162"/>
      <c r="J157" s="162"/>
      <c r="K157" s="162"/>
      <c r="L157" s="162"/>
      <c r="M157" s="162"/>
      <c r="N157" s="162"/>
      <c r="O157" s="162"/>
      <c r="P157" s="162"/>
      <c r="Q157" s="163"/>
    </row>
    <row r="158" spans="1:17" ht="12.75">
      <c r="A158" s="567" t="s">
        <v>237</v>
      </c>
      <c r="B158" s="140" t="s">
        <v>85</v>
      </c>
      <c r="C158" s="570" t="s">
        <v>224</v>
      </c>
      <c r="D158" s="571"/>
      <c r="E158" s="571"/>
      <c r="F158" s="571"/>
      <c r="G158" s="571"/>
      <c r="H158" s="571"/>
      <c r="I158" s="571"/>
      <c r="J158" s="571"/>
      <c r="K158" s="141"/>
      <c r="L158" s="141"/>
      <c r="M158" s="141"/>
      <c r="N158" s="141"/>
      <c r="O158" s="141"/>
      <c r="P158" s="141"/>
      <c r="Q158" s="142"/>
    </row>
    <row r="159" spans="1:17" ht="12.75">
      <c r="A159" s="568"/>
      <c r="B159" s="143" t="s">
        <v>86</v>
      </c>
      <c r="C159" s="563" t="s">
        <v>225</v>
      </c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3"/>
    </row>
    <row r="160" spans="1:17" ht="12.75">
      <c r="A160" s="568"/>
      <c r="B160" s="143" t="s">
        <v>87</v>
      </c>
      <c r="C160" s="563" t="s">
        <v>249</v>
      </c>
      <c r="D160" s="572"/>
      <c r="E160" s="572"/>
      <c r="F160" s="572"/>
      <c r="G160" s="572"/>
      <c r="H160" s="572"/>
      <c r="I160" s="572"/>
      <c r="J160" s="572"/>
      <c r="K160" s="572"/>
      <c r="L160" s="146"/>
      <c r="M160" s="146"/>
      <c r="N160" s="146"/>
      <c r="O160" s="146"/>
      <c r="P160" s="146"/>
      <c r="Q160" s="147"/>
    </row>
    <row r="161" spans="1:17" ht="12.75">
      <c r="A161" s="568"/>
      <c r="B161" s="148" t="s">
        <v>233</v>
      </c>
      <c r="C161" s="503"/>
      <c r="D161" s="506"/>
      <c r="E161" s="506"/>
      <c r="F161" s="506"/>
      <c r="G161" s="506"/>
      <c r="H161" s="506"/>
      <c r="I161" s="506"/>
      <c r="J161" s="506"/>
      <c r="K161" s="506"/>
      <c r="L161" s="146"/>
      <c r="M161" s="146"/>
      <c r="N161" s="146"/>
      <c r="O161" s="146"/>
      <c r="P161" s="146"/>
      <c r="Q161" s="147"/>
    </row>
    <row r="162" spans="1:17" ht="12.75">
      <c r="A162" s="568"/>
      <c r="B162" s="148" t="s">
        <v>88</v>
      </c>
      <c r="C162" s="159" t="s">
        <v>250</v>
      </c>
      <c r="D162" s="160"/>
      <c r="E162" s="160"/>
      <c r="F162" s="160"/>
      <c r="G162" s="160"/>
      <c r="H162" s="160"/>
      <c r="I162" s="160"/>
      <c r="J162" s="160"/>
      <c r="K162" s="146"/>
      <c r="L162" s="146"/>
      <c r="M162" s="146"/>
      <c r="N162" s="146"/>
      <c r="O162" s="146"/>
      <c r="P162" s="146"/>
      <c r="Q162" s="147"/>
    </row>
    <row r="163" spans="1:17" ht="12.75">
      <c r="A163" s="568"/>
      <c r="B163" s="149" t="s">
        <v>89</v>
      </c>
      <c r="C163" s="559"/>
      <c r="D163" s="560"/>
      <c r="E163" s="150">
        <v>201591</v>
      </c>
      <c r="F163" s="150">
        <v>13491</v>
      </c>
      <c r="G163" s="150">
        <v>188100</v>
      </c>
      <c r="H163" s="150">
        <f aca="true" t="shared" si="7" ref="H163:Q163">H164</f>
        <v>111648</v>
      </c>
      <c r="I163" s="150">
        <f t="shared" si="7"/>
        <v>16747</v>
      </c>
      <c r="J163" s="150">
        <f t="shared" si="7"/>
        <v>0</v>
      </c>
      <c r="K163" s="150">
        <f t="shared" si="7"/>
        <v>0</v>
      </c>
      <c r="L163" s="150">
        <f t="shared" si="7"/>
        <v>16747</v>
      </c>
      <c r="M163" s="150">
        <f t="shared" si="7"/>
        <v>94901</v>
      </c>
      <c r="N163" s="150">
        <f t="shared" si="7"/>
        <v>0</v>
      </c>
      <c r="O163" s="150">
        <f t="shared" si="7"/>
        <v>0</v>
      </c>
      <c r="P163" s="150">
        <f t="shared" si="7"/>
        <v>0</v>
      </c>
      <c r="Q163" s="151">
        <f t="shared" si="7"/>
        <v>94901</v>
      </c>
    </row>
    <row r="164" spans="1:17" ht="12.75">
      <c r="A164" s="568"/>
      <c r="B164" s="140" t="s">
        <v>228</v>
      </c>
      <c r="C164" s="561"/>
      <c r="D164" s="562"/>
      <c r="E164" s="152">
        <f>F164+G164</f>
        <v>111648</v>
      </c>
      <c r="F164" s="152">
        <f>I164</f>
        <v>16747</v>
      </c>
      <c r="G164" s="152">
        <f>Q164</f>
        <v>94901</v>
      </c>
      <c r="H164" s="153">
        <f>I164+M164</f>
        <v>111648</v>
      </c>
      <c r="I164" s="153">
        <f>SUM(J164:L164)</f>
        <v>16747</v>
      </c>
      <c r="J164" s="153"/>
      <c r="K164" s="153"/>
      <c r="L164" s="153">
        <v>16747</v>
      </c>
      <c r="M164" s="153">
        <f>SUM(N164:Q164)</f>
        <v>94901</v>
      </c>
      <c r="N164" s="153">
        <v>0</v>
      </c>
      <c r="O164" s="153"/>
      <c r="P164" s="153"/>
      <c r="Q164" s="154">
        <v>94901</v>
      </c>
    </row>
    <row r="165" spans="1:17" ht="12.75">
      <c r="A165" s="568"/>
      <c r="B165" s="143" t="s">
        <v>140</v>
      </c>
      <c r="C165" s="563"/>
      <c r="D165" s="564"/>
      <c r="E165" s="152"/>
      <c r="F165" s="155"/>
      <c r="G165" s="152"/>
      <c r="H165" s="153"/>
      <c r="I165" s="153"/>
      <c r="J165" s="156"/>
      <c r="K165" s="156"/>
      <c r="L165" s="156"/>
      <c r="M165" s="153"/>
      <c r="N165" s="156"/>
      <c r="O165" s="156"/>
      <c r="P165" s="156"/>
      <c r="Q165" s="157"/>
    </row>
    <row r="166" spans="1:17" ht="13.5" thickBot="1">
      <c r="A166" s="569"/>
      <c r="B166" s="158" t="s">
        <v>161</v>
      </c>
      <c r="C166" s="565"/>
      <c r="D166" s="566"/>
      <c r="E166" s="161"/>
      <c r="F166" s="161"/>
      <c r="G166" s="161"/>
      <c r="H166" s="162"/>
      <c r="I166" s="162"/>
      <c r="J166" s="162"/>
      <c r="K166" s="162"/>
      <c r="L166" s="162"/>
      <c r="M166" s="162"/>
      <c r="N166" s="162"/>
      <c r="O166" s="162"/>
      <c r="P166" s="162"/>
      <c r="Q166" s="163"/>
    </row>
    <row r="167" spans="1:17" ht="12.75">
      <c r="A167" s="567" t="s">
        <v>238</v>
      </c>
      <c r="B167" s="140" t="s">
        <v>85</v>
      </c>
      <c r="C167" s="570" t="s">
        <v>251</v>
      </c>
      <c r="D167" s="571"/>
      <c r="E167" s="571"/>
      <c r="F167" s="571"/>
      <c r="G167" s="571"/>
      <c r="H167" s="571"/>
      <c r="I167" s="571"/>
      <c r="J167" s="571"/>
      <c r="K167" s="141"/>
      <c r="L167" s="141"/>
      <c r="M167" s="141"/>
      <c r="N167" s="141"/>
      <c r="O167" s="141"/>
      <c r="P167" s="141"/>
      <c r="Q167" s="142"/>
    </row>
    <row r="168" spans="1:17" ht="12.75">
      <c r="A168" s="568"/>
      <c r="B168" s="143" t="s">
        <v>86</v>
      </c>
      <c r="C168" s="563" t="s">
        <v>252</v>
      </c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3"/>
    </row>
    <row r="169" spans="1:17" ht="12.75">
      <c r="A169" s="568"/>
      <c r="B169" s="143" t="s">
        <v>87</v>
      </c>
      <c r="C169" s="563" t="s">
        <v>253</v>
      </c>
      <c r="D169" s="572"/>
      <c r="E169" s="572"/>
      <c r="F169" s="572"/>
      <c r="G169" s="572"/>
      <c r="H169" s="572"/>
      <c r="I169" s="572"/>
      <c r="J169" s="572"/>
      <c r="K169" s="572"/>
      <c r="L169" s="146"/>
      <c r="M169" s="146"/>
      <c r="N169" s="146"/>
      <c r="O169" s="146"/>
      <c r="P169" s="146"/>
      <c r="Q169" s="147"/>
    </row>
    <row r="170" spans="1:17" ht="12.75">
      <c r="A170" s="568"/>
      <c r="B170" s="148" t="s">
        <v>233</v>
      </c>
      <c r="C170" s="503"/>
      <c r="D170" s="506"/>
      <c r="E170" s="506"/>
      <c r="F170" s="506"/>
      <c r="G170" s="506"/>
      <c r="H170" s="506"/>
      <c r="I170" s="506"/>
      <c r="J170" s="506"/>
      <c r="K170" s="506"/>
      <c r="L170" s="146"/>
      <c r="M170" s="146"/>
      <c r="N170" s="146"/>
      <c r="O170" s="146"/>
      <c r="P170" s="146"/>
      <c r="Q170" s="147"/>
    </row>
    <row r="171" spans="1:17" ht="12.75">
      <c r="A171" s="568"/>
      <c r="B171" s="148" t="s">
        <v>88</v>
      </c>
      <c r="C171" s="159" t="s">
        <v>254</v>
      </c>
      <c r="D171" s="160"/>
      <c r="E171" s="160"/>
      <c r="F171" s="160"/>
      <c r="G171" s="160"/>
      <c r="H171" s="160"/>
      <c r="I171" s="160"/>
      <c r="J171" s="160"/>
      <c r="K171" s="146"/>
      <c r="L171" s="146"/>
      <c r="M171" s="146"/>
      <c r="N171" s="146"/>
      <c r="O171" s="146"/>
      <c r="P171" s="146"/>
      <c r="Q171" s="147"/>
    </row>
    <row r="172" spans="1:17" ht="12.75">
      <c r="A172" s="568"/>
      <c r="B172" s="149" t="s">
        <v>89</v>
      </c>
      <c r="C172" s="559"/>
      <c r="D172" s="560"/>
      <c r="E172" s="150">
        <f>E173+E174</f>
        <v>169300</v>
      </c>
      <c r="F172" s="150">
        <f>F173+F174</f>
        <v>169300</v>
      </c>
      <c r="G172" s="150">
        <f>G173+G174</f>
        <v>0</v>
      </c>
      <c r="H172" s="150">
        <f aca="true" t="shared" si="8" ref="H172:Q172">H173</f>
        <v>122463</v>
      </c>
      <c r="I172" s="150">
        <f t="shared" si="8"/>
        <v>122463</v>
      </c>
      <c r="J172" s="150">
        <f t="shared" si="8"/>
        <v>0</v>
      </c>
      <c r="K172" s="150">
        <f t="shared" si="8"/>
        <v>0</v>
      </c>
      <c r="L172" s="150">
        <f t="shared" si="8"/>
        <v>122463</v>
      </c>
      <c r="M172" s="150">
        <f t="shared" si="8"/>
        <v>0</v>
      </c>
      <c r="N172" s="150">
        <f t="shared" si="8"/>
        <v>0</v>
      </c>
      <c r="O172" s="150">
        <f t="shared" si="8"/>
        <v>0</v>
      </c>
      <c r="P172" s="150">
        <f t="shared" si="8"/>
        <v>0</v>
      </c>
      <c r="Q172" s="151">
        <f t="shared" si="8"/>
        <v>0</v>
      </c>
    </row>
    <row r="173" spans="1:17" ht="12.75">
      <c r="A173" s="568"/>
      <c r="B173" s="140" t="s">
        <v>228</v>
      </c>
      <c r="C173" s="561"/>
      <c r="D173" s="562"/>
      <c r="E173" s="152">
        <f>F173</f>
        <v>122463</v>
      </c>
      <c r="F173" s="152">
        <f>G173+H173</f>
        <v>122463</v>
      </c>
      <c r="G173" s="152">
        <f>M173</f>
        <v>0</v>
      </c>
      <c r="H173" s="153">
        <f>I173+M173</f>
        <v>122463</v>
      </c>
      <c r="I173" s="153">
        <f>L173</f>
        <v>122463</v>
      </c>
      <c r="J173" s="153"/>
      <c r="K173" s="153"/>
      <c r="L173" s="153">
        <v>122463</v>
      </c>
      <c r="M173" s="153">
        <f>SUM(N173:Q173)</f>
        <v>0</v>
      </c>
      <c r="N173" s="153">
        <f>SUM(O173:Q173)</f>
        <v>0</v>
      </c>
      <c r="O173" s="153"/>
      <c r="P173" s="153"/>
      <c r="Q173" s="154">
        <v>0</v>
      </c>
    </row>
    <row r="174" spans="1:17" ht="12.75">
      <c r="A174" s="568"/>
      <c r="B174" s="143" t="s">
        <v>140</v>
      </c>
      <c r="C174" s="563"/>
      <c r="D174" s="564"/>
      <c r="E174" s="152">
        <f>F174</f>
        <v>46837</v>
      </c>
      <c r="F174" s="155">
        <v>46837</v>
      </c>
      <c r="G174" s="152"/>
      <c r="H174" s="153"/>
      <c r="I174" s="153"/>
      <c r="J174" s="156"/>
      <c r="K174" s="156"/>
      <c r="L174" s="156"/>
      <c r="M174" s="153"/>
      <c r="N174" s="156"/>
      <c r="O174" s="156"/>
      <c r="P174" s="156"/>
      <c r="Q174" s="157"/>
    </row>
    <row r="175" spans="1:17" ht="13.5" thickBot="1">
      <c r="A175" s="569"/>
      <c r="B175" s="158" t="s">
        <v>161</v>
      </c>
      <c r="C175" s="565"/>
      <c r="D175" s="566"/>
      <c r="E175" s="161"/>
      <c r="F175" s="161"/>
      <c r="G175" s="161"/>
      <c r="H175" s="162"/>
      <c r="I175" s="162"/>
      <c r="J175" s="162"/>
      <c r="K175" s="162"/>
      <c r="L175" s="162"/>
      <c r="M175" s="162"/>
      <c r="N175" s="162"/>
      <c r="O175" s="162"/>
      <c r="P175" s="162"/>
      <c r="Q175" s="163"/>
    </row>
    <row r="176" spans="1:17" ht="12.75">
      <c r="A176" s="567" t="s">
        <v>239</v>
      </c>
      <c r="B176" s="140" t="s">
        <v>85</v>
      </c>
      <c r="C176" s="570" t="s">
        <v>255</v>
      </c>
      <c r="D176" s="571"/>
      <c r="E176" s="571"/>
      <c r="F176" s="571"/>
      <c r="G176" s="571"/>
      <c r="H176" s="571"/>
      <c r="I176" s="571"/>
      <c r="J176" s="571"/>
      <c r="K176" s="141"/>
      <c r="L176" s="141"/>
      <c r="M176" s="141"/>
      <c r="N176" s="141"/>
      <c r="O176" s="141"/>
      <c r="P176" s="141"/>
      <c r="Q176" s="142"/>
    </row>
    <row r="177" spans="1:17" ht="12.75">
      <c r="A177" s="568"/>
      <c r="B177" s="143" t="s">
        <v>86</v>
      </c>
      <c r="C177" s="563"/>
      <c r="D177" s="572"/>
      <c r="E177" s="572"/>
      <c r="F177" s="572"/>
      <c r="G177" s="572"/>
      <c r="H177" s="572"/>
      <c r="I177" s="572"/>
      <c r="J177" s="572"/>
      <c r="K177" s="572"/>
      <c r="L177" s="572"/>
      <c r="M177" s="572"/>
      <c r="N177" s="572"/>
      <c r="O177" s="572"/>
      <c r="P177" s="572"/>
      <c r="Q177" s="573"/>
    </row>
    <row r="178" spans="1:17" ht="12.75">
      <c r="A178" s="568"/>
      <c r="B178" s="143" t="s">
        <v>87</v>
      </c>
      <c r="C178" s="563" t="s">
        <v>256</v>
      </c>
      <c r="D178" s="572"/>
      <c r="E178" s="572"/>
      <c r="F178" s="572"/>
      <c r="G178" s="572"/>
      <c r="H178" s="572"/>
      <c r="I178" s="572"/>
      <c r="J178" s="572"/>
      <c r="K178" s="572"/>
      <c r="L178" s="146"/>
      <c r="M178" s="146"/>
      <c r="N178" s="146"/>
      <c r="O178" s="146"/>
      <c r="P178" s="146"/>
      <c r="Q178" s="147"/>
    </row>
    <row r="179" spans="1:17" ht="12.75">
      <c r="A179" s="568"/>
      <c r="B179" s="148" t="s">
        <v>233</v>
      </c>
      <c r="C179" s="503"/>
      <c r="D179" s="506"/>
      <c r="E179" s="506"/>
      <c r="F179" s="506"/>
      <c r="G179" s="506"/>
      <c r="H179" s="506"/>
      <c r="I179" s="506"/>
      <c r="J179" s="506"/>
      <c r="K179" s="506"/>
      <c r="L179" s="146"/>
      <c r="M179" s="146"/>
      <c r="N179" s="146"/>
      <c r="O179" s="146"/>
      <c r="P179" s="146"/>
      <c r="Q179" s="147"/>
    </row>
    <row r="180" spans="1:17" ht="12.75">
      <c r="A180" s="568"/>
      <c r="B180" s="148" t="s">
        <v>88</v>
      </c>
      <c r="C180" s="159" t="s">
        <v>257</v>
      </c>
      <c r="D180" s="160"/>
      <c r="E180" s="160"/>
      <c r="F180" s="160"/>
      <c r="G180" s="160"/>
      <c r="H180" s="160"/>
      <c r="I180" s="160"/>
      <c r="J180" s="160"/>
      <c r="K180" s="146"/>
      <c r="L180" s="146"/>
      <c r="M180" s="146"/>
      <c r="N180" s="146"/>
      <c r="O180" s="146"/>
      <c r="P180" s="146"/>
      <c r="Q180" s="147"/>
    </row>
    <row r="181" spans="1:17" ht="12.75">
      <c r="A181" s="568"/>
      <c r="B181" s="149" t="s">
        <v>89</v>
      </c>
      <c r="C181" s="559"/>
      <c r="D181" s="560"/>
      <c r="E181" s="150">
        <f>E182+E183</f>
        <v>5645</v>
      </c>
      <c r="F181" s="150">
        <f>F182+F183</f>
        <v>5645</v>
      </c>
      <c r="G181" s="150">
        <f>G182+G183</f>
        <v>0</v>
      </c>
      <c r="H181" s="150">
        <f aca="true" t="shared" si="9" ref="H181:Q181">H182</f>
        <v>4557</v>
      </c>
      <c r="I181" s="150">
        <f t="shared" si="9"/>
        <v>4557</v>
      </c>
      <c r="J181" s="150">
        <f t="shared" si="9"/>
        <v>0</v>
      </c>
      <c r="K181" s="150">
        <f t="shared" si="9"/>
        <v>0</v>
      </c>
      <c r="L181" s="150">
        <f t="shared" si="9"/>
        <v>4557</v>
      </c>
      <c r="M181" s="150">
        <f t="shared" si="9"/>
        <v>0</v>
      </c>
      <c r="N181" s="150">
        <f t="shared" si="9"/>
        <v>0</v>
      </c>
      <c r="O181" s="150">
        <f t="shared" si="9"/>
        <v>0</v>
      </c>
      <c r="P181" s="150">
        <f t="shared" si="9"/>
        <v>0</v>
      </c>
      <c r="Q181" s="151">
        <f t="shared" si="9"/>
        <v>0</v>
      </c>
    </row>
    <row r="182" spans="1:17" ht="12.75">
      <c r="A182" s="568"/>
      <c r="B182" s="140" t="s">
        <v>228</v>
      </c>
      <c r="C182" s="561"/>
      <c r="D182" s="562"/>
      <c r="E182" s="152">
        <f>F182</f>
        <v>4557</v>
      </c>
      <c r="F182" s="152">
        <f>G182+H182</f>
        <v>4557</v>
      </c>
      <c r="G182" s="152">
        <f>M182</f>
        <v>0</v>
      </c>
      <c r="H182" s="153">
        <f>I182+M182</f>
        <v>4557</v>
      </c>
      <c r="I182" s="153">
        <f>L182</f>
        <v>4557</v>
      </c>
      <c r="J182" s="153"/>
      <c r="K182" s="153"/>
      <c r="L182" s="153">
        <v>4557</v>
      </c>
      <c r="M182" s="153">
        <f>SUM(N182:Q182)</f>
        <v>0</v>
      </c>
      <c r="N182" s="153">
        <f>SUM(O182:Q182)</f>
        <v>0</v>
      </c>
      <c r="O182" s="153"/>
      <c r="P182" s="153"/>
      <c r="Q182" s="154">
        <v>0</v>
      </c>
    </row>
    <row r="183" spans="1:17" ht="12.75">
      <c r="A183" s="568"/>
      <c r="B183" s="143" t="s">
        <v>140</v>
      </c>
      <c r="C183" s="563"/>
      <c r="D183" s="564"/>
      <c r="E183" s="152">
        <f>F183</f>
        <v>1088</v>
      </c>
      <c r="F183" s="155">
        <v>1088</v>
      </c>
      <c r="G183" s="152"/>
      <c r="H183" s="153"/>
      <c r="I183" s="153"/>
      <c r="J183" s="156"/>
      <c r="K183" s="156"/>
      <c r="L183" s="156"/>
      <c r="M183" s="153"/>
      <c r="N183" s="156"/>
      <c r="O183" s="156"/>
      <c r="P183" s="156"/>
      <c r="Q183" s="157"/>
    </row>
    <row r="184" spans="1:17" ht="13.5" thickBot="1">
      <c r="A184" s="569"/>
      <c r="B184" s="158" t="s">
        <v>161</v>
      </c>
      <c r="C184" s="565"/>
      <c r="D184" s="566"/>
      <c r="E184" s="161"/>
      <c r="F184" s="161"/>
      <c r="G184" s="161"/>
      <c r="H184" s="162"/>
      <c r="I184" s="162"/>
      <c r="J184" s="162"/>
      <c r="K184" s="162"/>
      <c r="L184" s="162"/>
      <c r="M184" s="162"/>
      <c r="N184" s="162"/>
      <c r="O184" s="162"/>
      <c r="P184" s="162"/>
      <c r="Q184" s="163"/>
    </row>
    <row r="185" spans="1:17" ht="12.75">
      <c r="A185" s="567" t="s">
        <v>240</v>
      </c>
      <c r="B185" s="140" t="s">
        <v>85</v>
      </c>
      <c r="C185" s="570" t="s">
        <v>501</v>
      </c>
      <c r="D185" s="571"/>
      <c r="E185" s="571"/>
      <c r="F185" s="571"/>
      <c r="G185" s="571"/>
      <c r="H185" s="571"/>
      <c r="I185" s="571"/>
      <c r="J185" s="571"/>
      <c r="K185" s="141"/>
      <c r="L185" s="141"/>
      <c r="M185" s="141"/>
      <c r="N185" s="141"/>
      <c r="O185" s="141"/>
      <c r="P185" s="141"/>
      <c r="Q185" s="142"/>
    </row>
    <row r="186" spans="1:17" ht="12.75">
      <c r="A186" s="568"/>
      <c r="B186" s="143" t="s">
        <v>86</v>
      </c>
      <c r="C186" s="563" t="s">
        <v>502</v>
      </c>
      <c r="D186" s="572"/>
      <c r="E186" s="572"/>
      <c r="F186" s="572"/>
      <c r="G186" s="572"/>
      <c r="H186" s="572"/>
      <c r="I186" s="572"/>
      <c r="J186" s="572"/>
      <c r="K186" s="572"/>
      <c r="L186" s="572"/>
      <c r="M186" s="572"/>
      <c r="N186" s="572"/>
      <c r="O186" s="572"/>
      <c r="P186" s="572"/>
      <c r="Q186" s="573"/>
    </row>
    <row r="187" spans="1:17" ht="12.75">
      <c r="A187" s="568"/>
      <c r="B187" s="143" t="s">
        <v>87</v>
      </c>
      <c r="C187" s="563" t="s">
        <v>503</v>
      </c>
      <c r="D187" s="572"/>
      <c r="E187" s="572"/>
      <c r="F187" s="572"/>
      <c r="G187" s="572"/>
      <c r="H187" s="572"/>
      <c r="I187" s="572"/>
      <c r="J187" s="572"/>
      <c r="K187" s="572"/>
      <c r="L187" s="146"/>
      <c r="M187" s="146"/>
      <c r="N187" s="146"/>
      <c r="O187" s="146"/>
      <c r="P187" s="146"/>
      <c r="Q187" s="147"/>
    </row>
    <row r="188" spans="1:17" ht="12.75">
      <c r="A188" s="568"/>
      <c r="B188" s="148" t="s">
        <v>233</v>
      </c>
      <c r="C188" s="503"/>
      <c r="D188" s="506"/>
      <c r="E188" s="506"/>
      <c r="F188" s="506"/>
      <c r="G188" s="506"/>
      <c r="H188" s="506"/>
      <c r="I188" s="506"/>
      <c r="J188" s="506"/>
      <c r="K188" s="506"/>
      <c r="L188" s="146"/>
      <c r="M188" s="146"/>
      <c r="N188" s="146"/>
      <c r="O188" s="146"/>
      <c r="P188" s="146"/>
      <c r="Q188" s="147"/>
    </row>
    <row r="189" spans="1:17" ht="12.75">
      <c r="A189" s="568"/>
      <c r="B189" s="148" t="s">
        <v>88</v>
      </c>
      <c r="C189" s="159" t="s">
        <v>504</v>
      </c>
      <c r="D189" s="160"/>
      <c r="E189" s="160"/>
      <c r="F189" s="160"/>
      <c r="G189" s="160"/>
      <c r="H189" s="160"/>
      <c r="I189" s="160"/>
      <c r="J189" s="160"/>
      <c r="K189" s="146"/>
      <c r="L189" s="146"/>
      <c r="M189" s="146"/>
      <c r="N189" s="146"/>
      <c r="O189" s="146"/>
      <c r="P189" s="146"/>
      <c r="Q189" s="147"/>
    </row>
    <row r="190" spans="1:17" ht="12.75">
      <c r="A190" s="568"/>
      <c r="B190" s="149" t="s">
        <v>89</v>
      </c>
      <c r="C190" s="559"/>
      <c r="D190" s="560"/>
      <c r="E190" s="150">
        <f>E191+E192</f>
        <v>44216</v>
      </c>
      <c r="F190" s="150">
        <f>F191+F192</f>
        <v>6632</v>
      </c>
      <c r="G190" s="150">
        <f>G191+G192</f>
        <v>37584</v>
      </c>
      <c r="H190" s="150">
        <f aca="true" t="shared" si="10" ref="H190:Q190">H191</f>
        <v>44216</v>
      </c>
      <c r="I190" s="150">
        <f t="shared" si="10"/>
        <v>6632</v>
      </c>
      <c r="J190" s="150">
        <f t="shared" si="10"/>
        <v>0</v>
      </c>
      <c r="K190" s="150">
        <f t="shared" si="10"/>
        <v>0</v>
      </c>
      <c r="L190" s="150">
        <f t="shared" si="10"/>
        <v>6632</v>
      </c>
      <c r="M190" s="150">
        <f t="shared" si="10"/>
        <v>37584</v>
      </c>
      <c r="N190" s="150">
        <f t="shared" si="10"/>
        <v>0</v>
      </c>
      <c r="O190" s="150">
        <f t="shared" si="10"/>
        <v>0</v>
      </c>
      <c r="P190" s="150">
        <f t="shared" si="10"/>
        <v>0</v>
      </c>
      <c r="Q190" s="151">
        <f t="shared" si="10"/>
        <v>37584</v>
      </c>
    </row>
    <row r="191" spans="1:17" ht="12.75">
      <c r="A191" s="568"/>
      <c r="B191" s="140" t="s">
        <v>228</v>
      </c>
      <c r="C191" s="561"/>
      <c r="D191" s="562"/>
      <c r="E191" s="152">
        <f>F191+G191</f>
        <v>44216</v>
      </c>
      <c r="F191" s="152">
        <f>I191</f>
        <v>6632</v>
      </c>
      <c r="G191" s="152">
        <f>M191</f>
        <v>37584</v>
      </c>
      <c r="H191" s="153">
        <f>I191+M191</f>
        <v>44216</v>
      </c>
      <c r="I191" s="153">
        <f>SUM(J191:L191)</f>
        <v>6632</v>
      </c>
      <c r="J191" s="153"/>
      <c r="K191" s="153"/>
      <c r="L191" s="153">
        <v>6632</v>
      </c>
      <c r="M191" s="153">
        <f>SUM(N191:Q191)</f>
        <v>37584</v>
      </c>
      <c r="N191" s="153"/>
      <c r="O191" s="153"/>
      <c r="P191" s="153"/>
      <c r="Q191" s="154">
        <v>37584</v>
      </c>
    </row>
    <row r="192" spans="1:17" ht="12.75">
      <c r="A192" s="568"/>
      <c r="B192" s="143" t="s">
        <v>140</v>
      </c>
      <c r="C192" s="563"/>
      <c r="D192" s="564"/>
      <c r="E192" s="152">
        <f>F192</f>
        <v>0</v>
      </c>
      <c r="F192" s="155"/>
      <c r="G192" s="152"/>
      <c r="H192" s="153"/>
      <c r="I192" s="153"/>
      <c r="J192" s="156"/>
      <c r="K192" s="156"/>
      <c r="L192" s="156"/>
      <c r="M192" s="153"/>
      <c r="N192" s="156"/>
      <c r="O192" s="156"/>
      <c r="P192" s="156"/>
      <c r="Q192" s="157"/>
    </row>
    <row r="193" spans="1:17" ht="13.5" thickBot="1">
      <c r="A193" s="569"/>
      <c r="B193" s="158" t="s">
        <v>161</v>
      </c>
      <c r="C193" s="565"/>
      <c r="D193" s="566"/>
      <c r="E193" s="161"/>
      <c r="F193" s="161"/>
      <c r="G193" s="161"/>
      <c r="H193" s="162"/>
      <c r="I193" s="162"/>
      <c r="J193" s="162"/>
      <c r="K193" s="162"/>
      <c r="L193" s="162"/>
      <c r="M193" s="162"/>
      <c r="N193" s="162"/>
      <c r="O193" s="162"/>
      <c r="P193" s="162"/>
      <c r="Q193" s="163"/>
    </row>
    <row r="194" spans="1:17" ht="12.75">
      <c r="A194" s="567" t="s">
        <v>241</v>
      </c>
      <c r="B194" s="140" t="s">
        <v>85</v>
      </c>
      <c r="C194" s="570" t="s">
        <v>509</v>
      </c>
      <c r="D194" s="571"/>
      <c r="E194" s="571"/>
      <c r="F194" s="571"/>
      <c r="G194" s="571"/>
      <c r="H194" s="571"/>
      <c r="I194" s="571"/>
      <c r="J194" s="571"/>
      <c r="K194" s="141"/>
      <c r="L194" s="141"/>
      <c r="M194" s="141"/>
      <c r="N194" s="141"/>
      <c r="O194" s="141"/>
      <c r="P194" s="141"/>
      <c r="Q194" s="142"/>
    </row>
    <row r="195" spans="1:17" ht="12.75">
      <c r="A195" s="568"/>
      <c r="B195" s="143" t="s">
        <v>86</v>
      </c>
      <c r="C195" s="563" t="s">
        <v>502</v>
      </c>
      <c r="D195" s="572"/>
      <c r="E195" s="572"/>
      <c r="F195" s="572"/>
      <c r="G195" s="572"/>
      <c r="H195" s="572"/>
      <c r="I195" s="572"/>
      <c r="J195" s="572"/>
      <c r="K195" s="572"/>
      <c r="L195" s="572"/>
      <c r="M195" s="572"/>
      <c r="N195" s="572"/>
      <c r="O195" s="572"/>
      <c r="P195" s="572"/>
      <c r="Q195" s="573"/>
    </row>
    <row r="196" spans="1:17" ht="12.75">
      <c r="A196" s="568"/>
      <c r="B196" s="143" t="s">
        <v>87</v>
      </c>
      <c r="C196" s="563"/>
      <c r="D196" s="572"/>
      <c r="E196" s="572"/>
      <c r="F196" s="572"/>
      <c r="G196" s="572"/>
      <c r="H196" s="572"/>
      <c r="I196" s="572"/>
      <c r="J196" s="572"/>
      <c r="K196" s="572"/>
      <c r="L196" s="146"/>
      <c r="M196" s="146"/>
      <c r="N196" s="146"/>
      <c r="O196" s="146"/>
      <c r="P196" s="146"/>
      <c r="Q196" s="147"/>
    </row>
    <row r="197" spans="1:17" ht="12.75">
      <c r="A197" s="568"/>
      <c r="B197" s="148" t="s">
        <v>233</v>
      </c>
      <c r="C197" s="503" t="s">
        <v>510</v>
      </c>
      <c r="D197" s="506"/>
      <c r="E197" s="506"/>
      <c r="F197" s="506"/>
      <c r="G197" s="506"/>
      <c r="H197" s="506"/>
      <c r="I197" s="506"/>
      <c r="J197" s="506"/>
      <c r="K197" s="506"/>
      <c r="L197" s="146"/>
      <c r="M197" s="146"/>
      <c r="N197" s="146"/>
      <c r="O197" s="146"/>
      <c r="P197" s="146"/>
      <c r="Q197" s="147"/>
    </row>
    <row r="198" spans="1:17" ht="12.75">
      <c r="A198" s="568"/>
      <c r="B198" s="148" t="s">
        <v>88</v>
      </c>
      <c r="C198" s="159" t="s">
        <v>511</v>
      </c>
      <c r="D198" s="160"/>
      <c r="E198" s="160"/>
      <c r="F198" s="160"/>
      <c r="G198" s="160"/>
      <c r="H198" s="160"/>
      <c r="I198" s="160"/>
      <c r="J198" s="160"/>
      <c r="K198" s="146"/>
      <c r="L198" s="146"/>
      <c r="M198" s="146"/>
      <c r="N198" s="146"/>
      <c r="O198" s="146"/>
      <c r="P198" s="146"/>
      <c r="Q198" s="147"/>
    </row>
    <row r="199" spans="1:17" ht="12.75">
      <c r="A199" s="568"/>
      <c r="B199" s="149" t="s">
        <v>89</v>
      </c>
      <c r="C199" s="559"/>
      <c r="D199" s="560"/>
      <c r="E199" s="150">
        <f>E200+E201</f>
        <v>227342</v>
      </c>
      <c r="F199" s="150">
        <f>F200+F201</f>
        <v>34101</v>
      </c>
      <c r="G199" s="150">
        <f>G200+G201</f>
        <v>193241</v>
      </c>
      <c r="H199" s="150">
        <f aca="true" t="shared" si="11" ref="H199:Q199">H200</f>
        <v>227342</v>
      </c>
      <c r="I199" s="150">
        <f t="shared" si="11"/>
        <v>34101</v>
      </c>
      <c r="J199" s="150">
        <f t="shared" si="11"/>
        <v>0</v>
      </c>
      <c r="K199" s="150">
        <f t="shared" si="11"/>
        <v>0</v>
      </c>
      <c r="L199" s="150">
        <f t="shared" si="11"/>
        <v>34101</v>
      </c>
      <c r="M199" s="150">
        <f t="shared" si="11"/>
        <v>193241</v>
      </c>
      <c r="N199" s="150">
        <f t="shared" si="11"/>
        <v>0</v>
      </c>
      <c r="O199" s="150">
        <f t="shared" si="11"/>
        <v>0</v>
      </c>
      <c r="P199" s="150">
        <f t="shared" si="11"/>
        <v>0</v>
      </c>
      <c r="Q199" s="151">
        <f t="shared" si="11"/>
        <v>193241</v>
      </c>
    </row>
    <row r="200" spans="1:17" ht="12.75">
      <c r="A200" s="568"/>
      <c r="B200" s="140" t="s">
        <v>228</v>
      </c>
      <c r="C200" s="561"/>
      <c r="D200" s="562"/>
      <c r="E200" s="152">
        <f>F200+G200</f>
        <v>227342</v>
      </c>
      <c r="F200" s="152">
        <f>I200</f>
        <v>34101</v>
      </c>
      <c r="G200" s="152">
        <f>M200</f>
        <v>193241</v>
      </c>
      <c r="H200" s="153">
        <f>I200+M200</f>
        <v>227342</v>
      </c>
      <c r="I200" s="153">
        <f>SUM(J200:L200)</f>
        <v>34101</v>
      </c>
      <c r="J200" s="153"/>
      <c r="K200" s="153"/>
      <c r="L200" s="153">
        <v>34101</v>
      </c>
      <c r="M200" s="153">
        <f>SUM(N200:Q200)</f>
        <v>193241</v>
      </c>
      <c r="N200" s="153"/>
      <c r="O200" s="153"/>
      <c r="P200" s="153"/>
      <c r="Q200" s="154">
        <v>193241</v>
      </c>
    </row>
    <row r="201" spans="1:17" ht="12.75">
      <c r="A201" s="568"/>
      <c r="B201" s="143" t="s">
        <v>140</v>
      </c>
      <c r="C201" s="563"/>
      <c r="D201" s="564"/>
      <c r="E201" s="152">
        <f>F201</f>
        <v>0</v>
      </c>
      <c r="F201" s="155"/>
      <c r="G201" s="152"/>
      <c r="H201" s="153"/>
      <c r="I201" s="153"/>
      <c r="J201" s="156"/>
      <c r="K201" s="156"/>
      <c r="L201" s="156"/>
      <c r="M201" s="153"/>
      <c r="N201" s="156"/>
      <c r="O201" s="156"/>
      <c r="P201" s="156"/>
      <c r="Q201" s="157"/>
    </row>
    <row r="202" spans="1:17" ht="13.5" thickBot="1">
      <c r="A202" s="569"/>
      <c r="B202" s="158" t="s">
        <v>161</v>
      </c>
      <c r="C202" s="565"/>
      <c r="D202" s="566"/>
      <c r="E202" s="161"/>
      <c r="F202" s="161"/>
      <c r="G202" s="161"/>
      <c r="H202" s="162"/>
      <c r="I202" s="162"/>
      <c r="J202" s="162"/>
      <c r="K202" s="162"/>
      <c r="L202" s="162"/>
      <c r="M202" s="162"/>
      <c r="N202" s="162"/>
      <c r="O202" s="162"/>
      <c r="P202" s="162"/>
      <c r="Q202" s="163"/>
    </row>
    <row r="203" spans="1:17" ht="12.75">
      <c r="A203" s="567" t="s">
        <v>241</v>
      </c>
      <c r="B203" s="140" t="s">
        <v>85</v>
      </c>
      <c r="C203" s="570" t="s">
        <v>512</v>
      </c>
      <c r="D203" s="571"/>
      <c r="E203" s="571"/>
      <c r="F203" s="571"/>
      <c r="G203" s="571"/>
      <c r="H203" s="571"/>
      <c r="I203" s="571"/>
      <c r="J203" s="571"/>
      <c r="K203" s="141"/>
      <c r="L203" s="141"/>
      <c r="M203" s="141"/>
      <c r="N203" s="141"/>
      <c r="O203" s="141"/>
      <c r="P203" s="141"/>
      <c r="Q203" s="142"/>
    </row>
    <row r="204" spans="1:17" ht="12.75">
      <c r="A204" s="568"/>
      <c r="B204" s="143" t="s">
        <v>86</v>
      </c>
      <c r="C204" s="563"/>
      <c r="D204" s="572"/>
      <c r="E204" s="572"/>
      <c r="F204" s="572"/>
      <c r="G204" s="572"/>
      <c r="H204" s="572"/>
      <c r="I204" s="572"/>
      <c r="J204" s="572"/>
      <c r="K204" s="572"/>
      <c r="L204" s="572"/>
      <c r="M204" s="572"/>
      <c r="N204" s="572"/>
      <c r="O204" s="572"/>
      <c r="P204" s="572"/>
      <c r="Q204" s="573"/>
    </row>
    <row r="205" spans="1:17" ht="12.75">
      <c r="A205" s="568"/>
      <c r="B205" s="143" t="s">
        <v>87</v>
      </c>
      <c r="C205" s="563"/>
      <c r="D205" s="572"/>
      <c r="E205" s="572"/>
      <c r="F205" s="572"/>
      <c r="G205" s="572"/>
      <c r="H205" s="572"/>
      <c r="I205" s="572"/>
      <c r="J205" s="572"/>
      <c r="K205" s="572"/>
      <c r="L205" s="146"/>
      <c r="M205" s="146"/>
      <c r="N205" s="146"/>
      <c r="O205" s="146"/>
      <c r="P205" s="146"/>
      <c r="Q205" s="147"/>
    </row>
    <row r="206" spans="1:17" ht="12.75">
      <c r="A206" s="568"/>
      <c r="B206" s="148" t="s">
        <v>233</v>
      </c>
      <c r="C206" s="503"/>
      <c r="D206" s="506"/>
      <c r="E206" s="506"/>
      <c r="F206" s="506"/>
      <c r="G206" s="506"/>
      <c r="H206" s="506"/>
      <c r="I206" s="506"/>
      <c r="J206" s="506"/>
      <c r="K206" s="506"/>
      <c r="L206" s="146"/>
      <c r="M206" s="146"/>
      <c r="N206" s="146"/>
      <c r="O206" s="146"/>
      <c r="P206" s="146"/>
      <c r="Q206" s="147"/>
    </row>
    <row r="207" spans="1:17" ht="12.75">
      <c r="A207" s="568"/>
      <c r="B207" s="148" t="s">
        <v>88</v>
      </c>
      <c r="C207" s="159" t="s">
        <v>513</v>
      </c>
      <c r="D207" s="160"/>
      <c r="E207" s="160"/>
      <c r="F207" s="160"/>
      <c r="G207" s="160"/>
      <c r="H207" s="160"/>
      <c r="I207" s="160"/>
      <c r="J207" s="160"/>
      <c r="K207" s="146"/>
      <c r="L207" s="146"/>
      <c r="M207" s="146"/>
      <c r="N207" s="146"/>
      <c r="O207" s="146"/>
      <c r="P207" s="146"/>
      <c r="Q207" s="147"/>
    </row>
    <row r="208" spans="1:17" ht="12.75">
      <c r="A208" s="568"/>
      <c r="B208" s="149" t="s">
        <v>89</v>
      </c>
      <c r="C208" s="559"/>
      <c r="D208" s="560"/>
      <c r="E208" s="150">
        <f>E209+E210</f>
        <v>6806</v>
      </c>
      <c r="F208" s="150">
        <f>F209+F210</f>
        <v>0</v>
      </c>
      <c r="G208" s="150">
        <f>G209+G210</f>
        <v>6806</v>
      </c>
      <c r="H208" s="150">
        <f aca="true" t="shared" si="12" ref="H208:Q208">H209</f>
        <v>6806</v>
      </c>
      <c r="I208" s="150">
        <f t="shared" si="12"/>
        <v>0</v>
      </c>
      <c r="J208" s="150">
        <f t="shared" si="12"/>
        <v>0</v>
      </c>
      <c r="K208" s="150">
        <f t="shared" si="12"/>
        <v>0</v>
      </c>
      <c r="L208" s="150">
        <f t="shared" si="12"/>
        <v>0</v>
      </c>
      <c r="M208" s="150">
        <f t="shared" si="12"/>
        <v>6806</v>
      </c>
      <c r="N208" s="150">
        <f t="shared" si="12"/>
        <v>0</v>
      </c>
      <c r="O208" s="150">
        <f t="shared" si="12"/>
        <v>0</v>
      </c>
      <c r="P208" s="150">
        <f t="shared" si="12"/>
        <v>0</v>
      </c>
      <c r="Q208" s="151">
        <f t="shared" si="12"/>
        <v>6806</v>
      </c>
    </row>
    <row r="209" spans="1:17" ht="12.75">
      <c r="A209" s="568"/>
      <c r="B209" s="140" t="s">
        <v>228</v>
      </c>
      <c r="C209" s="561"/>
      <c r="D209" s="562"/>
      <c r="E209" s="152">
        <f>F209+G209</f>
        <v>6806</v>
      </c>
      <c r="F209" s="152">
        <f>I209</f>
        <v>0</v>
      </c>
      <c r="G209" s="152">
        <f>M209</f>
        <v>6806</v>
      </c>
      <c r="H209" s="153">
        <f>I209+M209</f>
        <v>6806</v>
      </c>
      <c r="I209" s="153">
        <f>SUM(J209:L209)</f>
        <v>0</v>
      </c>
      <c r="J209" s="153"/>
      <c r="K209" s="153"/>
      <c r="L209" s="153">
        <v>0</v>
      </c>
      <c r="M209" s="153">
        <f>SUM(N209:Q209)</f>
        <v>6806</v>
      </c>
      <c r="N209" s="153"/>
      <c r="O209" s="153"/>
      <c r="P209" s="153"/>
      <c r="Q209" s="154">
        <v>6806</v>
      </c>
    </row>
    <row r="210" spans="1:17" ht="12.75">
      <c r="A210" s="568"/>
      <c r="B210" s="143" t="s">
        <v>140</v>
      </c>
      <c r="C210" s="563"/>
      <c r="D210" s="564"/>
      <c r="E210" s="152">
        <f>F210</f>
        <v>0</v>
      </c>
      <c r="F210" s="155"/>
      <c r="G210" s="152"/>
      <c r="H210" s="153"/>
      <c r="I210" s="153"/>
      <c r="J210" s="156"/>
      <c r="K210" s="156"/>
      <c r="L210" s="156"/>
      <c r="M210" s="153"/>
      <c r="N210" s="156"/>
      <c r="O210" s="156"/>
      <c r="P210" s="156"/>
      <c r="Q210" s="157"/>
    </row>
    <row r="211" spans="1:17" ht="13.5" thickBot="1">
      <c r="A211" s="569"/>
      <c r="B211" s="158" t="s">
        <v>161</v>
      </c>
      <c r="C211" s="565"/>
      <c r="D211" s="566"/>
      <c r="E211" s="161"/>
      <c r="F211" s="161"/>
      <c r="G211" s="161"/>
      <c r="H211" s="162"/>
      <c r="I211" s="162"/>
      <c r="J211" s="162"/>
      <c r="K211" s="162"/>
      <c r="L211" s="162"/>
      <c r="M211" s="162"/>
      <c r="N211" s="162"/>
      <c r="O211" s="162"/>
      <c r="P211" s="162"/>
      <c r="Q211" s="163"/>
    </row>
    <row r="212" spans="1:17" ht="12.75">
      <c r="A212" s="567" t="s">
        <v>242</v>
      </c>
      <c r="B212" s="140" t="s">
        <v>85</v>
      </c>
      <c r="C212" s="570" t="s">
        <v>506</v>
      </c>
      <c r="D212" s="571"/>
      <c r="E212" s="571"/>
      <c r="F212" s="571"/>
      <c r="G212" s="571"/>
      <c r="H212" s="571"/>
      <c r="I212" s="571"/>
      <c r="J212" s="571"/>
      <c r="K212" s="141"/>
      <c r="L212" s="141"/>
      <c r="M212" s="141"/>
      <c r="N212" s="141"/>
      <c r="O212" s="141"/>
      <c r="P212" s="141"/>
      <c r="Q212" s="142"/>
    </row>
    <row r="213" spans="1:17" ht="12.75">
      <c r="A213" s="568"/>
      <c r="B213" s="143" t="s">
        <v>86</v>
      </c>
      <c r="C213" s="563"/>
      <c r="D213" s="572"/>
      <c r="E213" s="572"/>
      <c r="F213" s="572"/>
      <c r="G213" s="572"/>
      <c r="H213" s="572"/>
      <c r="I213" s="572"/>
      <c r="J213" s="572"/>
      <c r="K213" s="572"/>
      <c r="L213" s="572"/>
      <c r="M213" s="572"/>
      <c r="N213" s="572"/>
      <c r="O213" s="572"/>
      <c r="P213" s="572"/>
      <c r="Q213" s="573"/>
    </row>
    <row r="214" spans="1:17" ht="12.75">
      <c r="A214" s="568"/>
      <c r="B214" s="143" t="s">
        <v>87</v>
      </c>
      <c r="C214" s="563"/>
      <c r="D214" s="572"/>
      <c r="E214" s="572"/>
      <c r="F214" s="572"/>
      <c r="G214" s="572"/>
      <c r="H214" s="572"/>
      <c r="I214" s="572"/>
      <c r="J214" s="572"/>
      <c r="K214" s="572"/>
      <c r="L214" s="146"/>
      <c r="M214" s="146"/>
      <c r="N214" s="146"/>
      <c r="O214" s="146"/>
      <c r="P214" s="146"/>
      <c r="Q214" s="147"/>
    </row>
    <row r="215" spans="1:17" ht="12.75">
      <c r="A215" s="568"/>
      <c r="B215" s="148" t="s">
        <v>233</v>
      </c>
      <c r="C215" s="503"/>
      <c r="D215" s="506"/>
      <c r="E215" s="506"/>
      <c r="F215" s="506"/>
      <c r="G215" s="506"/>
      <c r="H215" s="506"/>
      <c r="I215" s="506"/>
      <c r="J215" s="506"/>
      <c r="K215" s="506"/>
      <c r="L215" s="146"/>
      <c r="M215" s="146"/>
      <c r="N215" s="146"/>
      <c r="O215" s="146"/>
      <c r="P215" s="146"/>
      <c r="Q215" s="147"/>
    </row>
    <row r="216" spans="1:17" ht="12.75">
      <c r="A216" s="568"/>
      <c r="B216" s="148" t="s">
        <v>88</v>
      </c>
      <c r="C216" s="159" t="s">
        <v>507</v>
      </c>
      <c r="D216" s="160"/>
      <c r="E216" s="160"/>
      <c r="F216" s="160"/>
      <c r="G216" s="160"/>
      <c r="H216" s="160"/>
      <c r="I216" s="160"/>
      <c r="J216" s="160"/>
      <c r="K216" s="146"/>
      <c r="L216" s="146"/>
      <c r="M216" s="146"/>
      <c r="N216" s="146"/>
      <c r="O216" s="146"/>
      <c r="P216" s="146"/>
      <c r="Q216" s="147"/>
    </row>
    <row r="217" spans="1:17" ht="12.75">
      <c r="A217" s="568"/>
      <c r="B217" s="149" t="s">
        <v>89</v>
      </c>
      <c r="C217" s="559"/>
      <c r="D217" s="560"/>
      <c r="E217" s="150">
        <f>E218+E219</f>
        <v>38885</v>
      </c>
      <c r="F217" s="150">
        <f>F218+F219</f>
        <v>0</v>
      </c>
      <c r="G217" s="150">
        <f>G218+G219</f>
        <v>38885</v>
      </c>
      <c r="H217" s="150">
        <f aca="true" t="shared" si="13" ref="H217:Q217">H218</f>
        <v>38885</v>
      </c>
      <c r="I217" s="150">
        <f t="shared" si="13"/>
        <v>0</v>
      </c>
      <c r="J217" s="150">
        <f t="shared" si="13"/>
        <v>0</v>
      </c>
      <c r="K217" s="150">
        <f t="shared" si="13"/>
        <v>0</v>
      </c>
      <c r="L217" s="150">
        <f t="shared" si="13"/>
        <v>0</v>
      </c>
      <c r="M217" s="150">
        <f t="shared" si="13"/>
        <v>38885</v>
      </c>
      <c r="N217" s="150">
        <f t="shared" si="13"/>
        <v>0</v>
      </c>
      <c r="O217" s="150">
        <f t="shared" si="13"/>
        <v>0</v>
      </c>
      <c r="P217" s="150">
        <f t="shared" si="13"/>
        <v>0</v>
      </c>
      <c r="Q217" s="151">
        <f t="shared" si="13"/>
        <v>38885</v>
      </c>
    </row>
    <row r="218" spans="1:17" ht="12.75">
      <c r="A218" s="568"/>
      <c r="B218" s="140" t="s">
        <v>228</v>
      </c>
      <c r="C218" s="561"/>
      <c r="D218" s="562"/>
      <c r="E218" s="152">
        <f>F218+G218</f>
        <v>38885</v>
      </c>
      <c r="F218" s="152">
        <f>I218</f>
        <v>0</v>
      </c>
      <c r="G218" s="152">
        <f>M218</f>
        <v>38885</v>
      </c>
      <c r="H218" s="153">
        <f>I218+M218</f>
        <v>38885</v>
      </c>
      <c r="I218" s="153">
        <f>SUM(J218:L218)</f>
        <v>0</v>
      </c>
      <c r="J218" s="153"/>
      <c r="K218" s="153"/>
      <c r="L218" s="153">
        <v>0</v>
      </c>
      <c r="M218" s="153">
        <f>SUM(N218:Q218)</f>
        <v>38885</v>
      </c>
      <c r="N218" s="153"/>
      <c r="O218" s="153"/>
      <c r="P218" s="153"/>
      <c r="Q218" s="154">
        <v>38885</v>
      </c>
    </row>
    <row r="219" spans="1:17" ht="12.75">
      <c r="A219" s="568"/>
      <c r="B219" s="143" t="s">
        <v>140</v>
      </c>
      <c r="C219" s="563"/>
      <c r="D219" s="564"/>
      <c r="E219" s="152">
        <f>F219</f>
        <v>0</v>
      </c>
      <c r="F219" s="155"/>
      <c r="G219" s="152"/>
      <c r="H219" s="153"/>
      <c r="I219" s="153"/>
      <c r="J219" s="156"/>
      <c r="K219" s="156"/>
      <c r="L219" s="156"/>
      <c r="M219" s="153"/>
      <c r="N219" s="156"/>
      <c r="O219" s="156"/>
      <c r="P219" s="156"/>
      <c r="Q219" s="157"/>
    </row>
    <row r="220" spans="1:17" ht="13.5" thickBot="1">
      <c r="A220" s="569"/>
      <c r="B220" s="158" t="s">
        <v>161</v>
      </c>
      <c r="C220" s="565"/>
      <c r="D220" s="566"/>
      <c r="E220" s="161"/>
      <c r="F220" s="161"/>
      <c r="G220" s="161"/>
      <c r="H220" s="162"/>
      <c r="I220" s="162"/>
      <c r="J220" s="162"/>
      <c r="K220" s="162"/>
      <c r="L220" s="162"/>
      <c r="M220" s="162"/>
      <c r="N220" s="162"/>
      <c r="O220" s="162"/>
      <c r="P220" s="162"/>
      <c r="Q220" s="163"/>
    </row>
    <row r="221" spans="1:17" ht="12.75">
      <c r="A221" s="567" t="s">
        <v>243</v>
      </c>
      <c r="B221" s="140" t="s">
        <v>85</v>
      </c>
      <c r="C221" s="570" t="s">
        <v>521</v>
      </c>
      <c r="D221" s="571"/>
      <c r="E221" s="571"/>
      <c r="F221" s="571"/>
      <c r="G221" s="571"/>
      <c r="H221" s="571"/>
      <c r="I221" s="571"/>
      <c r="J221" s="571"/>
      <c r="K221" s="141"/>
      <c r="L221" s="141"/>
      <c r="M221" s="141"/>
      <c r="N221" s="141"/>
      <c r="O221" s="141"/>
      <c r="P221" s="141"/>
      <c r="Q221" s="142"/>
    </row>
    <row r="222" spans="1:17" ht="12.75">
      <c r="A222" s="568"/>
      <c r="B222" s="143" t="s">
        <v>86</v>
      </c>
      <c r="C222" s="563" t="s">
        <v>525</v>
      </c>
      <c r="D222" s="572"/>
      <c r="E222" s="572"/>
      <c r="F222" s="572"/>
      <c r="G222" s="572"/>
      <c r="H222" s="572"/>
      <c r="I222" s="572"/>
      <c r="J222" s="572"/>
      <c r="K222" s="572"/>
      <c r="L222" s="572"/>
      <c r="M222" s="572"/>
      <c r="N222" s="572"/>
      <c r="O222" s="572"/>
      <c r="P222" s="572"/>
      <c r="Q222" s="573"/>
    </row>
    <row r="223" spans="1:17" ht="12.75">
      <c r="A223" s="568"/>
      <c r="B223" s="143" t="s">
        <v>87</v>
      </c>
      <c r="C223" s="563" t="s">
        <v>526</v>
      </c>
      <c r="D223" s="572"/>
      <c r="E223" s="572"/>
      <c r="F223" s="572"/>
      <c r="G223" s="572"/>
      <c r="H223" s="572"/>
      <c r="I223" s="572"/>
      <c r="J223" s="572"/>
      <c r="K223" s="572"/>
      <c r="L223" s="146"/>
      <c r="M223" s="146"/>
      <c r="N223" s="146"/>
      <c r="O223" s="146"/>
      <c r="P223" s="146"/>
      <c r="Q223" s="147"/>
    </row>
    <row r="224" spans="1:17" ht="12.75">
      <c r="A224" s="568"/>
      <c r="B224" s="148" t="s">
        <v>233</v>
      </c>
      <c r="C224" s="511"/>
      <c r="D224" s="512"/>
      <c r="E224" s="512"/>
      <c r="F224" s="512"/>
      <c r="G224" s="512"/>
      <c r="H224" s="512"/>
      <c r="I224" s="512"/>
      <c r="J224" s="512"/>
      <c r="K224" s="512"/>
      <c r="L224" s="146"/>
      <c r="M224" s="146"/>
      <c r="N224" s="146"/>
      <c r="O224" s="146"/>
      <c r="P224" s="146"/>
      <c r="Q224" s="147"/>
    </row>
    <row r="225" spans="1:17" ht="12.75">
      <c r="A225" s="568"/>
      <c r="B225" s="148" t="s">
        <v>88</v>
      </c>
      <c r="C225" s="159" t="s">
        <v>522</v>
      </c>
      <c r="D225" s="160"/>
      <c r="E225" s="160"/>
      <c r="F225" s="160"/>
      <c r="G225" s="160"/>
      <c r="H225" s="160"/>
      <c r="I225" s="160"/>
      <c r="J225" s="160"/>
      <c r="K225" s="146"/>
      <c r="L225" s="146"/>
      <c r="M225" s="146"/>
      <c r="N225" s="146"/>
      <c r="O225" s="146"/>
      <c r="P225" s="146"/>
      <c r="Q225" s="147"/>
    </row>
    <row r="226" spans="1:17" ht="12.75">
      <c r="A226" s="568"/>
      <c r="B226" s="149" t="s">
        <v>89</v>
      </c>
      <c r="C226" s="559"/>
      <c r="D226" s="560"/>
      <c r="E226" s="150">
        <f>E227+E228</f>
        <v>1655762</v>
      </c>
      <c r="F226" s="150">
        <f>F227+F228</f>
        <v>311798</v>
      </c>
      <c r="G226" s="150">
        <f>G227+G228</f>
        <v>1343964</v>
      </c>
      <c r="H226" s="150">
        <f aca="true" t="shared" si="14" ref="H226:Q226">H227</f>
        <v>1655762</v>
      </c>
      <c r="I226" s="150">
        <f t="shared" si="14"/>
        <v>311798</v>
      </c>
      <c r="J226" s="150">
        <f t="shared" si="14"/>
        <v>0</v>
      </c>
      <c r="K226" s="150">
        <f t="shared" si="14"/>
        <v>0</v>
      </c>
      <c r="L226" s="150">
        <f t="shared" si="14"/>
        <v>311798</v>
      </c>
      <c r="M226" s="150">
        <f t="shared" si="14"/>
        <v>1343964</v>
      </c>
      <c r="N226" s="150">
        <f t="shared" si="14"/>
        <v>0</v>
      </c>
      <c r="O226" s="150">
        <f t="shared" si="14"/>
        <v>0</v>
      </c>
      <c r="P226" s="150">
        <f t="shared" si="14"/>
        <v>0</v>
      </c>
      <c r="Q226" s="151">
        <f t="shared" si="14"/>
        <v>1343964</v>
      </c>
    </row>
    <row r="227" spans="1:17" ht="12.75">
      <c r="A227" s="568"/>
      <c r="B227" s="140" t="s">
        <v>228</v>
      </c>
      <c r="C227" s="561"/>
      <c r="D227" s="562"/>
      <c r="E227" s="152">
        <f>F227+G227</f>
        <v>1655762</v>
      </c>
      <c r="F227" s="152">
        <f>I227</f>
        <v>311798</v>
      </c>
      <c r="G227" s="152">
        <f>M227</f>
        <v>1343964</v>
      </c>
      <c r="H227" s="153">
        <f>I227+M227</f>
        <v>1655762</v>
      </c>
      <c r="I227" s="153">
        <f>SUM(J227:L227)</f>
        <v>311798</v>
      </c>
      <c r="J227" s="153"/>
      <c r="K227" s="153"/>
      <c r="L227" s="153">
        <v>311798</v>
      </c>
      <c r="M227" s="153">
        <f>SUM(N227:Q227)</f>
        <v>1343964</v>
      </c>
      <c r="N227" s="153"/>
      <c r="O227" s="153"/>
      <c r="P227" s="153"/>
      <c r="Q227" s="154">
        <v>1343964</v>
      </c>
    </row>
    <row r="228" spans="1:17" ht="12.75">
      <c r="A228" s="568"/>
      <c r="B228" s="143" t="s">
        <v>140</v>
      </c>
      <c r="C228" s="563"/>
      <c r="D228" s="564"/>
      <c r="E228" s="152">
        <f>F228+G228</f>
        <v>0</v>
      </c>
      <c r="F228" s="155">
        <v>0</v>
      </c>
      <c r="G228" s="152">
        <v>0</v>
      </c>
      <c r="H228" s="153"/>
      <c r="I228" s="153"/>
      <c r="J228" s="156"/>
      <c r="K228" s="156"/>
      <c r="L228" s="156"/>
      <c r="M228" s="153"/>
      <c r="N228" s="156"/>
      <c r="O228" s="156"/>
      <c r="P228" s="156"/>
      <c r="Q228" s="157"/>
    </row>
    <row r="229" spans="1:17" ht="13.5" thickBot="1">
      <c r="A229" s="569"/>
      <c r="B229" s="158" t="s">
        <v>161</v>
      </c>
      <c r="C229" s="565"/>
      <c r="D229" s="566"/>
      <c r="E229" s="161"/>
      <c r="F229" s="161"/>
      <c r="G229" s="161"/>
      <c r="H229" s="162"/>
      <c r="I229" s="162"/>
      <c r="J229" s="162"/>
      <c r="K229" s="162"/>
      <c r="L229" s="162"/>
      <c r="M229" s="162"/>
      <c r="N229" s="162"/>
      <c r="O229" s="162"/>
      <c r="P229" s="162"/>
      <c r="Q229" s="163"/>
    </row>
    <row r="230" spans="1:17" ht="12.75">
      <c r="A230" s="567" t="s">
        <v>244</v>
      </c>
      <c r="B230" s="140" t="s">
        <v>85</v>
      </c>
      <c r="C230" s="570" t="s">
        <v>523</v>
      </c>
      <c r="D230" s="571"/>
      <c r="E230" s="571"/>
      <c r="F230" s="571"/>
      <c r="G230" s="571"/>
      <c r="H230" s="571"/>
      <c r="I230" s="571"/>
      <c r="J230" s="571"/>
      <c r="K230" s="141"/>
      <c r="L230" s="141"/>
      <c r="M230" s="141"/>
      <c r="N230" s="141"/>
      <c r="O230" s="141"/>
      <c r="P230" s="141"/>
      <c r="Q230" s="142"/>
    </row>
    <row r="231" spans="1:17" ht="12.75">
      <c r="A231" s="568"/>
      <c r="B231" s="143" t="s">
        <v>86</v>
      </c>
      <c r="C231" s="563"/>
      <c r="D231" s="572"/>
      <c r="E231" s="572"/>
      <c r="F231" s="572"/>
      <c r="G231" s="572"/>
      <c r="H231" s="572"/>
      <c r="I231" s="572"/>
      <c r="J231" s="572"/>
      <c r="K231" s="572"/>
      <c r="L231" s="572"/>
      <c r="M231" s="572"/>
      <c r="N231" s="572"/>
      <c r="O231" s="572"/>
      <c r="P231" s="572"/>
      <c r="Q231" s="573"/>
    </row>
    <row r="232" spans="1:17" ht="12.75">
      <c r="A232" s="568"/>
      <c r="B232" s="143" t="s">
        <v>87</v>
      </c>
      <c r="C232" s="563"/>
      <c r="D232" s="572"/>
      <c r="E232" s="572"/>
      <c r="F232" s="572"/>
      <c r="G232" s="572"/>
      <c r="H232" s="572"/>
      <c r="I232" s="572"/>
      <c r="J232" s="572"/>
      <c r="K232" s="572"/>
      <c r="L232" s="146"/>
      <c r="M232" s="146"/>
      <c r="N232" s="146"/>
      <c r="O232" s="146"/>
      <c r="P232" s="146"/>
      <c r="Q232" s="147"/>
    </row>
    <row r="233" spans="1:17" ht="12.75">
      <c r="A233" s="568"/>
      <c r="B233" s="148" t="s">
        <v>233</v>
      </c>
      <c r="C233" s="515"/>
      <c r="D233" s="516"/>
      <c r="E233" s="516"/>
      <c r="F233" s="516"/>
      <c r="G233" s="516"/>
      <c r="H233" s="516"/>
      <c r="I233" s="516"/>
      <c r="J233" s="516"/>
      <c r="K233" s="516"/>
      <c r="L233" s="146"/>
      <c r="M233" s="146"/>
      <c r="N233" s="146"/>
      <c r="O233" s="146"/>
      <c r="P233" s="146"/>
      <c r="Q233" s="147"/>
    </row>
    <row r="234" spans="1:17" ht="12.75">
      <c r="A234" s="568"/>
      <c r="B234" s="148" t="s">
        <v>88</v>
      </c>
      <c r="C234" s="159" t="s">
        <v>524</v>
      </c>
      <c r="D234" s="160"/>
      <c r="E234" s="160"/>
      <c r="F234" s="160"/>
      <c r="G234" s="160"/>
      <c r="H234" s="160"/>
      <c r="I234" s="160"/>
      <c r="J234" s="160"/>
      <c r="K234" s="146"/>
      <c r="L234" s="146"/>
      <c r="M234" s="146"/>
      <c r="N234" s="146"/>
      <c r="O234" s="146"/>
      <c r="P234" s="146"/>
      <c r="Q234" s="147"/>
    </row>
    <row r="235" spans="1:17" ht="12.75">
      <c r="A235" s="568"/>
      <c r="B235" s="149" t="s">
        <v>89</v>
      </c>
      <c r="C235" s="559"/>
      <c r="D235" s="560"/>
      <c r="E235" s="150">
        <f>E236+E237</f>
        <v>4935</v>
      </c>
      <c r="F235" s="150">
        <f>F236+F237</f>
        <v>0</v>
      </c>
      <c r="G235" s="150">
        <f>G236+G237</f>
        <v>4935</v>
      </c>
      <c r="H235" s="150">
        <f aca="true" t="shared" si="15" ref="H235:Q235">H236</f>
        <v>4935</v>
      </c>
      <c r="I235" s="150">
        <f t="shared" si="15"/>
        <v>0</v>
      </c>
      <c r="J235" s="150">
        <f t="shared" si="15"/>
        <v>0</v>
      </c>
      <c r="K235" s="150">
        <f t="shared" si="15"/>
        <v>0</v>
      </c>
      <c r="L235" s="150">
        <f t="shared" si="15"/>
        <v>0</v>
      </c>
      <c r="M235" s="150">
        <f t="shared" si="15"/>
        <v>4935</v>
      </c>
      <c r="N235" s="150">
        <f t="shared" si="15"/>
        <v>0</v>
      </c>
      <c r="O235" s="150">
        <f t="shared" si="15"/>
        <v>0</v>
      </c>
      <c r="P235" s="150">
        <f t="shared" si="15"/>
        <v>0</v>
      </c>
      <c r="Q235" s="151">
        <f t="shared" si="15"/>
        <v>4935</v>
      </c>
    </row>
    <row r="236" spans="1:17" ht="12.75">
      <c r="A236" s="568"/>
      <c r="B236" s="140" t="s">
        <v>228</v>
      </c>
      <c r="C236" s="561"/>
      <c r="D236" s="562"/>
      <c r="E236" s="152">
        <f>F236+G236</f>
        <v>4935</v>
      </c>
      <c r="F236" s="152">
        <f>I236</f>
        <v>0</v>
      </c>
      <c r="G236" s="152">
        <f>M236</f>
        <v>4935</v>
      </c>
      <c r="H236" s="153">
        <f>I236+M236</f>
        <v>4935</v>
      </c>
      <c r="I236" s="153">
        <f>SUM(J236:L236)</f>
        <v>0</v>
      </c>
      <c r="J236" s="153"/>
      <c r="K236" s="153"/>
      <c r="L236" s="153">
        <v>0</v>
      </c>
      <c r="M236" s="153">
        <f>SUM(N236:Q236)</f>
        <v>4935</v>
      </c>
      <c r="N236" s="153"/>
      <c r="O236" s="153"/>
      <c r="P236" s="153"/>
      <c r="Q236" s="154">
        <v>4935</v>
      </c>
    </row>
    <row r="237" spans="1:17" ht="12.75">
      <c r="A237" s="568"/>
      <c r="B237" s="143" t="s">
        <v>140</v>
      </c>
      <c r="C237" s="563"/>
      <c r="D237" s="564"/>
      <c r="E237" s="152">
        <f>F237</f>
        <v>0</v>
      </c>
      <c r="F237" s="155"/>
      <c r="G237" s="152"/>
      <c r="H237" s="153"/>
      <c r="I237" s="153"/>
      <c r="J237" s="156"/>
      <c r="K237" s="156"/>
      <c r="L237" s="156"/>
      <c r="M237" s="153"/>
      <c r="N237" s="156"/>
      <c r="O237" s="156"/>
      <c r="P237" s="156"/>
      <c r="Q237" s="157"/>
    </row>
    <row r="238" spans="1:17" ht="13.5" thickBot="1">
      <c r="A238" s="569"/>
      <c r="B238" s="158" t="s">
        <v>161</v>
      </c>
      <c r="C238" s="565"/>
      <c r="D238" s="566"/>
      <c r="E238" s="161"/>
      <c r="F238" s="161"/>
      <c r="G238" s="161"/>
      <c r="H238" s="162"/>
      <c r="I238" s="162"/>
      <c r="J238" s="162"/>
      <c r="K238" s="162"/>
      <c r="L238" s="162"/>
      <c r="M238" s="162"/>
      <c r="N238" s="162"/>
      <c r="O238" s="162"/>
      <c r="P238" s="162"/>
      <c r="Q238" s="163"/>
    </row>
    <row r="239" spans="1:17" ht="12.75">
      <c r="A239" s="567" t="s">
        <v>245</v>
      </c>
      <c r="B239" s="140" t="s">
        <v>85</v>
      </c>
      <c r="C239" s="570" t="s">
        <v>523</v>
      </c>
      <c r="D239" s="571"/>
      <c r="E239" s="571"/>
      <c r="F239" s="571"/>
      <c r="G239" s="571"/>
      <c r="H239" s="571"/>
      <c r="I239" s="571"/>
      <c r="J239" s="571"/>
      <c r="K239" s="141"/>
      <c r="L239" s="141"/>
      <c r="M239" s="141"/>
      <c r="N239" s="141"/>
      <c r="O239" s="141"/>
      <c r="P239" s="141"/>
      <c r="Q239" s="142"/>
    </row>
    <row r="240" spans="1:17" ht="12.75">
      <c r="A240" s="568"/>
      <c r="B240" s="143" t="s">
        <v>86</v>
      </c>
      <c r="C240" s="563"/>
      <c r="D240" s="572"/>
      <c r="E240" s="572"/>
      <c r="F240" s="572"/>
      <c r="G240" s="572"/>
      <c r="H240" s="572"/>
      <c r="I240" s="572"/>
      <c r="J240" s="572"/>
      <c r="K240" s="572"/>
      <c r="L240" s="572"/>
      <c r="M240" s="572"/>
      <c r="N240" s="572"/>
      <c r="O240" s="572"/>
      <c r="P240" s="572"/>
      <c r="Q240" s="573"/>
    </row>
    <row r="241" spans="1:17" ht="12.75">
      <c r="A241" s="568"/>
      <c r="B241" s="143" t="s">
        <v>87</v>
      </c>
      <c r="C241" s="563"/>
      <c r="D241" s="572"/>
      <c r="E241" s="572"/>
      <c r="F241" s="572"/>
      <c r="G241" s="572"/>
      <c r="H241" s="572"/>
      <c r="I241" s="572"/>
      <c r="J241" s="572"/>
      <c r="K241" s="572"/>
      <c r="L241" s="146"/>
      <c r="M241" s="146"/>
      <c r="N241" s="146"/>
      <c r="O241" s="146"/>
      <c r="P241" s="146"/>
      <c r="Q241" s="147"/>
    </row>
    <row r="242" spans="1:17" ht="12.75">
      <c r="A242" s="568"/>
      <c r="B242" s="148" t="s">
        <v>233</v>
      </c>
      <c r="C242" s="517"/>
      <c r="D242" s="518"/>
      <c r="E242" s="518"/>
      <c r="F242" s="518"/>
      <c r="G242" s="518"/>
      <c r="H242" s="518"/>
      <c r="I242" s="518"/>
      <c r="J242" s="518"/>
      <c r="K242" s="518"/>
      <c r="L242" s="146"/>
      <c r="M242" s="146"/>
      <c r="N242" s="146"/>
      <c r="O242" s="146"/>
      <c r="P242" s="146"/>
      <c r="Q242" s="147"/>
    </row>
    <row r="243" spans="1:17" ht="12.75">
      <c r="A243" s="568"/>
      <c r="B243" s="148" t="s">
        <v>88</v>
      </c>
      <c r="C243" s="159" t="s">
        <v>531</v>
      </c>
      <c r="D243" s="160"/>
      <c r="E243" s="160"/>
      <c r="F243" s="160"/>
      <c r="G243" s="160"/>
      <c r="H243" s="160"/>
      <c r="I243" s="160"/>
      <c r="J243" s="160"/>
      <c r="K243" s="146"/>
      <c r="L243" s="146"/>
      <c r="M243" s="146"/>
      <c r="N243" s="146"/>
      <c r="O243" s="146"/>
      <c r="P243" s="146"/>
      <c r="Q243" s="147"/>
    </row>
    <row r="244" spans="1:17" ht="12.75">
      <c r="A244" s="568"/>
      <c r="B244" s="149" t="s">
        <v>89</v>
      </c>
      <c r="C244" s="559"/>
      <c r="D244" s="560"/>
      <c r="E244" s="150">
        <f>E245+E246</f>
        <v>18768</v>
      </c>
      <c r="F244" s="150">
        <f>F245+F246</f>
        <v>0</v>
      </c>
      <c r="G244" s="150">
        <f>G245+G246</f>
        <v>18768</v>
      </c>
      <c r="H244" s="150">
        <f aca="true" t="shared" si="16" ref="H244:Q244">H245</f>
        <v>18768</v>
      </c>
      <c r="I244" s="150">
        <f t="shared" si="16"/>
        <v>0</v>
      </c>
      <c r="J244" s="150">
        <f t="shared" si="16"/>
        <v>0</v>
      </c>
      <c r="K244" s="150">
        <f t="shared" si="16"/>
        <v>0</v>
      </c>
      <c r="L244" s="150">
        <f t="shared" si="16"/>
        <v>0</v>
      </c>
      <c r="M244" s="150">
        <f t="shared" si="16"/>
        <v>18768</v>
      </c>
      <c r="N244" s="150">
        <f t="shared" si="16"/>
        <v>0</v>
      </c>
      <c r="O244" s="150">
        <f t="shared" si="16"/>
        <v>0</v>
      </c>
      <c r="P244" s="150">
        <f t="shared" si="16"/>
        <v>0</v>
      </c>
      <c r="Q244" s="151">
        <f t="shared" si="16"/>
        <v>18768</v>
      </c>
    </row>
    <row r="245" spans="1:17" ht="12.75">
      <c r="A245" s="568"/>
      <c r="B245" s="140" t="s">
        <v>228</v>
      </c>
      <c r="C245" s="561"/>
      <c r="D245" s="562"/>
      <c r="E245" s="152">
        <f>F245+G245</f>
        <v>18768</v>
      </c>
      <c r="F245" s="152">
        <f>I245</f>
        <v>0</v>
      </c>
      <c r="G245" s="152">
        <f>M245</f>
        <v>18768</v>
      </c>
      <c r="H245" s="153">
        <f>I245+M245</f>
        <v>18768</v>
      </c>
      <c r="I245" s="153">
        <f>SUM(J245:L245)</f>
        <v>0</v>
      </c>
      <c r="J245" s="153"/>
      <c r="K245" s="153"/>
      <c r="L245" s="153">
        <v>0</v>
      </c>
      <c r="M245" s="153">
        <f>SUM(N245:Q245)</f>
        <v>18768</v>
      </c>
      <c r="N245" s="153"/>
      <c r="O245" s="153"/>
      <c r="P245" s="153"/>
      <c r="Q245" s="154">
        <v>18768</v>
      </c>
    </row>
    <row r="246" spans="1:17" ht="12.75">
      <c r="A246" s="568"/>
      <c r="B246" s="143" t="s">
        <v>140</v>
      </c>
      <c r="C246" s="563"/>
      <c r="D246" s="564"/>
      <c r="E246" s="152">
        <f>F246</f>
        <v>0</v>
      </c>
      <c r="F246" s="155"/>
      <c r="G246" s="152"/>
      <c r="H246" s="153"/>
      <c r="I246" s="153"/>
      <c r="J246" s="156"/>
      <c r="K246" s="156"/>
      <c r="L246" s="156"/>
      <c r="M246" s="153"/>
      <c r="N246" s="156"/>
      <c r="O246" s="156"/>
      <c r="P246" s="156"/>
      <c r="Q246" s="157"/>
    </row>
    <row r="247" spans="1:17" ht="13.5" thickBot="1">
      <c r="A247" s="569"/>
      <c r="B247" s="158" t="s">
        <v>161</v>
      </c>
      <c r="C247" s="565"/>
      <c r="D247" s="566"/>
      <c r="E247" s="161"/>
      <c r="F247" s="161"/>
      <c r="G247" s="161"/>
      <c r="H247" s="162"/>
      <c r="I247" s="162"/>
      <c r="J247" s="162"/>
      <c r="K247" s="162"/>
      <c r="L247" s="162"/>
      <c r="M247" s="162"/>
      <c r="N247" s="162"/>
      <c r="O247" s="162"/>
      <c r="P247" s="162"/>
      <c r="Q247" s="163"/>
    </row>
    <row r="248" spans="1:17" ht="12.75">
      <c r="A248" s="567" t="s">
        <v>535</v>
      </c>
      <c r="B248" s="140" t="s">
        <v>85</v>
      </c>
      <c r="C248" s="570" t="s">
        <v>501</v>
      </c>
      <c r="D248" s="571"/>
      <c r="E248" s="571"/>
      <c r="F248" s="571"/>
      <c r="G248" s="571"/>
      <c r="H248" s="571"/>
      <c r="I248" s="571"/>
      <c r="J248" s="571"/>
      <c r="K248" s="141"/>
      <c r="L248" s="141"/>
      <c r="M248" s="141"/>
      <c r="N248" s="141"/>
      <c r="O248" s="141"/>
      <c r="P248" s="141"/>
      <c r="Q248" s="142"/>
    </row>
    <row r="249" spans="1:2" ht="12.75">
      <c r="A249" s="568"/>
      <c r="B249" s="143" t="s">
        <v>86</v>
      </c>
    </row>
    <row r="250" spans="1:17" ht="12.75">
      <c r="A250" s="568"/>
      <c r="B250" s="143" t="s">
        <v>87</v>
      </c>
      <c r="C250" s="563" t="s">
        <v>532</v>
      </c>
      <c r="D250" s="572"/>
      <c r="E250" s="572"/>
      <c r="F250" s="572"/>
      <c r="G250" s="572"/>
      <c r="H250" s="572"/>
      <c r="I250" s="572"/>
      <c r="J250" s="572"/>
      <c r="K250" s="572"/>
      <c r="L250" s="572"/>
      <c r="M250" s="572"/>
      <c r="N250" s="572"/>
      <c r="O250" s="572"/>
      <c r="P250" s="572"/>
      <c r="Q250" s="573"/>
    </row>
    <row r="251" spans="1:17" ht="12.75">
      <c r="A251" s="568"/>
      <c r="B251" s="148" t="s">
        <v>233</v>
      </c>
      <c r="C251" s="517" t="s">
        <v>533</v>
      </c>
      <c r="D251" s="518"/>
      <c r="E251" s="518"/>
      <c r="F251" s="518"/>
      <c r="G251" s="518"/>
      <c r="H251" s="518"/>
      <c r="I251" s="518"/>
      <c r="J251" s="518"/>
      <c r="K251" s="518"/>
      <c r="L251" s="146"/>
      <c r="M251" s="146"/>
      <c r="N251" s="146"/>
      <c r="O251" s="146"/>
      <c r="P251" s="146"/>
      <c r="Q251" s="147"/>
    </row>
    <row r="252" spans="1:17" ht="12.75">
      <c r="A252" s="568"/>
      <c r="B252" s="148" t="s">
        <v>88</v>
      </c>
      <c r="C252" s="159" t="s">
        <v>534</v>
      </c>
      <c r="D252" s="160"/>
      <c r="E252" s="160"/>
      <c r="F252" s="160"/>
      <c r="G252" s="160"/>
      <c r="H252" s="160"/>
      <c r="I252" s="160"/>
      <c r="J252" s="160"/>
      <c r="K252" s="146"/>
      <c r="L252" s="146"/>
      <c r="M252" s="146"/>
      <c r="N252" s="146"/>
      <c r="O252" s="146"/>
      <c r="P252" s="146"/>
      <c r="Q252" s="147"/>
    </row>
    <row r="253" spans="1:17" ht="12.75">
      <c r="A253" s="568"/>
      <c r="B253" s="149" t="s">
        <v>89</v>
      </c>
      <c r="C253" s="559"/>
      <c r="D253" s="560"/>
      <c r="E253" s="150">
        <f>E254+E255</f>
        <v>221566</v>
      </c>
      <c r="F253" s="150">
        <f>F254+F255</f>
        <v>33236</v>
      </c>
      <c r="G253" s="150">
        <f>G254+G255</f>
        <v>188330</v>
      </c>
      <c r="H253" s="150">
        <f aca="true" t="shared" si="17" ref="H253:Q253">H254</f>
        <v>221566</v>
      </c>
      <c r="I253" s="150">
        <f t="shared" si="17"/>
        <v>33236</v>
      </c>
      <c r="J253" s="150">
        <f t="shared" si="17"/>
        <v>0</v>
      </c>
      <c r="K253" s="150">
        <f t="shared" si="17"/>
        <v>0</v>
      </c>
      <c r="L253" s="150">
        <f t="shared" si="17"/>
        <v>33236</v>
      </c>
      <c r="M253" s="150">
        <f t="shared" si="17"/>
        <v>188330</v>
      </c>
      <c r="N253" s="150">
        <f t="shared" si="17"/>
        <v>0</v>
      </c>
      <c r="O253" s="150">
        <f t="shared" si="17"/>
        <v>0</v>
      </c>
      <c r="P253" s="150">
        <f t="shared" si="17"/>
        <v>0</v>
      </c>
      <c r="Q253" s="151">
        <f t="shared" si="17"/>
        <v>188330</v>
      </c>
    </row>
    <row r="254" spans="1:17" ht="12.75">
      <c r="A254" s="568"/>
      <c r="B254" s="140" t="s">
        <v>228</v>
      </c>
      <c r="C254" s="561"/>
      <c r="D254" s="562"/>
      <c r="E254" s="152">
        <f>F254+G254</f>
        <v>221566</v>
      </c>
      <c r="F254" s="152">
        <f>I254</f>
        <v>33236</v>
      </c>
      <c r="G254" s="152">
        <f>M254</f>
        <v>188330</v>
      </c>
      <c r="H254" s="153">
        <f>I254+M254</f>
        <v>221566</v>
      </c>
      <c r="I254" s="153">
        <f>SUM(J254:L254)</f>
        <v>33236</v>
      </c>
      <c r="J254" s="153"/>
      <c r="K254" s="153"/>
      <c r="L254" s="153">
        <v>33236</v>
      </c>
      <c r="M254" s="153">
        <f>SUM(N254:Q254)</f>
        <v>188330</v>
      </c>
      <c r="N254" s="153"/>
      <c r="O254" s="153"/>
      <c r="P254" s="153"/>
      <c r="Q254" s="154">
        <v>188330</v>
      </c>
    </row>
    <row r="255" spans="1:17" ht="12.75">
      <c r="A255" s="568"/>
      <c r="B255" s="143" t="s">
        <v>140</v>
      </c>
      <c r="C255" s="563"/>
      <c r="D255" s="564"/>
      <c r="E255" s="152">
        <f>F255</f>
        <v>0</v>
      </c>
      <c r="F255" s="155"/>
      <c r="G255" s="152"/>
      <c r="H255" s="153"/>
      <c r="I255" s="153"/>
      <c r="J255" s="156"/>
      <c r="K255" s="156"/>
      <c r="L255" s="156"/>
      <c r="M255" s="153"/>
      <c r="N255" s="156"/>
      <c r="O255" s="156"/>
      <c r="P255" s="156"/>
      <c r="Q255" s="157"/>
    </row>
    <row r="256" spans="1:17" ht="13.5" thickBot="1">
      <c r="A256" s="569"/>
      <c r="B256" s="158" t="s">
        <v>161</v>
      </c>
      <c r="C256" s="565"/>
      <c r="D256" s="566"/>
      <c r="E256" s="161"/>
      <c r="F256" s="161"/>
      <c r="G256" s="161"/>
      <c r="H256" s="162"/>
      <c r="I256" s="162"/>
      <c r="J256" s="162"/>
      <c r="K256" s="162"/>
      <c r="L256" s="162"/>
      <c r="M256" s="162"/>
      <c r="N256" s="162"/>
      <c r="O256" s="162"/>
      <c r="P256" s="162"/>
      <c r="Q256" s="163"/>
    </row>
    <row r="257" spans="1:17" ht="13.5" thickBot="1">
      <c r="A257" s="170">
        <v>2</v>
      </c>
      <c r="B257" s="171" t="s">
        <v>83</v>
      </c>
      <c r="C257" s="608" t="s">
        <v>47</v>
      </c>
      <c r="D257" s="609"/>
      <c r="E257" s="172">
        <f>E263+E272</f>
        <v>22004029</v>
      </c>
      <c r="F257" s="172">
        <f aca="true" t="shared" si="18" ref="F257:Q257">F263+F272</f>
        <v>5204041</v>
      </c>
      <c r="G257" s="172">
        <f t="shared" si="18"/>
        <v>16836578</v>
      </c>
      <c r="H257" s="172">
        <f t="shared" si="18"/>
        <v>8234464</v>
      </c>
      <c r="I257" s="172">
        <f t="shared" si="18"/>
        <v>2616295</v>
      </c>
      <c r="J257" s="172">
        <f t="shared" si="18"/>
        <v>0</v>
      </c>
      <c r="K257" s="172">
        <f t="shared" si="18"/>
        <v>0</v>
      </c>
      <c r="L257" s="172">
        <f t="shared" si="18"/>
        <v>2616295</v>
      </c>
      <c r="M257" s="172">
        <f t="shared" si="18"/>
        <v>5618169</v>
      </c>
      <c r="N257" s="172">
        <f t="shared" si="18"/>
        <v>0</v>
      </c>
      <c r="O257" s="172">
        <f t="shared" si="18"/>
        <v>0</v>
      </c>
      <c r="P257" s="172">
        <f t="shared" si="18"/>
        <v>0</v>
      </c>
      <c r="Q257" s="172">
        <f t="shared" si="18"/>
        <v>5618169</v>
      </c>
    </row>
    <row r="258" spans="1:17" ht="12.75">
      <c r="A258" s="610" t="s">
        <v>93</v>
      </c>
      <c r="B258" s="164" t="s">
        <v>85</v>
      </c>
      <c r="C258" s="519" t="s">
        <v>258</v>
      </c>
      <c r="D258" s="525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73"/>
    </row>
    <row r="259" spans="1:17" ht="12.75">
      <c r="A259" s="606"/>
      <c r="B259" s="143" t="s">
        <v>86</v>
      </c>
      <c r="C259" s="520" t="s">
        <v>259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73"/>
    </row>
    <row r="260" spans="1:17" ht="12.75">
      <c r="A260" s="606"/>
      <c r="B260" s="143" t="s">
        <v>87</v>
      </c>
      <c r="C260" s="520" t="s">
        <v>260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73"/>
    </row>
    <row r="261" spans="1:17" ht="12.75">
      <c r="A261" s="606"/>
      <c r="B261" s="148" t="s">
        <v>233</v>
      </c>
      <c r="C261" s="534" t="s">
        <v>261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73"/>
    </row>
    <row r="262" spans="1:17" ht="12.75">
      <c r="A262" s="606"/>
      <c r="B262" s="148" t="s">
        <v>88</v>
      </c>
      <c r="C262" s="144" t="s">
        <v>262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73"/>
    </row>
    <row r="263" spans="1:17" ht="12.75">
      <c r="A263" s="606"/>
      <c r="B263" s="149" t="s">
        <v>89</v>
      </c>
      <c r="C263" s="582"/>
      <c r="D263" s="560"/>
      <c r="E263" s="150">
        <v>10602689</v>
      </c>
      <c r="F263" s="150">
        <v>3192040</v>
      </c>
      <c r="G263" s="150">
        <v>7447239</v>
      </c>
      <c r="H263" s="150">
        <f>H264</f>
        <v>1527793</v>
      </c>
      <c r="I263" s="150">
        <f aca="true" t="shared" si="19" ref="I263:Q263">I264</f>
        <v>604294</v>
      </c>
      <c r="J263" s="150">
        <f t="shared" si="19"/>
        <v>0</v>
      </c>
      <c r="K263" s="150">
        <f t="shared" si="19"/>
        <v>0</v>
      </c>
      <c r="L263" s="150">
        <f t="shared" si="19"/>
        <v>604294</v>
      </c>
      <c r="M263" s="150">
        <f t="shared" si="19"/>
        <v>923499</v>
      </c>
      <c r="N263" s="150">
        <f t="shared" si="19"/>
        <v>0</v>
      </c>
      <c r="O263" s="150">
        <f t="shared" si="19"/>
        <v>0</v>
      </c>
      <c r="P263" s="150">
        <f t="shared" si="19"/>
        <v>0</v>
      </c>
      <c r="Q263" s="151">
        <f t="shared" si="19"/>
        <v>923499</v>
      </c>
    </row>
    <row r="264" spans="1:17" ht="12.75">
      <c r="A264" s="606"/>
      <c r="B264" s="140" t="s">
        <v>228</v>
      </c>
      <c r="C264" s="561"/>
      <c r="D264" s="562"/>
      <c r="E264" s="150">
        <f>F264+G264</f>
        <v>1527793</v>
      </c>
      <c r="F264" s="150">
        <f>I264</f>
        <v>604294</v>
      </c>
      <c r="G264" s="150">
        <f>M264</f>
        <v>923499</v>
      </c>
      <c r="H264" s="150">
        <f>I264+M264</f>
        <v>1527793</v>
      </c>
      <c r="I264" s="150">
        <f>L264</f>
        <v>604294</v>
      </c>
      <c r="J264" s="174"/>
      <c r="K264" s="174"/>
      <c r="L264" s="150">
        <v>604294</v>
      </c>
      <c r="M264" s="150">
        <v>923499</v>
      </c>
      <c r="N264" s="174"/>
      <c r="O264" s="174"/>
      <c r="P264" s="174"/>
      <c r="Q264" s="151">
        <v>923499</v>
      </c>
    </row>
    <row r="265" spans="1:17" ht="12.75">
      <c r="A265" s="606"/>
      <c r="B265" s="143" t="s">
        <v>140</v>
      </c>
      <c r="C265" s="563"/>
      <c r="D265" s="564"/>
      <c r="E265" s="152"/>
      <c r="F265" s="155"/>
      <c r="G265" s="152"/>
      <c r="H265" s="153"/>
      <c r="I265" s="153"/>
      <c r="J265" s="153"/>
      <c r="K265" s="153"/>
      <c r="L265" s="153"/>
      <c r="M265" s="153"/>
      <c r="N265" s="153"/>
      <c r="O265" s="153"/>
      <c r="P265" s="153"/>
      <c r="Q265" s="154"/>
    </row>
    <row r="266" spans="1:17" ht="13.5" thickBot="1">
      <c r="A266" s="611"/>
      <c r="B266" s="526" t="s">
        <v>145</v>
      </c>
      <c r="C266" s="584"/>
      <c r="D266" s="612"/>
      <c r="E266" s="522"/>
      <c r="F266" s="522"/>
      <c r="G266" s="522"/>
      <c r="H266" s="523"/>
      <c r="I266" s="523"/>
      <c r="J266" s="523"/>
      <c r="K266" s="523"/>
      <c r="L266" s="523"/>
      <c r="M266" s="523"/>
      <c r="N266" s="523"/>
      <c r="O266" s="523"/>
      <c r="P266" s="523"/>
      <c r="Q266" s="524"/>
    </row>
    <row r="267" spans="1:17" ht="12.75">
      <c r="A267" s="605" t="s">
        <v>536</v>
      </c>
      <c r="B267" s="140" t="s">
        <v>85</v>
      </c>
      <c r="C267" s="535" t="s">
        <v>258</v>
      </c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73"/>
    </row>
    <row r="268" spans="1:17" ht="12.75">
      <c r="A268" s="606"/>
      <c r="B268" s="143" t="s">
        <v>86</v>
      </c>
      <c r="C268" s="534" t="s">
        <v>259</v>
      </c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73"/>
    </row>
    <row r="269" spans="1:17" ht="12.75">
      <c r="A269" s="606"/>
      <c r="B269" s="143" t="s">
        <v>87</v>
      </c>
      <c r="C269" s="534" t="s">
        <v>550</v>
      </c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73"/>
    </row>
    <row r="270" spans="1:17" ht="12.75">
      <c r="A270" s="606"/>
      <c r="B270" s="148" t="s">
        <v>233</v>
      </c>
      <c r="C270" s="534" t="s">
        <v>551</v>
      </c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73"/>
    </row>
    <row r="271" spans="1:17" ht="12.75">
      <c r="A271" s="606"/>
      <c r="B271" s="148" t="s">
        <v>88</v>
      </c>
      <c r="C271" s="144" t="s">
        <v>537</v>
      </c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73"/>
    </row>
    <row r="272" spans="1:17" ht="12.75">
      <c r="A272" s="606"/>
      <c r="B272" s="149" t="s">
        <v>89</v>
      </c>
      <c r="C272" s="582"/>
      <c r="D272" s="560"/>
      <c r="E272" s="150">
        <f>E273+E274</f>
        <v>11401340</v>
      </c>
      <c r="F272" s="150">
        <f>F273+F274</f>
        <v>2012001</v>
      </c>
      <c r="G272" s="150">
        <f>G273+G274</f>
        <v>9389339</v>
      </c>
      <c r="H272" s="150">
        <f>H273</f>
        <v>6706671</v>
      </c>
      <c r="I272" s="150">
        <f aca="true" t="shared" si="20" ref="I272:Q272">I273</f>
        <v>2012001</v>
      </c>
      <c r="J272" s="150">
        <f t="shared" si="20"/>
        <v>0</v>
      </c>
      <c r="K272" s="150">
        <f t="shared" si="20"/>
        <v>0</v>
      </c>
      <c r="L272" s="150">
        <f t="shared" si="20"/>
        <v>2012001</v>
      </c>
      <c r="M272" s="150">
        <f t="shared" si="20"/>
        <v>4694670</v>
      </c>
      <c r="N272" s="150">
        <f t="shared" si="20"/>
        <v>0</v>
      </c>
      <c r="O272" s="150">
        <f t="shared" si="20"/>
        <v>0</v>
      </c>
      <c r="P272" s="150">
        <f t="shared" si="20"/>
        <v>0</v>
      </c>
      <c r="Q272" s="151">
        <f t="shared" si="20"/>
        <v>4694670</v>
      </c>
    </row>
    <row r="273" spans="1:17" ht="12.75">
      <c r="A273" s="606"/>
      <c r="B273" s="140" t="s">
        <v>228</v>
      </c>
      <c r="C273" s="561"/>
      <c r="D273" s="562"/>
      <c r="E273" s="150">
        <f>F273+G273</f>
        <v>6706671</v>
      </c>
      <c r="F273" s="150">
        <f>I273</f>
        <v>2012001</v>
      </c>
      <c r="G273" s="150">
        <f>M273</f>
        <v>4694670</v>
      </c>
      <c r="H273" s="150">
        <f>I273+M273</f>
        <v>6706671</v>
      </c>
      <c r="I273" s="150">
        <f>L273</f>
        <v>2012001</v>
      </c>
      <c r="J273" s="174"/>
      <c r="K273" s="174"/>
      <c r="L273" s="150">
        <v>2012001</v>
      </c>
      <c r="M273" s="150">
        <f>SUM(N273:Q273)</f>
        <v>4694670</v>
      </c>
      <c r="N273" s="174"/>
      <c r="O273" s="174"/>
      <c r="P273" s="174"/>
      <c r="Q273" s="151">
        <v>4694670</v>
      </c>
    </row>
    <row r="274" spans="1:17" ht="12.75">
      <c r="A274" s="606"/>
      <c r="B274" s="143" t="s">
        <v>140</v>
      </c>
      <c r="C274" s="563"/>
      <c r="D274" s="564"/>
      <c r="E274" s="152">
        <f>F274+G274</f>
        <v>4694669</v>
      </c>
      <c r="F274" s="155"/>
      <c r="G274" s="152">
        <v>4694669</v>
      </c>
      <c r="H274" s="153"/>
      <c r="I274" s="153"/>
      <c r="J274" s="153"/>
      <c r="K274" s="153"/>
      <c r="L274" s="153"/>
      <c r="M274" s="153"/>
      <c r="N274" s="153"/>
      <c r="O274" s="153"/>
      <c r="P274" s="153"/>
      <c r="Q274" s="154"/>
    </row>
    <row r="275" spans="1:17" ht="13.5" thickBot="1">
      <c r="A275" s="607"/>
      <c r="B275" s="158" t="s">
        <v>145</v>
      </c>
      <c r="C275" s="563"/>
      <c r="D275" s="564"/>
      <c r="E275" s="175"/>
      <c r="F275" s="175"/>
      <c r="G275" s="175"/>
      <c r="H275" s="176"/>
      <c r="I275" s="176"/>
      <c r="J275" s="176"/>
      <c r="K275" s="176"/>
      <c r="L275" s="176"/>
      <c r="M275" s="176"/>
      <c r="N275" s="176"/>
      <c r="O275" s="176"/>
      <c r="P275" s="176"/>
      <c r="Q275" s="177"/>
    </row>
    <row r="276" spans="1:17" ht="13.5" thickBot="1">
      <c r="A276" s="574" t="s">
        <v>103</v>
      </c>
      <c r="B276" s="575"/>
      <c r="C276" s="575"/>
      <c r="D276" s="576"/>
      <c r="E276" s="178">
        <f aca="true" t="shared" si="21" ref="E276:Q276">E257+E17</f>
        <v>25510812</v>
      </c>
      <c r="F276" s="178">
        <f t="shared" si="21"/>
        <v>6080310</v>
      </c>
      <c r="G276" s="178">
        <f t="shared" si="21"/>
        <v>19673748</v>
      </c>
      <c r="H276" s="178">
        <f t="shared" si="21"/>
        <v>11212215</v>
      </c>
      <c r="I276" s="178">
        <f t="shared" si="21"/>
        <v>3228101</v>
      </c>
      <c r="J276" s="178">
        <f t="shared" si="21"/>
        <v>0</v>
      </c>
      <c r="K276" s="178">
        <f t="shared" si="21"/>
        <v>0</v>
      </c>
      <c r="L276" s="178">
        <f t="shared" si="21"/>
        <v>3228101</v>
      </c>
      <c r="M276" s="178">
        <f t="shared" si="21"/>
        <v>7984114</v>
      </c>
      <c r="N276" s="178">
        <f t="shared" si="21"/>
        <v>0</v>
      </c>
      <c r="O276" s="178">
        <f t="shared" si="21"/>
        <v>0</v>
      </c>
      <c r="P276" s="178">
        <f t="shared" si="21"/>
        <v>0</v>
      </c>
      <c r="Q276" s="179">
        <f t="shared" si="21"/>
        <v>7984114</v>
      </c>
    </row>
    <row r="277" spans="1:17" ht="12.75">
      <c r="A277" s="577" t="s">
        <v>94</v>
      </c>
      <c r="B277" s="578"/>
      <c r="C277" s="578"/>
      <c r="D277" s="578"/>
      <c r="E277" s="578"/>
      <c r="F277" s="578"/>
      <c r="G277" s="578"/>
      <c r="H277" s="578"/>
      <c r="I277" s="578"/>
      <c r="J277" s="578"/>
      <c r="K277" s="180"/>
      <c r="L277" s="180"/>
      <c r="M277" s="180"/>
      <c r="N277" s="180"/>
      <c r="O277" s="180"/>
      <c r="P277" s="180"/>
      <c r="Q277" s="181"/>
    </row>
    <row r="278" spans="1:17" ht="12.75">
      <c r="A278" s="182" t="s">
        <v>98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0"/>
      <c r="L278" s="180"/>
      <c r="M278" s="180"/>
      <c r="N278" s="180"/>
      <c r="O278" s="180"/>
      <c r="P278" s="180"/>
      <c r="Q278" s="181"/>
    </row>
    <row r="279" spans="1:17" ht="13.5" thickBot="1">
      <c r="A279" s="184" t="s">
        <v>263</v>
      </c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6"/>
      <c r="M279" s="186"/>
      <c r="N279" s="186"/>
      <c r="O279" s="186"/>
      <c r="P279" s="186"/>
      <c r="Q279" s="187"/>
    </row>
  </sheetData>
  <sheetProtection/>
  <mergeCells count="185">
    <mergeCell ref="A267:A275"/>
    <mergeCell ref="C272:D272"/>
    <mergeCell ref="C273:D275"/>
    <mergeCell ref="A230:A238"/>
    <mergeCell ref="C230:J230"/>
    <mergeCell ref="C231:Q231"/>
    <mergeCell ref="C232:K232"/>
    <mergeCell ref="C235:D235"/>
    <mergeCell ref="C236:D238"/>
    <mergeCell ref="C257:D257"/>
    <mergeCell ref="A258:A266"/>
    <mergeCell ref="C263:D263"/>
    <mergeCell ref="C264:D266"/>
    <mergeCell ref="A239:A247"/>
    <mergeCell ref="C239:J239"/>
    <mergeCell ref="C240:Q240"/>
    <mergeCell ref="C241:K241"/>
    <mergeCell ref="C244:D244"/>
    <mergeCell ref="C245:D247"/>
    <mergeCell ref="A248:A256"/>
    <mergeCell ref="C248:J248"/>
    <mergeCell ref="C250:Q250"/>
    <mergeCell ref="C253:D253"/>
    <mergeCell ref="C254:D256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A26:A33"/>
    <mergeCell ref="C26:J26"/>
    <mergeCell ref="C27:Q27"/>
    <mergeCell ref="C28:K28"/>
    <mergeCell ref="C29:M29"/>
    <mergeCell ref="C30:D30"/>
    <mergeCell ref="C31:D33"/>
    <mergeCell ref="C17:D17"/>
    <mergeCell ref="A18:A25"/>
    <mergeCell ref="C18:J18"/>
    <mergeCell ref="C19:Q19"/>
    <mergeCell ref="C21:J21"/>
    <mergeCell ref="C22:D22"/>
    <mergeCell ref="C23:D25"/>
    <mergeCell ref="A42:A50"/>
    <mergeCell ref="C42:J42"/>
    <mergeCell ref="C43:Q43"/>
    <mergeCell ref="C44:K44"/>
    <mergeCell ref="C47:D47"/>
    <mergeCell ref="C48:D50"/>
    <mergeCell ref="A34:A41"/>
    <mergeCell ref="C34:J34"/>
    <mergeCell ref="C35:Q35"/>
    <mergeCell ref="C36:K36"/>
    <mergeCell ref="C38:D38"/>
    <mergeCell ref="C39:D41"/>
    <mergeCell ref="A59:A66"/>
    <mergeCell ref="C59:J59"/>
    <mergeCell ref="C60:Q60"/>
    <mergeCell ref="C61:K61"/>
    <mergeCell ref="C63:D63"/>
    <mergeCell ref="C64:D66"/>
    <mergeCell ref="A51:A58"/>
    <mergeCell ref="C51:J51"/>
    <mergeCell ref="C52:Q52"/>
    <mergeCell ref="C53:K53"/>
    <mergeCell ref="C55:D55"/>
    <mergeCell ref="C56:D58"/>
    <mergeCell ref="A75:A82"/>
    <mergeCell ref="C75:J75"/>
    <mergeCell ref="C76:Q76"/>
    <mergeCell ref="C77:K77"/>
    <mergeCell ref="C79:D79"/>
    <mergeCell ref="C80:D82"/>
    <mergeCell ref="A67:A74"/>
    <mergeCell ref="C67:J67"/>
    <mergeCell ref="C68:Q68"/>
    <mergeCell ref="C69:K69"/>
    <mergeCell ref="C71:D71"/>
    <mergeCell ref="C72:D74"/>
    <mergeCell ref="A91:A98"/>
    <mergeCell ref="C91:J91"/>
    <mergeCell ref="C92:Q92"/>
    <mergeCell ref="C93:K93"/>
    <mergeCell ref="C95:D95"/>
    <mergeCell ref="C96:D98"/>
    <mergeCell ref="A83:A90"/>
    <mergeCell ref="C83:J83"/>
    <mergeCell ref="C84:Q84"/>
    <mergeCell ref="C85:K85"/>
    <mergeCell ref="C87:D87"/>
    <mergeCell ref="C88:D90"/>
    <mergeCell ref="A115:A122"/>
    <mergeCell ref="C116:Q116"/>
    <mergeCell ref="C119:D119"/>
    <mergeCell ref="C120:D122"/>
    <mergeCell ref="A123:A130"/>
    <mergeCell ref="C124:Q124"/>
    <mergeCell ref="C127:D127"/>
    <mergeCell ref="C128:D130"/>
    <mergeCell ref="A99:A106"/>
    <mergeCell ref="C103:D103"/>
    <mergeCell ref="C104:D106"/>
    <mergeCell ref="A107:A114"/>
    <mergeCell ref="C111:D111"/>
    <mergeCell ref="C112:D114"/>
    <mergeCell ref="A149:A157"/>
    <mergeCell ref="C149:J149"/>
    <mergeCell ref="C150:Q150"/>
    <mergeCell ref="C151:K151"/>
    <mergeCell ref="C154:D154"/>
    <mergeCell ref="C155:D157"/>
    <mergeCell ref="A131:A139"/>
    <mergeCell ref="C132:Q132"/>
    <mergeCell ref="C136:D136"/>
    <mergeCell ref="C137:D139"/>
    <mergeCell ref="A140:A148"/>
    <mergeCell ref="C140:J140"/>
    <mergeCell ref="C141:Q141"/>
    <mergeCell ref="C142:K142"/>
    <mergeCell ref="C145:D145"/>
    <mergeCell ref="C146:D148"/>
    <mergeCell ref="A167:A175"/>
    <mergeCell ref="C167:J167"/>
    <mergeCell ref="C168:Q168"/>
    <mergeCell ref="C169:K169"/>
    <mergeCell ref="C172:D172"/>
    <mergeCell ref="C173:D175"/>
    <mergeCell ref="A158:A166"/>
    <mergeCell ref="C158:J158"/>
    <mergeCell ref="C159:Q159"/>
    <mergeCell ref="C160:K160"/>
    <mergeCell ref="C163:D163"/>
    <mergeCell ref="C164:D166"/>
    <mergeCell ref="A276:D276"/>
    <mergeCell ref="A277:J277"/>
    <mergeCell ref="A176:A184"/>
    <mergeCell ref="C176:J176"/>
    <mergeCell ref="C177:Q177"/>
    <mergeCell ref="C178:K178"/>
    <mergeCell ref="C181:D181"/>
    <mergeCell ref="C182:D184"/>
    <mergeCell ref="A185:A193"/>
    <mergeCell ref="C185:J185"/>
    <mergeCell ref="C186:Q186"/>
    <mergeCell ref="C187:K187"/>
    <mergeCell ref="C190:D190"/>
    <mergeCell ref="C191:D193"/>
    <mergeCell ref="A212:A220"/>
    <mergeCell ref="C212:J212"/>
    <mergeCell ref="C213:Q213"/>
    <mergeCell ref="C214:K214"/>
    <mergeCell ref="C217:D217"/>
    <mergeCell ref="C218:D220"/>
    <mergeCell ref="A221:A229"/>
    <mergeCell ref="C221:J221"/>
    <mergeCell ref="C222:Q222"/>
    <mergeCell ref="C223:K223"/>
    <mergeCell ref="C226:D226"/>
    <mergeCell ref="C227:D229"/>
    <mergeCell ref="A194:A202"/>
    <mergeCell ref="C194:J194"/>
    <mergeCell ref="C195:Q195"/>
    <mergeCell ref="C196:K196"/>
    <mergeCell ref="C199:D199"/>
    <mergeCell ref="C200:D202"/>
    <mergeCell ref="A203:A211"/>
    <mergeCell ref="C203:J203"/>
    <mergeCell ref="C204:Q204"/>
    <mergeCell ref="C205:K205"/>
    <mergeCell ref="C208:D208"/>
    <mergeCell ref="C209:D211"/>
  </mergeCells>
  <printOptions/>
  <pageMargins left="0.1968503937007874" right="0.7086614173228347" top="0.7480314960629921" bottom="0.7480314960629921" header="0.31496062992125984" footer="0.31496062992125984"/>
  <pageSetup fitToHeight="4" fitToWidth="4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9"/>
  <sheetViews>
    <sheetView view="pageBreakPreview" zoomScale="85" zoomScaleSheetLayoutView="85" zoomScalePageLayoutView="0" workbookViewId="0" topLeftCell="A1">
      <pane ySplit="16" topLeftCell="A243" activePane="bottomLeft" state="frozen"/>
      <selection pane="topLeft" activeCell="A1" sqref="A1"/>
      <selection pane="bottomLeft" activeCell="I226" sqref="I226"/>
    </sheetView>
  </sheetViews>
  <sheetFormatPr defaultColWidth="9.00390625" defaultRowHeight="12.75"/>
  <cols>
    <col min="2" max="2" width="21.75390625" style="0" customWidth="1"/>
    <col min="5" max="5" width="18.75390625" style="0" customWidth="1"/>
  </cols>
  <sheetData>
    <row r="1" spans="1:17" ht="12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  <c r="Q1" s="131"/>
    </row>
    <row r="2" spans="1:17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 t="s">
        <v>219</v>
      </c>
      <c r="O2" s="131"/>
      <c r="P2" s="132"/>
      <c r="Q2" s="131"/>
    </row>
    <row r="3" spans="1:17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3" t="s">
        <v>220</v>
      </c>
      <c r="O3" s="131"/>
      <c r="P3" s="132"/>
      <c r="Q3" s="131"/>
    </row>
    <row r="4" spans="1:17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3" t="s">
        <v>172</v>
      </c>
      <c r="O4" s="131"/>
      <c r="P4" s="132"/>
      <c r="Q4" s="131"/>
    </row>
    <row r="5" spans="1:17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3" t="s">
        <v>221</v>
      </c>
      <c r="O5" s="131"/>
      <c r="P5" s="132"/>
      <c r="Q5" s="131"/>
    </row>
    <row r="6" spans="1:17" ht="12.7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1"/>
      <c r="P6" s="132"/>
      <c r="Q6" s="131"/>
    </row>
    <row r="7" spans="1:17" ht="2.25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  <c r="Q7" s="131"/>
    </row>
    <row r="8" spans="1:17" ht="45.75" customHeight="1">
      <c r="A8" s="589" t="s">
        <v>222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</row>
    <row r="9" spans="1:17" ht="13.5" thickBo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2.75">
      <c r="A10" s="590" t="s">
        <v>60</v>
      </c>
      <c r="B10" s="593" t="s">
        <v>71</v>
      </c>
      <c r="C10" s="596" t="s">
        <v>72</v>
      </c>
      <c r="D10" s="596" t="s">
        <v>113</v>
      </c>
      <c r="E10" s="596" t="s">
        <v>102</v>
      </c>
      <c r="F10" s="599" t="s">
        <v>6</v>
      </c>
      <c r="G10" s="599"/>
      <c r="H10" s="599" t="s">
        <v>70</v>
      </c>
      <c r="I10" s="599"/>
      <c r="J10" s="599"/>
      <c r="K10" s="599"/>
      <c r="L10" s="599"/>
      <c r="M10" s="599"/>
      <c r="N10" s="599"/>
      <c r="O10" s="599"/>
      <c r="P10" s="599"/>
      <c r="Q10" s="600"/>
    </row>
    <row r="11" spans="1:17" ht="12.75">
      <c r="A11" s="591"/>
      <c r="B11" s="594"/>
      <c r="C11" s="597"/>
      <c r="D11" s="597"/>
      <c r="E11" s="597"/>
      <c r="F11" s="601" t="s">
        <v>99</v>
      </c>
      <c r="G11" s="601" t="s">
        <v>100</v>
      </c>
      <c r="H11" s="602" t="s">
        <v>139</v>
      </c>
      <c r="I11" s="602"/>
      <c r="J11" s="602"/>
      <c r="K11" s="602"/>
      <c r="L11" s="602"/>
      <c r="M11" s="602"/>
      <c r="N11" s="602"/>
      <c r="O11" s="602"/>
      <c r="P11" s="602"/>
      <c r="Q11" s="603"/>
    </row>
    <row r="12" spans="1:17" ht="12.75">
      <c r="A12" s="591"/>
      <c r="B12" s="594"/>
      <c r="C12" s="597"/>
      <c r="D12" s="597"/>
      <c r="E12" s="597"/>
      <c r="F12" s="601"/>
      <c r="G12" s="601"/>
      <c r="H12" s="601" t="s">
        <v>74</v>
      </c>
      <c r="I12" s="602" t="s">
        <v>75</v>
      </c>
      <c r="J12" s="602"/>
      <c r="K12" s="602"/>
      <c r="L12" s="602"/>
      <c r="M12" s="602"/>
      <c r="N12" s="602"/>
      <c r="O12" s="602"/>
      <c r="P12" s="602"/>
      <c r="Q12" s="603"/>
    </row>
    <row r="13" spans="1:17" ht="12.75">
      <c r="A13" s="591"/>
      <c r="B13" s="594"/>
      <c r="C13" s="597"/>
      <c r="D13" s="597"/>
      <c r="E13" s="597"/>
      <c r="F13" s="601"/>
      <c r="G13" s="601"/>
      <c r="H13" s="601"/>
      <c r="I13" s="602" t="s">
        <v>76</v>
      </c>
      <c r="J13" s="602"/>
      <c r="K13" s="602"/>
      <c r="L13" s="602"/>
      <c r="M13" s="602" t="s">
        <v>73</v>
      </c>
      <c r="N13" s="602"/>
      <c r="O13" s="602"/>
      <c r="P13" s="602"/>
      <c r="Q13" s="603"/>
    </row>
    <row r="14" spans="1:17" ht="12.75">
      <c r="A14" s="591"/>
      <c r="B14" s="594"/>
      <c r="C14" s="597"/>
      <c r="D14" s="597"/>
      <c r="E14" s="597"/>
      <c r="F14" s="601"/>
      <c r="G14" s="601"/>
      <c r="H14" s="601"/>
      <c r="I14" s="601" t="s">
        <v>77</v>
      </c>
      <c r="J14" s="602" t="s">
        <v>78</v>
      </c>
      <c r="K14" s="602"/>
      <c r="L14" s="602"/>
      <c r="M14" s="601" t="s">
        <v>79</v>
      </c>
      <c r="N14" s="601" t="s">
        <v>78</v>
      </c>
      <c r="O14" s="601"/>
      <c r="P14" s="601"/>
      <c r="Q14" s="604"/>
    </row>
    <row r="15" spans="1:17" ht="67.5">
      <c r="A15" s="592"/>
      <c r="B15" s="595"/>
      <c r="C15" s="598"/>
      <c r="D15" s="598"/>
      <c r="E15" s="598"/>
      <c r="F15" s="601"/>
      <c r="G15" s="601"/>
      <c r="H15" s="601"/>
      <c r="I15" s="601"/>
      <c r="J15" s="532" t="s">
        <v>101</v>
      </c>
      <c r="K15" s="532" t="s">
        <v>80</v>
      </c>
      <c r="L15" s="532" t="s">
        <v>81</v>
      </c>
      <c r="M15" s="601"/>
      <c r="N15" s="532" t="s">
        <v>223</v>
      </c>
      <c r="O15" s="532" t="s">
        <v>101</v>
      </c>
      <c r="P15" s="532" t="s">
        <v>80</v>
      </c>
      <c r="Q15" s="533" t="s">
        <v>82</v>
      </c>
    </row>
    <row r="16" spans="1:17" ht="12.75">
      <c r="A16" s="134">
        <v>1</v>
      </c>
      <c r="B16" s="135">
        <v>2</v>
      </c>
      <c r="C16" s="135">
        <v>3</v>
      </c>
      <c r="D16" s="135">
        <v>4</v>
      </c>
      <c r="E16" s="135">
        <v>5</v>
      </c>
      <c r="F16" s="135">
        <v>6</v>
      </c>
      <c r="G16" s="135">
        <v>7</v>
      </c>
      <c r="H16" s="135">
        <v>8</v>
      </c>
      <c r="I16" s="135">
        <v>9</v>
      </c>
      <c r="J16" s="135">
        <v>10</v>
      </c>
      <c r="K16" s="135">
        <v>11</v>
      </c>
      <c r="L16" s="135">
        <v>12</v>
      </c>
      <c r="M16" s="135">
        <v>13</v>
      </c>
      <c r="N16" s="135">
        <v>14</v>
      </c>
      <c r="O16" s="135">
        <v>15</v>
      </c>
      <c r="P16" s="135">
        <v>16</v>
      </c>
      <c r="Q16" s="136">
        <v>17</v>
      </c>
    </row>
    <row r="17" spans="1:17" ht="13.5" thickBot="1">
      <c r="A17" s="137">
        <v>1</v>
      </c>
      <c r="B17" s="138" t="s">
        <v>92</v>
      </c>
      <c r="C17" s="587" t="s">
        <v>47</v>
      </c>
      <c r="D17" s="588"/>
      <c r="E17" s="139">
        <f>E22+E30+E38+E47+E55+E63+E71+E79+E87+E95+E103+E111+E119+E127+E136+E145+E154+E163+E172+E181+E190+E217+E199+E208+E226+E235+E244+E253</f>
        <v>3506784</v>
      </c>
      <c r="F17" s="139">
        <f aca="true" t="shared" si="0" ref="F17:Q17">F22+F30+F38+F47+F55+F63+F71+F79+F87+F95+F103+F111+F119+F127+F136+F145+F154+F163+F172+F181+F190+F217+F199+F208+F226+F235+F244+F253</f>
        <v>876270</v>
      </c>
      <c r="G17" s="139">
        <f t="shared" si="0"/>
        <v>2837170</v>
      </c>
      <c r="H17" s="139">
        <f t="shared" si="0"/>
        <v>2977752</v>
      </c>
      <c r="I17" s="139">
        <f t="shared" si="0"/>
        <v>611807</v>
      </c>
      <c r="J17" s="139">
        <f t="shared" si="0"/>
        <v>0</v>
      </c>
      <c r="K17" s="139">
        <f t="shared" si="0"/>
        <v>0</v>
      </c>
      <c r="L17" s="139">
        <f t="shared" si="0"/>
        <v>471373</v>
      </c>
      <c r="M17" s="139">
        <f t="shared" si="0"/>
        <v>1763178</v>
      </c>
      <c r="N17" s="139">
        <f t="shared" si="0"/>
        <v>0</v>
      </c>
      <c r="O17" s="139">
        <f t="shared" si="0"/>
        <v>0</v>
      </c>
      <c r="P17" s="139">
        <f>P22+P30+P38+P47+P55+P63+P71+P79+P87+P95+P103+P111+P119+P127+P136+P145+P154+P163+P172+P181+P190+P217+P199+P208+P226+P235+P244+P253</f>
        <v>0</v>
      </c>
      <c r="Q17" s="139">
        <f t="shared" si="0"/>
        <v>1763178</v>
      </c>
    </row>
    <row r="18" spans="1:17" ht="12.75">
      <c r="A18" s="567" t="s">
        <v>84</v>
      </c>
      <c r="B18" s="140" t="s">
        <v>85</v>
      </c>
      <c r="C18" s="570" t="s">
        <v>224</v>
      </c>
      <c r="D18" s="571"/>
      <c r="E18" s="571"/>
      <c r="F18" s="571"/>
      <c r="G18" s="571"/>
      <c r="H18" s="571"/>
      <c r="I18" s="571"/>
      <c r="J18" s="571"/>
      <c r="K18" s="141"/>
      <c r="L18" s="141"/>
      <c r="M18" s="141"/>
      <c r="N18" s="141"/>
      <c r="O18" s="141"/>
      <c r="P18" s="141"/>
      <c r="Q18" s="142"/>
    </row>
    <row r="19" spans="1:17" ht="12.75">
      <c r="A19" s="568"/>
      <c r="B19" s="143" t="s">
        <v>86</v>
      </c>
      <c r="C19" s="563" t="s">
        <v>225</v>
      </c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572"/>
      <c r="P19" s="572"/>
      <c r="Q19" s="573"/>
    </row>
    <row r="20" spans="1:17" ht="12.75">
      <c r="A20" s="568"/>
      <c r="B20" s="143" t="s">
        <v>87</v>
      </c>
      <c r="C20" s="144" t="s">
        <v>226</v>
      </c>
      <c r="D20" s="145"/>
      <c r="E20" s="145"/>
      <c r="F20" s="145"/>
      <c r="G20" s="145"/>
      <c r="H20" s="145"/>
      <c r="I20" s="145"/>
      <c r="J20" s="145"/>
      <c r="K20" s="145"/>
      <c r="L20" s="146"/>
      <c r="M20" s="146"/>
      <c r="N20" s="146"/>
      <c r="O20" s="146"/>
      <c r="P20" s="146"/>
      <c r="Q20" s="147"/>
    </row>
    <row r="21" spans="1:17" ht="12.75">
      <c r="A21" s="568"/>
      <c r="B21" s="148" t="s">
        <v>88</v>
      </c>
      <c r="C21" s="563" t="s">
        <v>227</v>
      </c>
      <c r="D21" s="572"/>
      <c r="E21" s="572"/>
      <c r="F21" s="572"/>
      <c r="G21" s="572"/>
      <c r="H21" s="572"/>
      <c r="I21" s="572"/>
      <c r="J21" s="572"/>
      <c r="K21" s="146"/>
      <c r="L21" s="146"/>
      <c r="M21" s="146"/>
      <c r="N21" s="146"/>
      <c r="O21" s="146"/>
      <c r="P21" s="146"/>
      <c r="Q21" s="147"/>
    </row>
    <row r="22" spans="1:17" ht="12.75">
      <c r="A22" s="568"/>
      <c r="B22" s="149" t="s">
        <v>89</v>
      </c>
      <c r="C22" s="559"/>
      <c r="D22" s="560"/>
      <c r="E22" s="150">
        <v>206656</v>
      </c>
      <c r="F22" s="150">
        <v>206656</v>
      </c>
      <c r="G22" s="150">
        <v>206656</v>
      </c>
      <c r="H22" s="150">
        <f>H23</f>
        <v>90024</v>
      </c>
      <c r="I22" s="150">
        <f aca="true" t="shared" si="1" ref="I22:Q22">I23</f>
        <v>17655</v>
      </c>
      <c r="J22" s="150">
        <f t="shared" si="1"/>
        <v>0</v>
      </c>
      <c r="K22" s="150">
        <f t="shared" si="1"/>
        <v>0</v>
      </c>
      <c r="L22" s="150">
        <f t="shared" si="1"/>
        <v>17655</v>
      </c>
      <c r="M22" s="150">
        <f t="shared" si="1"/>
        <v>72369</v>
      </c>
      <c r="N22" s="150">
        <f t="shared" si="1"/>
        <v>0</v>
      </c>
      <c r="O22" s="150">
        <f t="shared" si="1"/>
        <v>0</v>
      </c>
      <c r="P22" s="150">
        <f t="shared" si="1"/>
        <v>0</v>
      </c>
      <c r="Q22" s="151">
        <f t="shared" si="1"/>
        <v>72369</v>
      </c>
    </row>
    <row r="23" spans="1:17" ht="12.75">
      <c r="A23" s="568"/>
      <c r="B23" s="140" t="s">
        <v>228</v>
      </c>
      <c r="C23" s="561"/>
      <c r="D23" s="562"/>
      <c r="E23" s="152">
        <f>F23+G23</f>
        <v>90024</v>
      </c>
      <c r="F23" s="152">
        <f>I23</f>
        <v>17655</v>
      </c>
      <c r="G23" s="152">
        <f>M23</f>
        <v>72369</v>
      </c>
      <c r="H23" s="153">
        <f>I23+M23</f>
        <v>90024</v>
      </c>
      <c r="I23" s="153">
        <f>SUM(J23:L23)</f>
        <v>17655</v>
      </c>
      <c r="J23" s="153"/>
      <c r="K23" s="153"/>
      <c r="L23" s="153">
        <v>17655</v>
      </c>
      <c r="M23" s="153">
        <f>SUM(N23:Q23)</f>
        <v>72369</v>
      </c>
      <c r="N23" s="153"/>
      <c r="O23" s="153"/>
      <c r="P23" s="153"/>
      <c r="Q23" s="154">
        <v>72369</v>
      </c>
    </row>
    <row r="24" spans="1:17" ht="12.75">
      <c r="A24" s="568"/>
      <c r="B24" s="143" t="s">
        <v>140</v>
      </c>
      <c r="C24" s="563"/>
      <c r="D24" s="564"/>
      <c r="E24" s="152"/>
      <c r="F24" s="155"/>
      <c r="G24" s="152"/>
      <c r="H24" s="153"/>
      <c r="I24" s="153"/>
      <c r="J24" s="156"/>
      <c r="K24" s="156"/>
      <c r="L24" s="156"/>
      <c r="M24" s="153"/>
      <c r="N24" s="156"/>
      <c r="O24" s="156"/>
      <c r="P24" s="156"/>
      <c r="Q24" s="157"/>
    </row>
    <row r="25" spans="1:17" ht="13.5" thickBot="1">
      <c r="A25" s="568"/>
      <c r="B25" s="158" t="s">
        <v>145</v>
      </c>
      <c r="C25" s="563"/>
      <c r="D25" s="564"/>
      <c r="E25" s="155"/>
      <c r="F25" s="155"/>
      <c r="G25" s="155"/>
      <c r="H25" s="156"/>
      <c r="I25" s="156"/>
      <c r="J25" s="156"/>
      <c r="K25" s="156"/>
      <c r="L25" s="156"/>
      <c r="M25" s="156"/>
      <c r="N25" s="156"/>
      <c r="O25" s="156"/>
      <c r="P25" s="156"/>
      <c r="Q25" s="157"/>
    </row>
    <row r="26" spans="1:17" ht="12.75">
      <c r="A26" s="567" t="s">
        <v>90</v>
      </c>
      <c r="B26" s="140" t="s">
        <v>85</v>
      </c>
      <c r="C26" s="570" t="s">
        <v>224</v>
      </c>
      <c r="D26" s="571"/>
      <c r="E26" s="571"/>
      <c r="F26" s="571"/>
      <c r="G26" s="571"/>
      <c r="H26" s="571"/>
      <c r="I26" s="571"/>
      <c r="J26" s="571"/>
      <c r="K26" s="141"/>
      <c r="L26" s="141"/>
      <c r="M26" s="141"/>
      <c r="N26" s="141"/>
      <c r="O26" s="141"/>
      <c r="P26" s="141"/>
      <c r="Q26" s="142"/>
    </row>
    <row r="27" spans="1:17" ht="12.75">
      <c r="A27" s="583"/>
      <c r="B27" s="143" t="s">
        <v>86</v>
      </c>
      <c r="C27" s="563" t="s">
        <v>225</v>
      </c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3"/>
    </row>
    <row r="28" spans="1:17" ht="12.75">
      <c r="A28" s="583"/>
      <c r="B28" s="143" t="s">
        <v>87</v>
      </c>
      <c r="C28" s="563" t="s">
        <v>229</v>
      </c>
      <c r="D28" s="572"/>
      <c r="E28" s="572"/>
      <c r="F28" s="572"/>
      <c r="G28" s="572"/>
      <c r="H28" s="572"/>
      <c r="I28" s="572"/>
      <c r="J28" s="572"/>
      <c r="K28" s="572"/>
      <c r="L28" s="146"/>
      <c r="M28" s="146"/>
      <c r="N28" s="146"/>
      <c r="O28" s="146"/>
      <c r="P28" s="146"/>
      <c r="Q28" s="147"/>
    </row>
    <row r="29" spans="1:17" ht="12.75">
      <c r="A29" s="583"/>
      <c r="B29" s="148" t="s">
        <v>88</v>
      </c>
      <c r="C29" s="584" t="s">
        <v>230</v>
      </c>
      <c r="D29" s="585"/>
      <c r="E29" s="585"/>
      <c r="F29" s="585"/>
      <c r="G29" s="585"/>
      <c r="H29" s="585"/>
      <c r="I29" s="585"/>
      <c r="J29" s="585"/>
      <c r="K29" s="586"/>
      <c r="L29" s="586"/>
      <c r="M29" s="586"/>
      <c r="N29" s="146"/>
      <c r="O29" s="146"/>
      <c r="P29" s="146"/>
      <c r="Q29" s="147"/>
    </row>
    <row r="30" spans="1:17" ht="12.75">
      <c r="A30" s="583"/>
      <c r="B30" s="149" t="s">
        <v>89</v>
      </c>
      <c r="C30" s="559"/>
      <c r="D30" s="560"/>
      <c r="E30" s="150">
        <v>99671</v>
      </c>
      <c r="F30" s="150">
        <v>13639</v>
      </c>
      <c r="G30" s="150">
        <v>86032</v>
      </c>
      <c r="H30" s="150">
        <f>H31</f>
        <v>2083</v>
      </c>
      <c r="I30" s="150">
        <f aca="true" t="shared" si="2" ref="I30:Q30">I31</f>
        <v>312</v>
      </c>
      <c r="J30" s="150">
        <f t="shared" si="2"/>
        <v>0</v>
      </c>
      <c r="K30" s="150">
        <f t="shared" si="2"/>
        <v>0</v>
      </c>
      <c r="L30" s="150">
        <f t="shared" si="2"/>
        <v>312</v>
      </c>
      <c r="M30" s="150">
        <f t="shared" si="2"/>
        <v>1771</v>
      </c>
      <c r="N30" s="150">
        <f t="shared" si="2"/>
        <v>0</v>
      </c>
      <c r="O30" s="150">
        <f t="shared" si="2"/>
        <v>0</v>
      </c>
      <c r="P30" s="150">
        <f t="shared" si="2"/>
        <v>0</v>
      </c>
      <c r="Q30" s="151">
        <f t="shared" si="2"/>
        <v>1771</v>
      </c>
    </row>
    <row r="31" spans="1:17" ht="12.75">
      <c r="A31" s="583"/>
      <c r="B31" s="140" t="s">
        <v>228</v>
      </c>
      <c r="C31" s="561"/>
      <c r="D31" s="562"/>
      <c r="E31" s="152">
        <f>G31+F31</f>
        <v>2083</v>
      </c>
      <c r="F31" s="152">
        <f>I31</f>
        <v>312</v>
      </c>
      <c r="G31" s="152">
        <f>M31</f>
        <v>1771</v>
      </c>
      <c r="H31" s="153">
        <f>I31+M31</f>
        <v>2083</v>
      </c>
      <c r="I31" s="153">
        <f>SUM(J31:L31)</f>
        <v>312</v>
      </c>
      <c r="J31" s="153"/>
      <c r="K31" s="153"/>
      <c r="L31" s="153">
        <v>312</v>
      </c>
      <c r="M31" s="153">
        <f>SUM(N31:Q31)</f>
        <v>1771</v>
      </c>
      <c r="N31" s="153"/>
      <c r="O31" s="153"/>
      <c r="P31" s="153"/>
      <c r="Q31" s="154">
        <v>1771</v>
      </c>
    </row>
    <row r="32" spans="1:17" ht="12.75">
      <c r="A32" s="583"/>
      <c r="B32" s="143" t="s">
        <v>140</v>
      </c>
      <c r="C32" s="563"/>
      <c r="D32" s="564"/>
      <c r="E32" s="152"/>
      <c r="F32" s="155"/>
      <c r="G32" s="152"/>
      <c r="H32" s="153"/>
      <c r="I32" s="153"/>
      <c r="J32" s="156"/>
      <c r="K32" s="156"/>
      <c r="L32" s="156"/>
      <c r="M32" s="153"/>
      <c r="N32" s="156"/>
      <c r="O32" s="156"/>
      <c r="P32" s="156"/>
      <c r="Q32" s="157"/>
    </row>
    <row r="33" spans="1:17" ht="13.5" thickBot="1">
      <c r="A33" s="583"/>
      <c r="B33" s="158" t="s">
        <v>145</v>
      </c>
      <c r="C33" s="563"/>
      <c r="D33" s="564"/>
      <c r="E33" s="155"/>
      <c r="F33" s="155"/>
      <c r="G33" s="155"/>
      <c r="H33" s="156"/>
      <c r="I33" s="156"/>
      <c r="J33" s="156"/>
      <c r="K33" s="156"/>
      <c r="L33" s="156"/>
      <c r="M33" s="156"/>
      <c r="N33" s="156"/>
      <c r="O33" s="156"/>
      <c r="P33" s="156"/>
      <c r="Q33" s="157"/>
    </row>
    <row r="34" spans="1:17" ht="12.75">
      <c r="A34" s="567" t="s">
        <v>91</v>
      </c>
      <c r="B34" s="140" t="s">
        <v>85</v>
      </c>
      <c r="C34" s="570" t="s">
        <v>224</v>
      </c>
      <c r="D34" s="571"/>
      <c r="E34" s="571"/>
      <c r="F34" s="571"/>
      <c r="G34" s="571"/>
      <c r="H34" s="571"/>
      <c r="I34" s="571"/>
      <c r="J34" s="571"/>
      <c r="K34" s="141"/>
      <c r="L34" s="141"/>
      <c r="M34" s="141"/>
      <c r="N34" s="141"/>
      <c r="O34" s="141"/>
      <c r="P34" s="141"/>
      <c r="Q34" s="142"/>
    </row>
    <row r="35" spans="1:17" ht="12.75">
      <c r="A35" s="568"/>
      <c r="B35" s="143" t="s">
        <v>86</v>
      </c>
      <c r="C35" s="563" t="s">
        <v>225</v>
      </c>
      <c r="D35" s="572"/>
      <c r="E35" s="572"/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573"/>
    </row>
    <row r="36" spans="1:17" ht="12.75">
      <c r="A36" s="568"/>
      <c r="B36" s="143" t="s">
        <v>87</v>
      </c>
      <c r="C36" s="563" t="s">
        <v>229</v>
      </c>
      <c r="D36" s="572"/>
      <c r="E36" s="572"/>
      <c r="F36" s="572"/>
      <c r="G36" s="572"/>
      <c r="H36" s="572"/>
      <c r="I36" s="572"/>
      <c r="J36" s="572"/>
      <c r="K36" s="572"/>
      <c r="L36" s="146"/>
      <c r="M36" s="146"/>
      <c r="N36" s="146"/>
      <c r="O36" s="146"/>
      <c r="P36" s="146"/>
      <c r="Q36" s="147"/>
    </row>
    <row r="37" spans="1:17" ht="12.75">
      <c r="A37" s="568"/>
      <c r="B37" s="148" t="s">
        <v>88</v>
      </c>
      <c r="C37" s="159" t="s">
        <v>231</v>
      </c>
      <c r="D37" s="160"/>
      <c r="E37" s="160"/>
      <c r="F37" s="160"/>
      <c r="G37" s="160"/>
      <c r="H37" s="160"/>
      <c r="I37" s="160"/>
      <c r="J37" s="160"/>
      <c r="K37" s="146"/>
      <c r="L37" s="146"/>
      <c r="M37" s="146"/>
      <c r="N37" s="146"/>
      <c r="O37" s="146"/>
      <c r="P37" s="146"/>
      <c r="Q37" s="147"/>
    </row>
    <row r="38" spans="1:17" ht="12.75">
      <c r="A38" s="568"/>
      <c r="B38" s="149" t="s">
        <v>89</v>
      </c>
      <c r="C38" s="559"/>
      <c r="D38" s="560"/>
      <c r="E38" s="150">
        <v>403302</v>
      </c>
      <c r="F38" s="150">
        <v>51421</v>
      </c>
      <c r="G38" s="150">
        <v>351881</v>
      </c>
      <c r="H38" s="150">
        <f>H39</f>
        <v>295105</v>
      </c>
      <c r="I38" s="150">
        <f aca="true" t="shared" si="3" ref="I38:Q38">I39</f>
        <v>44266</v>
      </c>
      <c r="J38" s="150">
        <f t="shared" si="3"/>
        <v>0</v>
      </c>
      <c r="K38" s="150">
        <f t="shared" si="3"/>
        <v>0</v>
      </c>
      <c r="L38" s="150">
        <f t="shared" si="3"/>
        <v>44266</v>
      </c>
      <c r="M38" s="150">
        <f t="shared" si="3"/>
        <v>250839</v>
      </c>
      <c r="N38" s="150">
        <f t="shared" si="3"/>
        <v>0</v>
      </c>
      <c r="O38" s="150">
        <f t="shared" si="3"/>
        <v>0</v>
      </c>
      <c r="P38" s="150">
        <f t="shared" si="3"/>
        <v>0</v>
      </c>
      <c r="Q38" s="151">
        <f t="shared" si="3"/>
        <v>250839</v>
      </c>
    </row>
    <row r="39" spans="1:17" ht="12.75">
      <c r="A39" s="568"/>
      <c r="B39" s="140" t="s">
        <v>228</v>
      </c>
      <c r="C39" s="561"/>
      <c r="D39" s="562"/>
      <c r="E39" s="152">
        <f>F39+G39</f>
        <v>295105</v>
      </c>
      <c r="F39" s="152">
        <f>I39</f>
        <v>44266</v>
      </c>
      <c r="G39" s="152">
        <f>M39</f>
        <v>250839</v>
      </c>
      <c r="H39" s="153">
        <f>I39+M39</f>
        <v>295105</v>
      </c>
      <c r="I39" s="153">
        <f>SUM(J39:L39)</f>
        <v>44266</v>
      </c>
      <c r="J39" s="153"/>
      <c r="K39" s="153"/>
      <c r="L39" s="153">
        <v>44266</v>
      </c>
      <c r="M39" s="153">
        <f>SUM(N39:Q39)</f>
        <v>250839</v>
      </c>
      <c r="N39" s="153"/>
      <c r="O39" s="153"/>
      <c r="P39" s="153"/>
      <c r="Q39" s="154">
        <v>250839</v>
      </c>
    </row>
    <row r="40" spans="1:17" ht="12.75">
      <c r="A40" s="568"/>
      <c r="B40" s="143" t="s">
        <v>140</v>
      </c>
      <c r="C40" s="563"/>
      <c r="D40" s="564"/>
      <c r="E40" s="152"/>
      <c r="F40" s="155"/>
      <c r="G40" s="152"/>
      <c r="H40" s="153"/>
      <c r="I40" s="153"/>
      <c r="J40" s="156"/>
      <c r="K40" s="156"/>
      <c r="L40" s="156"/>
      <c r="M40" s="153"/>
      <c r="N40" s="156"/>
      <c r="O40" s="156"/>
      <c r="P40" s="156"/>
      <c r="Q40" s="157"/>
    </row>
    <row r="41" spans="1:17" ht="13.5" thickBot="1">
      <c r="A41" s="568"/>
      <c r="B41" s="158" t="s">
        <v>145</v>
      </c>
      <c r="C41" s="563"/>
      <c r="D41" s="564"/>
      <c r="E41" s="155"/>
      <c r="F41" s="155"/>
      <c r="G41" s="155"/>
      <c r="H41" s="156"/>
      <c r="I41" s="156"/>
      <c r="J41" s="156"/>
      <c r="K41" s="156"/>
      <c r="L41" s="156"/>
      <c r="M41" s="156"/>
      <c r="N41" s="156"/>
      <c r="O41" s="156"/>
      <c r="P41" s="156"/>
      <c r="Q41" s="157"/>
    </row>
    <row r="42" spans="1:17" ht="12.75">
      <c r="A42" s="567" t="s">
        <v>232</v>
      </c>
      <c r="B42" s="140" t="s">
        <v>85</v>
      </c>
      <c r="C42" s="570" t="s">
        <v>224</v>
      </c>
      <c r="D42" s="571"/>
      <c r="E42" s="571"/>
      <c r="F42" s="571"/>
      <c r="G42" s="571"/>
      <c r="H42" s="571"/>
      <c r="I42" s="571"/>
      <c r="J42" s="571"/>
      <c r="K42" s="141"/>
      <c r="L42" s="141"/>
      <c r="M42" s="141"/>
      <c r="N42" s="141"/>
      <c r="O42" s="141"/>
      <c r="P42" s="141"/>
      <c r="Q42" s="142"/>
    </row>
    <row r="43" spans="1:17" ht="12.75">
      <c r="A43" s="568"/>
      <c r="B43" s="143" t="s">
        <v>86</v>
      </c>
      <c r="C43" s="563" t="s">
        <v>225</v>
      </c>
      <c r="D43" s="572"/>
      <c r="E43" s="572"/>
      <c r="F43" s="572"/>
      <c r="G43" s="572"/>
      <c r="H43" s="572"/>
      <c r="I43" s="572"/>
      <c r="J43" s="572"/>
      <c r="K43" s="572"/>
      <c r="L43" s="572"/>
      <c r="M43" s="572"/>
      <c r="N43" s="572"/>
      <c r="O43" s="572"/>
      <c r="P43" s="572"/>
      <c r="Q43" s="573"/>
    </row>
    <row r="44" spans="1:17" ht="12.75">
      <c r="A44" s="568"/>
      <c r="B44" s="143" t="s">
        <v>87</v>
      </c>
      <c r="C44" s="563" t="s">
        <v>229</v>
      </c>
      <c r="D44" s="572"/>
      <c r="E44" s="572"/>
      <c r="F44" s="572"/>
      <c r="G44" s="572"/>
      <c r="H44" s="572"/>
      <c r="I44" s="572"/>
      <c r="J44" s="572"/>
      <c r="K44" s="572"/>
      <c r="L44" s="146"/>
      <c r="M44" s="146"/>
      <c r="N44" s="146"/>
      <c r="O44" s="146"/>
      <c r="P44" s="146"/>
      <c r="Q44" s="147"/>
    </row>
    <row r="45" spans="1:17" ht="12.75">
      <c r="A45" s="568"/>
      <c r="B45" s="148" t="s">
        <v>233</v>
      </c>
      <c r="C45" s="527"/>
      <c r="D45" s="530"/>
      <c r="E45" s="530"/>
      <c r="F45" s="530"/>
      <c r="G45" s="530"/>
      <c r="H45" s="530"/>
      <c r="I45" s="530"/>
      <c r="J45" s="530"/>
      <c r="K45" s="530"/>
      <c r="L45" s="146"/>
      <c r="M45" s="146"/>
      <c r="N45" s="146"/>
      <c r="O45" s="146"/>
      <c r="P45" s="146"/>
      <c r="Q45" s="147"/>
    </row>
    <row r="46" spans="1:17" ht="12.75">
      <c r="A46" s="568"/>
      <c r="B46" s="148" t="s">
        <v>88</v>
      </c>
      <c r="C46" s="159" t="s">
        <v>234</v>
      </c>
      <c r="D46" s="160"/>
      <c r="E46" s="160"/>
      <c r="F46" s="160"/>
      <c r="G46" s="160"/>
      <c r="H46" s="160"/>
      <c r="I46" s="160"/>
      <c r="J46" s="160"/>
      <c r="K46" s="146"/>
      <c r="L46" s="146"/>
      <c r="M46" s="146"/>
      <c r="N46" s="146"/>
      <c r="O46" s="146"/>
      <c r="P46" s="146"/>
      <c r="Q46" s="147"/>
    </row>
    <row r="47" spans="1:17" ht="12.75">
      <c r="A47" s="568"/>
      <c r="B47" s="149" t="s">
        <v>89</v>
      </c>
      <c r="C47" s="559"/>
      <c r="D47" s="560"/>
      <c r="E47" s="150">
        <f>E48</f>
        <v>104000</v>
      </c>
      <c r="F47" s="150">
        <f aca="true" t="shared" si="4" ref="F47:Q47">F48</f>
        <v>15600</v>
      </c>
      <c r="G47" s="150">
        <f t="shared" si="4"/>
        <v>88400</v>
      </c>
      <c r="H47" s="150">
        <f t="shared" si="4"/>
        <v>104000</v>
      </c>
      <c r="I47" s="150">
        <f t="shared" si="4"/>
        <v>15600</v>
      </c>
      <c r="J47" s="150">
        <f t="shared" si="4"/>
        <v>0</v>
      </c>
      <c r="K47" s="150">
        <f t="shared" si="4"/>
        <v>0</v>
      </c>
      <c r="L47" s="150">
        <f t="shared" si="4"/>
        <v>15600</v>
      </c>
      <c r="M47" s="150">
        <f t="shared" si="4"/>
        <v>88400</v>
      </c>
      <c r="N47" s="150">
        <f t="shared" si="4"/>
        <v>0</v>
      </c>
      <c r="O47" s="150">
        <f t="shared" si="4"/>
        <v>0</v>
      </c>
      <c r="P47" s="150">
        <f t="shared" si="4"/>
        <v>0</v>
      </c>
      <c r="Q47" s="151">
        <f t="shared" si="4"/>
        <v>88400</v>
      </c>
    </row>
    <row r="48" spans="1:17" ht="12.75">
      <c r="A48" s="568"/>
      <c r="B48" s="140" t="s">
        <v>228</v>
      </c>
      <c r="C48" s="561"/>
      <c r="D48" s="562"/>
      <c r="E48" s="152">
        <f>F48+G48</f>
        <v>104000</v>
      </c>
      <c r="F48" s="152">
        <f>I48</f>
        <v>15600</v>
      </c>
      <c r="G48" s="152">
        <f>M48</f>
        <v>88400</v>
      </c>
      <c r="H48" s="153">
        <f>I48+M48</f>
        <v>104000</v>
      </c>
      <c r="I48" s="153">
        <f>SUM(J48:L48)</f>
        <v>15600</v>
      </c>
      <c r="J48" s="153"/>
      <c r="K48" s="153"/>
      <c r="L48" s="153">
        <v>15600</v>
      </c>
      <c r="M48" s="153">
        <f>SUM(N48:Q48)</f>
        <v>88400</v>
      </c>
      <c r="N48" s="153"/>
      <c r="O48" s="153"/>
      <c r="P48" s="153"/>
      <c r="Q48" s="154">
        <v>88400</v>
      </c>
    </row>
    <row r="49" spans="1:17" ht="12.75">
      <c r="A49" s="568"/>
      <c r="B49" s="143" t="s">
        <v>140</v>
      </c>
      <c r="C49" s="563"/>
      <c r="D49" s="564"/>
      <c r="E49" s="152"/>
      <c r="F49" s="155"/>
      <c r="G49" s="152"/>
      <c r="H49" s="153"/>
      <c r="I49" s="153"/>
      <c r="J49" s="156"/>
      <c r="K49" s="156"/>
      <c r="L49" s="156"/>
      <c r="M49" s="153"/>
      <c r="N49" s="156"/>
      <c r="O49" s="156"/>
      <c r="P49" s="156"/>
      <c r="Q49" s="157"/>
    </row>
    <row r="50" spans="1:17" ht="13.5" thickBot="1">
      <c r="A50" s="569"/>
      <c r="B50" s="158" t="s">
        <v>161</v>
      </c>
      <c r="C50" s="565"/>
      <c r="D50" s="566"/>
      <c r="E50" s="161"/>
      <c r="F50" s="161"/>
      <c r="G50" s="161"/>
      <c r="H50" s="162"/>
      <c r="I50" s="162"/>
      <c r="J50" s="162"/>
      <c r="K50" s="162"/>
      <c r="L50" s="162"/>
      <c r="M50" s="162"/>
      <c r="N50" s="162"/>
      <c r="O50" s="162"/>
      <c r="P50" s="162"/>
      <c r="Q50" s="163"/>
    </row>
    <row r="51" spans="1:17" ht="13.5" hidden="1" thickBot="1">
      <c r="A51" s="567" t="s">
        <v>235</v>
      </c>
      <c r="B51" s="140" t="s">
        <v>85</v>
      </c>
      <c r="C51" s="570"/>
      <c r="D51" s="571"/>
      <c r="E51" s="571"/>
      <c r="F51" s="571"/>
      <c r="G51" s="571"/>
      <c r="H51" s="571"/>
      <c r="I51" s="571"/>
      <c r="J51" s="571"/>
      <c r="K51" s="141"/>
      <c r="L51" s="141"/>
      <c r="M51" s="141"/>
      <c r="N51" s="141"/>
      <c r="O51" s="141"/>
      <c r="P51" s="141"/>
      <c r="Q51" s="142"/>
    </row>
    <row r="52" spans="1:17" ht="13.5" hidden="1" thickBot="1">
      <c r="A52" s="568"/>
      <c r="B52" s="143" t="s">
        <v>86</v>
      </c>
      <c r="C52" s="563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3"/>
    </row>
    <row r="53" spans="1:17" ht="13.5" hidden="1" thickBot="1">
      <c r="A53" s="568"/>
      <c r="B53" s="143" t="s">
        <v>87</v>
      </c>
      <c r="C53" s="563"/>
      <c r="D53" s="572"/>
      <c r="E53" s="572"/>
      <c r="F53" s="572"/>
      <c r="G53" s="572"/>
      <c r="H53" s="572"/>
      <c r="I53" s="572"/>
      <c r="J53" s="572"/>
      <c r="K53" s="572"/>
      <c r="L53" s="146"/>
      <c r="M53" s="146"/>
      <c r="N53" s="146"/>
      <c r="O53" s="146"/>
      <c r="P53" s="146"/>
      <c r="Q53" s="147"/>
    </row>
    <row r="54" spans="1:17" ht="13.5" hidden="1" thickBot="1">
      <c r="A54" s="568"/>
      <c r="B54" s="148" t="s">
        <v>88</v>
      </c>
      <c r="C54" s="159"/>
      <c r="D54" s="160"/>
      <c r="E54" s="160"/>
      <c r="F54" s="160"/>
      <c r="G54" s="160"/>
      <c r="H54" s="160"/>
      <c r="I54" s="160"/>
      <c r="J54" s="160"/>
      <c r="K54" s="146"/>
      <c r="L54" s="146"/>
      <c r="M54" s="146"/>
      <c r="N54" s="146"/>
      <c r="O54" s="146"/>
      <c r="P54" s="146"/>
      <c r="Q54" s="147"/>
    </row>
    <row r="55" spans="1:17" ht="13.5" hidden="1" thickBot="1">
      <c r="A55" s="568"/>
      <c r="B55" s="149" t="s">
        <v>89</v>
      </c>
      <c r="C55" s="559"/>
      <c r="D55" s="56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</row>
    <row r="56" spans="1:17" ht="13.5" hidden="1" thickBot="1">
      <c r="A56" s="568"/>
      <c r="B56" s="140" t="s">
        <v>228</v>
      </c>
      <c r="C56" s="561"/>
      <c r="D56" s="562"/>
      <c r="E56" s="152"/>
      <c r="F56" s="152"/>
      <c r="G56" s="152"/>
      <c r="H56" s="153"/>
      <c r="I56" s="153"/>
      <c r="J56" s="153"/>
      <c r="K56" s="153"/>
      <c r="L56" s="153"/>
      <c r="M56" s="153"/>
      <c r="N56" s="153"/>
      <c r="O56" s="153"/>
      <c r="P56" s="153"/>
      <c r="Q56" s="154"/>
    </row>
    <row r="57" spans="1:17" ht="13.5" hidden="1" thickBot="1">
      <c r="A57" s="568"/>
      <c r="B57" s="143" t="s">
        <v>140</v>
      </c>
      <c r="C57" s="563"/>
      <c r="D57" s="564"/>
      <c r="E57" s="152"/>
      <c r="F57" s="155"/>
      <c r="G57" s="152"/>
      <c r="H57" s="153"/>
      <c r="I57" s="153"/>
      <c r="J57" s="156"/>
      <c r="K57" s="156"/>
      <c r="L57" s="156"/>
      <c r="M57" s="153"/>
      <c r="N57" s="156"/>
      <c r="O57" s="156"/>
      <c r="P57" s="156"/>
      <c r="Q57" s="157"/>
    </row>
    <row r="58" spans="1:17" ht="13.5" hidden="1" thickBot="1">
      <c r="A58" s="568"/>
      <c r="B58" s="158" t="s">
        <v>145</v>
      </c>
      <c r="C58" s="563"/>
      <c r="D58" s="564"/>
      <c r="E58" s="155"/>
      <c r="F58" s="155"/>
      <c r="G58" s="155"/>
      <c r="H58" s="156"/>
      <c r="I58" s="156"/>
      <c r="J58" s="156"/>
      <c r="K58" s="156"/>
      <c r="L58" s="156"/>
      <c r="M58" s="156"/>
      <c r="N58" s="156"/>
      <c r="O58" s="156"/>
      <c r="P58" s="156"/>
      <c r="Q58" s="157"/>
    </row>
    <row r="59" spans="1:17" ht="13.5" hidden="1" thickBot="1">
      <c r="A59" s="567" t="s">
        <v>236</v>
      </c>
      <c r="B59" s="140" t="s">
        <v>85</v>
      </c>
      <c r="C59" s="570"/>
      <c r="D59" s="571"/>
      <c r="E59" s="571"/>
      <c r="F59" s="571"/>
      <c r="G59" s="571"/>
      <c r="H59" s="571"/>
      <c r="I59" s="571"/>
      <c r="J59" s="571"/>
      <c r="K59" s="141"/>
      <c r="L59" s="141"/>
      <c r="M59" s="141"/>
      <c r="N59" s="141"/>
      <c r="O59" s="141"/>
      <c r="P59" s="141"/>
      <c r="Q59" s="142"/>
    </row>
    <row r="60" spans="1:17" ht="13.5" hidden="1" thickBot="1">
      <c r="A60" s="568"/>
      <c r="B60" s="143" t="s">
        <v>86</v>
      </c>
      <c r="C60" s="563"/>
      <c r="D60" s="572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3"/>
    </row>
    <row r="61" spans="1:17" ht="13.5" hidden="1" thickBot="1">
      <c r="A61" s="568"/>
      <c r="B61" s="143" t="s">
        <v>87</v>
      </c>
      <c r="C61" s="563"/>
      <c r="D61" s="572"/>
      <c r="E61" s="572"/>
      <c r="F61" s="572"/>
      <c r="G61" s="572"/>
      <c r="H61" s="572"/>
      <c r="I61" s="572"/>
      <c r="J61" s="572"/>
      <c r="K61" s="572"/>
      <c r="L61" s="146"/>
      <c r="M61" s="146"/>
      <c r="N61" s="146"/>
      <c r="O61" s="146"/>
      <c r="P61" s="146"/>
      <c r="Q61" s="147"/>
    </row>
    <row r="62" spans="1:17" ht="13.5" hidden="1" thickBot="1">
      <c r="A62" s="568"/>
      <c r="B62" s="148" t="s">
        <v>88</v>
      </c>
      <c r="C62" s="159"/>
      <c r="D62" s="160"/>
      <c r="E62" s="160"/>
      <c r="F62" s="160"/>
      <c r="G62" s="160"/>
      <c r="H62" s="160"/>
      <c r="I62" s="160"/>
      <c r="J62" s="160"/>
      <c r="K62" s="146"/>
      <c r="L62" s="146"/>
      <c r="M62" s="146"/>
      <c r="N62" s="146"/>
      <c r="O62" s="146"/>
      <c r="P62" s="146"/>
      <c r="Q62" s="147"/>
    </row>
    <row r="63" spans="1:17" ht="13.5" hidden="1" thickBot="1">
      <c r="A63" s="568"/>
      <c r="B63" s="149" t="s">
        <v>89</v>
      </c>
      <c r="C63" s="559"/>
      <c r="D63" s="56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17" ht="13.5" hidden="1" thickBot="1">
      <c r="A64" s="568"/>
      <c r="B64" s="140" t="s">
        <v>160</v>
      </c>
      <c r="C64" s="561"/>
      <c r="D64" s="562"/>
      <c r="E64" s="152"/>
      <c r="F64" s="152"/>
      <c r="G64" s="152"/>
      <c r="H64" s="153"/>
      <c r="I64" s="153"/>
      <c r="J64" s="153"/>
      <c r="K64" s="153"/>
      <c r="L64" s="153"/>
      <c r="M64" s="153"/>
      <c r="N64" s="153"/>
      <c r="O64" s="153"/>
      <c r="P64" s="153"/>
      <c r="Q64" s="154"/>
    </row>
    <row r="65" spans="1:17" ht="13.5" hidden="1" thickBot="1">
      <c r="A65" s="568"/>
      <c r="B65" s="143" t="s">
        <v>139</v>
      </c>
      <c r="C65" s="563"/>
      <c r="D65" s="564"/>
      <c r="E65" s="152"/>
      <c r="F65" s="155"/>
      <c r="G65" s="152"/>
      <c r="H65" s="153"/>
      <c r="I65" s="153"/>
      <c r="J65" s="156"/>
      <c r="K65" s="156"/>
      <c r="L65" s="156"/>
      <c r="M65" s="153"/>
      <c r="N65" s="156"/>
      <c r="O65" s="156"/>
      <c r="P65" s="156"/>
      <c r="Q65" s="157"/>
    </row>
    <row r="66" spans="1:17" ht="13.5" hidden="1" thickBot="1">
      <c r="A66" s="568"/>
      <c r="B66" s="158" t="s">
        <v>140</v>
      </c>
      <c r="C66" s="563"/>
      <c r="D66" s="564"/>
      <c r="E66" s="155"/>
      <c r="F66" s="155"/>
      <c r="G66" s="155"/>
      <c r="H66" s="156"/>
      <c r="I66" s="156"/>
      <c r="J66" s="156"/>
      <c r="K66" s="156"/>
      <c r="L66" s="156"/>
      <c r="M66" s="156"/>
      <c r="N66" s="156"/>
      <c r="O66" s="156"/>
      <c r="P66" s="156"/>
      <c r="Q66" s="157"/>
    </row>
    <row r="67" spans="1:17" ht="13.5" hidden="1" thickBot="1">
      <c r="A67" s="567" t="s">
        <v>237</v>
      </c>
      <c r="B67" s="140" t="s">
        <v>85</v>
      </c>
      <c r="C67" s="570"/>
      <c r="D67" s="571"/>
      <c r="E67" s="571"/>
      <c r="F67" s="571"/>
      <c r="G67" s="571"/>
      <c r="H67" s="571"/>
      <c r="I67" s="571"/>
      <c r="J67" s="571"/>
      <c r="K67" s="141"/>
      <c r="L67" s="141"/>
      <c r="M67" s="141"/>
      <c r="N67" s="141"/>
      <c r="O67" s="141"/>
      <c r="P67" s="141"/>
      <c r="Q67" s="142"/>
    </row>
    <row r="68" spans="1:17" ht="13.5" hidden="1" thickBot="1">
      <c r="A68" s="568"/>
      <c r="B68" s="143" t="s">
        <v>86</v>
      </c>
      <c r="C68" s="563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3"/>
    </row>
    <row r="69" spans="1:17" ht="13.5" hidden="1" thickBot="1">
      <c r="A69" s="568"/>
      <c r="B69" s="143" t="s">
        <v>87</v>
      </c>
      <c r="C69" s="563"/>
      <c r="D69" s="572"/>
      <c r="E69" s="572"/>
      <c r="F69" s="572"/>
      <c r="G69" s="572"/>
      <c r="H69" s="572"/>
      <c r="I69" s="572"/>
      <c r="J69" s="572"/>
      <c r="K69" s="572"/>
      <c r="L69" s="146"/>
      <c r="M69" s="146"/>
      <c r="N69" s="146"/>
      <c r="O69" s="146"/>
      <c r="P69" s="146"/>
      <c r="Q69" s="147"/>
    </row>
    <row r="70" spans="1:17" ht="13.5" hidden="1" thickBot="1">
      <c r="A70" s="568"/>
      <c r="B70" s="148" t="s">
        <v>88</v>
      </c>
      <c r="C70" s="159"/>
      <c r="D70" s="160"/>
      <c r="E70" s="160"/>
      <c r="F70" s="160"/>
      <c r="G70" s="160"/>
      <c r="H70" s="160"/>
      <c r="I70" s="160"/>
      <c r="J70" s="160"/>
      <c r="K70" s="146"/>
      <c r="L70" s="146"/>
      <c r="M70" s="146"/>
      <c r="N70" s="146"/>
      <c r="O70" s="146"/>
      <c r="P70" s="146"/>
      <c r="Q70" s="147"/>
    </row>
    <row r="71" spans="1:17" ht="13.5" hidden="1" thickBot="1">
      <c r="A71" s="568"/>
      <c r="B71" s="149" t="s">
        <v>89</v>
      </c>
      <c r="C71" s="559"/>
      <c r="D71" s="56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1"/>
    </row>
    <row r="72" spans="1:17" ht="13.5" hidden="1" thickBot="1">
      <c r="A72" s="568"/>
      <c r="B72" s="140" t="s">
        <v>160</v>
      </c>
      <c r="C72" s="561"/>
      <c r="D72" s="562"/>
      <c r="E72" s="152"/>
      <c r="F72" s="152"/>
      <c r="G72" s="152"/>
      <c r="H72" s="153"/>
      <c r="I72" s="153"/>
      <c r="J72" s="153"/>
      <c r="K72" s="153"/>
      <c r="L72" s="153"/>
      <c r="M72" s="153"/>
      <c r="N72" s="153"/>
      <c r="O72" s="153"/>
      <c r="P72" s="153"/>
      <c r="Q72" s="154"/>
    </row>
    <row r="73" spans="1:17" ht="13.5" hidden="1" thickBot="1">
      <c r="A73" s="568"/>
      <c r="B73" s="143" t="s">
        <v>139</v>
      </c>
      <c r="C73" s="563"/>
      <c r="D73" s="564"/>
      <c r="E73" s="152"/>
      <c r="F73" s="155"/>
      <c r="G73" s="152"/>
      <c r="H73" s="153"/>
      <c r="I73" s="153"/>
      <c r="J73" s="156"/>
      <c r="K73" s="156"/>
      <c r="L73" s="156"/>
      <c r="M73" s="153"/>
      <c r="N73" s="156"/>
      <c r="O73" s="156"/>
      <c r="P73" s="156"/>
      <c r="Q73" s="157"/>
    </row>
    <row r="74" spans="1:17" ht="13.5" hidden="1" thickBot="1">
      <c r="A74" s="568"/>
      <c r="B74" s="158" t="s">
        <v>140</v>
      </c>
      <c r="C74" s="563"/>
      <c r="D74" s="564"/>
      <c r="E74" s="155"/>
      <c r="F74" s="155"/>
      <c r="G74" s="155"/>
      <c r="H74" s="156"/>
      <c r="I74" s="156"/>
      <c r="J74" s="156"/>
      <c r="K74" s="156"/>
      <c r="L74" s="156"/>
      <c r="M74" s="156"/>
      <c r="N74" s="156"/>
      <c r="O74" s="156"/>
      <c r="P74" s="156"/>
      <c r="Q74" s="157"/>
    </row>
    <row r="75" spans="1:17" ht="13.5" hidden="1" thickBot="1">
      <c r="A75" s="567" t="s">
        <v>238</v>
      </c>
      <c r="B75" s="140" t="s">
        <v>85</v>
      </c>
      <c r="C75" s="570"/>
      <c r="D75" s="571"/>
      <c r="E75" s="571"/>
      <c r="F75" s="571"/>
      <c r="G75" s="571"/>
      <c r="H75" s="571"/>
      <c r="I75" s="571"/>
      <c r="J75" s="571"/>
      <c r="K75" s="141"/>
      <c r="L75" s="141"/>
      <c r="M75" s="141"/>
      <c r="N75" s="141"/>
      <c r="O75" s="141"/>
      <c r="P75" s="141"/>
      <c r="Q75" s="142"/>
    </row>
    <row r="76" spans="1:17" ht="13.5" hidden="1" thickBot="1">
      <c r="A76" s="568"/>
      <c r="B76" s="143" t="s">
        <v>86</v>
      </c>
      <c r="C76" s="563"/>
      <c r="D76" s="572"/>
      <c r="E76" s="572"/>
      <c r="F76" s="572"/>
      <c r="G76" s="572"/>
      <c r="H76" s="572"/>
      <c r="I76" s="572"/>
      <c r="J76" s="572"/>
      <c r="K76" s="572"/>
      <c r="L76" s="572"/>
      <c r="M76" s="572"/>
      <c r="N76" s="572"/>
      <c r="O76" s="572"/>
      <c r="P76" s="572"/>
      <c r="Q76" s="573"/>
    </row>
    <row r="77" spans="1:17" ht="13.5" hidden="1" thickBot="1">
      <c r="A77" s="568"/>
      <c r="B77" s="143" t="s">
        <v>87</v>
      </c>
      <c r="C77" s="563"/>
      <c r="D77" s="572"/>
      <c r="E77" s="572"/>
      <c r="F77" s="572"/>
      <c r="G77" s="572"/>
      <c r="H77" s="572"/>
      <c r="I77" s="572"/>
      <c r="J77" s="572"/>
      <c r="K77" s="572"/>
      <c r="L77" s="146"/>
      <c r="M77" s="146"/>
      <c r="N77" s="146"/>
      <c r="O77" s="146"/>
      <c r="P77" s="146"/>
      <c r="Q77" s="147"/>
    </row>
    <row r="78" spans="1:17" ht="13.5" hidden="1" thickBot="1">
      <c r="A78" s="568"/>
      <c r="B78" s="148" t="s">
        <v>88</v>
      </c>
      <c r="C78" s="159"/>
      <c r="D78" s="160"/>
      <c r="E78" s="160"/>
      <c r="F78" s="160"/>
      <c r="G78" s="160"/>
      <c r="H78" s="160"/>
      <c r="I78" s="160"/>
      <c r="J78" s="160"/>
      <c r="K78" s="146"/>
      <c r="L78" s="146"/>
      <c r="M78" s="146"/>
      <c r="N78" s="146"/>
      <c r="O78" s="146"/>
      <c r="P78" s="146"/>
      <c r="Q78" s="147"/>
    </row>
    <row r="79" spans="1:17" ht="13.5" hidden="1" thickBot="1">
      <c r="A79" s="568"/>
      <c r="B79" s="149" t="s">
        <v>89</v>
      </c>
      <c r="C79" s="559"/>
      <c r="D79" s="56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1"/>
    </row>
    <row r="80" spans="1:17" ht="13.5" hidden="1" thickBot="1">
      <c r="A80" s="568"/>
      <c r="B80" s="140" t="s">
        <v>160</v>
      </c>
      <c r="C80" s="561"/>
      <c r="D80" s="562"/>
      <c r="E80" s="152"/>
      <c r="F80" s="152"/>
      <c r="G80" s="152"/>
      <c r="H80" s="153"/>
      <c r="I80" s="153"/>
      <c r="J80" s="153"/>
      <c r="K80" s="153"/>
      <c r="L80" s="153"/>
      <c r="M80" s="153"/>
      <c r="N80" s="153"/>
      <c r="O80" s="153"/>
      <c r="P80" s="153"/>
      <c r="Q80" s="154"/>
    </row>
    <row r="81" spans="1:17" ht="13.5" hidden="1" thickBot="1">
      <c r="A81" s="568"/>
      <c r="B81" s="143" t="s">
        <v>139</v>
      </c>
      <c r="C81" s="563"/>
      <c r="D81" s="564"/>
      <c r="E81" s="152"/>
      <c r="F81" s="155"/>
      <c r="G81" s="152"/>
      <c r="H81" s="153"/>
      <c r="I81" s="153"/>
      <c r="J81" s="156"/>
      <c r="K81" s="156"/>
      <c r="L81" s="156"/>
      <c r="M81" s="153"/>
      <c r="N81" s="156"/>
      <c r="O81" s="156"/>
      <c r="P81" s="156"/>
      <c r="Q81" s="157"/>
    </row>
    <row r="82" spans="1:17" ht="13.5" hidden="1" thickBot="1">
      <c r="A82" s="568"/>
      <c r="B82" s="158" t="s">
        <v>140</v>
      </c>
      <c r="C82" s="563"/>
      <c r="D82" s="564"/>
      <c r="E82" s="155"/>
      <c r="F82" s="155"/>
      <c r="G82" s="155"/>
      <c r="H82" s="156"/>
      <c r="I82" s="156"/>
      <c r="J82" s="156"/>
      <c r="K82" s="156"/>
      <c r="L82" s="156"/>
      <c r="M82" s="156"/>
      <c r="N82" s="156"/>
      <c r="O82" s="156"/>
      <c r="P82" s="156"/>
      <c r="Q82" s="157"/>
    </row>
    <row r="83" spans="1:17" ht="13.5" hidden="1" thickBot="1">
      <c r="A83" s="567" t="s">
        <v>239</v>
      </c>
      <c r="B83" s="140" t="s">
        <v>85</v>
      </c>
      <c r="C83" s="570"/>
      <c r="D83" s="571"/>
      <c r="E83" s="571"/>
      <c r="F83" s="571"/>
      <c r="G83" s="571"/>
      <c r="H83" s="571"/>
      <c r="I83" s="571"/>
      <c r="J83" s="571"/>
      <c r="K83" s="141"/>
      <c r="L83" s="141"/>
      <c r="M83" s="141"/>
      <c r="N83" s="141"/>
      <c r="O83" s="141"/>
      <c r="P83" s="141"/>
      <c r="Q83" s="142"/>
    </row>
    <row r="84" spans="1:17" ht="13.5" hidden="1" thickBot="1">
      <c r="A84" s="568"/>
      <c r="B84" s="143" t="s">
        <v>86</v>
      </c>
      <c r="C84" s="563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2"/>
      <c r="P84" s="572"/>
      <c r="Q84" s="573"/>
    </row>
    <row r="85" spans="1:17" ht="13.5" hidden="1" thickBot="1">
      <c r="A85" s="568"/>
      <c r="B85" s="143" t="s">
        <v>87</v>
      </c>
      <c r="C85" s="563"/>
      <c r="D85" s="572"/>
      <c r="E85" s="572"/>
      <c r="F85" s="572"/>
      <c r="G85" s="572"/>
      <c r="H85" s="572"/>
      <c r="I85" s="572"/>
      <c r="J85" s="572"/>
      <c r="K85" s="572"/>
      <c r="L85" s="146"/>
      <c r="M85" s="146"/>
      <c r="N85" s="146"/>
      <c r="O85" s="146"/>
      <c r="P85" s="146"/>
      <c r="Q85" s="147"/>
    </row>
    <row r="86" spans="1:17" ht="13.5" hidden="1" thickBot="1">
      <c r="A86" s="568"/>
      <c r="B86" s="148" t="s">
        <v>88</v>
      </c>
      <c r="C86" s="159"/>
      <c r="D86" s="160"/>
      <c r="E86" s="160"/>
      <c r="F86" s="160"/>
      <c r="G86" s="160"/>
      <c r="H86" s="160"/>
      <c r="I86" s="160"/>
      <c r="J86" s="160"/>
      <c r="K86" s="146"/>
      <c r="L86" s="146"/>
      <c r="M86" s="146"/>
      <c r="N86" s="146"/>
      <c r="O86" s="146"/>
      <c r="P86" s="146"/>
      <c r="Q86" s="147"/>
    </row>
    <row r="87" spans="1:17" ht="13.5" hidden="1" thickBot="1">
      <c r="A87" s="568"/>
      <c r="B87" s="149" t="s">
        <v>89</v>
      </c>
      <c r="C87" s="559"/>
      <c r="D87" s="56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1"/>
    </row>
    <row r="88" spans="1:17" ht="13.5" hidden="1" thickBot="1">
      <c r="A88" s="568"/>
      <c r="B88" s="140" t="s">
        <v>160</v>
      </c>
      <c r="C88" s="561"/>
      <c r="D88" s="562"/>
      <c r="E88" s="152"/>
      <c r="F88" s="152"/>
      <c r="G88" s="152"/>
      <c r="H88" s="153"/>
      <c r="I88" s="153"/>
      <c r="J88" s="153"/>
      <c r="K88" s="153"/>
      <c r="L88" s="153"/>
      <c r="M88" s="153"/>
      <c r="N88" s="153"/>
      <c r="O88" s="153"/>
      <c r="P88" s="153"/>
      <c r="Q88" s="154"/>
    </row>
    <row r="89" spans="1:17" ht="13.5" hidden="1" thickBot="1">
      <c r="A89" s="568"/>
      <c r="B89" s="143" t="s">
        <v>139</v>
      </c>
      <c r="C89" s="563"/>
      <c r="D89" s="564"/>
      <c r="E89" s="152"/>
      <c r="F89" s="155"/>
      <c r="G89" s="152"/>
      <c r="H89" s="153"/>
      <c r="I89" s="153"/>
      <c r="J89" s="156"/>
      <c r="K89" s="156"/>
      <c r="L89" s="156"/>
      <c r="M89" s="153"/>
      <c r="N89" s="156"/>
      <c r="O89" s="156"/>
      <c r="P89" s="156"/>
      <c r="Q89" s="157"/>
    </row>
    <row r="90" spans="1:17" ht="13.5" hidden="1" thickBot="1">
      <c r="A90" s="568"/>
      <c r="B90" s="158" t="s">
        <v>140</v>
      </c>
      <c r="C90" s="563"/>
      <c r="D90" s="564"/>
      <c r="E90" s="155"/>
      <c r="F90" s="155"/>
      <c r="G90" s="155"/>
      <c r="H90" s="156"/>
      <c r="I90" s="156"/>
      <c r="J90" s="156"/>
      <c r="K90" s="156"/>
      <c r="L90" s="156"/>
      <c r="M90" s="156"/>
      <c r="N90" s="156"/>
      <c r="O90" s="156"/>
      <c r="P90" s="156"/>
      <c r="Q90" s="157"/>
    </row>
    <row r="91" spans="1:17" ht="13.5" hidden="1" thickBot="1">
      <c r="A91" s="567" t="s">
        <v>240</v>
      </c>
      <c r="B91" s="164" t="s">
        <v>85</v>
      </c>
      <c r="C91" s="570"/>
      <c r="D91" s="571"/>
      <c r="E91" s="571"/>
      <c r="F91" s="571"/>
      <c r="G91" s="571"/>
      <c r="H91" s="571"/>
      <c r="I91" s="571"/>
      <c r="J91" s="571"/>
      <c r="K91" s="141"/>
      <c r="L91" s="141"/>
      <c r="M91" s="141"/>
      <c r="N91" s="141"/>
      <c r="O91" s="141"/>
      <c r="P91" s="141"/>
      <c r="Q91" s="142"/>
    </row>
    <row r="92" spans="1:17" ht="13.5" hidden="1" thickBot="1">
      <c r="A92" s="568"/>
      <c r="B92" s="143" t="s">
        <v>86</v>
      </c>
      <c r="C92" s="563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3"/>
    </row>
    <row r="93" spans="1:17" ht="13.5" hidden="1" thickBot="1">
      <c r="A93" s="568"/>
      <c r="B93" s="143" t="s">
        <v>87</v>
      </c>
      <c r="C93" s="563"/>
      <c r="D93" s="572"/>
      <c r="E93" s="572"/>
      <c r="F93" s="572"/>
      <c r="G93" s="572"/>
      <c r="H93" s="572"/>
      <c r="I93" s="572"/>
      <c r="J93" s="572"/>
      <c r="K93" s="572"/>
      <c r="L93" s="146"/>
      <c r="M93" s="146"/>
      <c r="N93" s="146"/>
      <c r="O93" s="146"/>
      <c r="P93" s="146"/>
      <c r="Q93" s="147"/>
    </row>
    <row r="94" spans="1:17" ht="13.5" hidden="1" thickBot="1">
      <c r="A94" s="568"/>
      <c r="B94" s="148" t="s">
        <v>88</v>
      </c>
      <c r="C94" s="159"/>
      <c r="D94" s="160"/>
      <c r="E94" s="160"/>
      <c r="F94" s="160"/>
      <c r="G94" s="160"/>
      <c r="H94" s="160"/>
      <c r="I94" s="160"/>
      <c r="J94" s="160"/>
      <c r="K94" s="146"/>
      <c r="L94" s="146"/>
      <c r="M94" s="146"/>
      <c r="N94" s="146"/>
      <c r="O94" s="146"/>
      <c r="P94" s="146"/>
      <c r="Q94" s="147"/>
    </row>
    <row r="95" spans="1:17" ht="13.5" hidden="1" thickBot="1">
      <c r="A95" s="568"/>
      <c r="B95" s="149" t="s">
        <v>89</v>
      </c>
      <c r="C95" s="559"/>
      <c r="D95" s="56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1"/>
    </row>
    <row r="96" spans="1:17" ht="13.5" hidden="1" thickBot="1">
      <c r="A96" s="568"/>
      <c r="B96" s="140" t="s">
        <v>160</v>
      </c>
      <c r="C96" s="561"/>
      <c r="D96" s="562"/>
      <c r="E96" s="152"/>
      <c r="F96" s="152"/>
      <c r="G96" s="152"/>
      <c r="H96" s="153"/>
      <c r="I96" s="153"/>
      <c r="J96" s="153"/>
      <c r="K96" s="153"/>
      <c r="L96" s="153"/>
      <c r="M96" s="153"/>
      <c r="N96" s="153"/>
      <c r="O96" s="153"/>
      <c r="P96" s="153"/>
      <c r="Q96" s="154"/>
    </row>
    <row r="97" spans="1:17" ht="13.5" hidden="1" thickBot="1">
      <c r="A97" s="568"/>
      <c r="B97" s="143" t="s">
        <v>139</v>
      </c>
      <c r="C97" s="563"/>
      <c r="D97" s="564"/>
      <c r="E97" s="152"/>
      <c r="F97" s="155"/>
      <c r="G97" s="152"/>
      <c r="H97" s="153"/>
      <c r="I97" s="153"/>
      <c r="J97" s="156"/>
      <c r="K97" s="156"/>
      <c r="L97" s="156"/>
      <c r="M97" s="153"/>
      <c r="N97" s="156"/>
      <c r="O97" s="156"/>
      <c r="P97" s="156"/>
      <c r="Q97" s="157"/>
    </row>
    <row r="98" spans="1:17" ht="13.5" hidden="1" thickBot="1">
      <c r="A98" s="569"/>
      <c r="B98" s="158" t="s">
        <v>140</v>
      </c>
      <c r="C98" s="565"/>
      <c r="D98" s="566"/>
      <c r="E98" s="161"/>
      <c r="F98" s="161"/>
      <c r="G98" s="161"/>
      <c r="H98" s="162"/>
      <c r="I98" s="162"/>
      <c r="J98" s="162"/>
      <c r="K98" s="162"/>
      <c r="L98" s="162"/>
      <c r="M98" s="162"/>
      <c r="N98" s="162"/>
      <c r="O98" s="162"/>
      <c r="P98" s="162"/>
      <c r="Q98" s="163"/>
    </row>
    <row r="99" spans="1:17" ht="13.5" hidden="1" thickBot="1">
      <c r="A99" s="579" t="s">
        <v>241</v>
      </c>
      <c r="B99" s="140" t="s">
        <v>85</v>
      </c>
      <c r="C99" s="527"/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530"/>
      <c r="P99" s="530"/>
      <c r="Q99" s="531"/>
    </row>
    <row r="100" spans="1:17" ht="13.5" hidden="1" thickBot="1">
      <c r="A100" s="580"/>
      <c r="B100" s="143" t="s">
        <v>86</v>
      </c>
      <c r="C100" s="527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1"/>
    </row>
    <row r="101" spans="1:17" ht="13.5" hidden="1" thickBot="1">
      <c r="A101" s="580"/>
      <c r="B101" s="143" t="s">
        <v>87</v>
      </c>
      <c r="C101" s="527"/>
      <c r="D101" s="530"/>
      <c r="E101" s="530"/>
      <c r="F101" s="530"/>
      <c r="G101" s="530"/>
      <c r="H101" s="530"/>
      <c r="I101" s="530"/>
      <c r="J101" s="530"/>
      <c r="K101" s="530"/>
      <c r="L101" s="530"/>
      <c r="M101" s="530"/>
      <c r="N101" s="530"/>
      <c r="O101" s="530"/>
      <c r="P101" s="530"/>
      <c r="Q101" s="531"/>
    </row>
    <row r="102" spans="1:17" ht="13.5" hidden="1" thickBot="1">
      <c r="A102" s="580"/>
      <c r="B102" s="148" t="s">
        <v>88</v>
      </c>
      <c r="C102" s="527"/>
      <c r="D102" s="530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1"/>
    </row>
    <row r="103" spans="1:17" ht="13.5" hidden="1" thickBot="1">
      <c r="A103" s="580"/>
      <c r="B103" s="149" t="s">
        <v>89</v>
      </c>
      <c r="C103" s="582"/>
      <c r="D103" s="56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1"/>
    </row>
    <row r="104" spans="1:17" ht="13.5" hidden="1" thickBot="1">
      <c r="A104" s="580"/>
      <c r="B104" s="165" t="s">
        <v>160</v>
      </c>
      <c r="C104" s="561"/>
      <c r="D104" s="562"/>
      <c r="E104" s="166"/>
      <c r="F104" s="166"/>
      <c r="G104" s="166"/>
      <c r="H104" s="167"/>
      <c r="I104" s="167"/>
      <c r="J104" s="167"/>
      <c r="K104" s="167"/>
      <c r="L104" s="167"/>
      <c r="M104" s="167"/>
      <c r="N104" s="167"/>
      <c r="O104" s="167"/>
      <c r="P104" s="167"/>
      <c r="Q104" s="168"/>
    </row>
    <row r="105" spans="1:17" ht="13.5" hidden="1" thickBot="1">
      <c r="A105" s="580"/>
      <c r="B105" s="143" t="s">
        <v>139</v>
      </c>
      <c r="C105" s="563"/>
      <c r="D105" s="564"/>
      <c r="E105" s="152"/>
      <c r="F105" s="155"/>
      <c r="G105" s="152"/>
      <c r="H105" s="153"/>
      <c r="I105" s="153"/>
      <c r="J105" s="156"/>
      <c r="K105" s="156"/>
      <c r="L105" s="156"/>
      <c r="M105" s="153"/>
      <c r="N105" s="156"/>
      <c r="O105" s="156"/>
      <c r="P105" s="156"/>
      <c r="Q105" s="157"/>
    </row>
    <row r="106" spans="1:17" ht="13.5" hidden="1" thickBot="1">
      <c r="A106" s="581"/>
      <c r="B106" s="158" t="s">
        <v>140</v>
      </c>
      <c r="C106" s="565"/>
      <c r="D106" s="566"/>
      <c r="E106" s="161"/>
      <c r="F106" s="161"/>
      <c r="G106" s="161"/>
      <c r="H106" s="162"/>
      <c r="I106" s="162"/>
      <c r="J106" s="162"/>
      <c r="K106" s="162"/>
      <c r="L106" s="162"/>
      <c r="M106" s="162"/>
      <c r="N106" s="162"/>
      <c r="O106" s="162"/>
      <c r="P106" s="162"/>
      <c r="Q106" s="163"/>
    </row>
    <row r="107" spans="1:17" ht="13.5" hidden="1" thickBot="1">
      <c r="A107" s="579" t="s">
        <v>242</v>
      </c>
      <c r="B107" s="164" t="s">
        <v>85</v>
      </c>
      <c r="C107" s="528"/>
      <c r="D107" s="529"/>
      <c r="E107" s="529"/>
      <c r="F107" s="529"/>
      <c r="G107" s="529"/>
      <c r="H107" s="529"/>
      <c r="I107" s="529"/>
      <c r="J107" s="529"/>
      <c r="K107" s="529"/>
      <c r="L107" s="529"/>
      <c r="M107" s="529"/>
      <c r="N107" s="529"/>
      <c r="O107" s="529"/>
      <c r="P107" s="529"/>
      <c r="Q107" s="169"/>
    </row>
    <row r="108" spans="1:17" ht="13.5" hidden="1" thickBot="1">
      <c r="A108" s="580"/>
      <c r="B108" s="143" t="s">
        <v>86</v>
      </c>
      <c r="C108" s="527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0"/>
      <c r="Q108" s="531"/>
    </row>
    <row r="109" spans="1:17" ht="13.5" hidden="1" thickBot="1">
      <c r="A109" s="580"/>
      <c r="B109" s="143" t="s">
        <v>87</v>
      </c>
      <c r="C109" s="527"/>
      <c r="D109" s="530"/>
      <c r="E109" s="530"/>
      <c r="F109" s="530"/>
      <c r="G109" s="530"/>
      <c r="H109" s="530"/>
      <c r="I109" s="530"/>
      <c r="J109" s="530"/>
      <c r="K109" s="530"/>
      <c r="L109" s="530"/>
      <c r="M109" s="530"/>
      <c r="N109" s="530"/>
      <c r="O109" s="530"/>
      <c r="P109" s="530"/>
      <c r="Q109" s="531"/>
    </row>
    <row r="110" spans="1:17" ht="13.5" hidden="1" thickBot="1">
      <c r="A110" s="580"/>
      <c r="B110" s="148" t="s">
        <v>88</v>
      </c>
      <c r="C110" s="527"/>
      <c r="D110" s="530"/>
      <c r="E110" s="530"/>
      <c r="F110" s="530"/>
      <c r="G110" s="530"/>
      <c r="H110" s="530"/>
      <c r="I110" s="530"/>
      <c r="J110" s="530"/>
      <c r="K110" s="530"/>
      <c r="L110" s="530"/>
      <c r="M110" s="530"/>
      <c r="N110" s="530"/>
      <c r="O110" s="530"/>
      <c r="P110" s="530"/>
      <c r="Q110" s="531"/>
    </row>
    <row r="111" spans="1:17" ht="13.5" hidden="1" thickBot="1">
      <c r="A111" s="580"/>
      <c r="B111" s="149" t="s">
        <v>89</v>
      </c>
      <c r="C111" s="582"/>
      <c r="D111" s="56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1"/>
    </row>
    <row r="112" spans="1:17" ht="13.5" hidden="1" thickBot="1">
      <c r="A112" s="580"/>
      <c r="B112" s="140" t="s">
        <v>160</v>
      </c>
      <c r="C112" s="561"/>
      <c r="D112" s="562"/>
      <c r="E112" s="152"/>
      <c r="F112" s="152"/>
      <c r="G112" s="152"/>
      <c r="H112" s="153"/>
      <c r="I112" s="153"/>
      <c r="J112" s="153"/>
      <c r="K112" s="153"/>
      <c r="L112" s="153"/>
      <c r="M112" s="153"/>
      <c r="N112" s="153"/>
      <c r="O112" s="153"/>
      <c r="P112" s="153"/>
      <c r="Q112" s="154"/>
    </row>
    <row r="113" spans="1:17" ht="13.5" hidden="1" thickBot="1">
      <c r="A113" s="580"/>
      <c r="B113" s="143" t="s">
        <v>139</v>
      </c>
      <c r="C113" s="563"/>
      <c r="D113" s="564"/>
      <c r="E113" s="152"/>
      <c r="F113" s="155"/>
      <c r="G113" s="152"/>
      <c r="H113" s="153"/>
      <c r="I113" s="153"/>
      <c r="J113" s="156"/>
      <c r="K113" s="156"/>
      <c r="L113" s="156"/>
      <c r="M113" s="153"/>
      <c r="N113" s="156"/>
      <c r="O113" s="156"/>
      <c r="P113" s="156"/>
      <c r="Q113" s="157"/>
    </row>
    <row r="114" spans="1:17" ht="13.5" hidden="1" thickBot="1">
      <c r="A114" s="581"/>
      <c r="B114" s="158" t="s">
        <v>140</v>
      </c>
      <c r="C114" s="565"/>
      <c r="D114" s="566"/>
      <c r="E114" s="161"/>
      <c r="F114" s="161"/>
      <c r="G114" s="161"/>
      <c r="H114" s="162"/>
      <c r="I114" s="162"/>
      <c r="J114" s="162"/>
      <c r="K114" s="162"/>
      <c r="L114" s="162"/>
      <c r="M114" s="162"/>
      <c r="N114" s="162"/>
      <c r="O114" s="162"/>
      <c r="P114" s="162"/>
      <c r="Q114" s="163"/>
    </row>
    <row r="115" spans="1:17" ht="13.5" hidden="1" thickBot="1">
      <c r="A115" s="579" t="s">
        <v>243</v>
      </c>
      <c r="B115" s="164" t="s">
        <v>85</v>
      </c>
      <c r="C115" s="528"/>
      <c r="D115" s="529"/>
      <c r="E115" s="529"/>
      <c r="F115" s="529"/>
      <c r="G115" s="529"/>
      <c r="H115" s="529"/>
      <c r="I115" s="529"/>
      <c r="J115" s="529"/>
      <c r="K115" s="529"/>
      <c r="L115" s="529"/>
      <c r="M115" s="529"/>
      <c r="N115" s="529"/>
      <c r="O115" s="529"/>
      <c r="P115" s="529"/>
      <c r="Q115" s="169"/>
    </row>
    <row r="116" spans="1:17" ht="13.5" hidden="1" thickBot="1">
      <c r="A116" s="580"/>
      <c r="B116" s="143" t="s">
        <v>86</v>
      </c>
      <c r="C116" s="563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2"/>
      <c r="Q116" s="573"/>
    </row>
    <row r="117" spans="1:17" ht="13.5" hidden="1" thickBot="1">
      <c r="A117" s="580"/>
      <c r="B117" s="143" t="s">
        <v>87</v>
      </c>
      <c r="C117" s="527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1"/>
    </row>
    <row r="118" spans="1:17" ht="13.5" hidden="1" thickBot="1">
      <c r="A118" s="580"/>
      <c r="B118" s="148" t="s">
        <v>88</v>
      </c>
      <c r="C118" s="527"/>
      <c r="D118" s="530"/>
      <c r="E118" s="530"/>
      <c r="F118" s="530"/>
      <c r="G118" s="530"/>
      <c r="H118" s="530"/>
      <c r="I118" s="530"/>
      <c r="J118" s="530"/>
      <c r="K118" s="530"/>
      <c r="L118" s="530"/>
      <c r="M118" s="530"/>
      <c r="N118" s="530"/>
      <c r="O118" s="530"/>
      <c r="P118" s="530"/>
      <c r="Q118" s="531"/>
    </row>
    <row r="119" spans="1:17" ht="13.5" hidden="1" thickBot="1">
      <c r="A119" s="580"/>
      <c r="B119" s="149" t="s">
        <v>89</v>
      </c>
      <c r="C119" s="582"/>
      <c r="D119" s="56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1"/>
    </row>
    <row r="120" spans="1:17" ht="13.5" hidden="1" thickBot="1">
      <c r="A120" s="580"/>
      <c r="B120" s="140" t="s">
        <v>160</v>
      </c>
      <c r="C120" s="561"/>
      <c r="D120" s="562"/>
      <c r="E120" s="152"/>
      <c r="F120" s="152"/>
      <c r="G120" s="152"/>
      <c r="H120" s="153"/>
      <c r="I120" s="153"/>
      <c r="J120" s="153"/>
      <c r="K120" s="153"/>
      <c r="L120" s="153"/>
      <c r="M120" s="153"/>
      <c r="N120" s="153"/>
      <c r="O120" s="153"/>
      <c r="P120" s="153"/>
      <c r="Q120" s="154"/>
    </row>
    <row r="121" spans="1:17" ht="13.5" hidden="1" thickBot="1">
      <c r="A121" s="580"/>
      <c r="B121" s="143" t="s">
        <v>139</v>
      </c>
      <c r="C121" s="563"/>
      <c r="D121" s="564"/>
      <c r="E121" s="152"/>
      <c r="F121" s="155"/>
      <c r="G121" s="152"/>
      <c r="H121" s="153"/>
      <c r="I121" s="153"/>
      <c r="J121" s="156"/>
      <c r="K121" s="156"/>
      <c r="L121" s="156"/>
      <c r="M121" s="153"/>
      <c r="N121" s="156"/>
      <c r="O121" s="156"/>
      <c r="P121" s="156"/>
      <c r="Q121" s="157"/>
    </row>
    <row r="122" spans="1:17" ht="13.5" hidden="1" thickBot="1">
      <c r="A122" s="581"/>
      <c r="B122" s="158" t="s">
        <v>140</v>
      </c>
      <c r="C122" s="565"/>
      <c r="D122" s="566"/>
      <c r="E122" s="161"/>
      <c r="F122" s="161"/>
      <c r="G122" s="161"/>
      <c r="H122" s="162"/>
      <c r="I122" s="162"/>
      <c r="J122" s="162"/>
      <c r="K122" s="162"/>
      <c r="L122" s="162"/>
      <c r="M122" s="162"/>
      <c r="N122" s="162"/>
      <c r="O122" s="162"/>
      <c r="P122" s="162"/>
      <c r="Q122" s="163"/>
    </row>
    <row r="123" spans="1:17" ht="13.5" hidden="1" thickBot="1">
      <c r="A123" s="579" t="s">
        <v>244</v>
      </c>
      <c r="B123" s="164" t="s">
        <v>85</v>
      </c>
      <c r="C123" s="528"/>
      <c r="D123" s="529"/>
      <c r="E123" s="529"/>
      <c r="F123" s="529"/>
      <c r="G123" s="529"/>
      <c r="H123" s="529"/>
      <c r="I123" s="529"/>
      <c r="J123" s="529"/>
      <c r="K123" s="529"/>
      <c r="L123" s="529"/>
      <c r="M123" s="529"/>
      <c r="N123" s="529"/>
      <c r="O123" s="529"/>
      <c r="P123" s="529"/>
      <c r="Q123" s="169"/>
    </row>
    <row r="124" spans="1:17" ht="13.5" hidden="1" thickBot="1">
      <c r="A124" s="580"/>
      <c r="B124" s="143" t="s">
        <v>86</v>
      </c>
      <c r="C124" s="563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  <c r="P124" s="572"/>
      <c r="Q124" s="573"/>
    </row>
    <row r="125" spans="1:17" ht="13.5" hidden="1" thickBot="1">
      <c r="A125" s="580"/>
      <c r="B125" s="143" t="s">
        <v>87</v>
      </c>
      <c r="C125" s="527"/>
      <c r="D125" s="530"/>
      <c r="E125" s="530"/>
      <c r="F125" s="530"/>
      <c r="G125" s="530"/>
      <c r="H125" s="530"/>
      <c r="I125" s="530"/>
      <c r="J125" s="530"/>
      <c r="K125" s="530"/>
      <c r="L125" s="530"/>
      <c r="M125" s="530"/>
      <c r="N125" s="530"/>
      <c r="O125" s="530"/>
      <c r="P125" s="530"/>
      <c r="Q125" s="531"/>
    </row>
    <row r="126" spans="1:17" ht="13.5" hidden="1" thickBot="1">
      <c r="A126" s="580"/>
      <c r="B126" s="148" t="s">
        <v>88</v>
      </c>
      <c r="C126" s="527"/>
      <c r="D126" s="530"/>
      <c r="E126" s="530"/>
      <c r="F126" s="530"/>
      <c r="G126" s="530"/>
      <c r="H126" s="530"/>
      <c r="I126" s="530"/>
      <c r="J126" s="530"/>
      <c r="K126" s="530"/>
      <c r="L126" s="530"/>
      <c r="M126" s="530"/>
      <c r="N126" s="530"/>
      <c r="O126" s="530"/>
      <c r="P126" s="530"/>
      <c r="Q126" s="531"/>
    </row>
    <row r="127" spans="1:17" ht="13.5" hidden="1" thickBot="1">
      <c r="A127" s="580"/>
      <c r="B127" s="149" t="s">
        <v>89</v>
      </c>
      <c r="C127" s="582"/>
      <c r="D127" s="56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1"/>
    </row>
    <row r="128" spans="1:17" ht="13.5" hidden="1" thickBot="1">
      <c r="A128" s="580"/>
      <c r="B128" s="140" t="s">
        <v>160</v>
      </c>
      <c r="C128" s="561"/>
      <c r="D128" s="562"/>
      <c r="E128" s="152"/>
      <c r="F128" s="152"/>
      <c r="G128" s="15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4"/>
    </row>
    <row r="129" spans="1:17" ht="13.5" hidden="1" thickBot="1">
      <c r="A129" s="580"/>
      <c r="B129" s="143" t="s">
        <v>139</v>
      </c>
      <c r="C129" s="563"/>
      <c r="D129" s="564"/>
      <c r="E129" s="152"/>
      <c r="F129" s="155"/>
      <c r="G129" s="152"/>
      <c r="H129" s="153"/>
      <c r="I129" s="153"/>
      <c r="J129" s="156"/>
      <c r="K129" s="156"/>
      <c r="L129" s="156"/>
      <c r="M129" s="153"/>
      <c r="N129" s="156"/>
      <c r="O129" s="156"/>
      <c r="P129" s="156"/>
      <c r="Q129" s="157"/>
    </row>
    <row r="130" spans="1:17" ht="13.5" hidden="1" thickBot="1">
      <c r="A130" s="581"/>
      <c r="B130" s="158" t="s">
        <v>140</v>
      </c>
      <c r="C130" s="565"/>
      <c r="D130" s="566"/>
      <c r="E130" s="161"/>
      <c r="F130" s="161"/>
      <c r="G130" s="161"/>
      <c r="H130" s="162"/>
      <c r="I130" s="162"/>
      <c r="J130" s="162"/>
      <c r="K130" s="162"/>
      <c r="L130" s="162"/>
      <c r="M130" s="162"/>
      <c r="N130" s="162"/>
      <c r="O130" s="162"/>
      <c r="P130" s="162"/>
      <c r="Q130" s="163"/>
    </row>
    <row r="131" spans="1:17" ht="13.5" hidden="1" thickBot="1">
      <c r="A131" s="579" t="s">
        <v>245</v>
      </c>
      <c r="B131" s="164" t="s">
        <v>85</v>
      </c>
      <c r="C131" s="528"/>
      <c r="D131" s="529"/>
      <c r="E131" s="529"/>
      <c r="F131" s="529"/>
      <c r="G131" s="529"/>
      <c r="H131" s="529"/>
      <c r="I131" s="529"/>
      <c r="J131" s="529"/>
      <c r="K131" s="529"/>
      <c r="L131" s="529"/>
      <c r="M131" s="529"/>
      <c r="N131" s="529"/>
      <c r="O131" s="529"/>
      <c r="P131" s="529"/>
      <c r="Q131" s="169"/>
    </row>
    <row r="132" spans="1:17" ht="13.5" hidden="1" thickBot="1">
      <c r="A132" s="580"/>
      <c r="B132" s="143" t="s">
        <v>86</v>
      </c>
      <c r="C132" s="563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3"/>
    </row>
    <row r="133" spans="1:17" ht="13.5" hidden="1" thickBot="1">
      <c r="A133" s="580"/>
      <c r="B133" s="143" t="s">
        <v>87</v>
      </c>
      <c r="C133" s="527"/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1"/>
    </row>
    <row r="134" spans="1:17" ht="13.5" hidden="1" thickBot="1">
      <c r="A134" s="580"/>
      <c r="B134" s="148" t="s">
        <v>233</v>
      </c>
      <c r="C134" s="527"/>
      <c r="D134" s="530"/>
      <c r="E134" s="530"/>
      <c r="F134" s="530"/>
      <c r="G134" s="530"/>
      <c r="H134" s="530"/>
      <c r="I134" s="530"/>
      <c r="J134" s="530"/>
      <c r="K134" s="530"/>
      <c r="L134" s="530"/>
      <c r="M134" s="530"/>
      <c r="N134" s="530"/>
      <c r="O134" s="530"/>
      <c r="P134" s="530"/>
      <c r="Q134" s="531"/>
    </row>
    <row r="135" spans="1:17" ht="13.5" hidden="1" thickBot="1">
      <c r="A135" s="580"/>
      <c r="B135" s="148" t="s">
        <v>88</v>
      </c>
      <c r="C135" s="527"/>
      <c r="D135" s="530"/>
      <c r="E135" s="530"/>
      <c r="F135" s="530"/>
      <c r="G135" s="530"/>
      <c r="H135" s="530"/>
      <c r="I135" s="530"/>
      <c r="J135" s="530"/>
      <c r="K135" s="530"/>
      <c r="L135" s="530"/>
      <c r="M135" s="530"/>
      <c r="N135" s="530"/>
      <c r="O135" s="530"/>
      <c r="P135" s="530"/>
      <c r="Q135" s="531"/>
    </row>
    <row r="136" spans="1:17" ht="13.5" hidden="1" thickBot="1">
      <c r="A136" s="580"/>
      <c r="B136" s="149" t="s">
        <v>89</v>
      </c>
      <c r="C136" s="582"/>
      <c r="D136" s="56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1"/>
    </row>
    <row r="137" spans="1:17" ht="13.5" hidden="1" thickBot="1">
      <c r="A137" s="580"/>
      <c r="B137" s="140" t="s">
        <v>160</v>
      </c>
      <c r="C137" s="561"/>
      <c r="D137" s="562"/>
      <c r="E137" s="152"/>
      <c r="F137" s="152"/>
      <c r="G137" s="152"/>
      <c r="H137" s="153"/>
      <c r="I137" s="153"/>
      <c r="J137" s="153"/>
      <c r="K137" s="153"/>
      <c r="L137" s="153"/>
      <c r="M137" s="153"/>
      <c r="N137" s="153"/>
      <c r="O137" s="153"/>
      <c r="P137" s="153"/>
      <c r="Q137" s="154"/>
    </row>
    <row r="138" spans="1:17" ht="13.5" hidden="1" thickBot="1">
      <c r="A138" s="580"/>
      <c r="B138" s="143" t="s">
        <v>139</v>
      </c>
      <c r="C138" s="563"/>
      <c r="D138" s="564"/>
      <c r="E138" s="152"/>
      <c r="F138" s="155"/>
      <c r="G138" s="152"/>
      <c r="H138" s="153"/>
      <c r="I138" s="153"/>
      <c r="J138" s="156"/>
      <c r="K138" s="156"/>
      <c r="L138" s="156"/>
      <c r="M138" s="153"/>
      <c r="N138" s="156"/>
      <c r="O138" s="156"/>
      <c r="P138" s="156"/>
      <c r="Q138" s="157"/>
    </row>
    <row r="139" spans="1:17" ht="13.5" hidden="1" thickBot="1">
      <c r="A139" s="581"/>
      <c r="B139" s="158" t="s">
        <v>140</v>
      </c>
      <c r="C139" s="565"/>
      <c r="D139" s="566"/>
      <c r="E139" s="161"/>
      <c r="F139" s="161"/>
      <c r="G139" s="161"/>
      <c r="H139" s="162"/>
      <c r="I139" s="162"/>
      <c r="J139" s="162"/>
      <c r="K139" s="162"/>
      <c r="L139" s="162"/>
      <c r="M139" s="162"/>
      <c r="N139" s="162"/>
      <c r="O139" s="162"/>
      <c r="P139" s="162"/>
      <c r="Q139" s="163"/>
    </row>
    <row r="140" spans="1:17" ht="12.75">
      <c r="A140" s="567" t="s">
        <v>235</v>
      </c>
      <c r="B140" s="140" t="s">
        <v>85</v>
      </c>
      <c r="C140" s="570" t="s">
        <v>224</v>
      </c>
      <c r="D140" s="571"/>
      <c r="E140" s="571"/>
      <c r="F140" s="571"/>
      <c r="G140" s="571"/>
      <c r="H140" s="571"/>
      <c r="I140" s="571"/>
      <c r="J140" s="571"/>
      <c r="K140" s="141"/>
      <c r="L140" s="141"/>
      <c r="M140" s="141"/>
      <c r="N140" s="141"/>
      <c r="O140" s="141"/>
      <c r="P140" s="141"/>
      <c r="Q140" s="142"/>
    </row>
    <row r="141" spans="1:17" ht="12.75">
      <c r="A141" s="568"/>
      <c r="B141" s="143" t="s">
        <v>86</v>
      </c>
      <c r="C141" s="563" t="s">
        <v>225</v>
      </c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3"/>
    </row>
    <row r="142" spans="1:17" ht="12.75">
      <c r="A142" s="568"/>
      <c r="B142" s="143" t="s">
        <v>87</v>
      </c>
      <c r="C142" s="563" t="s">
        <v>246</v>
      </c>
      <c r="D142" s="572"/>
      <c r="E142" s="572"/>
      <c r="F142" s="572"/>
      <c r="G142" s="572"/>
      <c r="H142" s="572"/>
      <c r="I142" s="572"/>
      <c r="J142" s="572"/>
      <c r="K142" s="572"/>
      <c r="L142" s="146"/>
      <c r="M142" s="146"/>
      <c r="N142" s="146"/>
      <c r="O142" s="146"/>
      <c r="P142" s="146"/>
      <c r="Q142" s="147"/>
    </row>
    <row r="143" spans="1:17" ht="12.75">
      <c r="A143" s="568"/>
      <c r="B143" s="148" t="s">
        <v>233</v>
      </c>
      <c r="C143" s="527"/>
      <c r="D143" s="530"/>
      <c r="E143" s="530"/>
      <c r="F143" s="530"/>
      <c r="G143" s="530"/>
      <c r="H143" s="530"/>
      <c r="I143" s="530"/>
      <c r="J143" s="530"/>
      <c r="K143" s="530"/>
      <c r="L143" s="146"/>
      <c r="M143" s="146"/>
      <c r="N143" s="146"/>
      <c r="O143" s="146"/>
      <c r="P143" s="146"/>
      <c r="Q143" s="147"/>
    </row>
    <row r="144" spans="1:17" ht="12.75">
      <c r="A144" s="568"/>
      <c r="B144" s="148" t="s">
        <v>88</v>
      </c>
      <c r="C144" s="159" t="s">
        <v>247</v>
      </c>
      <c r="D144" s="160"/>
      <c r="E144" s="160"/>
      <c r="F144" s="160"/>
      <c r="G144" s="160"/>
      <c r="H144" s="160"/>
      <c r="I144" s="160"/>
      <c r="J144" s="160"/>
      <c r="K144" s="146"/>
      <c r="L144" s="146"/>
      <c r="M144" s="146"/>
      <c r="N144" s="146"/>
      <c r="O144" s="146"/>
      <c r="P144" s="146"/>
      <c r="Q144" s="147"/>
    </row>
    <row r="145" spans="1:17" ht="12.75">
      <c r="A145" s="568"/>
      <c r="B145" s="149" t="s">
        <v>89</v>
      </c>
      <c r="C145" s="559"/>
      <c r="D145" s="560"/>
      <c r="E145" s="150">
        <v>48839</v>
      </c>
      <c r="F145" s="150">
        <v>7326</v>
      </c>
      <c r="G145" s="150">
        <v>41513</v>
      </c>
      <c r="H145" s="150">
        <f aca="true" t="shared" si="5" ref="H145:Q145">H146</f>
        <v>13857</v>
      </c>
      <c r="I145" s="150">
        <f t="shared" si="5"/>
        <v>2079</v>
      </c>
      <c r="J145" s="150">
        <f t="shared" si="5"/>
        <v>0</v>
      </c>
      <c r="K145" s="150">
        <f t="shared" si="5"/>
        <v>0</v>
      </c>
      <c r="L145" s="150">
        <f t="shared" si="5"/>
        <v>2079</v>
      </c>
      <c r="M145" s="150">
        <f t="shared" si="5"/>
        <v>11778</v>
      </c>
      <c r="N145" s="150">
        <f t="shared" si="5"/>
        <v>0</v>
      </c>
      <c r="O145" s="150">
        <f t="shared" si="5"/>
        <v>0</v>
      </c>
      <c r="P145" s="150">
        <f t="shared" si="5"/>
        <v>0</v>
      </c>
      <c r="Q145" s="151">
        <f t="shared" si="5"/>
        <v>11778</v>
      </c>
    </row>
    <row r="146" spans="1:17" ht="12.75">
      <c r="A146" s="568"/>
      <c r="B146" s="140" t="s">
        <v>228</v>
      </c>
      <c r="C146" s="561"/>
      <c r="D146" s="562"/>
      <c r="E146" s="152">
        <f>F146+G146</f>
        <v>13857</v>
      </c>
      <c r="F146" s="152">
        <f>I146</f>
        <v>2079</v>
      </c>
      <c r="G146" s="152">
        <f>M146</f>
        <v>11778</v>
      </c>
      <c r="H146" s="153">
        <f>I146+M146</f>
        <v>13857</v>
      </c>
      <c r="I146" s="153">
        <f>SUM(J146:L146)</f>
        <v>2079</v>
      </c>
      <c r="J146" s="153"/>
      <c r="K146" s="153"/>
      <c r="L146" s="153">
        <v>2079</v>
      </c>
      <c r="M146" s="153">
        <f>SUM(N146:Q146)</f>
        <v>11778</v>
      </c>
      <c r="N146" s="153"/>
      <c r="O146" s="153"/>
      <c r="P146" s="153"/>
      <c r="Q146" s="154">
        <v>11778</v>
      </c>
    </row>
    <row r="147" spans="1:17" ht="12.75">
      <c r="A147" s="568"/>
      <c r="B147" s="143" t="s">
        <v>140</v>
      </c>
      <c r="C147" s="563"/>
      <c r="D147" s="564"/>
      <c r="E147" s="152"/>
      <c r="F147" s="155"/>
      <c r="G147" s="152"/>
      <c r="H147" s="153"/>
      <c r="I147" s="153"/>
      <c r="J147" s="156"/>
      <c r="K147" s="156"/>
      <c r="L147" s="156"/>
      <c r="M147" s="153"/>
      <c r="N147" s="156"/>
      <c r="O147" s="156"/>
      <c r="P147" s="156"/>
      <c r="Q147" s="157"/>
    </row>
    <row r="148" spans="1:17" ht="13.5" thickBot="1">
      <c r="A148" s="569"/>
      <c r="B148" s="158" t="s">
        <v>161</v>
      </c>
      <c r="C148" s="565"/>
      <c r="D148" s="566"/>
      <c r="E148" s="161"/>
      <c r="F148" s="161"/>
      <c r="G148" s="161"/>
      <c r="H148" s="162"/>
      <c r="I148" s="162"/>
      <c r="J148" s="162"/>
      <c r="K148" s="162"/>
      <c r="L148" s="162"/>
      <c r="M148" s="162"/>
      <c r="N148" s="162"/>
      <c r="O148" s="162"/>
      <c r="P148" s="162"/>
      <c r="Q148" s="163"/>
    </row>
    <row r="149" spans="1:17" ht="12.75">
      <c r="A149" s="567" t="s">
        <v>236</v>
      </c>
      <c r="B149" s="140" t="s">
        <v>85</v>
      </c>
      <c r="C149" s="570" t="s">
        <v>224</v>
      </c>
      <c r="D149" s="571"/>
      <c r="E149" s="571"/>
      <c r="F149" s="571"/>
      <c r="G149" s="571"/>
      <c r="H149" s="571"/>
      <c r="I149" s="571"/>
      <c r="J149" s="571"/>
      <c r="K149" s="141"/>
      <c r="L149" s="141"/>
      <c r="M149" s="141"/>
      <c r="N149" s="141"/>
      <c r="O149" s="141"/>
      <c r="P149" s="141"/>
      <c r="Q149" s="142"/>
    </row>
    <row r="150" spans="1:17" ht="12.75">
      <c r="A150" s="568"/>
      <c r="B150" s="143" t="s">
        <v>86</v>
      </c>
      <c r="C150" s="563" t="s">
        <v>225</v>
      </c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3"/>
    </row>
    <row r="151" spans="1:17" ht="12.75">
      <c r="A151" s="568"/>
      <c r="B151" s="143" t="s">
        <v>87</v>
      </c>
      <c r="C151" s="563" t="s">
        <v>246</v>
      </c>
      <c r="D151" s="572"/>
      <c r="E151" s="572"/>
      <c r="F151" s="572"/>
      <c r="G151" s="572"/>
      <c r="H151" s="572"/>
      <c r="I151" s="572"/>
      <c r="J151" s="572"/>
      <c r="K151" s="572"/>
      <c r="L151" s="146"/>
      <c r="M151" s="146"/>
      <c r="N151" s="146"/>
      <c r="O151" s="146"/>
      <c r="P151" s="146"/>
      <c r="Q151" s="147"/>
    </row>
    <row r="152" spans="1:17" ht="12.75">
      <c r="A152" s="568"/>
      <c r="B152" s="148" t="s">
        <v>233</v>
      </c>
      <c r="C152" s="527"/>
      <c r="D152" s="530"/>
      <c r="E152" s="530"/>
      <c r="F152" s="530"/>
      <c r="G152" s="530"/>
      <c r="H152" s="530"/>
      <c r="I152" s="530"/>
      <c r="J152" s="530"/>
      <c r="K152" s="530"/>
      <c r="L152" s="146"/>
      <c r="M152" s="146"/>
      <c r="N152" s="146"/>
      <c r="O152" s="146"/>
      <c r="P152" s="146"/>
      <c r="Q152" s="147"/>
    </row>
    <row r="153" spans="1:17" ht="12.75">
      <c r="A153" s="568"/>
      <c r="B153" s="148" t="s">
        <v>88</v>
      </c>
      <c r="C153" s="159" t="s">
        <v>248</v>
      </c>
      <c r="D153" s="160"/>
      <c r="E153" s="160"/>
      <c r="F153" s="160"/>
      <c r="G153" s="160"/>
      <c r="H153" s="160"/>
      <c r="I153" s="160"/>
      <c r="J153" s="160"/>
      <c r="K153" s="146"/>
      <c r="L153" s="146"/>
      <c r="M153" s="146"/>
      <c r="N153" s="146"/>
      <c r="O153" s="146"/>
      <c r="P153" s="146"/>
      <c r="Q153" s="147"/>
    </row>
    <row r="154" spans="1:17" ht="12.75">
      <c r="A154" s="568"/>
      <c r="B154" s="149" t="s">
        <v>89</v>
      </c>
      <c r="C154" s="559"/>
      <c r="D154" s="560"/>
      <c r="E154" s="150">
        <v>49499</v>
      </c>
      <c r="F154" s="150">
        <v>7424</v>
      </c>
      <c r="G154" s="150">
        <v>42075</v>
      </c>
      <c r="H154" s="150">
        <f aca="true" t="shared" si="6" ref="H154:Q154">H155</f>
        <v>15734</v>
      </c>
      <c r="I154" s="150">
        <f t="shared" si="6"/>
        <v>2360</v>
      </c>
      <c r="J154" s="150">
        <f t="shared" si="6"/>
        <v>0</v>
      </c>
      <c r="K154" s="150">
        <f t="shared" si="6"/>
        <v>0</v>
      </c>
      <c r="L154" s="150">
        <f t="shared" si="6"/>
        <v>2360</v>
      </c>
      <c r="M154" s="150">
        <f t="shared" si="6"/>
        <v>13374</v>
      </c>
      <c r="N154" s="150">
        <f t="shared" si="6"/>
        <v>0</v>
      </c>
      <c r="O154" s="150">
        <f t="shared" si="6"/>
        <v>0</v>
      </c>
      <c r="P154" s="150">
        <f t="shared" si="6"/>
        <v>0</v>
      </c>
      <c r="Q154" s="151">
        <f t="shared" si="6"/>
        <v>13374</v>
      </c>
    </row>
    <row r="155" spans="1:17" ht="12.75">
      <c r="A155" s="568"/>
      <c r="B155" s="140" t="s">
        <v>228</v>
      </c>
      <c r="C155" s="561"/>
      <c r="D155" s="562"/>
      <c r="E155" s="152">
        <f>F155+G155</f>
        <v>15734</v>
      </c>
      <c r="F155" s="152">
        <f>I155</f>
        <v>2360</v>
      </c>
      <c r="G155" s="152">
        <f>M155</f>
        <v>13374</v>
      </c>
      <c r="H155" s="153">
        <f>I155+M155</f>
        <v>15734</v>
      </c>
      <c r="I155" s="153">
        <f>SUM(J155:L155)</f>
        <v>2360</v>
      </c>
      <c r="J155" s="153">
        <v>0</v>
      </c>
      <c r="K155" s="153"/>
      <c r="L155" s="153">
        <v>2360</v>
      </c>
      <c r="M155" s="153">
        <f>SUM(N155:Q155)</f>
        <v>13374</v>
      </c>
      <c r="N155" s="153">
        <v>0</v>
      </c>
      <c r="O155" s="153"/>
      <c r="P155" s="153"/>
      <c r="Q155" s="154">
        <v>13374</v>
      </c>
    </row>
    <row r="156" spans="1:17" ht="12.75">
      <c r="A156" s="568"/>
      <c r="B156" s="143" t="s">
        <v>140</v>
      </c>
      <c r="C156" s="563"/>
      <c r="D156" s="564"/>
      <c r="E156" s="152"/>
      <c r="F156" s="155"/>
      <c r="G156" s="152"/>
      <c r="H156" s="153"/>
      <c r="I156" s="153"/>
      <c r="J156" s="156"/>
      <c r="K156" s="156"/>
      <c r="L156" s="156"/>
      <c r="M156" s="153"/>
      <c r="N156" s="156"/>
      <c r="O156" s="156"/>
      <c r="P156" s="156"/>
      <c r="Q156" s="157"/>
    </row>
    <row r="157" spans="1:17" ht="13.5" thickBot="1">
      <c r="A157" s="569"/>
      <c r="B157" s="158" t="s">
        <v>161</v>
      </c>
      <c r="C157" s="565"/>
      <c r="D157" s="566"/>
      <c r="E157" s="161"/>
      <c r="F157" s="161"/>
      <c r="G157" s="161"/>
      <c r="H157" s="162"/>
      <c r="I157" s="162"/>
      <c r="J157" s="162"/>
      <c r="K157" s="162"/>
      <c r="L157" s="162"/>
      <c r="M157" s="162"/>
      <c r="N157" s="162"/>
      <c r="O157" s="162"/>
      <c r="P157" s="162"/>
      <c r="Q157" s="163"/>
    </row>
    <row r="158" spans="1:17" ht="12.75">
      <c r="A158" s="567" t="s">
        <v>237</v>
      </c>
      <c r="B158" s="140" t="s">
        <v>85</v>
      </c>
      <c r="C158" s="570" t="s">
        <v>224</v>
      </c>
      <c r="D158" s="571"/>
      <c r="E158" s="571"/>
      <c r="F158" s="571"/>
      <c r="G158" s="571"/>
      <c r="H158" s="571"/>
      <c r="I158" s="571"/>
      <c r="J158" s="571"/>
      <c r="K158" s="141"/>
      <c r="L158" s="141"/>
      <c r="M158" s="141"/>
      <c r="N158" s="141"/>
      <c r="O158" s="141"/>
      <c r="P158" s="141"/>
      <c r="Q158" s="142"/>
    </row>
    <row r="159" spans="1:17" ht="12.75">
      <c r="A159" s="568"/>
      <c r="B159" s="143" t="s">
        <v>86</v>
      </c>
      <c r="C159" s="563" t="s">
        <v>225</v>
      </c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3"/>
    </row>
    <row r="160" spans="1:17" ht="12.75">
      <c r="A160" s="568"/>
      <c r="B160" s="143" t="s">
        <v>87</v>
      </c>
      <c r="C160" s="563" t="s">
        <v>249</v>
      </c>
      <c r="D160" s="572"/>
      <c r="E160" s="572"/>
      <c r="F160" s="572"/>
      <c r="G160" s="572"/>
      <c r="H160" s="572"/>
      <c r="I160" s="572"/>
      <c r="J160" s="572"/>
      <c r="K160" s="572"/>
      <c r="L160" s="146"/>
      <c r="M160" s="146"/>
      <c r="N160" s="146"/>
      <c r="O160" s="146"/>
      <c r="P160" s="146"/>
      <c r="Q160" s="147"/>
    </row>
    <row r="161" spans="1:17" ht="12.75">
      <c r="A161" s="568"/>
      <c r="B161" s="148" t="s">
        <v>233</v>
      </c>
      <c r="C161" s="527"/>
      <c r="D161" s="530"/>
      <c r="E161" s="530"/>
      <c r="F161" s="530"/>
      <c r="G161" s="530"/>
      <c r="H161" s="530"/>
      <c r="I161" s="530"/>
      <c r="J161" s="530"/>
      <c r="K161" s="530"/>
      <c r="L161" s="146"/>
      <c r="M161" s="146"/>
      <c r="N161" s="146"/>
      <c r="O161" s="146"/>
      <c r="P161" s="146"/>
      <c r="Q161" s="147"/>
    </row>
    <row r="162" spans="1:17" ht="12.75">
      <c r="A162" s="568"/>
      <c r="B162" s="148" t="s">
        <v>88</v>
      </c>
      <c r="C162" s="159" t="s">
        <v>250</v>
      </c>
      <c r="D162" s="160"/>
      <c r="E162" s="160"/>
      <c r="F162" s="160"/>
      <c r="G162" s="160"/>
      <c r="H162" s="160"/>
      <c r="I162" s="160"/>
      <c r="J162" s="160"/>
      <c r="K162" s="146"/>
      <c r="L162" s="146"/>
      <c r="M162" s="146"/>
      <c r="N162" s="146"/>
      <c r="O162" s="146"/>
      <c r="P162" s="146"/>
      <c r="Q162" s="147"/>
    </row>
    <row r="163" spans="1:17" ht="12.75">
      <c r="A163" s="568"/>
      <c r="B163" s="149" t="s">
        <v>89</v>
      </c>
      <c r="C163" s="559"/>
      <c r="D163" s="560"/>
      <c r="E163" s="150">
        <v>201591</v>
      </c>
      <c r="F163" s="150">
        <v>13491</v>
      </c>
      <c r="G163" s="150">
        <v>188100</v>
      </c>
      <c r="H163" s="150">
        <f aca="true" t="shared" si="7" ref="H163:Q163">H164</f>
        <v>111648</v>
      </c>
      <c r="I163" s="150">
        <f t="shared" si="7"/>
        <v>16747</v>
      </c>
      <c r="J163" s="150">
        <f t="shared" si="7"/>
        <v>0</v>
      </c>
      <c r="K163" s="150">
        <f t="shared" si="7"/>
        <v>0</v>
      </c>
      <c r="L163" s="150">
        <f t="shared" si="7"/>
        <v>16747</v>
      </c>
      <c r="M163" s="150">
        <f t="shared" si="7"/>
        <v>94901</v>
      </c>
      <c r="N163" s="150">
        <f t="shared" si="7"/>
        <v>0</v>
      </c>
      <c r="O163" s="150">
        <f t="shared" si="7"/>
        <v>0</v>
      </c>
      <c r="P163" s="150">
        <f t="shared" si="7"/>
        <v>0</v>
      </c>
      <c r="Q163" s="151">
        <f t="shared" si="7"/>
        <v>94901</v>
      </c>
    </row>
    <row r="164" spans="1:17" ht="12.75">
      <c r="A164" s="568"/>
      <c r="B164" s="140" t="s">
        <v>228</v>
      </c>
      <c r="C164" s="561"/>
      <c r="D164" s="562"/>
      <c r="E164" s="152">
        <f>F164+G164</f>
        <v>111648</v>
      </c>
      <c r="F164" s="152">
        <f>I164</f>
        <v>16747</v>
      </c>
      <c r="G164" s="152">
        <f>Q164</f>
        <v>94901</v>
      </c>
      <c r="H164" s="153">
        <f>I164+M164</f>
        <v>111648</v>
      </c>
      <c r="I164" s="153">
        <f>SUM(J164:L164)</f>
        <v>16747</v>
      </c>
      <c r="J164" s="153"/>
      <c r="K164" s="153"/>
      <c r="L164" s="153">
        <v>16747</v>
      </c>
      <c r="M164" s="153">
        <f>SUM(N164:Q164)</f>
        <v>94901</v>
      </c>
      <c r="N164" s="153">
        <v>0</v>
      </c>
      <c r="O164" s="153"/>
      <c r="P164" s="153"/>
      <c r="Q164" s="154">
        <v>94901</v>
      </c>
    </row>
    <row r="165" spans="1:17" ht="12.75">
      <c r="A165" s="568"/>
      <c r="B165" s="143" t="s">
        <v>140</v>
      </c>
      <c r="C165" s="563"/>
      <c r="D165" s="564"/>
      <c r="E165" s="152"/>
      <c r="F165" s="155"/>
      <c r="G165" s="152"/>
      <c r="H165" s="153"/>
      <c r="I165" s="153"/>
      <c r="J165" s="156"/>
      <c r="K165" s="156"/>
      <c r="L165" s="156"/>
      <c r="M165" s="153"/>
      <c r="N165" s="156"/>
      <c r="O165" s="156"/>
      <c r="P165" s="156"/>
      <c r="Q165" s="157"/>
    </row>
    <row r="166" spans="1:17" ht="13.5" thickBot="1">
      <c r="A166" s="569"/>
      <c r="B166" s="158" t="s">
        <v>161</v>
      </c>
      <c r="C166" s="565"/>
      <c r="D166" s="566"/>
      <c r="E166" s="161"/>
      <c r="F166" s="161"/>
      <c r="G166" s="161"/>
      <c r="H166" s="162"/>
      <c r="I166" s="162"/>
      <c r="J166" s="162"/>
      <c r="K166" s="162"/>
      <c r="L166" s="162"/>
      <c r="M166" s="162"/>
      <c r="N166" s="162"/>
      <c r="O166" s="162"/>
      <c r="P166" s="162"/>
      <c r="Q166" s="163"/>
    </row>
    <row r="167" spans="1:17" ht="12.75">
      <c r="A167" s="567" t="s">
        <v>238</v>
      </c>
      <c r="B167" s="140" t="s">
        <v>85</v>
      </c>
      <c r="C167" s="570" t="s">
        <v>251</v>
      </c>
      <c r="D167" s="571"/>
      <c r="E167" s="571"/>
      <c r="F167" s="571"/>
      <c r="G167" s="571"/>
      <c r="H167" s="571"/>
      <c r="I167" s="571"/>
      <c r="J167" s="571"/>
      <c r="K167" s="141"/>
      <c r="L167" s="141"/>
      <c r="M167" s="141"/>
      <c r="N167" s="141"/>
      <c r="O167" s="141"/>
      <c r="P167" s="141"/>
      <c r="Q167" s="142"/>
    </row>
    <row r="168" spans="1:17" ht="12.75">
      <c r="A168" s="568"/>
      <c r="B168" s="143" t="s">
        <v>86</v>
      </c>
      <c r="C168" s="563" t="s">
        <v>252</v>
      </c>
      <c r="D168" s="572"/>
      <c r="E168" s="572"/>
      <c r="F168" s="572"/>
      <c r="G168" s="572"/>
      <c r="H168" s="572"/>
      <c r="I168" s="572"/>
      <c r="J168" s="572"/>
      <c r="K168" s="572"/>
      <c r="L168" s="572"/>
      <c r="M168" s="572"/>
      <c r="N168" s="572"/>
      <c r="O168" s="572"/>
      <c r="P168" s="572"/>
      <c r="Q168" s="573"/>
    </row>
    <row r="169" spans="1:17" ht="12.75">
      <c r="A169" s="568"/>
      <c r="B169" s="143" t="s">
        <v>87</v>
      </c>
      <c r="C169" s="563" t="s">
        <v>253</v>
      </c>
      <c r="D169" s="572"/>
      <c r="E169" s="572"/>
      <c r="F169" s="572"/>
      <c r="G169" s="572"/>
      <c r="H169" s="572"/>
      <c r="I169" s="572"/>
      <c r="J169" s="572"/>
      <c r="K169" s="572"/>
      <c r="L169" s="146"/>
      <c r="M169" s="146"/>
      <c r="N169" s="146"/>
      <c r="O169" s="146"/>
      <c r="P169" s="146"/>
      <c r="Q169" s="147"/>
    </row>
    <row r="170" spans="1:17" ht="12.75">
      <c r="A170" s="568"/>
      <c r="B170" s="148" t="s">
        <v>233</v>
      </c>
      <c r="C170" s="527"/>
      <c r="D170" s="530"/>
      <c r="E170" s="530"/>
      <c r="F170" s="530"/>
      <c r="G170" s="530"/>
      <c r="H170" s="530"/>
      <c r="I170" s="530"/>
      <c r="J170" s="530"/>
      <c r="K170" s="530"/>
      <c r="L170" s="146"/>
      <c r="M170" s="146"/>
      <c r="N170" s="146"/>
      <c r="O170" s="146"/>
      <c r="P170" s="146"/>
      <c r="Q170" s="147"/>
    </row>
    <row r="171" spans="1:17" ht="12.75">
      <c r="A171" s="568"/>
      <c r="B171" s="148" t="s">
        <v>88</v>
      </c>
      <c r="C171" s="159" t="s">
        <v>254</v>
      </c>
      <c r="D171" s="160"/>
      <c r="E171" s="160"/>
      <c r="F171" s="160"/>
      <c r="G171" s="160"/>
      <c r="H171" s="160"/>
      <c r="I171" s="160"/>
      <c r="J171" s="160"/>
      <c r="K171" s="146"/>
      <c r="L171" s="146"/>
      <c r="M171" s="146"/>
      <c r="N171" s="146"/>
      <c r="O171" s="146"/>
      <c r="P171" s="146"/>
      <c r="Q171" s="147"/>
    </row>
    <row r="172" spans="1:17" ht="12.75">
      <c r="A172" s="568"/>
      <c r="B172" s="149" t="s">
        <v>89</v>
      </c>
      <c r="C172" s="559"/>
      <c r="D172" s="560"/>
      <c r="E172" s="150">
        <f>E173+E174</f>
        <v>169300</v>
      </c>
      <c r="F172" s="150">
        <f>F173+F174</f>
        <v>169300</v>
      </c>
      <c r="G172" s="150">
        <f>G173+G174</f>
        <v>0</v>
      </c>
      <c r="H172" s="150">
        <f aca="true" t="shared" si="8" ref="H172:Q172">H173</f>
        <v>122463</v>
      </c>
      <c r="I172" s="150">
        <f t="shared" si="8"/>
        <v>122463</v>
      </c>
      <c r="J172" s="150">
        <f t="shared" si="8"/>
        <v>0</v>
      </c>
      <c r="K172" s="150">
        <f t="shared" si="8"/>
        <v>0</v>
      </c>
      <c r="L172" s="150">
        <f t="shared" si="8"/>
        <v>122463</v>
      </c>
      <c r="M172" s="150">
        <f t="shared" si="8"/>
        <v>0</v>
      </c>
      <c r="N172" s="150">
        <f t="shared" si="8"/>
        <v>0</v>
      </c>
      <c r="O172" s="150">
        <f t="shared" si="8"/>
        <v>0</v>
      </c>
      <c r="P172" s="150">
        <f t="shared" si="8"/>
        <v>0</v>
      </c>
      <c r="Q172" s="151">
        <f t="shared" si="8"/>
        <v>0</v>
      </c>
    </row>
    <row r="173" spans="1:17" ht="12.75">
      <c r="A173" s="568"/>
      <c r="B173" s="140" t="s">
        <v>228</v>
      </c>
      <c r="C173" s="561"/>
      <c r="D173" s="562"/>
      <c r="E173" s="152">
        <f>F173</f>
        <v>122463</v>
      </c>
      <c r="F173" s="152">
        <f>G173+H173</f>
        <v>122463</v>
      </c>
      <c r="G173" s="152">
        <f>M173</f>
        <v>0</v>
      </c>
      <c r="H173" s="153">
        <f>I173+M173</f>
        <v>122463</v>
      </c>
      <c r="I173" s="153">
        <f>L173</f>
        <v>122463</v>
      </c>
      <c r="J173" s="153"/>
      <c r="K173" s="153"/>
      <c r="L173" s="153">
        <v>122463</v>
      </c>
      <c r="M173" s="153">
        <f>SUM(N173:Q173)</f>
        <v>0</v>
      </c>
      <c r="N173" s="153">
        <f>SUM(O173:Q173)</f>
        <v>0</v>
      </c>
      <c r="O173" s="153"/>
      <c r="P173" s="153"/>
      <c r="Q173" s="154">
        <v>0</v>
      </c>
    </row>
    <row r="174" spans="1:17" ht="12.75">
      <c r="A174" s="568"/>
      <c r="B174" s="143" t="s">
        <v>140</v>
      </c>
      <c r="C174" s="563"/>
      <c r="D174" s="564"/>
      <c r="E174" s="152">
        <f>F174</f>
        <v>46837</v>
      </c>
      <c r="F174" s="155">
        <v>46837</v>
      </c>
      <c r="G174" s="152"/>
      <c r="H174" s="153"/>
      <c r="I174" s="153"/>
      <c r="J174" s="156"/>
      <c r="K174" s="156"/>
      <c r="L174" s="156"/>
      <c r="M174" s="153"/>
      <c r="N174" s="156"/>
      <c r="O174" s="156"/>
      <c r="P174" s="156"/>
      <c r="Q174" s="157"/>
    </row>
    <row r="175" spans="1:17" ht="13.5" thickBot="1">
      <c r="A175" s="569"/>
      <c r="B175" s="158" t="s">
        <v>161</v>
      </c>
      <c r="C175" s="565"/>
      <c r="D175" s="566"/>
      <c r="E175" s="161"/>
      <c r="F175" s="161"/>
      <c r="G175" s="161"/>
      <c r="H175" s="162"/>
      <c r="I175" s="162"/>
      <c r="J175" s="162"/>
      <c r="K175" s="162"/>
      <c r="L175" s="162"/>
      <c r="M175" s="162"/>
      <c r="N175" s="162"/>
      <c r="O175" s="162"/>
      <c r="P175" s="162"/>
      <c r="Q175" s="163"/>
    </row>
    <row r="176" spans="1:17" ht="12.75">
      <c r="A176" s="567" t="s">
        <v>239</v>
      </c>
      <c r="B176" s="140" t="s">
        <v>85</v>
      </c>
      <c r="C176" s="570" t="s">
        <v>255</v>
      </c>
      <c r="D176" s="571"/>
      <c r="E176" s="571"/>
      <c r="F176" s="571"/>
      <c r="G176" s="571"/>
      <c r="H176" s="571"/>
      <c r="I176" s="571"/>
      <c r="J176" s="571"/>
      <c r="K176" s="141"/>
      <c r="L176" s="141"/>
      <c r="M176" s="141"/>
      <c r="N176" s="141"/>
      <c r="O176" s="141"/>
      <c r="P176" s="141"/>
      <c r="Q176" s="142"/>
    </row>
    <row r="177" spans="1:17" ht="12.75">
      <c r="A177" s="568"/>
      <c r="B177" s="143" t="s">
        <v>86</v>
      </c>
      <c r="C177" s="563"/>
      <c r="D177" s="572"/>
      <c r="E177" s="572"/>
      <c r="F177" s="572"/>
      <c r="G177" s="572"/>
      <c r="H177" s="572"/>
      <c r="I177" s="572"/>
      <c r="J177" s="572"/>
      <c r="K177" s="572"/>
      <c r="L177" s="572"/>
      <c r="M177" s="572"/>
      <c r="N177" s="572"/>
      <c r="O177" s="572"/>
      <c r="P177" s="572"/>
      <c r="Q177" s="573"/>
    </row>
    <row r="178" spans="1:17" ht="12.75">
      <c r="A178" s="568"/>
      <c r="B178" s="143" t="s">
        <v>87</v>
      </c>
      <c r="C178" s="563" t="s">
        <v>256</v>
      </c>
      <c r="D178" s="572"/>
      <c r="E178" s="572"/>
      <c r="F178" s="572"/>
      <c r="G178" s="572"/>
      <c r="H178" s="572"/>
      <c r="I178" s="572"/>
      <c r="J178" s="572"/>
      <c r="K178" s="572"/>
      <c r="L178" s="146"/>
      <c r="M178" s="146"/>
      <c r="N178" s="146"/>
      <c r="O178" s="146"/>
      <c r="P178" s="146"/>
      <c r="Q178" s="147"/>
    </row>
    <row r="179" spans="1:17" ht="12.75">
      <c r="A179" s="568"/>
      <c r="B179" s="148" t="s">
        <v>233</v>
      </c>
      <c r="C179" s="527"/>
      <c r="D179" s="530"/>
      <c r="E179" s="530"/>
      <c r="F179" s="530"/>
      <c r="G179" s="530"/>
      <c r="H179" s="530"/>
      <c r="I179" s="530"/>
      <c r="J179" s="530"/>
      <c r="K179" s="530"/>
      <c r="L179" s="146"/>
      <c r="M179" s="146"/>
      <c r="N179" s="146"/>
      <c r="O179" s="146"/>
      <c r="P179" s="146"/>
      <c r="Q179" s="147"/>
    </row>
    <row r="180" spans="1:17" ht="12.75">
      <c r="A180" s="568"/>
      <c r="B180" s="148" t="s">
        <v>88</v>
      </c>
      <c r="C180" s="159" t="s">
        <v>257</v>
      </c>
      <c r="D180" s="160"/>
      <c r="E180" s="160"/>
      <c r="F180" s="160"/>
      <c r="G180" s="160"/>
      <c r="H180" s="160"/>
      <c r="I180" s="160"/>
      <c r="J180" s="160"/>
      <c r="K180" s="146"/>
      <c r="L180" s="146"/>
      <c r="M180" s="146"/>
      <c r="N180" s="146"/>
      <c r="O180" s="146"/>
      <c r="P180" s="146"/>
      <c r="Q180" s="147"/>
    </row>
    <row r="181" spans="1:17" ht="12.75">
      <c r="A181" s="568"/>
      <c r="B181" s="149" t="s">
        <v>89</v>
      </c>
      <c r="C181" s="559"/>
      <c r="D181" s="560"/>
      <c r="E181" s="150">
        <f>E182+E183</f>
        <v>5645</v>
      </c>
      <c r="F181" s="150">
        <f>F182+F183</f>
        <v>5645</v>
      </c>
      <c r="G181" s="150">
        <f>G182+G183</f>
        <v>0</v>
      </c>
      <c r="H181" s="150">
        <f aca="true" t="shared" si="9" ref="H181:Q181">H182</f>
        <v>4557</v>
      </c>
      <c r="I181" s="150">
        <f t="shared" si="9"/>
        <v>4557</v>
      </c>
      <c r="J181" s="150">
        <f t="shared" si="9"/>
        <v>0</v>
      </c>
      <c r="K181" s="150">
        <f t="shared" si="9"/>
        <v>0</v>
      </c>
      <c r="L181" s="150">
        <f t="shared" si="9"/>
        <v>4557</v>
      </c>
      <c r="M181" s="150">
        <f t="shared" si="9"/>
        <v>0</v>
      </c>
      <c r="N181" s="150">
        <f t="shared" si="9"/>
        <v>0</v>
      </c>
      <c r="O181" s="150">
        <f t="shared" si="9"/>
        <v>0</v>
      </c>
      <c r="P181" s="150">
        <f t="shared" si="9"/>
        <v>0</v>
      </c>
      <c r="Q181" s="151">
        <f t="shared" si="9"/>
        <v>0</v>
      </c>
    </row>
    <row r="182" spans="1:17" ht="12.75">
      <c r="A182" s="568"/>
      <c r="B182" s="140" t="s">
        <v>228</v>
      </c>
      <c r="C182" s="561"/>
      <c r="D182" s="562"/>
      <c r="E182" s="152">
        <f>F182</f>
        <v>4557</v>
      </c>
      <c r="F182" s="152">
        <f>G182+H182</f>
        <v>4557</v>
      </c>
      <c r="G182" s="152">
        <f>M182</f>
        <v>0</v>
      </c>
      <c r="H182" s="153">
        <f>I182+M182</f>
        <v>4557</v>
      </c>
      <c r="I182" s="153">
        <f>L182</f>
        <v>4557</v>
      </c>
      <c r="J182" s="153"/>
      <c r="K182" s="153"/>
      <c r="L182" s="153">
        <v>4557</v>
      </c>
      <c r="M182" s="153">
        <f>SUM(N182:Q182)</f>
        <v>0</v>
      </c>
      <c r="N182" s="153">
        <f>SUM(O182:Q182)</f>
        <v>0</v>
      </c>
      <c r="O182" s="153"/>
      <c r="P182" s="153"/>
      <c r="Q182" s="154">
        <v>0</v>
      </c>
    </row>
    <row r="183" spans="1:17" ht="12.75">
      <c r="A183" s="568"/>
      <c r="B183" s="143" t="s">
        <v>140</v>
      </c>
      <c r="C183" s="563"/>
      <c r="D183" s="564"/>
      <c r="E183" s="152">
        <f>F183</f>
        <v>1088</v>
      </c>
      <c r="F183" s="155">
        <v>1088</v>
      </c>
      <c r="G183" s="152"/>
      <c r="H183" s="153"/>
      <c r="I183" s="153"/>
      <c r="J183" s="156"/>
      <c r="K183" s="156"/>
      <c r="L183" s="156"/>
      <c r="M183" s="153"/>
      <c r="N183" s="156"/>
      <c r="O183" s="156"/>
      <c r="P183" s="156"/>
      <c r="Q183" s="157"/>
    </row>
    <row r="184" spans="1:17" ht="13.5" thickBot="1">
      <c r="A184" s="569"/>
      <c r="B184" s="158" t="s">
        <v>161</v>
      </c>
      <c r="C184" s="565"/>
      <c r="D184" s="566"/>
      <c r="E184" s="161"/>
      <c r="F184" s="161"/>
      <c r="G184" s="161"/>
      <c r="H184" s="162"/>
      <c r="I184" s="162"/>
      <c r="J184" s="162"/>
      <c r="K184" s="162"/>
      <c r="L184" s="162"/>
      <c r="M184" s="162"/>
      <c r="N184" s="162"/>
      <c r="O184" s="162"/>
      <c r="P184" s="162"/>
      <c r="Q184" s="163"/>
    </row>
    <row r="185" spans="1:17" ht="12.75">
      <c r="A185" s="567" t="s">
        <v>240</v>
      </c>
      <c r="B185" s="140" t="s">
        <v>85</v>
      </c>
      <c r="C185" s="570" t="s">
        <v>501</v>
      </c>
      <c r="D185" s="571"/>
      <c r="E185" s="571"/>
      <c r="F185" s="571"/>
      <c r="G185" s="571"/>
      <c r="H185" s="571"/>
      <c r="I185" s="571"/>
      <c r="J185" s="571"/>
      <c r="K185" s="141"/>
      <c r="L185" s="141"/>
      <c r="M185" s="141"/>
      <c r="N185" s="141"/>
      <c r="O185" s="141"/>
      <c r="P185" s="141"/>
      <c r="Q185" s="142"/>
    </row>
    <row r="186" spans="1:17" ht="12.75">
      <c r="A186" s="568"/>
      <c r="B186" s="143" t="s">
        <v>86</v>
      </c>
      <c r="C186" s="563" t="s">
        <v>502</v>
      </c>
      <c r="D186" s="572"/>
      <c r="E186" s="572"/>
      <c r="F186" s="572"/>
      <c r="G186" s="572"/>
      <c r="H186" s="572"/>
      <c r="I186" s="572"/>
      <c r="J186" s="572"/>
      <c r="K186" s="572"/>
      <c r="L186" s="572"/>
      <c r="M186" s="572"/>
      <c r="N186" s="572"/>
      <c r="O186" s="572"/>
      <c r="P186" s="572"/>
      <c r="Q186" s="573"/>
    </row>
    <row r="187" spans="1:17" ht="12.75">
      <c r="A187" s="568"/>
      <c r="B187" s="143" t="s">
        <v>87</v>
      </c>
      <c r="C187" s="563" t="s">
        <v>503</v>
      </c>
      <c r="D187" s="572"/>
      <c r="E187" s="572"/>
      <c r="F187" s="572"/>
      <c r="G187" s="572"/>
      <c r="H187" s="572"/>
      <c r="I187" s="572"/>
      <c r="J187" s="572"/>
      <c r="K187" s="572"/>
      <c r="L187" s="146"/>
      <c r="M187" s="146"/>
      <c r="N187" s="146"/>
      <c r="O187" s="146"/>
      <c r="P187" s="146"/>
      <c r="Q187" s="147"/>
    </row>
    <row r="188" spans="1:17" ht="12.75">
      <c r="A188" s="568"/>
      <c r="B188" s="148" t="s">
        <v>233</v>
      </c>
      <c r="C188" s="527"/>
      <c r="D188" s="530"/>
      <c r="E188" s="530"/>
      <c r="F188" s="530"/>
      <c r="G188" s="530"/>
      <c r="H188" s="530"/>
      <c r="I188" s="530"/>
      <c r="J188" s="530"/>
      <c r="K188" s="530"/>
      <c r="L188" s="146"/>
      <c r="M188" s="146"/>
      <c r="N188" s="146"/>
      <c r="O188" s="146"/>
      <c r="P188" s="146"/>
      <c r="Q188" s="147"/>
    </row>
    <row r="189" spans="1:17" ht="12.75">
      <c r="A189" s="568"/>
      <c r="B189" s="148" t="s">
        <v>88</v>
      </c>
      <c r="C189" s="159" t="s">
        <v>504</v>
      </c>
      <c r="D189" s="160"/>
      <c r="E189" s="160"/>
      <c r="F189" s="160"/>
      <c r="G189" s="160"/>
      <c r="H189" s="160"/>
      <c r="I189" s="160"/>
      <c r="J189" s="160"/>
      <c r="K189" s="146"/>
      <c r="L189" s="146"/>
      <c r="M189" s="146"/>
      <c r="N189" s="146"/>
      <c r="O189" s="146"/>
      <c r="P189" s="146"/>
      <c r="Q189" s="147"/>
    </row>
    <row r="190" spans="1:17" ht="12.75">
      <c r="A190" s="568"/>
      <c r="B190" s="149" t="s">
        <v>89</v>
      </c>
      <c r="C190" s="559"/>
      <c r="D190" s="560"/>
      <c r="E190" s="150">
        <f>E191+E192</f>
        <v>44216</v>
      </c>
      <c r="F190" s="150">
        <f>F191+F192</f>
        <v>6632</v>
      </c>
      <c r="G190" s="150">
        <f>G191+G192</f>
        <v>37584</v>
      </c>
      <c r="H190" s="150">
        <f aca="true" t="shared" si="10" ref="H190:Q190">H191</f>
        <v>44216</v>
      </c>
      <c r="I190" s="150">
        <f t="shared" si="10"/>
        <v>6632</v>
      </c>
      <c r="J190" s="150">
        <f t="shared" si="10"/>
        <v>0</v>
      </c>
      <c r="K190" s="150">
        <f t="shared" si="10"/>
        <v>0</v>
      </c>
      <c r="L190" s="150">
        <f t="shared" si="10"/>
        <v>6632</v>
      </c>
      <c r="M190" s="150">
        <f t="shared" si="10"/>
        <v>37584</v>
      </c>
      <c r="N190" s="150">
        <f t="shared" si="10"/>
        <v>0</v>
      </c>
      <c r="O190" s="150">
        <f t="shared" si="10"/>
        <v>0</v>
      </c>
      <c r="P190" s="150">
        <f t="shared" si="10"/>
        <v>0</v>
      </c>
      <c r="Q190" s="151">
        <f t="shared" si="10"/>
        <v>37584</v>
      </c>
    </row>
    <row r="191" spans="1:17" ht="12.75">
      <c r="A191" s="568"/>
      <c r="B191" s="140" t="s">
        <v>228</v>
      </c>
      <c r="C191" s="561"/>
      <c r="D191" s="562"/>
      <c r="E191" s="152">
        <f>F191+G191</f>
        <v>44216</v>
      </c>
      <c r="F191" s="152">
        <f>I191</f>
        <v>6632</v>
      </c>
      <c r="G191" s="152">
        <f>M191</f>
        <v>37584</v>
      </c>
      <c r="H191" s="153">
        <f>I191+M191</f>
        <v>44216</v>
      </c>
      <c r="I191" s="153">
        <f>SUM(J191:L191)</f>
        <v>6632</v>
      </c>
      <c r="J191" s="153"/>
      <c r="K191" s="153"/>
      <c r="L191" s="153">
        <v>6632</v>
      </c>
      <c r="M191" s="153">
        <f>SUM(N191:Q191)</f>
        <v>37584</v>
      </c>
      <c r="N191" s="153"/>
      <c r="O191" s="153"/>
      <c r="P191" s="153"/>
      <c r="Q191" s="154">
        <v>37584</v>
      </c>
    </row>
    <row r="192" spans="1:17" ht="12.75">
      <c r="A192" s="568"/>
      <c r="B192" s="143" t="s">
        <v>140</v>
      </c>
      <c r="C192" s="563"/>
      <c r="D192" s="564"/>
      <c r="E192" s="152">
        <f>F192</f>
        <v>0</v>
      </c>
      <c r="F192" s="155"/>
      <c r="G192" s="152"/>
      <c r="H192" s="153"/>
      <c r="I192" s="153"/>
      <c r="J192" s="156"/>
      <c r="K192" s="156"/>
      <c r="L192" s="156"/>
      <c r="M192" s="153"/>
      <c r="N192" s="156"/>
      <c r="O192" s="156"/>
      <c r="P192" s="156"/>
      <c r="Q192" s="157"/>
    </row>
    <row r="193" spans="1:17" ht="13.5" thickBot="1">
      <c r="A193" s="569"/>
      <c r="B193" s="158" t="s">
        <v>161</v>
      </c>
      <c r="C193" s="565"/>
      <c r="D193" s="566"/>
      <c r="E193" s="161"/>
      <c r="F193" s="161"/>
      <c r="G193" s="161"/>
      <c r="H193" s="162"/>
      <c r="I193" s="162"/>
      <c r="J193" s="162"/>
      <c r="K193" s="162"/>
      <c r="L193" s="162"/>
      <c r="M193" s="162"/>
      <c r="N193" s="162"/>
      <c r="O193" s="162"/>
      <c r="P193" s="162"/>
      <c r="Q193" s="163"/>
    </row>
    <row r="194" spans="1:17" ht="12.75">
      <c r="A194" s="567" t="s">
        <v>241</v>
      </c>
      <c r="B194" s="140" t="s">
        <v>85</v>
      </c>
      <c r="C194" s="570" t="s">
        <v>509</v>
      </c>
      <c r="D194" s="571"/>
      <c r="E194" s="571"/>
      <c r="F194" s="571"/>
      <c r="G194" s="571"/>
      <c r="H194" s="571"/>
      <c r="I194" s="571"/>
      <c r="J194" s="571"/>
      <c r="K194" s="141"/>
      <c r="L194" s="141"/>
      <c r="M194" s="141"/>
      <c r="N194" s="141"/>
      <c r="O194" s="141"/>
      <c r="P194" s="141"/>
      <c r="Q194" s="142"/>
    </row>
    <row r="195" spans="1:17" ht="12.75">
      <c r="A195" s="568"/>
      <c r="B195" s="143" t="s">
        <v>86</v>
      </c>
      <c r="C195" s="563" t="s">
        <v>502</v>
      </c>
      <c r="D195" s="572"/>
      <c r="E195" s="572"/>
      <c r="F195" s="572"/>
      <c r="G195" s="572"/>
      <c r="H195" s="572"/>
      <c r="I195" s="572"/>
      <c r="J195" s="572"/>
      <c r="K195" s="572"/>
      <c r="L195" s="572"/>
      <c r="M195" s="572"/>
      <c r="N195" s="572"/>
      <c r="O195" s="572"/>
      <c r="P195" s="572"/>
      <c r="Q195" s="573"/>
    </row>
    <row r="196" spans="1:17" ht="12.75">
      <c r="A196" s="568"/>
      <c r="B196" s="143" t="s">
        <v>87</v>
      </c>
      <c r="C196" s="563"/>
      <c r="D196" s="572"/>
      <c r="E196" s="572"/>
      <c r="F196" s="572"/>
      <c r="G196" s="572"/>
      <c r="H196" s="572"/>
      <c r="I196" s="572"/>
      <c r="J196" s="572"/>
      <c r="K196" s="572"/>
      <c r="L196" s="146"/>
      <c r="M196" s="146"/>
      <c r="N196" s="146"/>
      <c r="O196" s="146"/>
      <c r="P196" s="146"/>
      <c r="Q196" s="147"/>
    </row>
    <row r="197" spans="1:17" ht="12.75">
      <c r="A197" s="568"/>
      <c r="B197" s="148" t="s">
        <v>233</v>
      </c>
      <c r="C197" s="527" t="s">
        <v>510</v>
      </c>
      <c r="D197" s="530"/>
      <c r="E197" s="530"/>
      <c r="F197" s="530"/>
      <c r="G197" s="530"/>
      <c r="H197" s="530"/>
      <c r="I197" s="530"/>
      <c r="J197" s="530"/>
      <c r="K197" s="530"/>
      <c r="L197" s="146"/>
      <c r="M197" s="146"/>
      <c r="N197" s="146"/>
      <c r="O197" s="146"/>
      <c r="P197" s="146"/>
      <c r="Q197" s="147"/>
    </row>
    <row r="198" spans="1:17" ht="12.75">
      <c r="A198" s="568"/>
      <c r="B198" s="148" t="s">
        <v>88</v>
      </c>
      <c r="C198" s="159" t="s">
        <v>511</v>
      </c>
      <c r="D198" s="160"/>
      <c r="E198" s="160"/>
      <c r="F198" s="160"/>
      <c r="G198" s="160"/>
      <c r="H198" s="160"/>
      <c r="I198" s="160"/>
      <c r="J198" s="160"/>
      <c r="K198" s="146"/>
      <c r="L198" s="146"/>
      <c r="M198" s="146"/>
      <c r="N198" s="146"/>
      <c r="O198" s="146"/>
      <c r="P198" s="146"/>
      <c r="Q198" s="147"/>
    </row>
    <row r="199" spans="1:17" ht="12.75">
      <c r="A199" s="568"/>
      <c r="B199" s="149" t="s">
        <v>89</v>
      </c>
      <c r="C199" s="559"/>
      <c r="D199" s="560"/>
      <c r="E199" s="150">
        <f>E200+E201</f>
        <v>227342</v>
      </c>
      <c r="F199" s="150">
        <f>F200+F201</f>
        <v>34101</v>
      </c>
      <c r="G199" s="150">
        <f>G200+G201</f>
        <v>193241</v>
      </c>
      <c r="H199" s="150">
        <f aca="true" t="shared" si="11" ref="H199:Q199">H200</f>
        <v>227342</v>
      </c>
      <c r="I199" s="150">
        <f t="shared" si="11"/>
        <v>34101</v>
      </c>
      <c r="J199" s="150">
        <f t="shared" si="11"/>
        <v>0</v>
      </c>
      <c r="K199" s="150">
        <f t="shared" si="11"/>
        <v>0</v>
      </c>
      <c r="L199" s="150">
        <f t="shared" si="11"/>
        <v>34101</v>
      </c>
      <c r="M199" s="150">
        <f t="shared" si="11"/>
        <v>193241</v>
      </c>
      <c r="N199" s="150">
        <f t="shared" si="11"/>
        <v>0</v>
      </c>
      <c r="O199" s="150">
        <f t="shared" si="11"/>
        <v>0</v>
      </c>
      <c r="P199" s="150">
        <f t="shared" si="11"/>
        <v>0</v>
      </c>
      <c r="Q199" s="151">
        <f t="shared" si="11"/>
        <v>193241</v>
      </c>
    </row>
    <row r="200" spans="1:17" ht="12.75">
      <c r="A200" s="568"/>
      <c r="B200" s="140" t="s">
        <v>228</v>
      </c>
      <c r="C200" s="561"/>
      <c r="D200" s="562"/>
      <c r="E200" s="152">
        <f>F200+G200</f>
        <v>227342</v>
      </c>
      <c r="F200" s="152">
        <f>I200</f>
        <v>34101</v>
      </c>
      <c r="G200" s="152">
        <f>M200</f>
        <v>193241</v>
      </c>
      <c r="H200" s="153">
        <f>I200+M200</f>
        <v>227342</v>
      </c>
      <c r="I200" s="153">
        <f>SUM(J200:L200)</f>
        <v>34101</v>
      </c>
      <c r="J200" s="153"/>
      <c r="K200" s="153"/>
      <c r="L200" s="153">
        <v>34101</v>
      </c>
      <c r="M200" s="153">
        <f>SUM(N200:Q200)</f>
        <v>193241</v>
      </c>
      <c r="N200" s="153"/>
      <c r="O200" s="153"/>
      <c r="P200" s="153"/>
      <c r="Q200" s="154">
        <v>193241</v>
      </c>
    </row>
    <row r="201" spans="1:17" ht="12.75">
      <c r="A201" s="568"/>
      <c r="B201" s="143" t="s">
        <v>140</v>
      </c>
      <c r="C201" s="563"/>
      <c r="D201" s="564"/>
      <c r="E201" s="152">
        <f>F201</f>
        <v>0</v>
      </c>
      <c r="F201" s="155"/>
      <c r="G201" s="152"/>
      <c r="H201" s="153"/>
      <c r="I201" s="153"/>
      <c r="J201" s="156"/>
      <c r="K201" s="156"/>
      <c r="L201" s="156"/>
      <c r="M201" s="153"/>
      <c r="N201" s="156"/>
      <c r="O201" s="156"/>
      <c r="P201" s="156"/>
      <c r="Q201" s="157"/>
    </row>
    <row r="202" spans="1:17" ht="13.5" thickBot="1">
      <c r="A202" s="569"/>
      <c r="B202" s="158" t="s">
        <v>161</v>
      </c>
      <c r="C202" s="565"/>
      <c r="D202" s="566"/>
      <c r="E202" s="161"/>
      <c r="F202" s="161"/>
      <c r="G202" s="161"/>
      <c r="H202" s="162"/>
      <c r="I202" s="162"/>
      <c r="J202" s="162"/>
      <c r="K202" s="162"/>
      <c r="L202" s="162"/>
      <c r="M202" s="162"/>
      <c r="N202" s="162"/>
      <c r="O202" s="162"/>
      <c r="P202" s="162"/>
      <c r="Q202" s="163"/>
    </row>
    <row r="203" spans="1:17" ht="12.75">
      <c r="A203" s="567" t="s">
        <v>241</v>
      </c>
      <c r="B203" s="140" t="s">
        <v>85</v>
      </c>
      <c r="C203" s="570" t="s">
        <v>512</v>
      </c>
      <c r="D203" s="571"/>
      <c r="E203" s="571"/>
      <c r="F203" s="571"/>
      <c r="G203" s="571"/>
      <c r="H203" s="571"/>
      <c r="I203" s="571"/>
      <c r="J203" s="571"/>
      <c r="K203" s="141"/>
      <c r="L203" s="141"/>
      <c r="M203" s="141"/>
      <c r="N203" s="141"/>
      <c r="O203" s="141"/>
      <c r="P203" s="141"/>
      <c r="Q203" s="142"/>
    </row>
    <row r="204" spans="1:17" ht="12.75">
      <c r="A204" s="568"/>
      <c r="B204" s="143" t="s">
        <v>86</v>
      </c>
      <c r="C204" s="563"/>
      <c r="D204" s="572"/>
      <c r="E204" s="572"/>
      <c r="F204" s="572"/>
      <c r="G204" s="572"/>
      <c r="H204" s="572"/>
      <c r="I204" s="572"/>
      <c r="J204" s="572"/>
      <c r="K204" s="572"/>
      <c r="L204" s="572"/>
      <c r="M204" s="572"/>
      <c r="N204" s="572"/>
      <c r="O204" s="572"/>
      <c r="P204" s="572"/>
      <c r="Q204" s="573"/>
    </row>
    <row r="205" spans="1:17" ht="12.75">
      <c r="A205" s="568"/>
      <c r="B205" s="143" t="s">
        <v>87</v>
      </c>
      <c r="C205" s="563"/>
      <c r="D205" s="572"/>
      <c r="E205" s="572"/>
      <c r="F205" s="572"/>
      <c r="G205" s="572"/>
      <c r="H205" s="572"/>
      <c r="I205" s="572"/>
      <c r="J205" s="572"/>
      <c r="K205" s="572"/>
      <c r="L205" s="146"/>
      <c r="M205" s="146"/>
      <c r="N205" s="146"/>
      <c r="O205" s="146"/>
      <c r="P205" s="146"/>
      <c r="Q205" s="147"/>
    </row>
    <row r="206" spans="1:17" ht="12.75">
      <c r="A206" s="568"/>
      <c r="B206" s="148" t="s">
        <v>233</v>
      </c>
      <c r="C206" s="527"/>
      <c r="D206" s="530"/>
      <c r="E206" s="530"/>
      <c r="F206" s="530"/>
      <c r="G206" s="530"/>
      <c r="H206" s="530"/>
      <c r="I206" s="530"/>
      <c r="J206" s="530"/>
      <c r="K206" s="530"/>
      <c r="L206" s="146"/>
      <c r="M206" s="146"/>
      <c r="N206" s="146"/>
      <c r="O206" s="146"/>
      <c r="P206" s="146"/>
      <c r="Q206" s="147"/>
    </row>
    <row r="207" spans="1:17" ht="12.75">
      <c r="A207" s="568"/>
      <c r="B207" s="148" t="s">
        <v>88</v>
      </c>
      <c r="C207" s="159" t="s">
        <v>513</v>
      </c>
      <c r="D207" s="160"/>
      <c r="E207" s="160"/>
      <c r="F207" s="160"/>
      <c r="G207" s="160"/>
      <c r="H207" s="160"/>
      <c r="I207" s="160"/>
      <c r="J207" s="160"/>
      <c r="K207" s="146"/>
      <c r="L207" s="146"/>
      <c r="M207" s="146"/>
      <c r="N207" s="146"/>
      <c r="O207" s="146"/>
      <c r="P207" s="146"/>
      <c r="Q207" s="147"/>
    </row>
    <row r="208" spans="1:17" ht="12.75">
      <c r="A208" s="568"/>
      <c r="B208" s="149" t="s">
        <v>89</v>
      </c>
      <c r="C208" s="559"/>
      <c r="D208" s="560"/>
      <c r="E208" s="150">
        <f>E209+E210</f>
        <v>6806</v>
      </c>
      <c r="F208" s="150">
        <f>F209+F210</f>
        <v>0</v>
      </c>
      <c r="G208" s="150">
        <f>G209+G210</f>
        <v>6806</v>
      </c>
      <c r="H208" s="150">
        <f aca="true" t="shared" si="12" ref="H208:Q208">H209</f>
        <v>6806</v>
      </c>
      <c r="I208" s="150">
        <f t="shared" si="12"/>
        <v>0</v>
      </c>
      <c r="J208" s="150">
        <f t="shared" si="12"/>
        <v>0</v>
      </c>
      <c r="K208" s="150">
        <f t="shared" si="12"/>
        <v>0</v>
      </c>
      <c r="L208" s="150">
        <f t="shared" si="12"/>
        <v>0</v>
      </c>
      <c r="M208" s="150">
        <f t="shared" si="12"/>
        <v>6806</v>
      </c>
      <c r="N208" s="150">
        <f t="shared" si="12"/>
        <v>0</v>
      </c>
      <c r="O208" s="150">
        <f t="shared" si="12"/>
        <v>0</v>
      </c>
      <c r="P208" s="150">
        <f t="shared" si="12"/>
        <v>0</v>
      </c>
      <c r="Q208" s="151">
        <f t="shared" si="12"/>
        <v>6806</v>
      </c>
    </row>
    <row r="209" spans="1:17" ht="12.75">
      <c r="A209" s="568"/>
      <c r="B209" s="140" t="s">
        <v>228</v>
      </c>
      <c r="C209" s="561"/>
      <c r="D209" s="562"/>
      <c r="E209" s="152">
        <f>F209+G209</f>
        <v>6806</v>
      </c>
      <c r="F209" s="152">
        <f>I209</f>
        <v>0</v>
      </c>
      <c r="G209" s="152">
        <f>M209</f>
        <v>6806</v>
      </c>
      <c r="H209" s="153">
        <f>I209+M209</f>
        <v>6806</v>
      </c>
      <c r="I209" s="153">
        <f>SUM(J209:L209)</f>
        <v>0</v>
      </c>
      <c r="J209" s="153"/>
      <c r="K209" s="153"/>
      <c r="L209" s="153">
        <v>0</v>
      </c>
      <c r="M209" s="153">
        <f>SUM(N209:Q209)</f>
        <v>6806</v>
      </c>
      <c r="N209" s="153"/>
      <c r="O209" s="153"/>
      <c r="P209" s="153"/>
      <c r="Q209" s="154">
        <v>6806</v>
      </c>
    </row>
    <row r="210" spans="1:17" ht="12.75">
      <c r="A210" s="568"/>
      <c r="B210" s="143" t="s">
        <v>140</v>
      </c>
      <c r="C210" s="563"/>
      <c r="D210" s="564"/>
      <c r="E210" s="152">
        <f>F210</f>
        <v>0</v>
      </c>
      <c r="F210" s="155"/>
      <c r="G210" s="152"/>
      <c r="H210" s="153"/>
      <c r="I210" s="153"/>
      <c r="J210" s="156"/>
      <c r="K210" s="156"/>
      <c r="L210" s="156"/>
      <c r="M210" s="153"/>
      <c r="N210" s="156"/>
      <c r="O210" s="156"/>
      <c r="P210" s="156"/>
      <c r="Q210" s="157"/>
    </row>
    <row r="211" spans="1:17" ht="13.5" thickBot="1">
      <c r="A211" s="569"/>
      <c r="B211" s="158" t="s">
        <v>161</v>
      </c>
      <c r="C211" s="565"/>
      <c r="D211" s="566"/>
      <c r="E211" s="161"/>
      <c r="F211" s="161"/>
      <c r="G211" s="161"/>
      <c r="H211" s="162"/>
      <c r="I211" s="162"/>
      <c r="J211" s="162"/>
      <c r="K211" s="162"/>
      <c r="L211" s="162"/>
      <c r="M211" s="162"/>
      <c r="N211" s="162"/>
      <c r="O211" s="162"/>
      <c r="P211" s="162"/>
      <c r="Q211" s="163"/>
    </row>
    <row r="212" spans="1:17" ht="12.75">
      <c r="A212" s="567" t="s">
        <v>242</v>
      </c>
      <c r="B212" s="140" t="s">
        <v>85</v>
      </c>
      <c r="C212" s="570" t="s">
        <v>506</v>
      </c>
      <c r="D212" s="571"/>
      <c r="E212" s="571"/>
      <c r="F212" s="571"/>
      <c r="G212" s="571"/>
      <c r="H212" s="571"/>
      <c r="I212" s="571"/>
      <c r="J212" s="571"/>
      <c r="K212" s="141"/>
      <c r="L212" s="141"/>
      <c r="M212" s="141"/>
      <c r="N212" s="141"/>
      <c r="O212" s="141"/>
      <c r="P212" s="141"/>
      <c r="Q212" s="142"/>
    </row>
    <row r="213" spans="1:17" ht="12.75">
      <c r="A213" s="568"/>
      <c r="B213" s="143" t="s">
        <v>86</v>
      </c>
      <c r="C213" s="563"/>
      <c r="D213" s="572"/>
      <c r="E213" s="572"/>
      <c r="F213" s="572"/>
      <c r="G213" s="572"/>
      <c r="H213" s="572"/>
      <c r="I213" s="572"/>
      <c r="J213" s="572"/>
      <c r="K213" s="572"/>
      <c r="L213" s="572"/>
      <c r="M213" s="572"/>
      <c r="N213" s="572"/>
      <c r="O213" s="572"/>
      <c r="P213" s="572"/>
      <c r="Q213" s="573"/>
    </row>
    <row r="214" spans="1:17" ht="12.75">
      <c r="A214" s="568"/>
      <c r="B214" s="143" t="s">
        <v>87</v>
      </c>
      <c r="C214" s="563"/>
      <c r="D214" s="572"/>
      <c r="E214" s="572"/>
      <c r="F214" s="572"/>
      <c r="G214" s="572"/>
      <c r="H214" s="572"/>
      <c r="I214" s="572"/>
      <c r="J214" s="572"/>
      <c r="K214" s="572"/>
      <c r="L214" s="146"/>
      <c r="M214" s="146"/>
      <c r="N214" s="146"/>
      <c r="O214" s="146"/>
      <c r="P214" s="146"/>
      <c r="Q214" s="147"/>
    </row>
    <row r="215" spans="1:17" ht="12.75">
      <c r="A215" s="568"/>
      <c r="B215" s="148" t="s">
        <v>233</v>
      </c>
      <c r="C215" s="527"/>
      <c r="D215" s="530"/>
      <c r="E215" s="530"/>
      <c r="F215" s="530"/>
      <c r="G215" s="530"/>
      <c r="H215" s="530"/>
      <c r="I215" s="530"/>
      <c r="J215" s="530"/>
      <c r="K215" s="530"/>
      <c r="L215" s="146"/>
      <c r="M215" s="146"/>
      <c r="N215" s="146"/>
      <c r="O215" s="146"/>
      <c r="P215" s="146"/>
      <c r="Q215" s="147"/>
    </row>
    <row r="216" spans="1:17" ht="12.75">
      <c r="A216" s="568"/>
      <c r="B216" s="148" t="s">
        <v>88</v>
      </c>
      <c r="C216" s="159" t="s">
        <v>507</v>
      </c>
      <c r="D216" s="160"/>
      <c r="E216" s="160"/>
      <c r="F216" s="160"/>
      <c r="G216" s="160"/>
      <c r="H216" s="160"/>
      <c r="I216" s="160"/>
      <c r="J216" s="160"/>
      <c r="K216" s="146"/>
      <c r="L216" s="146"/>
      <c r="M216" s="146"/>
      <c r="N216" s="146"/>
      <c r="O216" s="146"/>
      <c r="P216" s="146"/>
      <c r="Q216" s="147"/>
    </row>
    <row r="217" spans="1:17" ht="12.75">
      <c r="A217" s="568"/>
      <c r="B217" s="149" t="s">
        <v>89</v>
      </c>
      <c r="C217" s="559"/>
      <c r="D217" s="560"/>
      <c r="E217" s="150">
        <f>E218+E219</f>
        <v>38885</v>
      </c>
      <c r="F217" s="150">
        <f>F218+F219</f>
        <v>0</v>
      </c>
      <c r="G217" s="150">
        <f>G218+G219</f>
        <v>38885</v>
      </c>
      <c r="H217" s="150">
        <f aca="true" t="shared" si="13" ref="H217:Q217">H218</f>
        <v>38885</v>
      </c>
      <c r="I217" s="150">
        <f t="shared" si="13"/>
        <v>0</v>
      </c>
      <c r="J217" s="150">
        <f t="shared" si="13"/>
        <v>0</v>
      </c>
      <c r="K217" s="150">
        <f t="shared" si="13"/>
        <v>0</v>
      </c>
      <c r="L217" s="150">
        <f t="shared" si="13"/>
        <v>0</v>
      </c>
      <c r="M217" s="150">
        <f t="shared" si="13"/>
        <v>38885</v>
      </c>
      <c r="N217" s="150">
        <f t="shared" si="13"/>
        <v>0</v>
      </c>
      <c r="O217" s="150">
        <f t="shared" si="13"/>
        <v>0</v>
      </c>
      <c r="P217" s="150">
        <f t="shared" si="13"/>
        <v>0</v>
      </c>
      <c r="Q217" s="151">
        <f t="shared" si="13"/>
        <v>38885</v>
      </c>
    </row>
    <row r="218" spans="1:17" ht="12.75">
      <c r="A218" s="568"/>
      <c r="B218" s="140" t="s">
        <v>228</v>
      </c>
      <c r="C218" s="561"/>
      <c r="D218" s="562"/>
      <c r="E218" s="152">
        <f>F218+G218</f>
        <v>38885</v>
      </c>
      <c r="F218" s="152">
        <f>I218</f>
        <v>0</v>
      </c>
      <c r="G218" s="152">
        <f>M218</f>
        <v>38885</v>
      </c>
      <c r="H218" s="153">
        <f>I218+M218</f>
        <v>38885</v>
      </c>
      <c r="I218" s="153">
        <f>SUM(J218:L218)</f>
        <v>0</v>
      </c>
      <c r="J218" s="153"/>
      <c r="K218" s="153"/>
      <c r="L218" s="153">
        <v>0</v>
      </c>
      <c r="M218" s="153">
        <f>SUM(N218:Q218)</f>
        <v>38885</v>
      </c>
      <c r="N218" s="153"/>
      <c r="O218" s="153"/>
      <c r="P218" s="153"/>
      <c r="Q218" s="154">
        <v>38885</v>
      </c>
    </row>
    <row r="219" spans="1:17" ht="12.75">
      <c r="A219" s="568"/>
      <c r="B219" s="143" t="s">
        <v>140</v>
      </c>
      <c r="C219" s="563"/>
      <c r="D219" s="564"/>
      <c r="E219" s="152">
        <f>F219</f>
        <v>0</v>
      </c>
      <c r="F219" s="155"/>
      <c r="G219" s="152"/>
      <c r="H219" s="153"/>
      <c r="I219" s="153"/>
      <c r="J219" s="156"/>
      <c r="K219" s="156"/>
      <c r="L219" s="156"/>
      <c r="M219" s="153"/>
      <c r="N219" s="156"/>
      <c r="O219" s="156"/>
      <c r="P219" s="156"/>
      <c r="Q219" s="157"/>
    </row>
    <row r="220" spans="1:17" ht="13.5" thickBot="1">
      <c r="A220" s="569"/>
      <c r="B220" s="158" t="s">
        <v>161</v>
      </c>
      <c r="C220" s="565"/>
      <c r="D220" s="566"/>
      <c r="E220" s="161"/>
      <c r="F220" s="161"/>
      <c r="G220" s="161"/>
      <c r="H220" s="162"/>
      <c r="I220" s="162"/>
      <c r="J220" s="162"/>
      <c r="K220" s="162"/>
      <c r="L220" s="162"/>
      <c r="M220" s="162"/>
      <c r="N220" s="162"/>
      <c r="O220" s="162"/>
      <c r="P220" s="162"/>
      <c r="Q220" s="163"/>
    </row>
    <row r="221" spans="1:17" ht="12.75">
      <c r="A221" s="567" t="s">
        <v>243</v>
      </c>
      <c r="B221" s="140" t="s">
        <v>85</v>
      </c>
      <c r="C221" s="570" t="s">
        <v>521</v>
      </c>
      <c r="D221" s="571"/>
      <c r="E221" s="571"/>
      <c r="F221" s="571"/>
      <c r="G221" s="571"/>
      <c r="H221" s="571"/>
      <c r="I221" s="571"/>
      <c r="J221" s="571"/>
      <c r="K221" s="141"/>
      <c r="L221" s="141"/>
      <c r="M221" s="141"/>
      <c r="N221" s="141"/>
      <c r="O221" s="141"/>
      <c r="P221" s="141"/>
      <c r="Q221" s="142"/>
    </row>
    <row r="222" spans="1:17" ht="12.75">
      <c r="A222" s="568"/>
      <c r="B222" s="143" t="s">
        <v>86</v>
      </c>
      <c r="C222" s="563" t="s">
        <v>525</v>
      </c>
      <c r="D222" s="572"/>
      <c r="E222" s="572"/>
      <c r="F222" s="572"/>
      <c r="G222" s="572"/>
      <c r="H222" s="572"/>
      <c r="I222" s="572"/>
      <c r="J222" s="572"/>
      <c r="K222" s="572"/>
      <c r="L222" s="572"/>
      <c r="M222" s="572"/>
      <c r="N222" s="572"/>
      <c r="O222" s="572"/>
      <c r="P222" s="572"/>
      <c r="Q222" s="573"/>
    </row>
    <row r="223" spans="1:17" ht="12.75">
      <c r="A223" s="568"/>
      <c r="B223" s="143" t="s">
        <v>87</v>
      </c>
      <c r="C223" s="563" t="s">
        <v>526</v>
      </c>
      <c r="D223" s="572"/>
      <c r="E223" s="572"/>
      <c r="F223" s="572"/>
      <c r="G223" s="572"/>
      <c r="H223" s="572"/>
      <c r="I223" s="572"/>
      <c r="J223" s="572"/>
      <c r="K223" s="572"/>
      <c r="L223" s="146"/>
      <c r="M223" s="146"/>
      <c r="N223" s="146"/>
      <c r="O223" s="146"/>
      <c r="P223" s="146"/>
      <c r="Q223" s="147"/>
    </row>
    <row r="224" spans="1:17" ht="12.75">
      <c r="A224" s="568"/>
      <c r="B224" s="148" t="s">
        <v>233</v>
      </c>
      <c r="C224" s="527"/>
      <c r="D224" s="530"/>
      <c r="E224" s="530"/>
      <c r="F224" s="530"/>
      <c r="G224" s="530"/>
      <c r="H224" s="530"/>
      <c r="I224" s="530"/>
      <c r="J224" s="530"/>
      <c r="K224" s="530"/>
      <c r="L224" s="146"/>
      <c r="M224" s="146"/>
      <c r="N224" s="146"/>
      <c r="O224" s="146"/>
      <c r="P224" s="146"/>
      <c r="Q224" s="147"/>
    </row>
    <row r="225" spans="1:17" ht="12.75">
      <c r="A225" s="568"/>
      <c r="B225" s="148" t="s">
        <v>88</v>
      </c>
      <c r="C225" s="159" t="s">
        <v>522</v>
      </c>
      <c r="D225" s="160"/>
      <c r="E225" s="160"/>
      <c r="F225" s="160"/>
      <c r="G225" s="160"/>
      <c r="H225" s="160"/>
      <c r="I225" s="160"/>
      <c r="J225" s="160"/>
      <c r="K225" s="146"/>
      <c r="L225" s="146"/>
      <c r="M225" s="146"/>
      <c r="N225" s="146"/>
      <c r="O225" s="146"/>
      <c r="P225" s="146"/>
      <c r="Q225" s="147"/>
    </row>
    <row r="226" spans="1:17" ht="12.75">
      <c r="A226" s="568"/>
      <c r="B226" s="149" t="s">
        <v>89</v>
      </c>
      <c r="C226" s="559"/>
      <c r="D226" s="560"/>
      <c r="E226" s="150">
        <f>E227+E228</f>
        <v>1655763</v>
      </c>
      <c r="F226" s="150">
        <v>311799</v>
      </c>
      <c r="G226" s="150">
        <v>1343964</v>
      </c>
      <c r="H226" s="150">
        <v>1655763</v>
      </c>
      <c r="I226" s="150">
        <v>311799</v>
      </c>
      <c r="J226" s="150">
        <f aca="true" t="shared" si="14" ref="J226:Q226">J227</f>
        <v>0</v>
      </c>
      <c r="K226" s="150">
        <f t="shared" si="14"/>
        <v>0</v>
      </c>
      <c r="L226" s="150">
        <f t="shared" si="14"/>
        <v>171365</v>
      </c>
      <c r="M226" s="150">
        <f t="shared" si="14"/>
        <v>741197</v>
      </c>
      <c r="N226" s="150">
        <f t="shared" si="14"/>
        <v>0</v>
      </c>
      <c r="O226" s="150">
        <f t="shared" si="14"/>
        <v>0</v>
      </c>
      <c r="P226" s="150">
        <f t="shared" si="14"/>
        <v>0</v>
      </c>
      <c r="Q226" s="151">
        <f t="shared" si="14"/>
        <v>741197</v>
      </c>
    </row>
    <row r="227" spans="1:17" ht="12.75">
      <c r="A227" s="568"/>
      <c r="B227" s="140" t="s">
        <v>228</v>
      </c>
      <c r="C227" s="561"/>
      <c r="D227" s="562"/>
      <c r="E227" s="152">
        <f>F227+G227</f>
        <v>912562</v>
      </c>
      <c r="F227" s="152">
        <f>I227</f>
        <v>171365</v>
      </c>
      <c r="G227" s="152">
        <f>M227</f>
        <v>741197</v>
      </c>
      <c r="H227" s="153">
        <f>I227+M227</f>
        <v>912562</v>
      </c>
      <c r="I227" s="153">
        <f>SUM(J227:L227)</f>
        <v>171365</v>
      </c>
      <c r="J227" s="153"/>
      <c r="K227" s="153"/>
      <c r="L227" s="153">
        <v>171365</v>
      </c>
      <c r="M227" s="153">
        <f>SUM(N227:Q227)</f>
        <v>741197</v>
      </c>
      <c r="N227" s="153"/>
      <c r="O227" s="153"/>
      <c r="P227" s="153"/>
      <c r="Q227" s="154">
        <v>741197</v>
      </c>
    </row>
    <row r="228" spans="1:17" ht="12.75">
      <c r="A228" s="568"/>
      <c r="B228" s="143" t="s">
        <v>140</v>
      </c>
      <c r="C228" s="563"/>
      <c r="D228" s="564"/>
      <c r="E228" s="152">
        <f>F228+G228</f>
        <v>743201</v>
      </c>
      <c r="F228" s="155">
        <v>140433</v>
      </c>
      <c r="G228" s="152">
        <v>602768</v>
      </c>
      <c r="H228" s="153"/>
      <c r="I228" s="153"/>
      <c r="J228" s="156"/>
      <c r="K228" s="156"/>
      <c r="L228" s="156"/>
      <c r="M228" s="153"/>
      <c r="N228" s="156"/>
      <c r="O228" s="156"/>
      <c r="P228" s="156"/>
      <c r="Q228" s="157"/>
    </row>
    <row r="229" spans="1:17" ht="13.5" thickBot="1">
      <c r="A229" s="569"/>
      <c r="B229" s="158" t="s">
        <v>161</v>
      </c>
      <c r="C229" s="565"/>
      <c r="D229" s="566"/>
      <c r="E229" s="161"/>
      <c r="F229" s="161"/>
      <c r="G229" s="161"/>
      <c r="H229" s="162"/>
      <c r="I229" s="162"/>
      <c r="J229" s="162"/>
      <c r="K229" s="162"/>
      <c r="L229" s="162"/>
      <c r="M229" s="162"/>
      <c r="N229" s="162"/>
      <c r="O229" s="162"/>
      <c r="P229" s="162"/>
      <c r="Q229" s="163"/>
    </row>
    <row r="230" spans="1:17" ht="12.75">
      <c r="A230" s="567" t="s">
        <v>244</v>
      </c>
      <c r="B230" s="140" t="s">
        <v>85</v>
      </c>
      <c r="C230" s="570" t="s">
        <v>523</v>
      </c>
      <c r="D230" s="571"/>
      <c r="E230" s="571"/>
      <c r="F230" s="571"/>
      <c r="G230" s="571"/>
      <c r="H230" s="571"/>
      <c r="I230" s="571"/>
      <c r="J230" s="571"/>
      <c r="K230" s="141"/>
      <c r="L230" s="141"/>
      <c r="M230" s="141"/>
      <c r="N230" s="141"/>
      <c r="O230" s="141"/>
      <c r="P230" s="141"/>
      <c r="Q230" s="142"/>
    </row>
    <row r="231" spans="1:17" ht="12.75">
      <c r="A231" s="568"/>
      <c r="B231" s="143" t="s">
        <v>86</v>
      </c>
      <c r="C231" s="563"/>
      <c r="D231" s="572"/>
      <c r="E231" s="572"/>
      <c r="F231" s="572"/>
      <c r="G231" s="572"/>
      <c r="H231" s="572"/>
      <c r="I231" s="572"/>
      <c r="J231" s="572"/>
      <c r="K231" s="572"/>
      <c r="L231" s="572"/>
      <c r="M231" s="572"/>
      <c r="N231" s="572"/>
      <c r="O231" s="572"/>
      <c r="P231" s="572"/>
      <c r="Q231" s="573"/>
    </row>
    <row r="232" spans="1:17" ht="12.75">
      <c r="A232" s="568"/>
      <c r="B232" s="143" t="s">
        <v>87</v>
      </c>
      <c r="C232" s="563"/>
      <c r="D232" s="572"/>
      <c r="E232" s="572"/>
      <c r="F232" s="572"/>
      <c r="G232" s="572"/>
      <c r="H232" s="572"/>
      <c r="I232" s="572"/>
      <c r="J232" s="572"/>
      <c r="K232" s="572"/>
      <c r="L232" s="146"/>
      <c r="M232" s="146"/>
      <c r="N232" s="146"/>
      <c r="O232" s="146"/>
      <c r="P232" s="146"/>
      <c r="Q232" s="147"/>
    </row>
    <row r="233" spans="1:17" ht="12.75">
      <c r="A233" s="568"/>
      <c r="B233" s="148" t="s">
        <v>233</v>
      </c>
      <c r="C233" s="527"/>
      <c r="D233" s="530"/>
      <c r="E233" s="530"/>
      <c r="F233" s="530"/>
      <c r="G233" s="530"/>
      <c r="H233" s="530"/>
      <c r="I233" s="530"/>
      <c r="J233" s="530"/>
      <c r="K233" s="530"/>
      <c r="L233" s="146"/>
      <c r="M233" s="146"/>
      <c r="N233" s="146"/>
      <c r="O233" s="146"/>
      <c r="P233" s="146"/>
      <c r="Q233" s="147"/>
    </row>
    <row r="234" spans="1:17" ht="12.75">
      <c r="A234" s="568"/>
      <c r="B234" s="148" t="s">
        <v>88</v>
      </c>
      <c r="C234" s="159" t="s">
        <v>524</v>
      </c>
      <c r="D234" s="160"/>
      <c r="E234" s="160"/>
      <c r="F234" s="160"/>
      <c r="G234" s="160"/>
      <c r="H234" s="160"/>
      <c r="I234" s="160"/>
      <c r="J234" s="160"/>
      <c r="K234" s="146"/>
      <c r="L234" s="146"/>
      <c r="M234" s="146"/>
      <c r="N234" s="146"/>
      <c r="O234" s="146"/>
      <c r="P234" s="146"/>
      <c r="Q234" s="147"/>
    </row>
    <row r="235" spans="1:17" ht="12.75">
      <c r="A235" s="568"/>
      <c r="B235" s="149" t="s">
        <v>89</v>
      </c>
      <c r="C235" s="559"/>
      <c r="D235" s="560"/>
      <c r="E235" s="150">
        <f>E236+E237</f>
        <v>4935</v>
      </c>
      <c r="F235" s="150">
        <f>F236+F237</f>
        <v>0</v>
      </c>
      <c r="G235" s="150">
        <f>G236+G237</f>
        <v>4935</v>
      </c>
      <c r="H235" s="150">
        <f aca="true" t="shared" si="15" ref="H235:Q235">H236</f>
        <v>4935</v>
      </c>
      <c r="I235" s="150">
        <f t="shared" si="15"/>
        <v>0</v>
      </c>
      <c r="J235" s="150">
        <f t="shared" si="15"/>
        <v>0</v>
      </c>
      <c r="K235" s="150">
        <f t="shared" si="15"/>
        <v>0</v>
      </c>
      <c r="L235" s="150">
        <f t="shared" si="15"/>
        <v>0</v>
      </c>
      <c r="M235" s="150">
        <f t="shared" si="15"/>
        <v>4935</v>
      </c>
      <c r="N235" s="150">
        <f t="shared" si="15"/>
        <v>0</v>
      </c>
      <c r="O235" s="150">
        <f t="shared" si="15"/>
        <v>0</v>
      </c>
      <c r="P235" s="150">
        <f t="shared" si="15"/>
        <v>0</v>
      </c>
      <c r="Q235" s="151">
        <f t="shared" si="15"/>
        <v>4935</v>
      </c>
    </row>
    <row r="236" spans="1:17" ht="12.75">
      <c r="A236" s="568"/>
      <c r="B236" s="140" t="s">
        <v>228</v>
      </c>
      <c r="C236" s="561"/>
      <c r="D236" s="562"/>
      <c r="E236" s="152">
        <f>F236+G236</f>
        <v>4935</v>
      </c>
      <c r="F236" s="152">
        <f>I236</f>
        <v>0</v>
      </c>
      <c r="G236" s="152">
        <f>M236</f>
        <v>4935</v>
      </c>
      <c r="H236" s="153">
        <f>I236+M236</f>
        <v>4935</v>
      </c>
      <c r="I236" s="153">
        <f>SUM(J236:L236)</f>
        <v>0</v>
      </c>
      <c r="J236" s="153"/>
      <c r="K236" s="153"/>
      <c r="L236" s="153">
        <v>0</v>
      </c>
      <c r="M236" s="153">
        <f>SUM(N236:Q236)</f>
        <v>4935</v>
      </c>
      <c r="N236" s="153"/>
      <c r="O236" s="153"/>
      <c r="P236" s="153"/>
      <c r="Q236" s="154">
        <v>4935</v>
      </c>
    </row>
    <row r="237" spans="1:17" ht="12.75">
      <c r="A237" s="568"/>
      <c r="B237" s="143" t="s">
        <v>140</v>
      </c>
      <c r="C237" s="563"/>
      <c r="D237" s="564"/>
      <c r="E237" s="152">
        <f>F237</f>
        <v>0</v>
      </c>
      <c r="F237" s="155"/>
      <c r="G237" s="152"/>
      <c r="H237" s="153"/>
      <c r="I237" s="153"/>
      <c r="J237" s="156"/>
      <c r="K237" s="156"/>
      <c r="L237" s="156"/>
      <c r="M237" s="153"/>
      <c r="N237" s="156"/>
      <c r="O237" s="156"/>
      <c r="P237" s="156"/>
      <c r="Q237" s="157"/>
    </row>
    <row r="238" spans="1:17" ht="13.5" thickBot="1">
      <c r="A238" s="569"/>
      <c r="B238" s="158" t="s">
        <v>161</v>
      </c>
      <c r="C238" s="565"/>
      <c r="D238" s="566"/>
      <c r="E238" s="161"/>
      <c r="F238" s="161"/>
      <c r="G238" s="161"/>
      <c r="H238" s="162"/>
      <c r="I238" s="162"/>
      <c r="J238" s="162"/>
      <c r="K238" s="162"/>
      <c r="L238" s="162"/>
      <c r="M238" s="162"/>
      <c r="N238" s="162"/>
      <c r="O238" s="162"/>
      <c r="P238" s="162"/>
      <c r="Q238" s="163"/>
    </row>
    <row r="239" spans="1:17" ht="12.75">
      <c r="A239" s="567" t="s">
        <v>245</v>
      </c>
      <c r="B239" s="140" t="s">
        <v>85</v>
      </c>
      <c r="C239" s="570" t="s">
        <v>523</v>
      </c>
      <c r="D239" s="571"/>
      <c r="E239" s="571"/>
      <c r="F239" s="571"/>
      <c r="G239" s="571"/>
      <c r="H239" s="571"/>
      <c r="I239" s="571"/>
      <c r="J239" s="571"/>
      <c r="K239" s="141"/>
      <c r="L239" s="141"/>
      <c r="M239" s="141"/>
      <c r="N239" s="141"/>
      <c r="O239" s="141"/>
      <c r="P239" s="141"/>
      <c r="Q239" s="142"/>
    </row>
    <row r="240" spans="1:17" ht="12.75">
      <c r="A240" s="568"/>
      <c r="B240" s="143" t="s">
        <v>86</v>
      </c>
      <c r="C240" s="563"/>
      <c r="D240" s="572"/>
      <c r="E240" s="572"/>
      <c r="F240" s="572"/>
      <c r="G240" s="572"/>
      <c r="H240" s="572"/>
      <c r="I240" s="572"/>
      <c r="J240" s="572"/>
      <c r="K240" s="572"/>
      <c r="L240" s="572"/>
      <c r="M240" s="572"/>
      <c r="N240" s="572"/>
      <c r="O240" s="572"/>
      <c r="P240" s="572"/>
      <c r="Q240" s="573"/>
    </row>
    <row r="241" spans="1:17" ht="12.75">
      <c r="A241" s="568"/>
      <c r="B241" s="143" t="s">
        <v>87</v>
      </c>
      <c r="C241" s="563"/>
      <c r="D241" s="572"/>
      <c r="E241" s="572"/>
      <c r="F241" s="572"/>
      <c r="G241" s="572"/>
      <c r="H241" s="572"/>
      <c r="I241" s="572"/>
      <c r="J241" s="572"/>
      <c r="K241" s="572"/>
      <c r="L241" s="146"/>
      <c r="M241" s="146"/>
      <c r="N241" s="146"/>
      <c r="O241" s="146"/>
      <c r="P241" s="146"/>
      <c r="Q241" s="147"/>
    </row>
    <row r="242" spans="1:17" ht="12.75">
      <c r="A242" s="568"/>
      <c r="B242" s="148" t="s">
        <v>233</v>
      </c>
      <c r="C242" s="527"/>
      <c r="D242" s="530"/>
      <c r="E242" s="530"/>
      <c r="F242" s="530"/>
      <c r="G242" s="530"/>
      <c r="H242" s="530"/>
      <c r="I242" s="530"/>
      <c r="J242" s="530"/>
      <c r="K242" s="530"/>
      <c r="L242" s="146"/>
      <c r="M242" s="146"/>
      <c r="N242" s="146"/>
      <c r="O242" s="146"/>
      <c r="P242" s="146"/>
      <c r="Q242" s="147"/>
    </row>
    <row r="243" spans="1:17" ht="12.75">
      <c r="A243" s="568"/>
      <c r="B243" s="148" t="s">
        <v>88</v>
      </c>
      <c r="C243" s="159" t="s">
        <v>531</v>
      </c>
      <c r="D243" s="160"/>
      <c r="E243" s="160"/>
      <c r="F243" s="160"/>
      <c r="G243" s="160"/>
      <c r="H243" s="160"/>
      <c r="I243" s="160"/>
      <c r="J243" s="160"/>
      <c r="K243" s="146"/>
      <c r="L243" s="146"/>
      <c r="M243" s="146"/>
      <c r="N243" s="146"/>
      <c r="O243" s="146"/>
      <c r="P243" s="146"/>
      <c r="Q243" s="147"/>
    </row>
    <row r="244" spans="1:17" ht="12.75">
      <c r="A244" s="568"/>
      <c r="B244" s="149" t="s">
        <v>89</v>
      </c>
      <c r="C244" s="559"/>
      <c r="D244" s="560"/>
      <c r="E244" s="150">
        <f>E245+E246</f>
        <v>18768</v>
      </c>
      <c r="F244" s="150">
        <f>F245+F246</f>
        <v>0</v>
      </c>
      <c r="G244" s="150">
        <f>G245+G246</f>
        <v>18768</v>
      </c>
      <c r="H244" s="150">
        <f aca="true" t="shared" si="16" ref="H244:Q244">H245</f>
        <v>18768</v>
      </c>
      <c r="I244" s="150">
        <f t="shared" si="16"/>
        <v>0</v>
      </c>
      <c r="J244" s="150">
        <f t="shared" si="16"/>
        <v>0</v>
      </c>
      <c r="K244" s="150">
        <f t="shared" si="16"/>
        <v>0</v>
      </c>
      <c r="L244" s="150">
        <f t="shared" si="16"/>
        <v>0</v>
      </c>
      <c r="M244" s="150">
        <f t="shared" si="16"/>
        <v>18768</v>
      </c>
      <c r="N244" s="150">
        <f t="shared" si="16"/>
        <v>0</v>
      </c>
      <c r="O244" s="150">
        <f t="shared" si="16"/>
        <v>0</v>
      </c>
      <c r="P244" s="150">
        <f t="shared" si="16"/>
        <v>0</v>
      </c>
      <c r="Q244" s="151">
        <f t="shared" si="16"/>
        <v>18768</v>
      </c>
    </row>
    <row r="245" spans="1:17" ht="12.75">
      <c r="A245" s="568"/>
      <c r="B245" s="140" t="s">
        <v>228</v>
      </c>
      <c r="C245" s="561"/>
      <c r="D245" s="562"/>
      <c r="E245" s="152">
        <f>F245+G245</f>
        <v>18768</v>
      </c>
      <c r="F245" s="152">
        <f>I245</f>
        <v>0</v>
      </c>
      <c r="G245" s="152">
        <f>M245</f>
        <v>18768</v>
      </c>
      <c r="H245" s="153">
        <f>I245+M245</f>
        <v>18768</v>
      </c>
      <c r="I245" s="153">
        <f>SUM(J245:L245)</f>
        <v>0</v>
      </c>
      <c r="J245" s="153"/>
      <c r="K245" s="153"/>
      <c r="L245" s="153">
        <v>0</v>
      </c>
      <c r="M245" s="153">
        <f>SUM(N245:Q245)</f>
        <v>18768</v>
      </c>
      <c r="N245" s="153"/>
      <c r="O245" s="153"/>
      <c r="P245" s="153"/>
      <c r="Q245" s="154">
        <v>18768</v>
      </c>
    </row>
    <row r="246" spans="1:17" ht="12.75">
      <c r="A246" s="568"/>
      <c r="B246" s="143" t="s">
        <v>140</v>
      </c>
      <c r="C246" s="563"/>
      <c r="D246" s="564"/>
      <c r="E246" s="152">
        <f>F246</f>
        <v>0</v>
      </c>
      <c r="F246" s="155"/>
      <c r="G246" s="152"/>
      <c r="H246" s="153"/>
      <c r="I246" s="153"/>
      <c r="J246" s="156"/>
      <c r="K246" s="156"/>
      <c r="L246" s="156"/>
      <c r="M246" s="153"/>
      <c r="N246" s="156"/>
      <c r="O246" s="156"/>
      <c r="P246" s="156"/>
      <c r="Q246" s="157"/>
    </row>
    <row r="247" spans="1:17" ht="13.5" thickBot="1">
      <c r="A247" s="569"/>
      <c r="B247" s="158" t="s">
        <v>161</v>
      </c>
      <c r="C247" s="565"/>
      <c r="D247" s="566"/>
      <c r="E247" s="161"/>
      <c r="F247" s="161"/>
      <c r="G247" s="161"/>
      <c r="H247" s="162"/>
      <c r="I247" s="162"/>
      <c r="J247" s="162"/>
      <c r="K247" s="162"/>
      <c r="L247" s="162"/>
      <c r="M247" s="162"/>
      <c r="N247" s="162"/>
      <c r="O247" s="162"/>
      <c r="P247" s="162"/>
      <c r="Q247" s="163"/>
    </row>
    <row r="248" spans="1:17" ht="12.75">
      <c r="A248" s="567" t="s">
        <v>535</v>
      </c>
      <c r="B248" s="140" t="s">
        <v>85</v>
      </c>
      <c r="C248" s="570" t="s">
        <v>501</v>
      </c>
      <c r="D248" s="571"/>
      <c r="E248" s="571"/>
      <c r="F248" s="571"/>
      <c r="G248" s="571"/>
      <c r="H248" s="571"/>
      <c r="I248" s="571"/>
      <c r="J248" s="571"/>
      <c r="K248" s="141"/>
      <c r="L248" s="141"/>
      <c r="M248" s="141"/>
      <c r="N248" s="141"/>
      <c r="O248" s="141"/>
      <c r="P248" s="141"/>
      <c r="Q248" s="142"/>
    </row>
    <row r="249" spans="1:2" ht="12.75">
      <c r="A249" s="568"/>
      <c r="B249" s="143" t="s">
        <v>86</v>
      </c>
    </row>
    <row r="250" spans="1:17" ht="12.75">
      <c r="A250" s="568"/>
      <c r="B250" s="143" t="s">
        <v>87</v>
      </c>
      <c r="C250" s="563" t="s">
        <v>532</v>
      </c>
      <c r="D250" s="572"/>
      <c r="E250" s="572"/>
      <c r="F250" s="572"/>
      <c r="G250" s="572"/>
      <c r="H250" s="572"/>
      <c r="I250" s="572"/>
      <c r="J250" s="572"/>
      <c r="K250" s="572"/>
      <c r="L250" s="572"/>
      <c r="M250" s="572"/>
      <c r="N250" s="572"/>
      <c r="O250" s="572"/>
      <c r="P250" s="572"/>
      <c r="Q250" s="573"/>
    </row>
    <row r="251" spans="1:17" ht="12.75">
      <c r="A251" s="568"/>
      <c r="B251" s="148" t="s">
        <v>233</v>
      </c>
      <c r="C251" s="527" t="s">
        <v>533</v>
      </c>
      <c r="D251" s="530"/>
      <c r="E251" s="530"/>
      <c r="F251" s="530"/>
      <c r="G251" s="530"/>
      <c r="H251" s="530"/>
      <c r="I251" s="530"/>
      <c r="J251" s="530"/>
      <c r="K251" s="530"/>
      <c r="L251" s="146"/>
      <c r="M251" s="146"/>
      <c r="N251" s="146"/>
      <c r="O251" s="146"/>
      <c r="P251" s="146"/>
      <c r="Q251" s="147"/>
    </row>
    <row r="252" spans="1:17" ht="12.75">
      <c r="A252" s="568"/>
      <c r="B252" s="148" t="s">
        <v>88</v>
      </c>
      <c r="C252" s="159" t="s">
        <v>534</v>
      </c>
      <c r="D252" s="160"/>
      <c r="E252" s="160"/>
      <c r="F252" s="160"/>
      <c r="G252" s="160"/>
      <c r="H252" s="160"/>
      <c r="I252" s="160"/>
      <c r="J252" s="160"/>
      <c r="K252" s="146"/>
      <c r="L252" s="146"/>
      <c r="M252" s="146"/>
      <c r="N252" s="146"/>
      <c r="O252" s="146"/>
      <c r="P252" s="146"/>
      <c r="Q252" s="147"/>
    </row>
    <row r="253" spans="1:17" ht="12.75">
      <c r="A253" s="568"/>
      <c r="B253" s="149" t="s">
        <v>89</v>
      </c>
      <c r="C253" s="559"/>
      <c r="D253" s="560"/>
      <c r="E253" s="150">
        <f>E254+E255</f>
        <v>221566</v>
      </c>
      <c r="F253" s="150">
        <f>F254+F255</f>
        <v>33236</v>
      </c>
      <c r="G253" s="150">
        <f>G254+G255</f>
        <v>188330</v>
      </c>
      <c r="H253" s="150">
        <f aca="true" t="shared" si="17" ref="H253:Q253">H254</f>
        <v>221566</v>
      </c>
      <c r="I253" s="150">
        <f t="shared" si="17"/>
        <v>33236</v>
      </c>
      <c r="J253" s="150">
        <f t="shared" si="17"/>
        <v>0</v>
      </c>
      <c r="K253" s="150">
        <f t="shared" si="17"/>
        <v>0</v>
      </c>
      <c r="L253" s="150">
        <f t="shared" si="17"/>
        <v>33236</v>
      </c>
      <c r="M253" s="150">
        <f t="shared" si="17"/>
        <v>188330</v>
      </c>
      <c r="N253" s="150">
        <f t="shared" si="17"/>
        <v>0</v>
      </c>
      <c r="O253" s="150">
        <f t="shared" si="17"/>
        <v>0</v>
      </c>
      <c r="P253" s="150">
        <f t="shared" si="17"/>
        <v>0</v>
      </c>
      <c r="Q253" s="151">
        <f t="shared" si="17"/>
        <v>188330</v>
      </c>
    </row>
    <row r="254" spans="1:17" ht="12.75">
      <c r="A254" s="568"/>
      <c r="B254" s="140" t="s">
        <v>228</v>
      </c>
      <c r="C254" s="561"/>
      <c r="D254" s="562"/>
      <c r="E254" s="152">
        <f>F254+G254</f>
        <v>221566</v>
      </c>
      <c r="F254" s="152">
        <f>I254</f>
        <v>33236</v>
      </c>
      <c r="G254" s="152">
        <f>M254</f>
        <v>188330</v>
      </c>
      <c r="H254" s="153">
        <f>I254+M254</f>
        <v>221566</v>
      </c>
      <c r="I254" s="153">
        <f>SUM(J254:L254)</f>
        <v>33236</v>
      </c>
      <c r="J254" s="153"/>
      <c r="K254" s="153"/>
      <c r="L254" s="153">
        <v>33236</v>
      </c>
      <c r="M254" s="153">
        <f>SUM(N254:Q254)</f>
        <v>188330</v>
      </c>
      <c r="N254" s="153"/>
      <c r="O254" s="153"/>
      <c r="P254" s="153"/>
      <c r="Q254" s="154">
        <v>188330</v>
      </c>
    </row>
    <row r="255" spans="1:17" ht="12.75">
      <c r="A255" s="568"/>
      <c r="B255" s="143" t="s">
        <v>140</v>
      </c>
      <c r="C255" s="563"/>
      <c r="D255" s="564"/>
      <c r="E255" s="152">
        <f>F255</f>
        <v>0</v>
      </c>
      <c r="F255" s="155"/>
      <c r="G255" s="152"/>
      <c r="H255" s="153"/>
      <c r="I255" s="153"/>
      <c r="J255" s="156"/>
      <c r="K255" s="156"/>
      <c r="L255" s="156"/>
      <c r="M255" s="153"/>
      <c r="N255" s="156"/>
      <c r="O255" s="156"/>
      <c r="P255" s="156"/>
      <c r="Q255" s="157"/>
    </row>
    <row r="256" spans="1:17" ht="13.5" thickBot="1">
      <c r="A256" s="569"/>
      <c r="B256" s="158" t="s">
        <v>161</v>
      </c>
      <c r="C256" s="565"/>
      <c r="D256" s="566"/>
      <c r="E256" s="161"/>
      <c r="F256" s="161"/>
      <c r="G256" s="161"/>
      <c r="H256" s="162"/>
      <c r="I256" s="162"/>
      <c r="J256" s="162"/>
      <c r="K256" s="162"/>
      <c r="L256" s="162"/>
      <c r="M256" s="162"/>
      <c r="N256" s="162"/>
      <c r="O256" s="162"/>
      <c r="P256" s="162"/>
      <c r="Q256" s="163"/>
    </row>
    <row r="257" spans="1:17" ht="13.5" thickBot="1">
      <c r="A257" s="170">
        <v>2</v>
      </c>
      <c r="B257" s="171" t="s">
        <v>83</v>
      </c>
      <c r="C257" s="608" t="s">
        <v>47</v>
      </c>
      <c r="D257" s="609"/>
      <c r="E257" s="172">
        <f>E263+E272</f>
        <v>17309359</v>
      </c>
      <c r="F257" s="172">
        <f aca="true" t="shared" si="18" ref="F257:Q257">F263+F272</f>
        <v>5204041</v>
      </c>
      <c r="G257" s="172">
        <f t="shared" si="18"/>
        <v>12141908</v>
      </c>
      <c r="H257" s="172">
        <f t="shared" si="18"/>
        <v>3539794</v>
      </c>
      <c r="I257" s="172">
        <f t="shared" si="18"/>
        <v>2616295</v>
      </c>
      <c r="J257" s="172">
        <f t="shared" si="18"/>
        <v>0</v>
      </c>
      <c r="K257" s="172">
        <f t="shared" si="18"/>
        <v>0</v>
      </c>
      <c r="L257" s="172">
        <f t="shared" si="18"/>
        <v>2616295</v>
      </c>
      <c r="M257" s="172">
        <f t="shared" si="18"/>
        <v>923499</v>
      </c>
      <c r="N257" s="172">
        <f t="shared" si="18"/>
        <v>0</v>
      </c>
      <c r="O257" s="172">
        <f t="shared" si="18"/>
        <v>0</v>
      </c>
      <c r="P257" s="172">
        <f t="shared" si="18"/>
        <v>0</v>
      </c>
      <c r="Q257" s="172">
        <f t="shared" si="18"/>
        <v>923499</v>
      </c>
    </row>
    <row r="258" spans="1:17" ht="12.75">
      <c r="A258" s="610" t="s">
        <v>93</v>
      </c>
      <c r="B258" s="164" t="s">
        <v>85</v>
      </c>
      <c r="C258" s="528" t="s">
        <v>258</v>
      </c>
      <c r="D258" s="525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73"/>
    </row>
    <row r="259" spans="1:17" ht="12.75">
      <c r="A259" s="606"/>
      <c r="B259" s="143" t="s">
        <v>86</v>
      </c>
      <c r="C259" s="527" t="s">
        <v>259</v>
      </c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73"/>
    </row>
    <row r="260" spans="1:17" ht="12.75">
      <c r="A260" s="606"/>
      <c r="B260" s="143" t="s">
        <v>87</v>
      </c>
      <c r="C260" s="527" t="s">
        <v>260</v>
      </c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73"/>
    </row>
    <row r="261" spans="1:17" ht="12.75">
      <c r="A261" s="606"/>
      <c r="B261" s="148" t="s">
        <v>233</v>
      </c>
      <c r="C261" s="527" t="s">
        <v>261</v>
      </c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73"/>
    </row>
    <row r="262" spans="1:17" ht="12.75">
      <c r="A262" s="606"/>
      <c r="B262" s="148" t="s">
        <v>88</v>
      </c>
      <c r="C262" s="144" t="s">
        <v>262</v>
      </c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73"/>
    </row>
    <row r="263" spans="1:17" ht="12.75">
      <c r="A263" s="606"/>
      <c r="B263" s="149" t="s">
        <v>89</v>
      </c>
      <c r="C263" s="582"/>
      <c r="D263" s="560"/>
      <c r="E263" s="150">
        <v>10602689</v>
      </c>
      <c r="F263" s="150">
        <v>3192040</v>
      </c>
      <c r="G263" s="150">
        <v>7447239</v>
      </c>
      <c r="H263" s="150">
        <f>H264</f>
        <v>1527793</v>
      </c>
      <c r="I263" s="150">
        <f aca="true" t="shared" si="19" ref="I263:Q263">I264</f>
        <v>604294</v>
      </c>
      <c r="J263" s="150">
        <f t="shared" si="19"/>
        <v>0</v>
      </c>
      <c r="K263" s="150">
        <f t="shared" si="19"/>
        <v>0</v>
      </c>
      <c r="L263" s="150">
        <f t="shared" si="19"/>
        <v>604294</v>
      </c>
      <c r="M263" s="150">
        <f t="shared" si="19"/>
        <v>923499</v>
      </c>
      <c r="N263" s="150">
        <f t="shared" si="19"/>
        <v>0</v>
      </c>
      <c r="O263" s="150">
        <f t="shared" si="19"/>
        <v>0</v>
      </c>
      <c r="P263" s="150">
        <f t="shared" si="19"/>
        <v>0</v>
      </c>
      <c r="Q263" s="151">
        <f t="shared" si="19"/>
        <v>923499</v>
      </c>
    </row>
    <row r="264" spans="1:17" ht="12.75">
      <c r="A264" s="606"/>
      <c r="B264" s="140" t="s">
        <v>228</v>
      </c>
      <c r="C264" s="561"/>
      <c r="D264" s="562"/>
      <c r="E264" s="150">
        <f>F264+G264</f>
        <v>1527793</v>
      </c>
      <c r="F264" s="150">
        <f>I264</f>
        <v>604294</v>
      </c>
      <c r="G264" s="150">
        <f>M264</f>
        <v>923499</v>
      </c>
      <c r="H264" s="150">
        <f>I264+M264</f>
        <v>1527793</v>
      </c>
      <c r="I264" s="150">
        <f>L264</f>
        <v>604294</v>
      </c>
      <c r="J264" s="174"/>
      <c r="K264" s="174"/>
      <c r="L264" s="150">
        <v>604294</v>
      </c>
      <c r="M264" s="150">
        <v>923499</v>
      </c>
      <c r="N264" s="174"/>
      <c r="O264" s="174"/>
      <c r="P264" s="174"/>
      <c r="Q264" s="151">
        <v>923499</v>
      </c>
    </row>
    <row r="265" spans="1:17" ht="12.75">
      <c r="A265" s="606"/>
      <c r="B265" s="143" t="s">
        <v>140</v>
      </c>
      <c r="C265" s="563"/>
      <c r="D265" s="564"/>
      <c r="E265" s="152"/>
      <c r="F265" s="155"/>
      <c r="G265" s="152"/>
      <c r="H265" s="153"/>
      <c r="I265" s="153"/>
      <c r="J265" s="153"/>
      <c r="K265" s="153"/>
      <c r="L265" s="153"/>
      <c r="M265" s="153"/>
      <c r="N265" s="153"/>
      <c r="O265" s="153"/>
      <c r="P265" s="153"/>
      <c r="Q265" s="154"/>
    </row>
    <row r="266" spans="1:17" ht="12.75">
      <c r="A266" s="611"/>
      <c r="B266" s="526" t="s">
        <v>145</v>
      </c>
      <c r="C266" s="584"/>
      <c r="D266" s="612"/>
      <c r="E266" s="522"/>
      <c r="F266" s="522"/>
      <c r="G266" s="522"/>
      <c r="H266" s="523"/>
      <c r="I266" s="523"/>
      <c r="J266" s="523"/>
      <c r="K266" s="523"/>
      <c r="L266" s="523"/>
      <c r="M266" s="523"/>
      <c r="N266" s="523"/>
      <c r="O266" s="523"/>
      <c r="P266" s="523"/>
      <c r="Q266" s="524"/>
    </row>
    <row r="267" spans="1:17" ht="12.75">
      <c r="A267" s="605" t="s">
        <v>536</v>
      </c>
      <c r="B267" s="140" t="s">
        <v>85</v>
      </c>
      <c r="C267" s="527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73"/>
    </row>
    <row r="268" spans="1:17" ht="12.75">
      <c r="A268" s="606"/>
      <c r="B268" s="143" t="s">
        <v>86</v>
      </c>
      <c r="C268" s="527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73"/>
    </row>
    <row r="269" spans="1:17" ht="12.75">
      <c r="A269" s="606"/>
      <c r="B269" s="143" t="s">
        <v>87</v>
      </c>
      <c r="C269" s="527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73"/>
    </row>
    <row r="270" spans="1:17" ht="12.75">
      <c r="A270" s="606"/>
      <c r="B270" s="148" t="s">
        <v>233</v>
      </c>
      <c r="C270" s="527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73"/>
    </row>
    <row r="271" spans="1:17" ht="12.75">
      <c r="A271" s="606"/>
      <c r="B271" s="148" t="s">
        <v>88</v>
      </c>
      <c r="C271" s="144" t="s">
        <v>537</v>
      </c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73"/>
    </row>
    <row r="272" spans="1:17" ht="12.75">
      <c r="A272" s="606"/>
      <c r="B272" s="149" t="s">
        <v>89</v>
      </c>
      <c r="C272" s="582"/>
      <c r="D272" s="560"/>
      <c r="E272" s="150">
        <f>E273+E274</f>
        <v>6706670</v>
      </c>
      <c r="F272" s="150">
        <f>F273+F274</f>
        <v>2012001</v>
      </c>
      <c r="G272" s="150">
        <f>G273+G274</f>
        <v>4694669</v>
      </c>
      <c r="H272" s="150">
        <f>H273</f>
        <v>2012001</v>
      </c>
      <c r="I272" s="150">
        <f aca="true" t="shared" si="20" ref="I272:Q272">I273</f>
        <v>2012001</v>
      </c>
      <c r="J272" s="150">
        <f t="shared" si="20"/>
        <v>0</v>
      </c>
      <c r="K272" s="150">
        <f t="shared" si="20"/>
        <v>0</v>
      </c>
      <c r="L272" s="150">
        <f t="shared" si="20"/>
        <v>2012001</v>
      </c>
      <c r="M272" s="150">
        <f t="shared" si="20"/>
        <v>0</v>
      </c>
      <c r="N272" s="150">
        <f t="shared" si="20"/>
        <v>0</v>
      </c>
      <c r="O272" s="150">
        <f t="shared" si="20"/>
        <v>0</v>
      </c>
      <c r="P272" s="150">
        <f t="shared" si="20"/>
        <v>0</v>
      </c>
      <c r="Q272" s="151">
        <f t="shared" si="20"/>
        <v>0</v>
      </c>
    </row>
    <row r="273" spans="1:17" ht="12.75">
      <c r="A273" s="606"/>
      <c r="B273" s="140" t="s">
        <v>228</v>
      </c>
      <c r="C273" s="561"/>
      <c r="D273" s="562"/>
      <c r="E273" s="150">
        <f>F273+G273</f>
        <v>2012001</v>
      </c>
      <c r="F273" s="150">
        <f>I273</f>
        <v>2012001</v>
      </c>
      <c r="G273" s="150">
        <f>M273</f>
        <v>0</v>
      </c>
      <c r="H273" s="150">
        <f>I273+M273</f>
        <v>2012001</v>
      </c>
      <c r="I273" s="150">
        <f>L273</f>
        <v>2012001</v>
      </c>
      <c r="J273" s="174"/>
      <c r="K273" s="174"/>
      <c r="L273" s="150">
        <v>2012001</v>
      </c>
      <c r="M273" s="150">
        <f>SUM(N273:Q273)</f>
        <v>0</v>
      </c>
      <c r="N273" s="174"/>
      <c r="O273" s="174"/>
      <c r="P273" s="174"/>
      <c r="Q273" s="151">
        <v>0</v>
      </c>
    </row>
    <row r="274" spans="1:17" ht="12.75">
      <c r="A274" s="606"/>
      <c r="B274" s="143" t="s">
        <v>140</v>
      </c>
      <c r="C274" s="563"/>
      <c r="D274" s="564"/>
      <c r="E274" s="152">
        <f>F274+G274</f>
        <v>4694669</v>
      </c>
      <c r="F274" s="155"/>
      <c r="G274" s="152">
        <v>4694669</v>
      </c>
      <c r="H274" s="153"/>
      <c r="I274" s="153"/>
      <c r="J274" s="153"/>
      <c r="K274" s="153"/>
      <c r="L274" s="153"/>
      <c r="M274" s="153"/>
      <c r="N274" s="153"/>
      <c r="O274" s="153"/>
      <c r="P274" s="153"/>
      <c r="Q274" s="154"/>
    </row>
    <row r="275" spans="1:17" ht="13.5" thickBot="1">
      <c r="A275" s="607"/>
      <c r="B275" s="158" t="s">
        <v>145</v>
      </c>
      <c r="C275" s="563"/>
      <c r="D275" s="564"/>
      <c r="E275" s="175"/>
      <c r="F275" s="175"/>
      <c r="G275" s="175"/>
      <c r="H275" s="176"/>
      <c r="I275" s="176"/>
      <c r="J275" s="176"/>
      <c r="K275" s="176"/>
      <c r="L275" s="176"/>
      <c r="M275" s="176"/>
      <c r="N275" s="176"/>
      <c r="O275" s="176"/>
      <c r="P275" s="176"/>
      <c r="Q275" s="177"/>
    </row>
    <row r="276" spans="1:17" ht="13.5" thickBot="1">
      <c r="A276" s="574" t="s">
        <v>103</v>
      </c>
      <c r="B276" s="575"/>
      <c r="C276" s="575"/>
      <c r="D276" s="576"/>
      <c r="E276" s="178">
        <f aca="true" t="shared" si="21" ref="E276:Q276">E257+E17</f>
        <v>20816143</v>
      </c>
      <c r="F276" s="178">
        <f t="shared" si="21"/>
        <v>6080311</v>
      </c>
      <c r="G276" s="178">
        <f t="shared" si="21"/>
        <v>14979078</v>
      </c>
      <c r="H276" s="178">
        <f t="shared" si="21"/>
        <v>6517546</v>
      </c>
      <c r="I276" s="178">
        <f t="shared" si="21"/>
        <v>3228102</v>
      </c>
      <c r="J276" s="178">
        <f t="shared" si="21"/>
        <v>0</v>
      </c>
      <c r="K276" s="178">
        <f t="shared" si="21"/>
        <v>0</v>
      </c>
      <c r="L276" s="178">
        <f t="shared" si="21"/>
        <v>3087668</v>
      </c>
      <c r="M276" s="178">
        <f t="shared" si="21"/>
        <v>2686677</v>
      </c>
      <c r="N276" s="178">
        <f t="shared" si="21"/>
        <v>0</v>
      </c>
      <c r="O276" s="178">
        <f t="shared" si="21"/>
        <v>0</v>
      </c>
      <c r="P276" s="178">
        <f t="shared" si="21"/>
        <v>0</v>
      </c>
      <c r="Q276" s="179">
        <f t="shared" si="21"/>
        <v>2686677</v>
      </c>
    </row>
    <row r="277" spans="1:17" ht="12.75">
      <c r="A277" s="577" t="s">
        <v>94</v>
      </c>
      <c r="B277" s="578"/>
      <c r="C277" s="578"/>
      <c r="D277" s="578"/>
      <c r="E277" s="578"/>
      <c r="F277" s="578"/>
      <c r="G277" s="578"/>
      <c r="H277" s="578"/>
      <c r="I277" s="578"/>
      <c r="J277" s="578"/>
      <c r="K277" s="180"/>
      <c r="L277" s="180"/>
      <c r="M277" s="180"/>
      <c r="N277" s="180"/>
      <c r="O277" s="180"/>
      <c r="P277" s="180"/>
      <c r="Q277" s="181"/>
    </row>
    <row r="278" spans="1:17" ht="12.75">
      <c r="A278" s="182" t="s">
        <v>98</v>
      </c>
      <c r="B278" s="183"/>
      <c r="C278" s="183"/>
      <c r="D278" s="183"/>
      <c r="E278" s="183"/>
      <c r="F278" s="183"/>
      <c r="G278" s="183"/>
      <c r="H278" s="183"/>
      <c r="I278" s="183"/>
      <c r="J278" s="183"/>
      <c r="K278" s="180"/>
      <c r="L278" s="180"/>
      <c r="M278" s="180"/>
      <c r="N278" s="180"/>
      <c r="O278" s="180"/>
      <c r="P278" s="180"/>
      <c r="Q278" s="181"/>
    </row>
    <row r="279" spans="1:17" ht="13.5" thickBot="1">
      <c r="A279" s="184" t="s">
        <v>263</v>
      </c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6"/>
      <c r="M279" s="186"/>
      <c r="N279" s="186"/>
      <c r="O279" s="186"/>
      <c r="P279" s="186"/>
      <c r="Q279" s="187"/>
    </row>
  </sheetData>
  <sheetProtection/>
  <mergeCells count="185">
    <mergeCell ref="A276:D276"/>
    <mergeCell ref="A277:J277"/>
    <mergeCell ref="A258:A266"/>
    <mergeCell ref="C263:D263"/>
    <mergeCell ref="C264:D266"/>
    <mergeCell ref="A267:A275"/>
    <mergeCell ref="C272:D272"/>
    <mergeCell ref="C273:D275"/>
    <mergeCell ref="A248:A256"/>
    <mergeCell ref="C248:J248"/>
    <mergeCell ref="C250:Q250"/>
    <mergeCell ref="C253:D253"/>
    <mergeCell ref="C254:D256"/>
    <mergeCell ref="C257:D257"/>
    <mergeCell ref="A239:A247"/>
    <mergeCell ref="C239:J239"/>
    <mergeCell ref="C240:Q240"/>
    <mergeCell ref="C241:K241"/>
    <mergeCell ref="C244:D244"/>
    <mergeCell ref="C245:D247"/>
    <mergeCell ref="A230:A238"/>
    <mergeCell ref="C230:J230"/>
    <mergeCell ref="C231:Q231"/>
    <mergeCell ref="C232:K232"/>
    <mergeCell ref="C235:D235"/>
    <mergeCell ref="C236:D238"/>
    <mergeCell ref="A221:A229"/>
    <mergeCell ref="C221:J221"/>
    <mergeCell ref="C222:Q222"/>
    <mergeCell ref="C223:K223"/>
    <mergeCell ref="C226:D226"/>
    <mergeCell ref="C227:D229"/>
    <mergeCell ref="A212:A220"/>
    <mergeCell ref="C212:J212"/>
    <mergeCell ref="C213:Q213"/>
    <mergeCell ref="C214:K214"/>
    <mergeCell ref="C217:D217"/>
    <mergeCell ref="C218:D220"/>
    <mergeCell ref="A203:A211"/>
    <mergeCell ref="C203:J203"/>
    <mergeCell ref="C204:Q204"/>
    <mergeCell ref="C205:K205"/>
    <mergeCell ref="C208:D208"/>
    <mergeCell ref="C209:D211"/>
    <mergeCell ref="A194:A202"/>
    <mergeCell ref="C194:J194"/>
    <mergeCell ref="C195:Q195"/>
    <mergeCell ref="C196:K196"/>
    <mergeCell ref="C199:D199"/>
    <mergeCell ref="C200:D202"/>
    <mergeCell ref="A185:A193"/>
    <mergeCell ref="C185:J185"/>
    <mergeCell ref="C186:Q186"/>
    <mergeCell ref="C187:K187"/>
    <mergeCell ref="C190:D190"/>
    <mergeCell ref="C191:D193"/>
    <mergeCell ref="A176:A184"/>
    <mergeCell ref="C176:J176"/>
    <mergeCell ref="C177:Q177"/>
    <mergeCell ref="C178:K178"/>
    <mergeCell ref="C181:D181"/>
    <mergeCell ref="C182:D184"/>
    <mergeCell ref="A167:A175"/>
    <mergeCell ref="C167:J167"/>
    <mergeCell ref="C168:Q168"/>
    <mergeCell ref="C169:K169"/>
    <mergeCell ref="C172:D172"/>
    <mergeCell ref="C173:D175"/>
    <mergeCell ref="A158:A166"/>
    <mergeCell ref="C158:J158"/>
    <mergeCell ref="C159:Q159"/>
    <mergeCell ref="C160:K160"/>
    <mergeCell ref="C163:D163"/>
    <mergeCell ref="C164:D166"/>
    <mergeCell ref="A149:A157"/>
    <mergeCell ref="C149:J149"/>
    <mergeCell ref="C150:Q150"/>
    <mergeCell ref="C151:K151"/>
    <mergeCell ref="C154:D154"/>
    <mergeCell ref="C155:D157"/>
    <mergeCell ref="A131:A139"/>
    <mergeCell ref="C132:Q132"/>
    <mergeCell ref="C136:D136"/>
    <mergeCell ref="C137:D139"/>
    <mergeCell ref="A140:A148"/>
    <mergeCell ref="C140:J140"/>
    <mergeCell ref="C141:Q141"/>
    <mergeCell ref="C142:K142"/>
    <mergeCell ref="C145:D145"/>
    <mergeCell ref="C146:D148"/>
    <mergeCell ref="A115:A122"/>
    <mergeCell ref="C116:Q116"/>
    <mergeCell ref="C119:D119"/>
    <mergeCell ref="C120:D122"/>
    <mergeCell ref="A123:A130"/>
    <mergeCell ref="C124:Q124"/>
    <mergeCell ref="C127:D127"/>
    <mergeCell ref="C128:D130"/>
    <mergeCell ref="A99:A106"/>
    <mergeCell ref="C103:D103"/>
    <mergeCell ref="C104:D106"/>
    <mergeCell ref="A107:A114"/>
    <mergeCell ref="C111:D111"/>
    <mergeCell ref="C112:D114"/>
    <mergeCell ref="A91:A98"/>
    <mergeCell ref="C91:J91"/>
    <mergeCell ref="C92:Q92"/>
    <mergeCell ref="C93:K93"/>
    <mergeCell ref="C95:D95"/>
    <mergeCell ref="C96:D98"/>
    <mergeCell ref="A83:A90"/>
    <mergeCell ref="C83:J83"/>
    <mergeCell ref="C84:Q84"/>
    <mergeCell ref="C85:K85"/>
    <mergeCell ref="C87:D87"/>
    <mergeCell ref="C88:D90"/>
    <mergeCell ref="A75:A82"/>
    <mergeCell ref="C75:J75"/>
    <mergeCell ref="C76:Q76"/>
    <mergeCell ref="C77:K77"/>
    <mergeCell ref="C79:D79"/>
    <mergeCell ref="C80:D82"/>
    <mergeCell ref="A67:A74"/>
    <mergeCell ref="C67:J67"/>
    <mergeCell ref="C68:Q68"/>
    <mergeCell ref="C69:K69"/>
    <mergeCell ref="C71:D71"/>
    <mergeCell ref="C72:D74"/>
    <mergeCell ref="A59:A66"/>
    <mergeCell ref="C59:J59"/>
    <mergeCell ref="C60:Q60"/>
    <mergeCell ref="C61:K61"/>
    <mergeCell ref="C63:D63"/>
    <mergeCell ref="C64:D66"/>
    <mergeCell ref="A51:A58"/>
    <mergeCell ref="C51:J51"/>
    <mergeCell ref="C52:Q52"/>
    <mergeCell ref="C53:K53"/>
    <mergeCell ref="C55:D55"/>
    <mergeCell ref="C56:D58"/>
    <mergeCell ref="A42:A50"/>
    <mergeCell ref="C42:J42"/>
    <mergeCell ref="C43:Q43"/>
    <mergeCell ref="C44:K44"/>
    <mergeCell ref="C47:D47"/>
    <mergeCell ref="C48:D50"/>
    <mergeCell ref="A34:A41"/>
    <mergeCell ref="C34:J34"/>
    <mergeCell ref="C35:Q35"/>
    <mergeCell ref="C36:K36"/>
    <mergeCell ref="C38:D38"/>
    <mergeCell ref="C39:D41"/>
    <mergeCell ref="A26:A33"/>
    <mergeCell ref="C26:J26"/>
    <mergeCell ref="C27:Q27"/>
    <mergeCell ref="C28:K28"/>
    <mergeCell ref="C29:M29"/>
    <mergeCell ref="C30:D30"/>
    <mergeCell ref="C31:D33"/>
    <mergeCell ref="C17:D17"/>
    <mergeCell ref="A18:A25"/>
    <mergeCell ref="C18:J18"/>
    <mergeCell ref="C19:Q19"/>
    <mergeCell ref="C21:J21"/>
    <mergeCell ref="C22:D22"/>
    <mergeCell ref="C23:D25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</mergeCells>
  <printOptions/>
  <pageMargins left="0.1968503937007874" right="0.7086614173228347" top="0.7480314960629921" bottom="0.7480314960629921" header="0.31496062992125984" footer="0.31496062992125984"/>
  <pageSetup fitToHeight="4" fitToWidth="4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view="pageBreakPreview" zoomScaleSheetLayoutView="100" zoomScalePageLayoutView="0" workbookViewId="0" topLeftCell="A132">
      <selection activeCell="F158" sqref="F158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7.25390625" style="0" customWidth="1"/>
    <col min="4" max="4" width="46.25390625" style="0" customWidth="1"/>
  </cols>
  <sheetData>
    <row r="1" spans="1:7" ht="12.75">
      <c r="A1" s="190"/>
      <c r="B1" s="190"/>
      <c r="C1" s="190"/>
      <c r="D1" s="190"/>
      <c r="E1" s="191"/>
      <c r="F1" s="192" t="s">
        <v>548</v>
      </c>
      <c r="G1" s="190"/>
    </row>
    <row r="2" spans="1:7" ht="12.75">
      <c r="A2" s="190"/>
      <c r="B2" s="190"/>
      <c r="C2" s="190"/>
      <c r="D2" s="190"/>
      <c r="E2" s="191"/>
      <c r="F2" s="192" t="s">
        <v>271</v>
      </c>
      <c r="G2" s="190"/>
    </row>
    <row r="3" spans="1:7" ht="12.75">
      <c r="A3" s="190"/>
      <c r="B3" s="190"/>
      <c r="C3" s="190"/>
      <c r="D3" s="190"/>
      <c r="E3" s="191"/>
      <c r="F3" s="192" t="s">
        <v>172</v>
      </c>
      <c r="G3" s="190"/>
    </row>
    <row r="4" spans="1:7" ht="12.75">
      <c r="A4" s="190"/>
      <c r="B4" s="190"/>
      <c r="C4" s="190"/>
      <c r="D4" s="190"/>
      <c r="E4" s="191"/>
      <c r="F4" s="192" t="s">
        <v>272</v>
      </c>
      <c r="G4" s="190"/>
    </row>
    <row r="5" spans="1:7" ht="12.75">
      <c r="A5" s="190"/>
      <c r="B5" s="190"/>
      <c r="C5" s="190"/>
      <c r="D5" s="190"/>
      <c r="E5" s="190"/>
      <c r="F5" s="190"/>
      <c r="G5" s="190"/>
    </row>
    <row r="6" spans="1:7" ht="12.75">
      <c r="A6" s="190"/>
      <c r="B6" s="190"/>
      <c r="C6" s="190"/>
      <c r="D6" s="190"/>
      <c r="E6" s="190"/>
      <c r="F6" s="190"/>
      <c r="G6" s="190"/>
    </row>
    <row r="7" spans="1:7" ht="12.75">
      <c r="A7" s="190"/>
      <c r="B7" s="190"/>
      <c r="C7" s="190"/>
      <c r="D7" s="190"/>
      <c r="E7" s="190"/>
      <c r="F7" s="190"/>
      <c r="G7" s="190"/>
    </row>
    <row r="8" spans="1:7" ht="12.75">
      <c r="A8" s="190"/>
      <c r="B8" s="190"/>
      <c r="C8" s="190"/>
      <c r="D8" s="190"/>
      <c r="E8" s="190"/>
      <c r="F8" s="190"/>
      <c r="G8" s="190"/>
    </row>
    <row r="9" spans="1:7" ht="15.75">
      <c r="A9" s="613" t="s">
        <v>273</v>
      </c>
      <c r="B9" s="613"/>
      <c r="C9" s="613"/>
      <c r="D9" s="613"/>
      <c r="E9" s="613"/>
      <c r="F9" s="613"/>
      <c r="G9" s="190"/>
    </row>
    <row r="10" spans="1:7" ht="15.75">
      <c r="A10" s="614" t="s">
        <v>274</v>
      </c>
      <c r="B10" s="614"/>
      <c r="C10" s="614"/>
      <c r="D10" s="614"/>
      <c r="E10" s="614"/>
      <c r="F10" s="614"/>
      <c r="G10" s="190"/>
    </row>
    <row r="11" spans="1:7" ht="15.75">
      <c r="A11" s="614" t="s">
        <v>275</v>
      </c>
      <c r="B11" s="614"/>
      <c r="C11" s="614"/>
      <c r="D11" s="614"/>
      <c r="E11" s="614"/>
      <c r="F11" s="614"/>
      <c r="G11" s="190"/>
    </row>
    <row r="12" spans="1:7" ht="12.75">
      <c r="A12" s="190"/>
      <c r="B12" s="193"/>
      <c r="C12" s="193"/>
      <c r="D12" s="193"/>
      <c r="E12" s="193"/>
      <c r="F12" s="193"/>
      <c r="G12" s="190"/>
    </row>
    <row r="13" spans="1:7" ht="13.5" thickBot="1">
      <c r="A13" s="190"/>
      <c r="B13" s="190"/>
      <c r="C13" s="190"/>
      <c r="D13" s="190"/>
      <c r="E13" s="194"/>
      <c r="F13" s="194"/>
      <c r="G13" s="195"/>
    </row>
    <row r="14" spans="1:7" ht="12.75">
      <c r="A14" s="196"/>
      <c r="B14" s="197"/>
      <c r="C14" s="197"/>
      <c r="D14" s="198"/>
      <c r="E14" s="199"/>
      <c r="F14" s="199"/>
      <c r="G14" s="200" t="s">
        <v>276</v>
      </c>
    </row>
    <row r="15" spans="1:7" ht="12.75">
      <c r="A15" s="201" t="s">
        <v>277</v>
      </c>
      <c r="B15" s="202" t="s">
        <v>43</v>
      </c>
      <c r="C15" s="202" t="s">
        <v>4</v>
      </c>
      <c r="D15" s="202" t="s">
        <v>278</v>
      </c>
      <c r="E15" s="203" t="s">
        <v>279</v>
      </c>
      <c r="F15" s="203" t="s">
        <v>9</v>
      </c>
      <c r="G15" s="204" t="s">
        <v>280</v>
      </c>
    </row>
    <row r="16" spans="1:7" ht="12.75">
      <c r="A16" s="201"/>
      <c r="B16" s="202"/>
      <c r="C16" s="202"/>
      <c r="D16" s="205"/>
      <c r="E16" s="203"/>
      <c r="F16" s="203"/>
      <c r="G16" s="204" t="s">
        <v>281</v>
      </c>
    </row>
    <row r="17" spans="1:7" ht="13.5" thickBot="1">
      <c r="A17" s="206"/>
      <c r="B17" s="207"/>
      <c r="C17" s="208"/>
      <c r="D17" s="209"/>
      <c r="E17" s="209"/>
      <c r="F17" s="210"/>
      <c r="G17" s="211" t="s">
        <v>282</v>
      </c>
    </row>
    <row r="18" spans="1:7" ht="13.5" thickBot="1">
      <c r="A18" s="212">
        <v>1</v>
      </c>
      <c r="B18" s="213">
        <v>2</v>
      </c>
      <c r="C18" s="213">
        <v>3</v>
      </c>
      <c r="D18" s="213">
        <v>4</v>
      </c>
      <c r="E18" s="214">
        <v>5</v>
      </c>
      <c r="F18" s="215">
        <v>6</v>
      </c>
      <c r="G18" s="216">
        <v>7</v>
      </c>
    </row>
    <row r="19" spans="1:7" ht="13.5" thickBot="1">
      <c r="A19" s="217" t="s">
        <v>283</v>
      </c>
      <c r="B19" s="218"/>
      <c r="C19" s="218"/>
      <c r="D19" s="219" t="s">
        <v>284</v>
      </c>
      <c r="E19" s="220">
        <f>E20</f>
        <v>38000</v>
      </c>
      <c r="F19" s="220">
        <f>F20</f>
        <v>38000</v>
      </c>
      <c r="G19" s="221">
        <f>G20</f>
        <v>90</v>
      </c>
    </row>
    <row r="20" spans="1:7" ht="12.75">
      <c r="A20" s="222"/>
      <c r="B20" s="223" t="s">
        <v>285</v>
      </c>
      <c r="C20" s="224"/>
      <c r="D20" s="225" t="s">
        <v>286</v>
      </c>
      <c r="E20" s="226">
        <f>E21</f>
        <v>38000</v>
      </c>
      <c r="F20" s="227">
        <f>SUM(F21:F22)</f>
        <v>38000</v>
      </c>
      <c r="G20" s="228">
        <f>G25</f>
        <v>90</v>
      </c>
    </row>
    <row r="21" spans="1:7" ht="12.75">
      <c r="A21" s="222"/>
      <c r="B21" s="229"/>
      <c r="C21" s="230" t="s">
        <v>287</v>
      </c>
      <c r="D21" s="231" t="s">
        <v>288</v>
      </c>
      <c r="E21" s="232">
        <v>38000</v>
      </c>
      <c r="F21" s="233"/>
      <c r="G21" s="234"/>
    </row>
    <row r="22" spans="1:7" ht="12.75">
      <c r="A22" s="222"/>
      <c r="B22" s="229"/>
      <c r="C22" s="230" t="s">
        <v>289</v>
      </c>
      <c r="D22" s="231" t="s">
        <v>290</v>
      </c>
      <c r="E22" s="232"/>
      <c r="F22" s="233">
        <v>38000</v>
      </c>
      <c r="G22" s="234"/>
    </row>
    <row r="23" spans="1:7" ht="12.75">
      <c r="A23" s="222"/>
      <c r="B23" s="229"/>
      <c r="C23" s="230"/>
      <c r="D23" s="231"/>
      <c r="E23" s="232"/>
      <c r="F23" s="233"/>
      <c r="G23" s="234"/>
    </row>
    <row r="24" spans="1:7" ht="12.75">
      <c r="A24" s="222"/>
      <c r="B24" s="223" t="s">
        <v>291</v>
      </c>
      <c r="C24" s="235"/>
      <c r="D24" s="236" t="s">
        <v>292</v>
      </c>
      <c r="E24" s="237"/>
      <c r="F24" s="227"/>
      <c r="G24" s="238">
        <f>G25</f>
        <v>90</v>
      </c>
    </row>
    <row r="25" spans="1:7" ht="12.75">
      <c r="A25" s="222"/>
      <c r="B25" s="229"/>
      <c r="C25" s="230" t="s">
        <v>293</v>
      </c>
      <c r="D25" s="231" t="s">
        <v>294</v>
      </c>
      <c r="E25" s="232"/>
      <c r="F25" s="233"/>
      <c r="G25" s="234">
        <v>90</v>
      </c>
    </row>
    <row r="26" spans="1:7" ht="12.75">
      <c r="A26" s="239"/>
      <c r="B26" s="229"/>
      <c r="C26" s="229"/>
      <c r="D26" s="231"/>
      <c r="E26" s="232"/>
      <c r="F26" s="233"/>
      <c r="G26" s="234"/>
    </row>
    <row r="27" spans="1:7" ht="13.5" thickBot="1">
      <c r="A27" s="240">
        <v>700</v>
      </c>
      <c r="B27" s="218"/>
      <c r="C27" s="218"/>
      <c r="D27" s="241" t="s">
        <v>295</v>
      </c>
      <c r="E27" s="220">
        <f>E28</f>
        <v>23000</v>
      </c>
      <c r="F27" s="242">
        <f>F28</f>
        <v>23000</v>
      </c>
      <c r="G27" s="243">
        <f>G28</f>
        <v>248000</v>
      </c>
    </row>
    <row r="28" spans="1:7" ht="12.75">
      <c r="A28" s="239"/>
      <c r="B28" s="244">
        <v>70005</v>
      </c>
      <c r="C28" s="224"/>
      <c r="D28" s="236" t="s">
        <v>296</v>
      </c>
      <c r="E28" s="226">
        <f>E29</f>
        <v>23000</v>
      </c>
      <c r="F28" s="227">
        <f>SUM(F31:F35)</f>
        <v>23000</v>
      </c>
      <c r="G28" s="228">
        <f>G30</f>
        <v>248000</v>
      </c>
    </row>
    <row r="29" spans="1:7" ht="12.75">
      <c r="A29" s="239"/>
      <c r="B29" s="229"/>
      <c r="C29" s="230" t="s">
        <v>287</v>
      </c>
      <c r="D29" s="231" t="s">
        <v>288</v>
      </c>
      <c r="E29" s="232">
        <v>23000</v>
      </c>
      <c r="F29" s="233"/>
      <c r="G29" s="234"/>
    </row>
    <row r="30" spans="1:7" ht="12.75">
      <c r="A30" s="239"/>
      <c r="B30" s="229"/>
      <c r="C30" s="230" t="s">
        <v>293</v>
      </c>
      <c r="D30" s="231" t="s">
        <v>294</v>
      </c>
      <c r="E30" s="232"/>
      <c r="F30" s="233"/>
      <c r="G30" s="234">
        <v>248000</v>
      </c>
    </row>
    <row r="31" spans="1:7" ht="12.75">
      <c r="A31" s="239"/>
      <c r="B31" s="229"/>
      <c r="C31" s="250">
        <v>4210</v>
      </c>
      <c r="D31" s="247" t="s">
        <v>313</v>
      </c>
      <c r="E31" s="232"/>
      <c r="F31" s="233">
        <v>1500</v>
      </c>
      <c r="G31" s="234"/>
    </row>
    <row r="32" spans="1:7" ht="12.75">
      <c r="A32" s="239"/>
      <c r="B32" s="229"/>
      <c r="C32" s="230" t="s">
        <v>297</v>
      </c>
      <c r="D32" s="231" t="s">
        <v>298</v>
      </c>
      <c r="E32" s="232"/>
      <c r="F32" s="245">
        <f>11000-1500</f>
        <v>9500</v>
      </c>
      <c r="G32" s="234"/>
    </row>
    <row r="33" spans="1:7" ht="12.75">
      <c r="A33" s="239"/>
      <c r="B33" s="229"/>
      <c r="C33" s="230" t="s">
        <v>289</v>
      </c>
      <c r="D33" s="231" t="s">
        <v>290</v>
      </c>
      <c r="E33" s="232"/>
      <c r="F33" s="245">
        <v>7000</v>
      </c>
      <c r="G33" s="234"/>
    </row>
    <row r="34" spans="1:7" ht="12.75">
      <c r="A34" s="239"/>
      <c r="B34" s="229"/>
      <c r="C34" s="230" t="s">
        <v>299</v>
      </c>
      <c r="D34" s="231" t="s">
        <v>300</v>
      </c>
      <c r="E34" s="232"/>
      <c r="F34" s="245">
        <v>3000</v>
      </c>
      <c r="G34" s="246"/>
    </row>
    <row r="35" spans="1:7" ht="12.75">
      <c r="A35" s="239"/>
      <c r="B35" s="229"/>
      <c r="C35" s="230" t="s">
        <v>301</v>
      </c>
      <c r="D35" s="247" t="s">
        <v>302</v>
      </c>
      <c r="E35" s="232"/>
      <c r="F35" s="245">
        <v>2000</v>
      </c>
      <c r="G35" s="246"/>
    </row>
    <row r="36" spans="1:7" ht="12.75">
      <c r="A36" s="239"/>
      <c r="B36" s="229"/>
      <c r="C36" s="230"/>
      <c r="D36" s="231"/>
      <c r="E36" s="232"/>
      <c r="F36" s="233"/>
      <c r="G36" s="246"/>
    </row>
    <row r="37" spans="1:7" ht="13.5" thickBot="1">
      <c r="A37" s="240">
        <v>710</v>
      </c>
      <c r="B37" s="218"/>
      <c r="C37" s="248"/>
      <c r="D37" s="241" t="s">
        <v>303</v>
      </c>
      <c r="E37" s="220">
        <f>E38+E43+E47</f>
        <v>349987</v>
      </c>
      <c r="F37" s="242">
        <f>F38+F43+F47</f>
        <v>349987</v>
      </c>
      <c r="G37" s="246"/>
    </row>
    <row r="38" spans="1:7" ht="12.75">
      <c r="A38" s="239"/>
      <c r="B38" s="244">
        <v>71013</v>
      </c>
      <c r="C38" s="235"/>
      <c r="D38" s="236" t="s">
        <v>304</v>
      </c>
      <c r="E38" s="226">
        <f>E39</f>
        <v>45000</v>
      </c>
      <c r="F38" s="227">
        <f>SUM(F40:F41)</f>
        <v>45000</v>
      </c>
      <c r="G38" s="246"/>
    </row>
    <row r="39" spans="1:7" ht="12.75">
      <c r="A39" s="239"/>
      <c r="B39" s="229"/>
      <c r="C39" s="230" t="s">
        <v>287</v>
      </c>
      <c r="D39" s="231" t="s">
        <v>288</v>
      </c>
      <c r="E39" s="232">
        <v>45000</v>
      </c>
      <c r="F39" s="233"/>
      <c r="G39" s="246"/>
    </row>
    <row r="40" spans="1:7" ht="12.75">
      <c r="A40" s="239"/>
      <c r="B40" s="229"/>
      <c r="C40" s="230" t="s">
        <v>289</v>
      </c>
      <c r="D40" s="231" t="s">
        <v>290</v>
      </c>
      <c r="E40" s="232"/>
      <c r="F40" s="233">
        <v>43000</v>
      </c>
      <c r="G40" s="246"/>
    </row>
    <row r="41" spans="1:7" ht="12.75">
      <c r="A41" s="239"/>
      <c r="B41" s="229"/>
      <c r="C41" s="230" t="s">
        <v>301</v>
      </c>
      <c r="D41" s="247" t="s">
        <v>305</v>
      </c>
      <c r="E41" s="232"/>
      <c r="F41" s="233">
        <v>2000</v>
      </c>
      <c r="G41" s="246"/>
    </row>
    <row r="42" spans="1:7" ht="12.75">
      <c r="A42" s="239"/>
      <c r="B42" s="229"/>
      <c r="C42" s="230"/>
      <c r="D42" s="231"/>
      <c r="E42" s="232"/>
      <c r="F42" s="233"/>
      <c r="G42" s="246"/>
    </row>
    <row r="43" spans="1:7" ht="12.75">
      <c r="A43" s="239"/>
      <c r="B43" s="244">
        <v>71014</v>
      </c>
      <c r="C43" s="235"/>
      <c r="D43" s="236" t="s">
        <v>306</v>
      </c>
      <c r="E43" s="226">
        <f>E44</f>
        <v>15000</v>
      </c>
      <c r="F43" s="227">
        <f>SUM(F45)</f>
        <v>15000</v>
      </c>
      <c r="G43" s="246"/>
    </row>
    <row r="44" spans="1:7" ht="12.75">
      <c r="A44" s="239"/>
      <c r="B44" s="229"/>
      <c r="C44" s="230" t="s">
        <v>287</v>
      </c>
      <c r="D44" s="231" t="s">
        <v>288</v>
      </c>
      <c r="E44" s="232">
        <f>'[1]Dochody-ukł.wykon.'!F60</f>
        <v>15000</v>
      </c>
      <c r="F44" s="233"/>
      <c r="G44" s="246"/>
    </row>
    <row r="45" spans="1:7" ht="12.75">
      <c r="A45" s="239"/>
      <c r="B45" s="229"/>
      <c r="C45" s="230" t="s">
        <v>289</v>
      </c>
      <c r="D45" s="231" t="s">
        <v>290</v>
      </c>
      <c r="E45" s="232"/>
      <c r="F45" s="233">
        <f>'[1]WYDATKI ukł.wyk.'!F95</f>
        <v>15000</v>
      </c>
      <c r="G45" s="246"/>
    </row>
    <row r="46" spans="1:7" ht="12.75">
      <c r="A46" s="239"/>
      <c r="B46" s="229"/>
      <c r="C46" s="230"/>
      <c r="D46" s="231"/>
      <c r="E46" s="232"/>
      <c r="F46" s="233"/>
      <c r="G46" s="246"/>
    </row>
    <row r="47" spans="1:7" ht="12.75">
      <c r="A47" s="239"/>
      <c r="B47" s="244">
        <v>71015</v>
      </c>
      <c r="C47" s="224"/>
      <c r="D47" s="236" t="s">
        <v>307</v>
      </c>
      <c r="E47" s="226">
        <f>SUM(E48:E48)</f>
        <v>289987</v>
      </c>
      <c r="F47" s="227">
        <f>SUM(F49:F64)</f>
        <v>289987</v>
      </c>
      <c r="G47" s="246"/>
    </row>
    <row r="48" spans="1:7" ht="12.75">
      <c r="A48" s="239"/>
      <c r="B48" s="229"/>
      <c r="C48" s="249">
        <v>2110</v>
      </c>
      <c r="D48" s="231" t="s">
        <v>288</v>
      </c>
      <c r="E48" s="232">
        <v>289987</v>
      </c>
      <c r="F48" s="233"/>
      <c r="G48" s="246"/>
    </row>
    <row r="49" spans="1:7" ht="12.75">
      <c r="A49" s="239"/>
      <c r="B49" s="229"/>
      <c r="C49" s="250">
        <v>4010</v>
      </c>
      <c r="D49" s="247" t="s">
        <v>308</v>
      </c>
      <c r="E49" s="232"/>
      <c r="F49" s="233">
        <v>63924</v>
      </c>
      <c r="G49" s="246"/>
    </row>
    <row r="50" spans="1:7" ht="12.75">
      <c r="A50" s="239"/>
      <c r="B50" s="229"/>
      <c r="C50" s="250">
        <v>4020</v>
      </c>
      <c r="D50" s="247" t="s">
        <v>309</v>
      </c>
      <c r="E50" s="232"/>
      <c r="F50" s="233">
        <v>144280</v>
      </c>
      <c r="G50" s="246"/>
    </row>
    <row r="51" spans="1:7" ht="12.75">
      <c r="A51" s="239"/>
      <c r="B51" s="229"/>
      <c r="C51" s="250">
        <v>4040</v>
      </c>
      <c r="D51" s="247" t="s">
        <v>310</v>
      </c>
      <c r="E51" s="232"/>
      <c r="F51" s="233">
        <v>17759</v>
      </c>
      <c r="G51" s="246"/>
    </row>
    <row r="52" spans="1:7" ht="12.75">
      <c r="A52" s="239"/>
      <c r="B52" s="229"/>
      <c r="C52" s="250">
        <v>4110</v>
      </c>
      <c r="D52" s="247" t="s">
        <v>311</v>
      </c>
      <c r="E52" s="232"/>
      <c r="F52" s="233">
        <v>35996</v>
      </c>
      <c r="G52" s="246"/>
    </row>
    <row r="53" spans="1:7" ht="12.75">
      <c r="A53" s="239"/>
      <c r="B53" s="229"/>
      <c r="C53" s="250">
        <v>4120</v>
      </c>
      <c r="D53" s="247" t="s">
        <v>312</v>
      </c>
      <c r="E53" s="232"/>
      <c r="F53" s="233">
        <v>2590</v>
      </c>
      <c r="G53" s="246"/>
    </row>
    <row r="54" spans="1:7" ht="12.75">
      <c r="A54" s="239"/>
      <c r="B54" s="229"/>
      <c r="C54" s="250">
        <v>4210</v>
      </c>
      <c r="D54" s="247" t="s">
        <v>313</v>
      </c>
      <c r="E54" s="232"/>
      <c r="F54" s="233">
        <v>1648</v>
      </c>
      <c r="G54" s="246"/>
    </row>
    <row r="55" spans="1:7" ht="12.75">
      <c r="A55" s="239"/>
      <c r="B55" s="229"/>
      <c r="C55" s="229">
        <v>4270</v>
      </c>
      <c r="D55" s="247" t="s">
        <v>298</v>
      </c>
      <c r="E55" s="232"/>
      <c r="F55" s="233">
        <v>200</v>
      </c>
      <c r="G55" s="246"/>
    </row>
    <row r="56" spans="1:7" ht="12.75">
      <c r="A56" s="239"/>
      <c r="B56" s="229"/>
      <c r="C56" s="251" t="s">
        <v>289</v>
      </c>
      <c r="D56" s="247" t="s">
        <v>290</v>
      </c>
      <c r="E56" s="232"/>
      <c r="F56" s="233">
        <v>2590</v>
      </c>
      <c r="G56" s="246"/>
    </row>
    <row r="57" spans="1:7" ht="12.75">
      <c r="A57" s="239"/>
      <c r="B57" s="229"/>
      <c r="C57" s="229">
        <v>4350</v>
      </c>
      <c r="D57" s="247" t="s">
        <v>314</v>
      </c>
      <c r="E57" s="232"/>
      <c r="F57" s="233">
        <v>2184</v>
      </c>
      <c r="G57" s="246"/>
    </row>
    <row r="58" spans="1:7" ht="12.75">
      <c r="A58" s="239"/>
      <c r="B58" s="229"/>
      <c r="C58" s="252">
        <v>4360</v>
      </c>
      <c r="D58" s="247" t="s">
        <v>315</v>
      </c>
      <c r="E58" s="232"/>
      <c r="F58" s="233">
        <v>300</v>
      </c>
      <c r="G58" s="246"/>
    </row>
    <row r="59" spans="1:7" ht="12.75">
      <c r="A59" s="239"/>
      <c r="B59" s="229"/>
      <c r="C59" s="229">
        <v>4370</v>
      </c>
      <c r="D59" s="247" t="s">
        <v>316</v>
      </c>
      <c r="E59" s="232"/>
      <c r="F59" s="233">
        <v>2596</v>
      </c>
      <c r="G59" s="246"/>
    </row>
    <row r="60" spans="1:7" ht="12.75">
      <c r="A60" s="239"/>
      <c r="B60" s="229"/>
      <c r="C60" s="229">
        <v>4400</v>
      </c>
      <c r="D60" s="247" t="s">
        <v>317</v>
      </c>
      <c r="E60" s="232"/>
      <c r="F60" s="233">
        <v>6936</v>
      </c>
      <c r="G60" s="246"/>
    </row>
    <row r="61" spans="1:7" ht="12.75">
      <c r="A61" s="239"/>
      <c r="B61" s="229"/>
      <c r="C61" s="251" t="s">
        <v>318</v>
      </c>
      <c r="D61" s="247" t="s">
        <v>319</v>
      </c>
      <c r="E61" s="232"/>
      <c r="F61" s="233">
        <v>1400</v>
      </c>
      <c r="G61" s="246"/>
    </row>
    <row r="62" spans="1:7" ht="12.75">
      <c r="A62" s="239"/>
      <c r="B62" s="229"/>
      <c r="C62" s="251" t="s">
        <v>320</v>
      </c>
      <c r="D62" s="247" t="s">
        <v>321</v>
      </c>
      <c r="E62" s="232"/>
      <c r="F62" s="233">
        <v>5000</v>
      </c>
      <c r="G62" s="246"/>
    </row>
    <row r="63" spans="1:7" ht="12.75">
      <c r="A63" s="239"/>
      <c r="B63" s="229"/>
      <c r="C63" s="253" t="s">
        <v>322</v>
      </c>
      <c r="D63" s="231" t="s">
        <v>323</v>
      </c>
      <c r="E63" s="232"/>
      <c r="F63" s="233">
        <v>0</v>
      </c>
      <c r="G63" s="246"/>
    </row>
    <row r="64" spans="1:7" ht="12.75">
      <c r="A64" s="239"/>
      <c r="B64" s="229"/>
      <c r="C64" s="253" t="s">
        <v>324</v>
      </c>
      <c r="D64" s="247" t="s">
        <v>325</v>
      </c>
      <c r="E64" s="232"/>
      <c r="F64" s="233">
        <v>2584</v>
      </c>
      <c r="G64" s="246"/>
    </row>
    <row r="65" spans="1:7" ht="12.75">
      <c r="A65" s="222"/>
      <c r="B65" s="254"/>
      <c r="C65" s="252"/>
      <c r="D65" s="231"/>
      <c r="E65" s="232"/>
      <c r="F65" s="233"/>
      <c r="G65" s="246"/>
    </row>
    <row r="66" spans="1:7" ht="13.5" thickBot="1">
      <c r="A66" s="240">
        <v>750</v>
      </c>
      <c r="B66" s="218"/>
      <c r="C66" s="218"/>
      <c r="D66" s="241" t="s">
        <v>326</v>
      </c>
      <c r="E66" s="220">
        <f>E67+E87</f>
        <v>198019</v>
      </c>
      <c r="F66" s="242">
        <f>F67+F87</f>
        <v>198019</v>
      </c>
      <c r="G66" s="246"/>
    </row>
    <row r="67" spans="1:7" ht="12.75">
      <c r="A67" s="239"/>
      <c r="B67" s="244">
        <v>75011</v>
      </c>
      <c r="C67" s="224"/>
      <c r="D67" s="236" t="s">
        <v>327</v>
      </c>
      <c r="E67" s="226">
        <f>E68</f>
        <v>186019</v>
      </c>
      <c r="F67" s="227">
        <f>SUM(F69:F86)</f>
        <v>186019</v>
      </c>
      <c r="G67" s="246"/>
    </row>
    <row r="68" spans="1:7" ht="12.75">
      <c r="A68" s="239"/>
      <c r="B68" s="229"/>
      <c r="C68" s="229">
        <v>2110</v>
      </c>
      <c r="D68" s="231" t="s">
        <v>288</v>
      </c>
      <c r="E68" s="232">
        <f>156019+30000</f>
        <v>186019</v>
      </c>
      <c r="F68" s="233"/>
      <c r="G68" s="246"/>
    </row>
    <row r="69" spans="1:7" ht="12.75">
      <c r="A69" s="239"/>
      <c r="B69" s="229"/>
      <c r="C69" s="250">
        <v>3020</v>
      </c>
      <c r="D69" s="255" t="s">
        <v>328</v>
      </c>
      <c r="E69" s="256"/>
      <c r="F69" s="245">
        <f>218+546</f>
        <v>764</v>
      </c>
      <c r="G69" s="246"/>
    </row>
    <row r="70" spans="1:7" ht="12.75">
      <c r="A70" s="239"/>
      <c r="B70" s="229"/>
      <c r="C70" s="250">
        <v>4010</v>
      </c>
      <c r="D70" s="247" t="s">
        <v>308</v>
      </c>
      <c r="E70" s="232"/>
      <c r="F70" s="245">
        <f>59452+25502</f>
        <v>84954</v>
      </c>
      <c r="G70" s="246"/>
    </row>
    <row r="71" spans="1:7" ht="12.75">
      <c r="A71" s="239"/>
      <c r="B71" s="229"/>
      <c r="C71" s="250">
        <v>4040</v>
      </c>
      <c r="D71" s="247" t="s">
        <v>310</v>
      </c>
      <c r="E71" s="232"/>
      <c r="F71" s="245">
        <v>18470</v>
      </c>
      <c r="G71" s="246"/>
    </row>
    <row r="72" spans="1:7" ht="12.75">
      <c r="A72" s="239"/>
      <c r="B72" s="229"/>
      <c r="C72" s="250">
        <v>4110</v>
      </c>
      <c r="D72" s="247" t="s">
        <v>311</v>
      </c>
      <c r="E72" s="232"/>
      <c r="F72" s="245">
        <f>35882+3873</f>
        <v>39755</v>
      </c>
      <c r="G72" s="246"/>
    </row>
    <row r="73" spans="1:7" ht="12.75">
      <c r="A73" s="239"/>
      <c r="B73" s="229"/>
      <c r="C73" s="250">
        <v>4120</v>
      </c>
      <c r="D73" s="247" t="s">
        <v>329</v>
      </c>
      <c r="E73" s="232"/>
      <c r="F73" s="245">
        <f>5787+625</f>
        <v>6412</v>
      </c>
      <c r="G73" s="246"/>
    </row>
    <row r="74" spans="1:7" ht="12.75">
      <c r="A74" s="239"/>
      <c r="B74" s="229"/>
      <c r="C74" s="250">
        <v>4170</v>
      </c>
      <c r="D74" s="247" t="s">
        <v>330</v>
      </c>
      <c r="E74" s="232"/>
      <c r="F74" s="245">
        <v>6000</v>
      </c>
      <c r="G74" s="246"/>
    </row>
    <row r="75" spans="1:7" ht="12.75">
      <c r="A75" s="239"/>
      <c r="B75" s="229"/>
      <c r="C75" s="250">
        <v>4210</v>
      </c>
      <c r="D75" s="247" t="s">
        <v>313</v>
      </c>
      <c r="E75" s="232"/>
      <c r="F75" s="245">
        <v>3096</v>
      </c>
      <c r="G75" s="246"/>
    </row>
    <row r="76" spans="1:7" ht="12.75">
      <c r="A76" s="239"/>
      <c r="B76" s="229"/>
      <c r="C76" s="250">
        <v>4260</v>
      </c>
      <c r="D76" s="247" t="s">
        <v>331</v>
      </c>
      <c r="E76" s="232"/>
      <c r="F76" s="245">
        <v>5453</v>
      </c>
      <c r="G76" s="246"/>
    </row>
    <row r="77" spans="1:7" ht="12.75">
      <c r="A77" s="239"/>
      <c r="B77" s="229"/>
      <c r="C77" s="250">
        <v>4270</v>
      </c>
      <c r="D77" s="247" t="s">
        <v>298</v>
      </c>
      <c r="E77" s="232"/>
      <c r="F77" s="245">
        <v>2000</v>
      </c>
      <c r="G77" s="246"/>
    </row>
    <row r="78" spans="1:7" ht="12.75">
      <c r="A78" s="239"/>
      <c r="B78" s="229"/>
      <c r="C78" s="250">
        <v>4280</v>
      </c>
      <c r="D78" s="247" t="s">
        <v>332</v>
      </c>
      <c r="E78" s="232"/>
      <c r="F78" s="245">
        <v>315</v>
      </c>
      <c r="G78" s="246"/>
    </row>
    <row r="79" spans="1:7" ht="12.75">
      <c r="A79" s="239"/>
      <c r="B79" s="229"/>
      <c r="C79" s="251" t="s">
        <v>289</v>
      </c>
      <c r="D79" s="247" t="s">
        <v>290</v>
      </c>
      <c r="E79" s="232"/>
      <c r="F79" s="245">
        <v>1600</v>
      </c>
      <c r="G79" s="246"/>
    </row>
    <row r="80" spans="1:7" ht="12.75">
      <c r="A80" s="239"/>
      <c r="B80" s="229"/>
      <c r="C80" s="251" t="s">
        <v>333</v>
      </c>
      <c r="D80" s="247" t="s">
        <v>314</v>
      </c>
      <c r="E80" s="232"/>
      <c r="F80" s="245">
        <v>4500</v>
      </c>
      <c r="G80" s="246"/>
    </row>
    <row r="81" spans="1:7" ht="12.75">
      <c r="A81" s="239"/>
      <c r="B81" s="229"/>
      <c r="C81" s="251" t="s">
        <v>334</v>
      </c>
      <c r="D81" s="247" t="s">
        <v>335</v>
      </c>
      <c r="E81" s="232"/>
      <c r="F81" s="245">
        <v>2100</v>
      </c>
      <c r="G81" s="246"/>
    </row>
    <row r="82" spans="1:7" ht="12.75">
      <c r="A82" s="239"/>
      <c r="B82" s="229"/>
      <c r="C82" s="251" t="s">
        <v>336</v>
      </c>
      <c r="D82" s="247" t="s">
        <v>337</v>
      </c>
      <c r="E82" s="232"/>
      <c r="F82" s="245">
        <v>1000</v>
      </c>
      <c r="G82" s="246"/>
    </row>
    <row r="83" spans="1:7" ht="12.75">
      <c r="A83" s="239"/>
      <c r="B83" s="229"/>
      <c r="C83" s="251" t="s">
        <v>320</v>
      </c>
      <c r="D83" s="247" t="s">
        <v>321</v>
      </c>
      <c r="E83" s="232"/>
      <c r="F83" s="245">
        <v>7000</v>
      </c>
      <c r="G83" s="246"/>
    </row>
    <row r="84" spans="1:7" ht="12.75">
      <c r="A84" s="239"/>
      <c r="B84" s="229"/>
      <c r="C84" s="253" t="s">
        <v>301</v>
      </c>
      <c r="D84" s="231" t="s">
        <v>338</v>
      </c>
      <c r="E84" s="232"/>
      <c r="F84" s="245">
        <f>0+500</f>
        <v>500</v>
      </c>
      <c r="G84" s="246"/>
    </row>
    <row r="85" spans="1:7" ht="12.75">
      <c r="A85" s="239"/>
      <c r="B85" s="229"/>
      <c r="C85" s="253" t="s">
        <v>322</v>
      </c>
      <c r="D85" s="231" t="s">
        <v>323</v>
      </c>
      <c r="E85" s="232"/>
      <c r="F85" s="245">
        <f>500+1100</f>
        <v>1600</v>
      </c>
      <c r="G85" s="246"/>
    </row>
    <row r="86" spans="1:7" ht="12.75">
      <c r="A86" s="239"/>
      <c r="B86" s="229"/>
      <c r="C86" s="253" t="s">
        <v>324</v>
      </c>
      <c r="D86" s="231" t="s">
        <v>339</v>
      </c>
      <c r="E86" s="232"/>
      <c r="F86" s="245">
        <v>500</v>
      </c>
      <c r="G86" s="246"/>
    </row>
    <row r="87" spans="1:7" ht="12.75">
      <c r="A87" s="239"/>
      <c r="B87" s="244">
        <v>75045</v>
      </c>
      <c r="C87" s="224"/>
      <c r="D87" s="236" t="s">
        <v>340</v>
      </c>
      <c r="E87" s="226">
        <f>E88</f>
        <v>12000</v>
      </c>
      <c r="F87" s="227">
        <f>SUM(F89:F99)</f>
        <v>12000</v>
      </c>
      <c r="G87" s="246"/>
    </row>
    <row r="88" spans="1:7" ht="12.75">
      <c r="A88" s="239"/>
      <c r="B88" s="229"/>
      <c r="C88" s="229">
        <v>2110</v>
      </c>
      <c r="D88" s="231" t="s">
        <v>288</v>
      </c>
      <c r="E88" s="232">
        <v>12000</v>
      </c>
      <c r="F88" s="233"/>
      <c r="G88" s="246"/>
    </row>
    <row r="89" spans="1:7" ht="12.75">
      <c r="A89" s="239"/>
      <c r="B89" s="229"/>
      <c r="C89" s="251" t="s">
        <v>341</v>
      </c>
      <c r="D89" s="247" t="s">
        <v>342</v>
      </c>
      <c r="E89" s="232"/>
      <c r="F89" s="233">
        <f>1400+310</f>
        <v>1710</v>
      </c>
      <c r="G89" s="246"/>
    </row>
    <row r="90" spans="1:7" ht="12.75">
      <c r="A90" s="239"/>
      <c r="B90" s="229"/>
      <c r="C90" s="250">
        <v>4110</v>
      </c>
      <c r="D90" s="247" t="s">
        <v>311</v>
      </c>
      <c r="E90" s="232"/>
      <c r="F90" s="233">
        <v>760</v>
      </c>
      <c r="G90" s="246"/>
    </row>
    <row r="91" spans="1:7" ht="12.75">
      <c r="A91" s="239"/>
      <c r="B91" s="229"/>
      <c r="C91" s="250">
        <v>4120</v>
      </c>
      <c r="D91" s="247" t="s">
        <v>312</v>
      </c>
      <c r="E91" s="232"/>
      <c r="F91" s="233">
        <v>27</v>
      </c>
      <c r="G91" s="246"/>
    </row>
    <row r="92" spans="1:7" ht="12.75">
      <c r="A92" s="239"/>
      <c r="B92" s="229"/>
      <c r="C92" s="250">
        <v>4170</v>
      </c>
      <c r="D92" s="247" t="s">
        <v>330</v>
      </c>
      <c r="E92" s="232"/>
      <c r="F92" s="233">
        <v>6500</v>
      </c>
      <c r="G92" s="246"/>
    </row>
    <row r="93" spans="1:7" ht="12.75">
      <c r="A93" s="239"/>
      <c r="B93" s="229"/>
      <c r="C93" s="250">
        <v>4210</v>
      </c>
      <c r="D93" s="247" t="s">
        <v>313</v>
      </c>
      <c r="E93" s="232"/>
      <c r="F93" s="233">
        <v>318</v>
      </c>
      <c r="G93" s="246"/>
    </row>
    <row r="94" spans="1:7" ht="12.75">
      <c r="A94" s="239"/>
      <c r="B94" s="229"/>
      <c r="C94" s="253" t="s">
        <v>289</v>
      </c>
      <c r="D94" s="247" t="s">
        <v>290</v>
      </c>
      <c r="E94" s="232"/>
      <c r="F94" s="233">
        <v>190</v>
      </c>
      <c r="G94" s="246"/>
    </row>
    <row r="95" spans="1:7" ht="12.75">
      <c r="A95" s="239"/>
      <c r="B95" s="229"/>
      <c r="C95" s="229">
        <v>4370</v>
      </c>
      <c r="D95" s="247" t="s">
        <v>343</v>
      </c>
      <c r="E95" s="232"/>
      <c r="F95" s="233">
        <v>37</v>
      </c>
      <c r="G95" s="246"/>
    </row>
    <row r="96" spans="1:7" ht="12.75">
      <c r="A96" s="239"/>
      <c r="B96" s="229"/>
      <c r="C96" s="252">
        <v>4400</v>
      </c>
      <c r="D96" s="247" t="s">
        <v>344</v>
      </c>
      <c r="E96" s="232"/>
      <c r="F96" s="233">
        <v>2200</v>
      </c>
      <c r="G96" s="246"/>
    </row>
    <row r="97" spans="1:7" ht="12.75">
      <c r="A97" s="239"/>
      <c r="B97" s="229"/>
      <c r="C97" s="253" t="s">
        <v>336</v>
      </c>
      <c r="D97" s="247" t="s">
        <v>337</v>
      </c>
      <c r="E97" s="232"/>
      <c r="F97" s="233">
        <v>191</v>
      </c>
      <c r="G97" s="246"/>
    </row>
    <row r="98" spans="1:7" ht="12.75">
      <c r="A98" s="239"/>
      <c r="B98" s="229"/>
      <c r="C98" s="229">
        <v>4740</v>
      </c>
      <c r="D98" s="247" t="s">
        <v>345</v>
      </c>
      <c r="E98" s="232"/>
      <c r="F98" s="233">
        <v>67</v>
      </c>
      <c r="G98" s="246"/>
    </row>
    <row r="99" spans="1:7" ht="12.75">
      <c r="A99" s="239"/>
      <c r="B99" s="229"/>
      <c r="C99" s="229">
        <v>4750</v>
      </c>
      <c r="D99" s="247" t="s">
        <v>339</v>
      </c>
      <c r="E99" s="232"/>
      <c r="F99" s="233">
        <v>0</v>
      </c>
      <c r="G99" s="246"/>
    </row>
    <row r="100" spans="1:7" ht="12.75">
      <c r="A100" s="239"/>
      <c r="B100" s="229"/>
      <c r="C100" s="253"/>
      <c r="D100" s="247"/>
      <c r="E100" s="232"/>
      <c r="F100" s="233"/>
      <c r="G100" s="246"/>
    </row>
    <row r="101" spans="1:7" ht="13.5" thickBot="1">
      <c r="A101" s="257">
        <v>754</v>
      </c>
      <c r="B101" s="258"/>
      <c r="C101" s="259"/>
      <c r="D101" s="260" t="s">
        <v>346</v>
      </c>
      <c r="E101" s="261">
        <f>E102</f>
        <v>2000</v>
      </c>
      <c r="F101" s="262">
        <f>F102</f>
        <v>2000</v>
      </c>
      <c r="G101" s="263"/>
    </row>
    <row r="102" spans="1:7" ht="12.75">
      <c r="A102" s="239"/>
      <c r="B102" s="244">
        <v>75414</v>
      </c>
      <c r="C102" s="235"/>
      <c r="D102" s="264" t="s">
        <v>347</v>
      </c>
      <c r="E102" s="237">
        <f>E103</f>
        <v>2000</v>
      </c>
      <c r="F102" s="227">
        <f>F104</f>
        <v>2000</v>
      </c>
      <c r="G102" s="265"/>
    </row>
    <row r="103" spans="1:7" ht="12.75">
      <c r="A103" s="239"/>
      <c r="B103" s="229"/>
      <c r="C103" s="229">
        <v>2110</v>
      </c>
      <c r="D103" s="231" t="s">
        <v>288</v>
      </c>
      <c r="E103" s="232">
        <v>2000</v>
      </c>
      <c r="F103" s="233"/>
      <c r="G103" s="246"/>
    </row>
    <row r="104" spans="1:7" ht="12.75">
      <c r="A104" s="239"/>
      <c r="B104" s="229"/>
      <c r="C104" s="250">
        <v>4210</v>
      </c>
      <c r="D104" s="247" t="s">
        <v>313</v>
      </c>
      <c r="E104" s="232"/>
      <c r="F104" s="233">
        <v>2000</v>
      </c>
      <c r="G104" s="246"/>
    </row>
    <row r="105" spans="1:7" ht="12.75">
      <c r="A105" s="239"/>
      <c r="B105" s="229"/>
      <c r="C105" s="230"/>
      <c r="D105" s="247"/>
      <c r="E105" s="232"/>
      <c r="F105" s="233"/>
      <c r="G105" s="246"/>
    </row>
    <row r="106" spans="1:7" ht="13.5" thickBot="1">
      <c r="A106" s="240">
        <v>851</v>
      </c>
      <c r="B106" s="266"/>
      <c r="C106" s="218"/>
      <c r="D106" s="267" t="s">
        <v>348</v>
      </c>
      <c r="E106" s="220">
        <f>E107</f>
        <v>70717</v>
      </c>
      <c r="F106" s="242">
        <f>F107</f>
        <v>70717</v>
      </c>
      <c r="G106" s="246"/>
    </row>
    <row r="107" spans="1:7" ht="12.75">
      <c r="A107" s="239"/>
      <c r="B107" s="244">
        <v>85156</v>
      </c>
      <c r="C107" s="224"/>
      <c r="D107" s="264" t="s">
        <v>349</v>
      </c>
      <c r="E107" s="226">
        <f>E108</f>
        <v>70717</v>
      </c>
      <c r="F107" s="227">
        <f>SUM(F109)</f>
        <v>70717</v>
      </c>
      <c r="G107" s="246"/>
    </row>
    <row r="108" spans="1:7" ht="12.75">
      <c r="A108" s="239"/>
      <c r="B108" s="252"/>
      <c r="C108" s="229">
        <v>2110</v>
      </c>
      <c r="D108" s="231" t="s">
        <v>288</v>
      </c>
      <c r="E108" s="232">
        <v>70717</v>
      </c>
      <c r="F108" s="233"/>
      <c r="G108" s="246"/>
    </row>
    <row r="109" spans="1:7" ht="12.75">
      <c r="A109" s="239"/>
      <c r="B109" s="229"/>
      <c r="C109" s="229">
        <v>4130</v>
      </c>
      <c r="D109" s="231" t="s">
        <v>350</v>
      </c>
      <c r="E109" s="232"/>
      <c r="F109" s="233">
        <v>70717</v>
      </c>
      <c r="G109" s="246"/>
    </row>
    <row r="110" spans="1:7" ht="12.75">
      <c r="A110" s="239"/>
      <c r="B110" s="229"/>
      <c r="C110" s="229"/>
      <c r="D110" s="231"/>
      <c r="E110" s="232"/>
      <c r="F110" s="233"/>
      <c r="G110" s="246"/>
    </row>
    <row r="111" spans="1:7" ht="13.5" thickBot="1">
      <c r="A111" s="240">
        <v>852</v>
      </c>
      <c r="B111" s="218"/>
      <c r="C111" s="218"/>
      <c r="D111" s="241" t="s">
        <v>351</v>
      </c>
      <c r="E111" s="268">
        <f>E112+E138</f>
        <v>366000</v>
      </c>
      <c r="F111" s="242">
        <f>F112+F138</f>
        <v>366000</v>
      </c>
      <c r="G111" s="246"/>
    </row>
    <row r="112" spans="1:7" ht="12.75">
      <c r="A112" s="239"/>
      <c r="B112" s="269">
        <v>85203</v>
      </c>
      <c r="C112" s="270"/>
      <c r="D112" s="271" t="s">
        <v>352</v>
      </c>
      <c r="E112" s="272">
        <f>E113</f>
        <v>360000</v>
      </c>
      <c r="F112" s="273">
        <f>SUM(F114:F136)</f>
        <v>360000</v>
      </c>
      <c r="G112" s="246"/>
    </row>
    <row r="113" spans="1:7" ht="12.75">
      <c r="A113" s="239"/>
      <c r="B113" s="229"/>
      <c r="C113" s="229">
        <v>2110</v>
      </c>
      <c r="D113" s="247" t="s">
        <v>288</v>
      </c>
      <c r="E113" s="232">
        <v>360000</v>
      </c>
      <c r="F113" s="233"/>
      <c r="G113" s="246"/>
    </row>
    <row r="114" spans="1:7" ht="12.75">
      <c r="A114" s="239"/>
      <c r="B114" s="229"/>
      <c r="C114" s="229">
        <v>3020</v>
      </c>
      <c r="D114" s="247" t="s">
        <v>328</v>
      </c>
      <c r="E114" s="232"/>
      <c r="F114" s="233">
        <f>'[1]WYDATKI ukł.wyk.'!F417</f>
        <v>1000</v>
      </c>
      <c r="G114" s="246"/>
    </row>
    <row r="115" spans="1:7" ht="12.75">
      <c r="A115" s="239"/>
      <c r="B115" s="229"/>
      <c r="C115" s="229">
        <v>4010</v>
      </c>
      <c r="D115" s="247" t="s">
        <v>308</v>
      </c>
      <c r="E115" s="232"/>
      <c r="F115" s="233">
        <v>177300</v>
      </c>
      <c r="G115" s="246"/>
    </row>
    <row r="116" spans="1:7" ht="12.75">
      <c r="A116" s="239"/>
      <c r="B116" s="229"/>
      <c r="C116" s="229">
        <v>4040</v>
      </c>
      <c r="D116" s="247" t="s">
        <v>353</v>
      </c>
      <c r="E116" s="232"/>
      <c r="F116" s="233">
        <v>7828</v>
      </c>
      <c r="G116" s="246"/>
    </row>
    <row r="117" spans="1:7" ht="12.75">
      <c r="A117" s="239"/>
      <c r="B117" s="229"/>
      <c r="C117" s="229">
        <v>4110</v>
      </c>
      <c r="D117" s="247" t="s">
        <v>311</v>
      </c>
      <c r="E117" s="232"/>
      <c r="F117" s="233">
        <v>27406</v>
      </c>
      <c r="G117" s="246"/>
    </row>
    <row r="118" spans="1:7" ht="12.75">
      <c r="A118" s="239"/>
      <c r="B118" s="229"/>
      <c r="C118" s="229">
        <v>4120</v>
      </c>
      <c r="D118" s="247" t="s">
        <v>329</v>
      </c>
      <c r="E118" s="232"/>
      <c r="F118" s="233">
        <v>4594</v>
      </c>
      <c r="G118" s="246"/>
    </row>
    <row r="119" spans="1:7" ht="12.75">
      <c r="A119" s="239"/>
      <c r="B119" s="229"/>
      <c r="C119" s="229">
        <v>4170</v>
      </c>
      <c r="D119" s="247" t="s">
        <v>330</v>
      </c>
      <c r="E119" s="232"/>
      <c r="F119" s="233">
        <v>1500</v>
      </c>
      <c r="G119" s="246"/>
    </row>
    <row r="120" spans="1:7" ht="12.75">
      <c r="A120" s="239"/>
      <c r="B120" s="229"/>
      <c r="C120" s="229">
        <v>4210</v>
      </c>
      <c r="D120" s="247" t="s">
        <v>313</v>
      </c>
      <c r="E120" s="232"/>
      <c r="F120" s="233">
        <v>61642</v>
      </c>
      <c r="G120" s="246"/>
    </row>
    <row r="121" spans="1:7" ht="12.75">
      <c r="A121" s="239"/>
      <c r="B121" s="229"/>
      <c r="C121" s="229">
        <v>4220</v>
      </c>
      <c r="D121" s="247" t="s">
        <v>354</v>
      </c>
      <c r="E121" s="232"/>
      <c r="F121" s="233">
        <v>26670</v>
      </c>
      <c r="G121" s="246"/>
    </row>
    <row r="122" spans="1:7" ht="12.75">
      <c r="A122" s="239"/>
      <c r="B122" s="229"/>
      <c r="C122" s="229">
        <v>4230</v>
      </c>
      <c r="D122" s="247" t="s">
        <v>355</v>
      </c>
      <c r="E122" s="232"/>
      <c r="F122" s="233">
        <v>400</v>
      </c>
      <c r="G122" s="246"/>
    </row>
    <row r="123" spans="1:7" ht="12.75">
      <c r="A123" s="239"/>
      <c r="B123" s="229"/>
      <c r="C123" s="229">
        <v>4260</v>
      </c>
      <c r="D123" s="247" t="s">
        <v>331</v>
      </c>
      <c r="E123" s="232"/>
      <c r="F123" s="233">
        <v>4500</v>
      </c>
      <c r="G123" s="246"/>
    </row>
    <row r="124" spans="1:7" ht="12.75">
      <c r="A124" s="239"/>
      <c r="B124" s="229"/>
      <c r="C124" s="229">
        <v>4270</v>
      </c>
      <c r="D124" s="247" t="s">
        <v>298</v>
      </c>
      <c r="E124" s="232"/>
      <c r="F124" s="233">
        <v>7500</v>
      </c>
      <c r="G124" s="246"/>
    </row>
    <row r="125" spans="1:7" ht="12.75">
      <c r="A125" s="239"/>
      <c r="B125" s="229"/>
      <c r="C125" s="229">
        <v>4280</v>
      </c>
      <c r="D125" s="247" t="s">
        <v>332</v>
      </c>
      <c r="E125" s="232"/>
      <c r="F125" s="233">
        <v>600</v>
      </c>
      <c r="G125" s="246"/>
    </row>
    <row r="126" spans="1:7" ht="12.75">
      <c r="A126" s="239"/>
      <c r="B126" s="229"/>
      <c r="C126" s="229">
        <v>4300</v>
      </c>
      <c r="D126" s="247" t="s">
        <v>290</v>
      </c>
      <c r="E126" s="232"/>
      <c r="F126" s="233">
        <v>19368</v>
      </c>
      <c r="G126" s="246"/>
    </row>
    <row r="127" spans="1:7" ht="12.75">
      <c r="A127" s="239"/>
      <c r="B127" s="229"/>
      <c r="C127" s="251" t="s">
        <v>333</v>
      </c>
      <c r="D127" s="247" t="s">
        <v>314</v>
      </c>
      <c r="E127" s="232"/>
      <c r="F127" s="233">
        <f>'[1]WYDATKI ukł.wyk.'!F430</f>
        <v>660</v>
      </c>
      <c r="G127" s="246"/>
    </row>
    <row r="128" spans="1:7" ht="12.75">
      <c r="A128" s="239"/>
      <c r="B128" s="229"/>
      <c r="C128" s="229">
        <v>4360</v>
      </c>
      <c r="D128" s="247" t="s">
        <v>315</v>
      </c>
      <c r="E128" s="232"/>
      <c r="F128" s="233">
        <v>650</v>
      </c>
      <c r="G128" s="246"/>
    </row>
    <row r="129" spans="1:7" ht="12.75">
      <c r="A129" s="239"/>
      <c r="B129" s="229"/>
      <c r="C129" s="229">
        <v>4370</v>
      </c>
      <c r="D129" s="247" t="s">
        <v>356</v>
      </c>
      <c r="E129" s="232"/>
      <c r="F129" s="233">
        <v>1500</v>
      </c>
      <c r="G129" s="246"/>
    </row>
    <row r="130" spans="1:7" ht="12.75">
      <c r="A130" s="239"/>
      <c r="B130" s="229"/>
      <c r="C130" s="229">
        <v>4410</v>
      </c>
      <c r="D130" s="247" t="s">
        <v>337</v>
      </c>
      <c r="E130" s="232"/>
      <c r="F130" s="233">
        <v>400</v>
      </c>
      <c r="G130" s="246"/>
    </row>
    <row r="131" spans="1:7" ht="12.75">
      <c r="A131" s="239"/>
      <c r="B131" s="229"/>
      <c r="C131" s="229">
        <v>4430</v>
      </c>
      <c r="D131" s="247" t="s">
        <v>319</v>
      </c>
      <c r="E131" s="232"/>
      <c r="F131" s="233">
        <v>3650</v>
      </c>
      <c r="G131" s="246"/>
    </row>
    <row r="132" spans="1:7" ht="12.75">
      <c r="A132" s="239"/>
      <c r="B132" s="229"/>
      <c r="C132" s="229">
        <v>4440</v>
      </c>
      <c r="D132" s="247" t="s">
        <v>357</v>
      </c>
      <c r="E132" s="232"/>
      <c r="F132" s="233">
        <v>9431</v>
      </c>
      <c r="G132" s="246"/>
    </row>
    <row r="133" spans="1:7" ht="12.75">
      <c r="A133" s="239"/>
      <c r="B133" s="229"/>
      <c r="C133" s="229">
        <v>4580</v>
      </c>
      <c r="D133" s="247" t="s">
        <v>488</v>
      </c>
      <c r="E133" s="232"/>
      <c r="F133" s="233">
        <v>1</v>
      </c>
      <c r="G133" s="246"/>
    </row>
    <row r="134" spans="1:7" ht="12.75">
      <c r="A134" s="239"/>
      <c r="B134" s="229"/>
      <c r="C134" s="229">
        <v>4700</v>
      </c>
      <c r="D134" s="247" t="s">
        <v>302</v>
      </c>
      <c r="E134" s="232"/>
      <c r="F134" s="233">
        <v>1700</v>
      </c>
      <c r="G134" s="246"/>
    </row>
    <row r="135" spans="1:7" ht="12.75">
      <c r="A135" s="239"/>
      <c r="B135" s="229"/>
      <c r="C135" s="229">
        <v>4740</v>
      </c>
      <c r="D135" s="247" t="s">
        <v>358</v>
      </c>
      <c r="E135" s="232"/>
      <c r="F135" s="233">
        <v>500</v>
      </c>
      <c r="G135" s="246"/>
    </row>
    <row r="136" spans="1:7" ht="12.75">
      <c r="A136" s="239"/>
      <c r="B136" s="229"/>
      <c r="C136" s="229">
        <v>4750</v>
      </c>
      <c r="D136" s="247" t="s">
        <v>339</v>
      </c>
      <c r="E136" s="232"/>
      <c r="F136" s="233">
        <v>1200</v>
      </c>
      <c r="G136" s="246"/>
    </row>
    <row r="137" spans="1:7" ht="12.75">
      <c r="A137" s="239"/>
      <c r="B137" s="229"/>
      <c r="C137" s="229"/>
      <c r="D137" s="247"/>
      <c r="E137" s="232"/>
      <c r="F137" s="233"/>
      <c r="G137" s="246"/>
    </row>
    <row r="138" spans="1:7" ht="12.75">
      <c r="A138" s="239"/>
      <c r="B138" s="244">
        <v>85205</v>
      </c>
      <c r="C138" s="224"/>
      <c r="D138" s="264" t="s">
        <v>359</v>
      </c>
      <c r="E138" s="237">
        <f>E139</f>
        <v>6000</v>
      </c>
      <c r="F138" s="227">
        <f>F140+F141</f>
        <v>6000</v>
      </c>
      <c r="G138" s="246"/>
    </row>
    <row r="139" spans="1:7" ht="12.75">
      <c r="A139" s="239"/>
      <c r="B139" s="229"/>
      <c r="C139" s="229">
        <v>2110</v>
      </c>
      <c r="D139" s="231" t="s">
        <v>288</v>
      </c>
      <c r="E139" s="232">
        <f>'[1]Dochody-ukł.wykon.'!F193</f>
        <v>6000</v>
      </c>
      <c r="F139" s="233"/>
      <c r="G139" s="246"/>
    </row>
    <row r="140" spans="1:7" ht="12.75">
      <c r="A140" s="239"/>
      <c r="B140" s="229"/>
      <c r="C140" s="250">
        <v>4210</v>
      </c>
      <c r="D140" s="247" t="s">
        <v>313</v>
      </c>
      <c r="E140" s="232"/>
      <c r="F140" s="233">
        <v>1000</v>
      </c>
      <c r="G140" s="246"/>
    </row>
    <row r="141" spans="1:7" ht="12.75">
      <c r="A141" s="239"/>
      <c r="B141" s="229"/>
      <c r="C141" s="229">
        <v>4300</v>
      </c>
      <c r="D141" s="247" t="s">
        <v>290</v>
      </c>
      <c r="E141" s="232"/>
      <c r="F141" s="233">
        <v>5000</v>
      </c>
      <c r="G141" s="246"/>
    </row>
    <row r="142" spans="1:7" ht="12.75">
      <c r="A142" s="239"/>
      <c r="B142" s="229"/>
      <c r="C142" s="230"/>
      <c r="D142" s="247"/>
      <c r="E142" s="232"/>
      <c r="F142" s="233"/>
      <c r="G142" s="246"/>
    </row>
    <row r="143" spans="1:7" ht="13.5" thickBot="1">
      <c r="A143" s="240">
        <v>853</v>
      </c>
      <c r="B143" s="218"/>
      <c r="C143" s="218"/>
      <c r="D143" s="241" t="s">
        <v>360</v>
      </c>
      <c r="E143" s="220">
        <f>E144</f>
        <v>528400</v>
      </c>
      <c r="F143" s="242">
        <f>F144</f>
        <v>528400</v>
      </c>
      <c r="G143" s="246"/>
    </row>
    <row r="144" spans="1:7" ht="12.75">
      <c r="A144" s="239"/>
      <c r="B144" s="244">
        <v>85321</v>
      </c>
      <c r="C144" s="224"/>
      <c r="D144" s="236" t="s">
        <v>361</v>
      </c>
      <c r="E144" s="226">
        <f>E145</f>
        <v>528400</v>
      </c>
      <c r="F144" s="227">
        <f>SUM(F146:F167)</f>
        <v>528400</v>
      </c>
      <c r="G144" s="246"/>
    </row>
    <row r="145" spans="1:7" ht="12.75">
      <c r="A145" s="239"/>
      <c r="B145" s="229"/>
      <c r="C145" s="229">
        <v>2110</v>
      </c>
      <c r="D145" s="231" t="s">
        <v>288</v>
      </c>
      <c r="E145" s="232">
        <v>528400</v>
      </c>
      <c r="F145" s="233"/>
      <c r="G145" s="246"/>
    </row>
    <row r="146" spans="1:7" ht="12.75">
      <c r="A146" s="239"/>
      <c r="B146" s="229"/>
      <c r="C146" s="250">
        <v>3020</v>
      </c>
      <c r="D146" s="247" t="s">
        <v>328</v>
      </c>
      <c r="E146" s="232"/>
      <c r="F146" s="233">
        <v>130</v>
      </c>
      <c r="G146" s="246"/>
    </row>
    <row r="147" spans="1:7" ht="12.75">
      <c r="A147" s="239"/>
      <c r="B147" s="229"/>
      <c r="C147" s="250">
        <v>4010</v>
      </c>
      <c r="D147" s="247" t="s">
        <v>308</v>
      </c>
      <c r="E147" s="232"/>
      <c r="F147" s="233">
        <v>146481</v>
      </c>
      <c r="G147" s="246"/>
    </row>
    <row r="148" spans="1:7" ht="12.75">
      <c r="A148" s="239"/>
      <c r="B148" s="229"/>
      <c r="C148" s="250">
        <v>4040</v>
      </c>
      <c r="D148" s="247" t="s">
        <v>310</v>
      </c>
      <c r="E148" s="232"/>
      <c r="F148" s="233">
        <v>10658</v>
      </c>
      <c r="G148" s="246"/>
    </row>
    <row r="149" spans="1:7" ht="12.75">
      <c r="A149" s="239"/>
      <c r="B149" s="229"/>
      <c r="C149" s="250">
        <v>4110</v>
      </c>
      <c r="D149" s="247" t="s">
        <v>311</v>
      </c>
      <c r="E149" s="232"/>
      <c r="F149" s="233">
        <v>34279</v>
      </c>
      <c r="G149" s="246"/>
    </row>
    <row r="150" spans="1:7" ht="12.75">
      <c r="A150" s="239"/>
      <c r="B150" s="229"/>
      <c r="C150" s="250">
        <v>4120</v>
      </c>
      <c r="D150" s="247" t="s">
        <v>312</v>
      </c>
      <c r="E150" s="232"/>
      <c r="F150" s="233">
        <v>5493</v>
      </c>
      <c r="G150" s="246"/>
    </row>
    <row r="151" spans="1:7" ht="12.75">
      <c r="A151" s="239"/>
      <c r="B151" s="229"/>
      <c r="C151" s="250">
        <v>4170</v>
      </c>
      <c r="D151" s="247" t="s">
        <v>330</v>
      </c>
      <c r="E151" s="232"/>
      <c r="F151" s="233">
        <v>111410</v>
      </c>
      <c r="G151" s="246"/>
    </row>
    <row r="152" spans="1:7" ht="12.75">
      <c r="A152" s="239"/>
      <c r="B152" s="229"/>
      <c r="C152" s="250">
        <v>4210</v>
      </c>
      <c r="D152" s="247" t="s">
        <v>313</v>
      </c>
      <c r="E152" s="232"/>
      <c r="F152" s="233">
        <f>27891-350</f>
        <v>27541</v>
      </c>
      <c r="G152" s="246"/>
    </row>
    <row r="153" spans="1:7" ht="12.75">
      <c r="A153" s="239"/>
      <c r="B153" s="229"/>
      <c r="C153" s="250">
        <v>4230</v>
      </c>
      <c r="D153" s="247" t="s">
        <v>362</v>
      </c>
      <c r="E153" s="232"/>
      <c r="F153" s="233">
        <f>'[1]WYDATKI ukł.wyk.'!F503</f>
        <v>500</v>
      </c>
      <c r="G153" s="246"/>
    </row>
    <row r="154" spans="1:7" ht="12.75">
      <c r="A154" s="239"/>
      <c r="B154" s="229"/>
      <c r="C154" s="250">
        <v>4260</v>
      </c>
      <c r="D154" s="247" t="s">
        <v>331</v>
      </c>
      <c r="E154" s="232"/>
      <c r="F154" s="233">
        <v>17840</v>
      </c>
      <c r="G154" s="246"/>
    </row>
    <row r="155" spans="1:7" ht="12.75">
      <c r="A155" s="239"/>
      <c r="B155" s="229"/>
      <c r="C155" s="250">
        <v>4270</v>
      </c>
      <c r="D155" s="247" t="s">
        <v>298</v>
      </c>
      <c r="E155" s="232"/>
      <c r="F155" s="233">
        <f>2000+3000</f>
        <v>5000</v>
      </c>
      <c r="G155" s="246"/>
    </row>
    <row r="156" spans="1:7" ht="12.75">
      <c r="A156" s="239"/>
      <c r="B156" s="229"/>
      <c r="C156" s="250">
        <v>4280</v>
      </c>
      <c r="D156" s="247" t="s">
        <v>332</v>
      </c>
      <c r="E156" s="232"/>
      <c r="F156" s="233">
        <f>'[1]WYDATKI ukł.wyk.'!F506</f>
        <v>300</v>
      </c>
      <c r="G156" s="246"/>
    </row>
    <row r="157" spans="1:7" ht="12.75">
      <c r="A157" s="239"/>
      <c r="B157" s="229"/>
      <c r="C157" s="251" t="s">
        <v>289</v>
      </c>
      <c r="D157" s="247" t="s">
        <v>290</v>
      </c>
      <c r="E157" s="232"/>
      <c r="F157" s="233">
        <f>147986-3000</f>
        <v>144986</v>
      </c>
      <c r="G157" s="246"/>
    </row>
    <row r="158" spans="1:7" ht="12.75">
      <c r="A158" s="239"/>
      <c r="B158" s="229"/>
      <c r="C158" s="251" t="s">
        <v>333</v>
      </c>
      <c r="D158" s="247" t="s">
        <v>314</v>
      </c>
      <c r="E158" s="232"/>
      <c r="F158" s="233">
        <v>2500</v>
      </c>
      <c r="G158" s="246"/>
    </row>
    <row r="159" spans="1:7" ht="12.75">
      <c r="A159" s="239"/>
      <c r="B159" s="229"/>
      <c r="C159" s="229">
        <v>4370</v>
      </c>
      <c r="D159" s="247" t="s">
        <v>335</v>
      </c>
      <c r="E159" s="232"/>
      <c r="F159" s="233">
        <f>'[1]WYDATKI ukł.wyk.'!F509</f>
        <v>4200</v>
      </c>
      <c r="G159" s="246"/>
    </row>
    <row r="160" spans="1:7" ht="12.75">
      <c r="A160" s="239"/>
      <c r="B160" s="229"/>
      <c r="C160" s="250">
        <v>4410</v>
      </c>
      <c r="D160" s="247" t="s">
        <v>337</v>
      </c>
      <c r="E160" s="232"/>
      <c r="F160" s="233">
        <v>3000</v>
      </c>
      <c r="G160" s="246"/>
    </row>
    <row r="161" spans="1:7" ht="12.75">
      <c r="A161" s="239"/>
      <c r="B161" s="229"/>
      <c r="C161" s="229">
        <v>4430</v>
      </c>
      <c r="D161" s="247" t="s">
        <v>319</v>
      </c>
      <c r="E161" s="232"/>
      <c r="F161" s="233">
        <f>'[1]WYDATKI ukł.wyk.'!F511</f>
        <v>500</v>
      </c>
      <c r="G161" s="246"/>
    </row>
    <row r="162" spans="1:7" ht="12.75">
      <c r="A162" s="239"/>
      <c r="B162" s="229"/>
      <c r="C162" s="251" t="s">
        <v>320</v>
      </c>
      <c r="D162" s="247" t="s">
        <v>321</v>
      </c>
      <c r="E162" s="232"/>
      <c r="F162" s="233">
        <f>4600+220</f>
        <v>4820</v>
      </c>
      <c r="G162" s="246"/>
    </row>
    <row r="163" spans="1:7" ht="12.75">
      <c r="A163" s="239"/>
      <c r="B163" s="229"/>
      <c r="C163" s="251" t="s">
        <v>299</v>
      </c>
      <c r="D163" s="247" t="s">
        <v>300</v>
      </c>
      <c r="E163" s="232"/>
      <c r="F163" s="233">
        <v>462</v>
      </c>
      <c r="G163" s="246"/>
    </row>
    <row r="164" spans="1:7" ht="12.75">
      <c r="A164" s="239"/>
      <c r="B164" s="229"/>
      <c r="C164" s="251" t="s">
        <v>363</v>
      </c>
      <c r="D164" s="247" t="s">
        <v>364</v>
      </c>
      <c r="E164" s="232"/>
      <c r="F164" s="233">
        <f>'[1]WYDATKI ukł.wyk.'!F514</f>
        <v>150</v>
      </c>
      <c r="G164" s="246"/>
    </row>
    <row r="165" spans="1:7" ht="12.75">
      <c r="A165" s="239"/>
      <c r="B165" s="229"/>
      <c r="C165" s="229">
        <v>4700</v>
      </c>
      <c r="D165" s="247" t="s">
        <v>302</v>
      </c>
      <c r="E165" s="232"/>
      <c r="F165" s="233">
        <v>2000</v>
      </c>
      <c r="G165" s="246"/>
    </row>
    <row r="166" spans="1:7" ht="12.75">
      <c r="A166" s="239"/>
      <c r="B166" s="229"/>
      <c r="C166" s="229">
        <v>4740</v>
      </c>
      <c r="D166" s="247" t="s">
        <v>358</v>
      </c>
      <c r="E166" s="232"/>
      <c r="F166" s="233">
        <v>2500</v>
      </c>
      <c r="G166" s="246"/>
    </row>
    <row r="167" spans="1:7" ht="12.75">
      <c r="A167" s="239"/>
      <c r="B167" s="229"/>
      <c r="C167" s="229">
        <v>4750</v>
      </c>
      <c r="D167" s="247" t="s">
        <v>339</v>
      </c>
      <c r="E167" s="232"/>
      <c r="F167" s="233">
        <v>3650</v>
      </c>
      <c r="G167" s="246"/>
    </row>
    <row r="168" spans="1:7" ht="13.5" thickBot="1">
      <c r="A168" s="274"/>
      <c r="B168" s="275"/>
      <c r="C168" s="276"/>
      <c r="D168" s="277"/>
      <c r="E168" s="278"/>
      <c r="F168" s="279"/>
      <c r="G168" s="280"/>
    </row>
    <row r="169" spans="1:7" ht="13.5" thickBot="1">
      <c r="A169" s="281"/>
      <c r="B169" s="281"/>
      <c r="C169" s="281"/>
      <c r="D169" s="282" t="s">
        <v>365</v>
      </c>
      <c r="E169" s="283">
        <f>E143+E111+E106+E66+E37+E27+E19+E101</f>
        <v>1576123</v>
      </c>
      <c r="F169" s="283">
        <f>F143+F111+F106+F66+F37+F27+F19+F101</f>
        <v>1576123</v>
      </c>
      <c r="G169" s="221">
        <f>G143+G111+G106+G66+G37+G27+G19</f>
        <v>248090</v>
      </c>
    </row>
    <row r="170" spans="1:7" ht="12.75">
      <c r="A170" s="281"/>
      <c r="B170" s="281"/>
      <c r="C170" s="281"/>
      <c r="D170" s="284" t="s">
        <v>366</v>
      </c>
      <c r="E170" s="285"/>
      <c r="F170" s="286">
        <f>F144+F138+F112+F107+F87+F67+F47+F43+F38+F28+F20</f>
        <v>1574123</v>
      </c>
      <c r="G170" s="190"/>
    </row>
    <row r="171" spans="1:7" ht="12.75">
      <c r="A171" s="281"/>
      <c r="B171" s="281"/>
      <c r="C171" s="281"/>
      <c r="D171" s="287" t="s">
        <v>367</v>
      </c>
      <c r="E171" s="288"/>
      <c r="F171" s="289">
        <f>F49+F51+F52+F53+F70+F71+F72+F73+F74+F90+F91+F92+F115+F116+F117+F118+F119+F147+F148+F149+F150+F151+F50</f>
        <v>954376</v>
      </c>
      <c r="G171" s="190"/>
    </row>
    <row r="172" spans="1:7" ht="12.75">
      <c r="A172" s="281"/>
      <c r="B172" s="281"/>
      <c r="C172" s="281"/>
      <c r="D172" s="290" t="s">
        <v>368</v>
      </c>
      <c r="E172" s="291"/>
      <c r="F172" s="292">
        <v>0</v>
      </c>
      <c r="G172" s="190"/>
    </row>
    <row r="173" spans="1:7" ht="13.5" thickBot="1">
      <c r="A173" s="281"/>
      <c r="B173" s="281"/>
      <c r="C173" s="281"/>
      <c r="D173" s="293" t="s">
        <v>369</v>
      </c>
      <c r="E173" s="294"/>
      <c r="F173" s="295">
        <v>0</v>
      </c>
      <c r="G173" s="190"/>
    </row>
  </sheetData>
  <sheetProtection/>
  <mergeCells count="3">
    <mergeCell ref="A9:F9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fitToHeight="2" fitToWidth="2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view="pageBreakPreview" zoomScaleSheetLayoutView="100" zoomScalePageLayoutView="0" workbookViewId="0" topLeftCell="A13">
      <selection activeCell="E71" sqref="E71"/>
    </sheetView>
  </sheetViews>
  <sheetFormatPr defaultColWidth="9.00390625" defaultRowHeight="12.75"/>
  <cols>
    <col min="1" max="1" width="7.75390625" style="0" customWidth="1"/>
    <col min="2" max="2" width="6.875" style="0" customWidth="1"/>
    <col min="4" max="4" width="47.875" style="0" customWidth="1"/>
  </cols>
  <sheetData>
    <row r="1" spans="1:6" ht="12.75">
      <c r="A1" s="296"/>
      <c r="B1" s="296"/>
      <c r="C1" s="296"/>
      <c r="D1" s="296"/>
      <c r="E1" s="297" t="s">
        <v>370</v>
      </c>
      <c r="F1" s="298"/>
    </row>
    <row r="2" spans="1:6" ht="12.75">
      <c r="A2" s="296"/>
      <c r="B2" s="296"/>
      <c r="C2" s="296"/>
      <c r="D2" s="296"/>
      <c r="E2" s="297" t="s">
        <v>371</v>
      </c>
      <c r="F2" s="298"/>
    </row>
    <row r="3" spans="1:6" ht="12.75">
      <c r="A3" s="296"/>
      <c r="B3" s="296"/>
      <c r="C3" s="296"/>
      <c r="D3" s="299"/>
      <c r="E3" s="297" t="s">
        <v>172</v>
      </c>
      <c r="F3" s="298"/>
    </row>
    <row r="4" spans="1:6" ht="12.75">
      <c r="A4" s="296"/>
      <c r="B4" s="296"/>
      <c r="C4" s="296"/>
      <c r="D4" s="299"/>
      <c r="E4" s="297" t="s">
        <v>372</v>
      </c>
      <c r="F4" s="298"/>
    </row>
    <row r="5" spans="1:6" ht="12.75">
      <c r="A5" s="296"/>
      <c r="B5" s="296"/>
      <c r="C5" s="296"/>
      <c r="D5" s="299"/>
      <c r="E5" s="297"/>
      <c r="F5" s="297"/>
    </row>
    <row r="6" spans="1:6" ht="15.75">
      <c r="A6" s="614" t="s">
        <v>373</v>
      </c>
      <c r="B6" s="614"/>
      <c r="C6" s="614"/>
      <c r="D6" s="614"/>
      <c r="E6" s="614"/>
      <c r="F6" s="614"/>
    </row>
    <row r="7" spans="1:6" ht="15.75">
      <c r="A7" s="614" t="s">
        <v>374</v>
      </c>
      <c r="B7" s="614"/>
      <c r="C7" s="614"/>
      <c r="D7" s="614"/>
      <c r="E7" s="614"/>
      <c r="F7" s="614"/>
    </row>
    <row r="8" spans="1:6" ht="15.75">
      <c r="A8" s="614" t="s">
        <v>375</v>
      </c>
      <c r="B8" s="614"/>
      <c r="C8" s="614"/>
      <c r="D8" s="614"/>
      <c r="E8" s="614"/>
      <c r="F8" s="614"/>
    </row>
    <row r="9" spans="1:6" ht="13.5" thickBot="1">
      <c r="A9" s="299"/>
      <c r="B9" s="299"/>
      <c r="C9" s="299"/>
      <c r="D9" s="299"/>
      <c r="E9" s="299"/>
      <c r="F9" s="300" t="s">
        <v>376</v>
      </c>
    </row>
    <row r="10" spans="1:6" ht="12.75">
      <c r="A10" s="615" t="s">
        <v>115</v>
      </c>
      <c r="B10" s="616"/>
      <c r="C10" s="617"/>
      <c r="D10" s="618" t="s">
        <v>377</v>
      </c>
      <c r="E10" s="618" t="s">
        <v>279</v>
      </c>
      <c r="F10" s="621" t="s">
        <v>9</v>
      </c>
    </row>
    <row r="11" spans="1:6" ht="12.75">
      <c r="A11" s="624" t="s">
        <v>277</v>
      </c>
      <c r="B11" s="626" t="s">
        <v>43</v>
      </c>
      <c r="C11" s="626" t="s">
        <v>4</v>
      </c>
      <c r="D11" s="619"/>
      <c r="E11" s="619"/>
      <c r="F11" s="622"/>
    </row>
    <row r="12" spans="1:6" ht="13.5" thickBot="1">
      <c r="A12" s="625"/>
      <c r="B12" s="620"/>
      <c r="C12" s="620"/>
      <c r="D12" s="620"/>
      <c r="E12" s="620"/>
      <c r="F12" s="623"/>
    </row>
    <row r="13" spans="1:6" ht="13.5" thickBot="1">
      <c r="A13" s="303">
        <v>1</v>
      </c>
      <c r="B13" s="304">
        <v>2</v>
      </c>
      <c r="C13" s="305">
        <v>3</v>
      </c>
      <c r="D13" s="305">
        <v>4</v>
      </c>
      <c r="E13" s="305">
        <v>5</v>
      </c>
      <c r="F13" s="306">
        <v>6</v>
      </c>
    </row>
    <row r="14" spans="1:6" ht="13.5" thickBot="1">
      <c r="A14" s="307">
        <v>600</v>
      </c>
      <c r="B14" s="308"/>
      <c r="C14" s="308"/>
      <c r="D14" s="309" t="s">
        <v>378</v>
      </c>
      <c r="E14" s="310">
        <f>E15</f>
        <v>1705931</v>
      </c>
      <c r="F14" s="311">
        <f>F15</f>
        <v>1705931</v>
      </c>
    </row>
    <row r="15" spans="1:6" ht="12.75">
      <c r="A15" s="312"/>
      <c r="B15" s="313">
        <v>60014</v>
      </c>
      <c r="C15" s="313"/>
      <c r="D15" s="314" t="s">
        <v>379</v>
      </c>
      <c r="E15" s="315">
        <f>E16+E19</f>
        <v>1705931</v>
      </c>
      <c r="F15" s="316">
        <f>+F18+F20</f>
        <v>1705931</v>
      </c>
    </row>
    <row r="16" spans="1:6" ht="12.75">
      <c r="A16" s="312"/>
      <c r="B16" s="317"/>
      <c r="C16" s="317">
        <v>2310</v>
      </c>
      <c r="D16" s="318" t="s">
        <v>380</v>
      </c>
      <c r="E16" s="319">
        <v>1585931</v>
      </c>
      <c r="F16" s="320"/>
    </row>
    <row r="17" spans="1:6" ht="12.75">
      <c r="A17" s="312"/>
      <c r="B17" s="317"/>
      <c r="C17" s="317"/>
      <c r="D17" s="318" t="s">
        <v>381</v>
      </c>
      <c r="E17" s="321"/>
      <c r="F17" s="320"/>
    </row>
    <row r="18" spans="1:6" ht="12.75">
      <c r="A18" s="312"/>
      <c r="B18" s="322"/>
      <c r="C18" s="322">
        <v>4270</v>
      </c>
      <c r="D18" s="318" t="s">
        <v>298</v>
      </c>
      <c r="E18" s="323"/>
      <c r="F18" s="324">
        <v>1585931</v>
      </c>
    </row>
    <row r="19" spans="1:6" ht="12.75">
      <c r="A19" s="312"/>
      <c r="B19" s="322"/>
      <c r="C19" s="322">
        <v>6610</v>
      </c>
      <c r="D19" s="318" t="s">
        <v>494</v>
      </c>
      <c r="E19" s="325">
        <v>120000</v>
      </c>
      <c r="F19" s="324"/>
    </row>
    <row r="20" spans="1:6" ht="12.75">
      <c r="A20" s="312"/>
      <c r="B20" s="322"/>
      <c r="C20" s="322">
        <v>6050</v>
      </c>
      <c r="D20" s="318" t="s">
        <v>382</v>
      </c>
      <c r="E20" s="323"/>
      <c r="F20" s="324">
        <v>120000</v>
      </c>
    </row>
    <row r="21" spans="1:6" ht="12.75">
      <c r="A21" s="312"/>
      <c r="B21" s="322"/>
      <c r="C21" s="322"/>
      <c r="D21" s="318"/>
      <c r="E21" s="326"/>
      <c r="F21" s="327"/>
    </row>
    <row r="22" spans="1:6" ht="13.5" thickBot="1">
      <c r="A22" s="328">
        <v>630</v>
      </c>
      <c r="B22" s="329"/>
      <c r="C22" s="329"/>
      <c r="D22" s="330" t="s">
        <v>383</v>
      </c>
      <c r="E22" s="331"/>
      <c r="F22" s="332">
        <f>F23</f>
        <v>122463</v>
      </c>
    </row>
    <row r="23" spans="1:6" ht="12.75">
      <c r="A23" s="312"/>
      <c r="B23" s="333">
        <v>63003</v>
      </c>
      <c r="C23" s="334"/>
      <c r="D23" s="335" t="s">
        <v>384</v>
      </c>
      <c r="E23" s="336"/>
      <c r="F23" s="337">
        <f>+F24</f>
        <v>122463</v>
      </c>
    </row>
    <row r="24" spans="1:6" ht="12.75">
      <c r="A24" s="312"/>
      <c r="B24" s="322"/>
      <c r="C24" s="322">
        <v>2339</v>
      </c>
      <c r="D24" s="338" t="s">
        <v>385</v>
      </c>
      <c r="E24" s="339"/>
      <c r="F24" s="324">
        <v>122463</v>
      </c>
    </row>
    <row r="25" spans="1:6" ht="12.75">
      <c r="A25" s="312"/>
      <c r="B25" s="322"/>
      <c r="C25" s="322"/>
      <c r="D25" s="318" t="s">
        <v>386</v>
      </c>
      <c r="E25" s="339"/>
      <c r="F25" s="324"/>
    </row>
    <row r="26" spans="1:6" ht="12.75">
      <c r="A26" s="312"/>
      <c r="B26" s="322"/>
      <c r="C26" s="340"/>
      <c r="D26" s="318"/>
      <c r="E26" s="326"/>
      <c r="F26" s="327"/>
    </row>
    <row r="27" spans="1:6" ht="13.5" thickBot="1">
      <c r="A27" s="328">
        <v>750</v>
      </c>
      <c r="B27" s="329"/>
      <c r="C27" s="341"/>
      <c r="D27" s="330" t="s">
        <v>326</v>
      </c>
      <c r="E27" s="342"/>
      <c r="F27" s="332">
        <f>F28</f>
        <v>4557</v>
      </c>
    </row>
    <row r="28" spans="1:6" ht="12.75">
      <c r="A28" s="312"/>
      <c r="B28" s="313">
        <v>75020</v>
      </c>
      <c r="C28" s="343"/>
      <c r="D28" s="344" t="s">
        <v>387</v>
      </c>
      <c r="E28" s="345"/>
      <c r="F28" s="346">
        <f>F29</f>
        <v>4557</v>
      </c>
    </row>
    <row r="29" spans="1:6" ht="12.75">
      <c r="A29" s="312"/>
      <c r="B29" s="322"/>
      <c r="C29" s="322">
        <v>2339</v>
      </c>
      <c r="D29" s="338" t="s">
        <v>385</v>
      </c>
      <c r="E29" s="326"/>
      <c r="F29" s="324">
        <v>4557</v>
      </c>
    </row>
    <row r="30" spans="1:6" ht="12.75">
      <c r="A30" s="312"/>
      <c r="B30" s="322"/>
      <c r="C30" s="322"/>
      <c r="D30" s="318" t="s">
        <v>386</v>
      </c>
      <c r="E30" s="326"/>
      <c r="F30" s="327"/>
    </row>
    <row r="31" spans="1:6" ht="12.75">
      <c r="A31" s="312"/>
      <c r="B31" s="322"/>
      <c r="C31" s="322"/>
      <c r="D31" s="318"/>
      <c r="E31" s="326"/>
      <c r="F31" s="327"/>
    </row>
    <row r="32" spans="1:6" ht="13.5" thickBot="1">
      <c r="A32" s="312"/>
      <c r="B32" s="322"/>
      <c r="C32" s="322"/>
      <c r="D32" s="318"/>
      <c r="E32" s="325"/>
      <c r="F32" s="324"/>
    </row>
    <row r="33" spans="1:6" ht="13.5" thickBot="1">
      <c r="A33" s="347">
        <v>852</v>
      </c>
      <c r="B33" s="348"/>
      <c r="C33" s="349"/>
      <c r="D33" s="350" t="s">
        <v>351</v>
      </c>
      <c r="E33" s="351">
        <f>E34+E40</f>
        <v>250574</v>
      </c>
      <c r="F33" s="352">
        <f>F34+F40+F47</f>
        <v>782662</v>
      </c>
    </row>
    <row r="34" spans="1:6" ht="12.75">
      <c r="A34" s="353"/>
      <c r="B34" s="354">
        <v>85201</v>
      </c>
      <c r="C34" s="355"/>
      <c r="D34" s="356" t="s">
        <v>388</v>
      </c>
      <c r="E34" s="357">
        <f>E35</f>
        <v>161352</v>
      </c>
      <c r="F34" s="358">
        <f>SUM(F38:F38)</f>
        <v>266360</v>
      </c>
    </row>
    <row r="35" spans="1:6" ht="12.75">
      <c r="A35" s="353"/>
      <c r="B35" s="359"/>
      <c r="C35" s="360">
        <v>2310</v>
      </c>
      <c r="D35" s="338" t="s">
        <v>389</v>
      </c>
      <c r="E35" s="361">
        <v>161352</v>
      </c>
      <c r="F35" s="362"/>
    </row>
    <row r="36" spans="1:6" ht="12.75">
      <c r="A36" s="353"/>
      <c r="B36" s="359"/>
      <c r="C36" s="360"/>
      <c r="D36" s="318" t="s">
        <v>390</v>
      </c>
      <c r="E36" s="361"/>
      <c r="F36" s="363"/>
    </row>
    <row r="37" spans="1:6" ht="12.75">
      <c r="A37" s="353"/>
      <c r="B37" s="359"/>
      <c r="C37" s="360">
        <v>2310</v>
      </c>
      <c r="D37" s="338" t="s">
        <v>391</v>
      </c>
      <c r="E37" s="361"/>
      <c r="F37" s="363"/>
    </row>
    <row r="38" spans="1:6" ht="12.75">
      <c r="A38" s="353"/>
      <c r="B38" s="359"/>
      <c r="C38" s="360"/>
      <c r="D38" s="338" t="s">
        <v>381</v>
      </c>
      <c r="E38" s="361"/>
      <c r="F38" s="363">
        <v>266360</v>
      </c>
    </row>
    <row r="39" spans="1:6" ht="12.75">
      <c r="A39" s="353"/>
      <c r="B39" s="359"/>
      <c r="C39" s="360"/>
      <c r="D39" s="338"/>
      <c r="E39" s="361"/>
      <c r="F39" s="363"/>
    </row>
    <row r="40" spans="1:6" ht="12.75">
      <c r="A40" s="364"/>
      <c r="B40" s="365">
        <v>85204</v>
      </c>
      <c r="C40" s="366"/>
      <c r="D40" s="367" t="s">
        <v>392</v>
      </c>
      <c r="E40" s="368">
        <f>E41</f>
        <v>89222</v>
      </c>
      <c r="F40" s="369">
        <f>F45+F43</f>
        <v>496302</v>
      </c>
    </row>
    <row r="41" spans="1:6" ht="12.75">
      <c r="A41" s="370"/>
      <c r="B41" s="371"/>
      <c r="C41" s="360">
        <v>2310</v>
      </c>
      <c r="D41" s="338" t="s">
        <v>389</v>
      </c>
      <c r="E41" s="361">
        <v>89222</v>
      </c>
      <c r="F41" s="363"/>
    </row>
    <row r="42" spans="1:6" ht="12.75">
      <c r="A42" s="370"/>
      <c r="B42" s="371"/>
      <c r="C42" s="360"/>
      <c r="D42" s="318" t="s">
        <v>390</v>
      </c>
      <c r="E42" s="361"/>
      <c r="F42" s="363"/>
    </row>
    <row r="43" spans="1:6" ht="12.75">
      <c r="A43" s="370"/>
      <c r="B43" s="371"/>
      <c r="C43" s="360">
        <v>2310</v>
      </c>
      <c r="D43" s="338" t="s">
        <v>391</v>
      </c>
      <c r="E43" s="361"/>
      <c r="F43" s="363">
        <v>407080</v>
      </c>
    </row>
    <row r="44" spans="1:6" ht="12.75">
      <c r="A44" s="370"/>
      <c r="B44" s="371"/>
      <c r="C44" s="360"/>
      <c r="D44" s="338" t="s">
        <v>381</v>
      </c>
      <c r="E44" s="361"/>
      <c r="F44" s="363"/>
    </row>
    <row r="45" spans="1:6" ht="12.75">
      <c r="A45" s="370"/>
      <c r="B45" s="371"/>
      <c r="C45" s="360">
        <v>3110</v>
      </c>
      <c r="D45" s="318" t="s">
        <v>393</v>
      </c>
      <c r="E45" s="361"/>
      <c r="F45" s="363">
        <v>89222</v>
      </c>
    </row>
    <row r="46" spans="1:6" ht="12.75">
      <c r="A46" s="370"/>
      <c r="B46" s="371"/>
      <c r="C46" s="360"/>
      <c r="D46" s="338"/>
      <c r="E46" s="361"/>
      <c r="F46" s="363"/>
    </row>
    <row r="47" spans="1:6" ht="12.75">
      <c r="A47" s="370"/>
      <c r="B47" s="381">
        <v>85295</v>
      </c>
      <c r="C47" s="382"/>
      <c r="D47" s="551" t="s">
        <v>486</v>
      </c>
      <c r="E47" s="368"/>
      <c r="F47" s="369">
        <f>F49</f>
        <v>20000</v>
      </c>
    </row>
    <row r="48" spans="1:6" ht="12.75">
      <c r="A48" s="370"/>
      <c r="B48" s="371"/>
      <c r="C48" s="360">
        <v>2310</v>
      </c>
      <c r="D48" s="338" t="s">
        <v>391</v>
      </c>
      <c r="E48" s="361"/>
      <c r="F48" s="363"/>
    </row>
    <row r="49" spans="1:6" ht="12.75">
      <c r="A49" s="370"/>
      <c r="B49" s="371"/>
      <c r="C49" s="360"/>
      <c r="D49" s="338" t="s">
        <v>381</v>
      </c>
      <c r="E49" s="361"/>
      <c r="F49" s="363">
        <v>20000</v>
      </c>
    </row>
    <row r="50" spans="1:6" ht="12.75">
      <c r="A50" s="370"/>
      <c r="B50" s="371"/>
      <c r="C50" s="360"/>
      <c r="D50" s="192"/>
      <c r="E50" s="361"/>
      <c r="F50" s="363"/>
    </row>
    <row r="51" spans="1:6" ht="13.5" thickBot="1">
      <c r="A51" s="370"/>
      <c r="B51" s="371"/>
      <c r="C51" s="360"/>
      <c r="D51" s="192"/>
      <c r="E51" s="361"/>
      <c r="F51" s="363"/>
    </row>
    <row r="52" spans="1:6" ht="13.5" thickBot="1">
      <c r="A52" s="372">
        <v>853</v>
      </c>
      <c r="B52" s="373"/>
      <c r="C52" s="348"/>
      <c r="D52" s="374" t="s">
        <v>360</v>
      </c>
      <c r="E52" s="375">
        <f>E53</f>
        <v>0</v>
      </c>
      <c r="F52" s="352">
        <f>F53</f>
        <v>637539</v>
      </c>
    </row>
    <row r="53" spans="1:6" ht="12.75">
      <c r="A53" s="370"/>
      <c r="B53" s="376">
        <v>85333</v>
      </c>
      <c r="C53" s="377"/>
      <c r="D53" s="378" t="s">
        <v>394</v>
      </c>
      <c r="E53" s="357"/>
      <c r="F53" s="358">
        <f>F54</f>
        <v>637539</v>
      </c>
    </row>
    <row r="54" spans="1:6" ht="12.75">
      <c r="A54" s="370"/>
      <c r="B54" s="371"/>
      <c r="C54" s="360">
        <v>2310</v>
      </c>
      <c r="D54" s="338" t="s">
        <v>391</v>
      </c>
      <c r="E54" s="361"/>
      <c r="F54" s="363">
        <v>637539</v>
      </c>
    </row>
    <row r="55" spans="1:6" ht="12.75">
      <c r="A55" s="370"/>
      <c r="B55" s="371"/>
      <c r="C55" s="360"/>
      <c r="D55" s="338" t="s">
        <v>381</v>
      </c>
      <c r="E55" s="361"/>
      <c r="F55" s="363"/>
    </row>
    <row r="56" spans="1:6" ht="13.5" thickBot="1">
      <c r="A56" s="370"/>
      <c r="B56" s="371"/>
      <c r="C56" s="360"/>
      <c r="D56" s="192"/>
      <c r="E56" s="361"/>
      <c r="F56" s="363"/>
    </row>
    <row r="57" spans="1:6" ht="13.5" thickBot="1">
      <c r="A57" s="372">
        <v>854</v>
      </c>
      <c r="B57" s="373"/>
      <c r="C57" s="348"/>
      <c r="D57" s="374" t="s">
        <v>395</v>
      </c>
      <c r="E57" s="375"/>
      <c r="F57" s="352">
        <f>F58</f>
        <v>131889</v>
      </c>
    </row>
    <row r="58" spans="1:6" ht="12.75">
      <c r="A58" s="370"/>
      <c r="B58" s="376">
        <v>85406</v>
      </c>
      <c r="C58" s="377"/>
      <c r="D58" s="379" t="s">
        <v>396</v>
      </c>
      <c r="E58" s="357"/>
      <c r="F58" s="358">
        <f>F59</f>
        <v>131889</v>
      </c>
    </row>
    <row r="59" spans="1:6" ht="12.75">
      <c r="A59" s="370"/>
      <c r="B59" s="371"/>
      <c r="C59" s="360">
        <v>2310</v>
      </c>
      <c r="D59" s="338" t="s">
        <v>391</v>
      </c>
      <c r="E59" s="361"/>
      <c r="F59" s="363">
        <v>131889</v>
      </c>
    </row>
    <row r="60" spans="1:6" ht="12.75">
      <c r="A60" s="370"/>
      <c r="B60" s="371"/>
      <c r="C60" s="360"/>
      <c r="D60" s="338" t="s">
        <v>381</v>
      </c>
      <c r="E60" s="361"/>
      <c r="F60" s="363"/>
    </row>
    <row r="61" spans="1:6" ht="12.75">
      <c r="A61" s="370"/>
      <c r="B61" s="371"/>
      <c r="C61" s="360"/>
      <c r="D61" s="338"/>
      <c r="E61" s="361"/>
      <c r="F61" s="363"/>
    </row>
    <row r="62" spans="1:6" ht="13.5" thickBot="1">
      <c r="A62" s="490">
        <v>900</v>
      </c>
      <c r="B62" s="491"/>
      <c r="C62" s="492"/>
      <c r="D62" s="493" t="s">
        <v>487</v>
      </c>
      <c r="E62" s="494"/>
      <c r="F62" s="495">
        <f>F63</f>
        <v>75000</v>
      </c>
    </row>
    <row r="63" spans="1:6" ht="12.75">
      <c r="A63" s="370"/>
      <c r="B63" s="376">
        <v>90095</v>
      </c>
      <c r="C63" s="377"/>
      <c r="D63" s="356" t="s">
        <v>486</v>
      </c>
      <c r="E63" s="357"/>
      <c r="F63" s="358">
        <f>F65+F66</f>
        <v>75000</v>
      </c>
    </row>
    <row r="64" spans="1:6" ht="12.75">
      <c r="A64" s="370"/>
      <c r="B64" s="371"/>
      <c r="C64" s="360">
        <v>6610</v>
      </c>
      <c r="D64" s="338" t="s">
        <v>490</v>
      </c>
      <c r="E64" s="361"/>
      <c r="F64" s="363"/>
    </row>
    <row r="65" spans="1:6" ht="12.75">
      <c r="A65" s="370"/>
      <c r="B65" s="371"/>
      <c r="C65" s="360"/>
      <c r="D65" s="338" t="s">
        <v>381</v>
      </c>
      <c r="E65" s="361"/>
      <c r="F65" s="363">
        <v>30000</v>
      </c>
    </row>
    <row r="66" spans="1:6" ht="12.75">
      <c r="A66" s="370"/>
      <c r="B66" s="371"/>
      <c r="C66" s="360">
        <v>6220</v>
      </c>
      <c r="D66" s="338" t="s">
        <v>552</v>
      </c>
      <c r="E66" s="361"/>
      <c r="F66" s="363">
        <v>45000</v>
      </c>
    </row>
    <row r="67" spans="1:6" ht="12.75">
      <c r="A67" s="370"/>
      <c r="B67" s="371"/>
      <c r="C67" s="360"/>
      <c r="D67" s="338" t="s">
        <v>553</v>
      </c>
      <c r="E67" s="361"/>
      <c r="F67" s="363"/>
    </row>
    <row r="68" spans="1:6" ht="12.75">
      <c r="A68" s="370"/>
      <c r="B68" s="371"/>
      <c r="C68" s="360"/>
      <c r="D68" s="338" t="s">
        <v>554</v>
      </c>
      <c r="E68" s="361"/>
      <c r="F68" s="363"/>
    </row>
    <row r="69" spans="1:6" ht="13.5" thickBot="1">
      <c r="A69" s="370"/>
      <c r="B69" s="371"/>
      <c r="C69" s="360"/>
      <c r="D69" s="338"/>
      <c r="E69" s="361"/>
      <c r="F69" s="363"/>
    </row>
    <row r="70" spans="1:6" ht="13.5" thickBot="1">
      <c r="A70" s="372">
        <v>921</v>
      </c>
      <c r="B70" s="373"/>
      <c r="C70" s="348"/>
      <c r="D70" s="380" t="s">
        <v>397</v>
      </c>
      <c r="E70" s="375">
        <f>E71</f>
        <v>0</v>
      </c>
      <c r="F70" s="352">
        <f>F71</f>
        <v>35000</v>
      </c>
    </row>
    <row r="71" spans="1:6" ht="12.75">
      <c r="A71" s="370"/>
      <c r="B71" s="381">
        <v>92116</v>
      </c>
      <c r="C71" s="382"/>
      <c r="D71" s="383" t="s">
        <v>398</v>
      </c>
      <c r="E71" s="368"/>
      <c r="F71" s="369">
        <f>F72</f>
        <v>35000</v>
      </c>
    </row>
    <row r="72" spans="1:6" ht="12.75">
      <c r="A72" s="370"/>
      <c r="B72" s="371"/>
      <c r="C72" s="360">
        <v>2310</v>
      </c>
      <c r="D72" s="338" t="s">
        <v>391</v>
      </c>
      <c r="E72" s="361"/>
      <c r="F72" s="363">
        <f>'[1]WYDATKI ukł.wyk.'!F653</f>
        <v>35000</v>
      </c>
    </row>
    <row r="73" spans="1:6" ht="12.75">
      <c r="A73" s="384"/>
      <c r="B73" s="381"/>
      <c r="C73" s="382"/>
      <c r="D73" s="335" t="s">
        <v>381</v>
      </c>
      <c r="E73" s="368"/>
      <c r="F73" s="369"/>
    </row>
    <row r="74" spans="1:6" ht="13.5" thickBot="1">
      <c r="A74" s="298"/>
      <c r="B74" s="298"/>
      <c r="C74" s="298"/>
      <c r="D74" s="385" t="s">
        <v>365</v>
      </c>
      <c r="E74" s="386">
        <f>E70+E57+E52+E33+E14+E22+E27+E62</f>
        <v>1956505</v>
      </c>
      <c r="F74" s="386">
        <f>F70+F57+F52+F33+F14+F22+F27+F62</f>
        <v>3495041</v>
      </c>
    </row>
    <row r="75" spans="1:6" ht="12.75">
      <c r="A75" s="298"/>
      <c r="B75" s="298"/>
      <c r="C75" s="298"/>
      <c r="D75" s="387" t="s">
        <v>366</v>
      </c>
      <c r="E75" s="388"/>
      <c r="F75" s="389">
        <f>F72+F59+F54+F49+F45+F43+F38+F29+F24+F18</f>
        <v>3300041</v>
      </c>
    </row>
    <row r="76" spans="1:6" ht="12.75">
      <c r="A76" s="298"/>
      <c r="B76" s="298"/>
      <c r="C76" s="298"/>
      <c r="D76" s="390" t="s">
        <v>367</v>
      </c>
      <c r="E76" s="391"/>
      <c r="F76" s="392">
        <f>0</f>
        <v>0</v>
      </c>
    </row>
    <row r="77" spans="1:6" ht="12.75">
      <c r="A77" s="298"/>
      <c r="B77" s="298"/>
      <c r="C77" s="298"/>
      <c r="D77" s="393" t="s">
        <v>399</v>
      </c>
      <c r="E77" s="394"/>
      <c r="F77" s="395">
        <f>F72+F54+F43+F38+F29+F24+F49+F59</f>
        <v>1624888</v>
      </c>
    </row>
    <row r="78" spans="1:6" ht="13.5" thickBot="1">
      <c r="A78" s="298"/>
      <c r="B78" s="298"/>
      <c r="C78" s="298"/>
      <c r="D78" s="396" t="s">
        <v>369</v>
      </c>
      <c r="E78" s="397"/>
      <c r="F78" s="398">
        <f>+F65+F20+F66</f>
        <v>195000</v>
      </c>
    </row>
    <row r="79" spans="1:6" ht="12.75">
      <c r="A79" s="298"/>
      <c r="B79" s="298"/>
      <c r="C79" s="298"/>
      <c r="D79" s="298"/>
      <c r="E79" s="298"/>
      <c r="F79" s="298"/>
    </row>
    <row r="80" spans="1:6" ht="12.75">
      <c r="A80" s="298"/>
      <c r="B80" s="298"/>
      <c r="C80" s="298"/>
      <c r="D80" s="298"/>
      <c r="E80" s="298"/>
      <c r="F80" s="298"/>
    </row>
    <row r="81" spans="1:6" ht="12.75">
      <c r="A81" s="298"/>
      <c r="B81" s="298"/>
      <c r="C81" s="298"/>
      <c r="D81" s="298"/>
      <c r="E81" s="298"/>
      <c r="F81" s="298"/>
    </row>
    <row r="82" spans="1:6" ht="12.75">
      <c r="A82" s="298"/>
      <c r="B82" s="298"/>
      <c r="C82" s="298"/>
      <c r="D82" s="298"/>
      <c r="E82" s="298"/>
      <c r="F82" s="298"/>
    </row>
    <row r="83" spans="1:6" ht="12.75">
      <c r="A83" s="298"/>
      <c r="B83" s="298"/>
      <c r="C83" s="298"/>
      <c r="D83" s="298"/>
      <c r="E83" s="298"/>
      <c r="F83" s="298"/>
    </row>
    <row r="84" spans="1:6" ht="12.75">
      <c r="A84" s="298"/>
      <c r="B84" s="298"/>
      <c r="C84" s="298"/>
      <c r="D84" s="298"/>
      <c r="E84" s="298"/>
      <c r="F84" s="298"/>
    </row>
  </sheetData>
  <sheetProtection/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.875" style="0" customWidth="1"/>
    <col min="2" max="3" width="7.375" style="0" customWidth="1"/>
    <col min="4" max="4" width="46.875" style="0" customWidth="1"/>
    <col min="5" max="5" width="10.625" style="0" customWidth="1"/>
    <col min="6" max="6" width="14.00390625" style="0" customWidth="1"/>
  </cols>
  <sheetData>
    <row r="1" spans="1:6" ht="12.75">
      <c r="A1" s="296"/>
      <c r="B1" s="296"/>
      <c r="C1" s="296"/>
      <c r="D1" s="296"/>
      <c r="F1" s="536" t="s">
        <v>544</v>
      </c>
    </row>
    <row r="2" spans="1:6" ht="12.75">
      <c r="A2" s="296"/>
      <c r="B2" s="296"/>
      <c r="C2" s="296"/>
      <c r="D2" s="296"/>
      <c r="F2" s="536" t="s">
        <v>371</v>
      </c>
    </row>
    <row r="3" spans="1:6" ht="12.75">
      <c r="A3" s="296"/>
      <c r="B3" s="296"/>
      <c r="C3" s="296"/>
      <c r="D3" s="299"/>
      <c r="F3" s="536" t="s">
        <v>172</v>
      </c>
    </row>
    <row r="4" spans="1:6" ht="12.75">
      <c r="A4" s="296"/>
      <c r="B4" s="296"/>
      <c r="C4" s="296"/>
      <c r="D4" s="299"/>
      <c r="F4" s="536" t="s">
        <v>545</v>
      </c>
    </row>
    <row r="5" spans="1:6" ht="12.75">
      <c r="A5" s="296"/>
      <c r="B5" s="296"/>
      <c r="C5" s="296"/>
      <c r="D5" s="299"/>
      <c r="E5" s="297"/>
      <c r="F5" s="297"/>
    </row>
    <row r="6" spans="1:6" ht="15.75">
      <c r="A6" s="614" t="s">
        <v>373</v>
      </c>
      <c r="B6" s="614"/>
      <c r="C6" s="614"/>
      <c r="D6" s="614"/>
      <c r="E6" s="614"/>
      <c r="F6" s="614"/>
    </row>
    <row r="7" spans="1:6" ht="15.75">
      <c r="A7" s="614" t="s">
        <v>538</v>
      </c>
      <c r="B7" s="614"/>
      <c r="C7" s="614"/>
      <c r="D7" s="614"/>
      <c r="E7" s="614"/>
      <c r="F7" s="614"/>
    </row>
    <row r="8" spans="1:6" ht="15.75">
      <c r="A8" s="614" t="s">
        <v>546</v>
      </c>
      <c r="B8" s="614"/>
      <c r="C8" s="614"/>
      <c r="D8" s="614"/>
      <c r="E8" s="614"/>
      <c r="F8" s="614"/>
    </row>
    <row r="10" spans="1:6" ht="13.5" thickBot="1">
      <c r="A10" s="299"/>
      <c r="B10" s="299"/>
      <c r="C10" s="299"/>
      <c r="D10" s="299"/>
      <c r="E10" s="299"/>
      <c r="F10" s="300" t="s">
        <v>376</v>
      </c>
    </row>
    <row r="11" spans="1:6" ht="12.75">
      <c r="A11" s="615" t="s">
        <v>115</v>
      </c>
      <c r="B11" s="616"/>
      <c r="C11" s="617"/>
      <c r="D11" s="618" t="s">
        <v>377</v>
      </c>
      <c r="E11" s="618" t="s">
        <v>279</v>
      </c>
      <c r="F11" s="621" t="s">
        <v>9</v>
      </c>
    </row>
    <row r="12" spans="1:6" ht="12.75">
      <c r="A12" s="624" t="s">
        <v>277</v>
      </c>
      <c r="B12" s="626" t="s">
        <v>43</v>
      </c>
      <c r="C12" s="626" t="s">
        <v>4</v>
      </c>
      <c r="D12" s="619"/>
      <c r="E12" s="619"/>
      <c r="F12" s="622"/>
    </row>
    <row r="13" spans="1:6" ht="13.5" thickBot="1">
      <c r="A13" s="625"/>
      <c r="B13" s="620"/>
      <c r="C13" s="620"/>
      <c r="D13" s="620"/>
      <c r="E13" s="620"/>
      <c r="F13" s="623"/>
    </row>
    <row r="14" spans="1:6" ht="13.5" thickBot="1">
      <c r="A14" s="303">
        <v>1</v>
      </c>
      <c r="B14" s="304">
        <v>2</v>
      </c>
      <c r="C14" s="305">
        <v>3</v>
      </c>
      <c r="D14" s="305">
        <v>4</v>
      </c>
      <c r="E14" s="305">
        <v>5</v>
      </c>
      <c r="F14" s="306">
        <v>6</v>
      </c>
    </row>
    <row r="15" spans="1:6" ht="13.5" thickBot="1">
      <c r="A15" s="537">
        <v>852</v>
      </c>
      <c r="B15" s="538"/>
      <c r="C15" s="538"/>
      <c r="D15" s="538" t="s">
        <v>351</v>
      </c>
      <c r="E15" s="539">
        <f>E16</f>
        <v>50000</v>
      </c>
      <c r="F15" s="540">
        <f>F16</f>
        <v>50000</v>
      </c>
    </row>
    <row r="16" spans="1:6" ht="12.75">
      <c r="A16" s="541"/>
      <c r="B16" s="542">
        <v>85295</v>
      </c>
      <c r="C16" s="542"/>
      <c r="D16" s="542" t="s">
        <v>486</v>
      </c>
      <c r="E16" s="543">
        <f>SUM(E17)</f>
        <v>50000</v>
      </c>
      <c r="F16" s="544">
        <f>SUM(F20:F25)</f>
        <v>50000</v>
      </c>
    </row>
    <row r="17" spans="1:6" ht="12.75">
      <c r="A17" s="541"/>
      <c r="B17" s="545"/>
      <c r="C17" s="545">
        <v>2120</v>
      </c>
      <c r="D17" s="545" t="s">
        <v>539</v>
      </c>
      <c r="E17" s="546">
        <v>50000</v>
      </c>
      <c r="F17" s="547"/>
    </row>
    <row r="18" spans="1:6" ht="12.75">
      <c r="A18" s="541"/>
      <c r="B18" s="545"/>
      <c r="C18" s="545"/>
      <c r="D18" s="545" t="s">
        <v>540</v>
      </c>
      <c r="E18" s="546"/>
      <c r="F18" s="547"/>
    </row>
    <row r="19" spans="1:6" ht="12.75">
      <c r="A19" s="541"/>
      <c r="B19" s="545"/>
      <c r="C19" s="545"/>
      <c r="D19" s="545" t="s">
        <v>541</v>
      </c>
      <c r="E19" s="546"/>
      <c r="F19" s="547"/>
    </row>
    <row r="20" spans="1:6" ht="12.75">
      <c r="A20" s="541"/>
      <c r="B20" s="545"/>
      <c r="C20" s="545">
        <v>4110</v>
      </c>
      <c r="D20" s="318" t="s">
        <v>542</v>
      </c>
      <c r="E20" s="546"/>
      <c r="F20" s="547">
        <v>1002</v>
      </c>
    </row>
    <row r="21" spans="1:6" ht="12.75">
      <c r="A21" s="541"/>
      <c r="B21" s="545"/>
      <c r="C21" s="545">
        <v>4120</v>
      </c>
      <c r="D21" s="318" t="s">
        <v>329</v>
      </c>
      <c r="E21" s="546"/>
      <c r="F21" s="547">
        <v>161</v>
      </c>
    </row>
    <row r="22" spans="1:6" ht="12.75">
      <c r="A22" s="541"/>
      <c r="B22" s="545"/>
      <c r="C22" s="545">
        <v>4170</v>
      </c>
      <c r="D22" s="545" t="s">
        <v>330</v>
      </c>
      <c r="E22" s="546"/>
      <c r="F22" s="547">
        <v>6557</v>
      </c>
    </row>
    <row r="23" spans="1:6" ht="12.75">
      <c r="A23" s="541"/>
      <c r="B23" s="545"/>
      <c r="C23" s="545">
        <v>4210</v>
      </c>
      <c r="D23" s="318" t="s">
        <v>313</v>
      </c>
      <c r="E23" s="546"/>
      <c r="F23" s="547">
        <v>2346</v>
      </c>
    </row>
    <row r="24" spans="1:6" ht="12.75">
      <c r="A24" s="541"/>
      <c r="B24" s="545"/>
      <c r="C24" s="545">
        <v>4300</v>
      </c>
      <c r="D24" s="318" t="s">
        <v>290</v>
      </c>
      <c r="E24" s="546"/>
      <c r="F24" s="547">
        <v>39534</v>
      </c>
    </row>
    <row r="25" spans="1:6" ht="12.75">
      <c r="A25" s="541"/>
      <c r="B25" s="545"/>
      <c r="C25" s="545">
        <v>4430</v>
      </c>
      <c r="D25" s="318" t="s">
        <v>319</v>
      </c>
      <c r="E25" s="546" t="s">
        <v>547</v>
      </c>
      <c r="F25" s="547">
        <v>400</v>
      </c>
    </row>
    <row r="26" spans="1:6" ht="12.75">
      <c r="A26" s="541"/>
      <c r="B26" s="545"/>
      <c r="C26" s="545"/>
      <c r="D26" s="318"/>
      <c r="E26" s="546"/>
      <c r="F26" s="547"/>
    </row>
    <row r="27" spans="1:6" ht="13.5" thickBot="1">
      <c r="A27" s="548"/>
      <c r="B27" s="549"/>
      <c r="C27" s="549"/>
      <c r="D27" s="550" t="s">
        <v>543</v>
      </c>
      <c r="E27" s="386">
        <f>E15</f>
        <v>50000</v>
      </c>
      <c r="F27" s="386">
        <f>F15</f>
        <v>50000</v>
      </c>
    </row>
  </sheetData>
  <sheetProtection/>
  <mergeCells count="10">
    <mergeCell ref="A6:F6"/>
    <mergeCell ref="A7:F7"/>
    <mergeCell ref="A8:F8"/>
    <mergeCell ref="A11:C11"/>
    <mergeCell ref="D11:D13"/>
    <mergeCell ref="E11:E13"/>
    <mergeCell ref="F11:F13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2">
      <selection activeCell="E21" sqref="E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76"/>
      <c r="B1" s="76"/>
      <c r="C1" s="76"/>
      <c r="D1" s="188" t="s">
        <v>265</v>
      </c>
      <c r="E1" s="2" t="s">
        <v>500</v>
      </c>
    </row>
    <row r="2" spans="1:5" ht="15" customHeight="1">
      <c r="A2" s="76"/>
      <c r="B2" s="76"/>
      <c r="C2" s="76"/>
      <c r="D2" s="188" t="s">
        <v>266</v>
      </c>
      <c r="E2" s="76"/>
    </row>
    <row r="3" spans="1:5" ht="15" customHeight="1">
      <c r="A3" s="76"/>
      <c r="B3" s="76"/>
      <c r="C3" s="76"/>
      <c r="D3" s="188" t="s">
        <v>172</v>
      </c>
      <c r="E3" s="76"/>
    </row>
    <row r="4" spans="1:5" ht="15" customHeight="1">
      <c r="A4" s="76"/>
      <c r="B4" s="76"/>
      <c r="C4" s="76"/>
      <c r="D4" s="188" t="s">
        <v>267</v>
      </c>
      <c r="E4" s="76"/>
    </row>
    <row r="5" spans="1:5" ht="15" customHeight="1">
      <c r="A5" s="76"/>
      <c r="B5" s="76"/>
      <c r="C5" s="76"/>
      <c r="D5" s="189"/>
      <c r="E5" s="76"/>
    </row>
    <row r="6" spans="1:5" ht="15" customHeight="1">
      <c r="A6" s="631" t="s">
        <v>154</v>
      </c>
      <c r="B6" s="631"/>
      <c r="C6" s="631"/>
      <c r="D6" s="631"/>
      <c r="E6" s="631"/>
    </row>
    <row r="8" ht="13.5" thickBot="1">
      <c r="E8" s="62" t="s">
        <v>44</v>
      </c>
    </row>
    <row r="9" spans="1:5" ht="13.5" thickBot="1">
      <c r="A9" s="40" t="s">
        <v>114</v>
      </c>
      <c r="B9" s="40" t="s">
        <v>5</v>
      </c>
      <c r="C9" s="40" t="s">
        <v>115</v>
      </c>
      <c r="D9" s="627" t="s">
        <v>8</v>
      </c>
      <c r="E9" s="628"/>
    </row>
    <row r="10" spans="1:5" ht="12.75">
      <c r="A10" s="41"/>
      <c r="B10" s="41"/>
      <c r="C10" s="41" t="s">
        <v>4</v>
      </c>
      <c r="D10" s="42" t="s">
        <v>116</v>
      </c>
      <c r="E10" s="40" t="s">
        <v>117</v>
      </c>
    </row>
    <row r="11" spans="1:5" ht="13.5" thickBot="1">
      <c r="A11" s="41"/>
      <c r="B11" s="41"/>
      <c r="C11" s="41"/>
      <c r="D11" s="43" t="s">
        <v>144</v>
      </c>
      <c r="E11" s="43" t="s">
        <v>139</v>
      </c>
    </row>
    <row r="12" spans="1:5" ht="9" customHeight="1" thickBot="1">
      <c r="A12" s="44">
        <v>1</v>
      </c>
      <c r="B12" s="44">
        <v>2</v>
      </c>
      <c r="C12" s="44">
        <v>3</v>
      </c>
      <c r="D12" s="44">
        <v>4</v>
      </c>
      <c r="E12" s="44">
        <v>5</v>
      </c>
    </row>
    <row r="13" spans="1:5" ht="19.5" customHeight="1">
      <c r="A13" s="45" t="s">
        <v>12</v>
      </c>
      <c r="B13" s="46" t="s">
        <v>118</v>
      </c>
      <c r="C13" s="45"/>
      <c r="D13" s="67">
        <v>48874566</v>
      </c>
      <c r="E13" s="67">
        <v>55287309</v>
      </c>
    </row>
    <row r="14" spans="1:5" ht="19.5" customHeight="1">
      <c r="A14" s="47" t="s">
        <v>13</v>
      </c>
      <c r="B14" s="48" t="s">
        <v>70</v>
      </c>
      <c r="C14" s="47"/>
      <c r="D14" s="68">
        <v>52140783</v>
      </c>
      <c r="E14" s="68">
        <v>57222762</v>
      </c>
    </row>
    <row r="15" spans="1:5" ht="19.5" customHeight="1">
      <c r="A15" s="47"/>
      <c r="B15" s="48" t="s">
        <v>119</v>
      </c>
      <c r="C15" s="47"/>
      <c r="D15" s="68"/>
      <c r="E15" s="68"/>
    </row>
    <row r="16" spans="1:5" ht="19.5" customHeight="1" thickBot="1">
      <c r="A16" s="49"/>
      <c r="B16" s="50" t="s">
        <v>120</v>
      </c>
      <c r="C16" s="49"/>
      <c r="D16" s="69">
        <f>D13-D14</f>
        <v>-3266217</v>
      </c>
      <c r="E16" s="69">
        <f>E13-E14</f>
        <v>-1935453</v>
      </c>
    </row>
    <row r="17" spans="1:5" ht="19.5" customHeight="1" thickBot="1">
      <c r="A17" s="40" t="s">
        <v>11</v>
      </c>
      <c r="B17" s="51" t="s">
        <v>121</v>
      </c>
      <c r="C17" s="52"/>
      <c r="D17" s="75">
        <f>D18-D28</f>
        <v>6047592</v>
      </c>
      <c r="E17" s="75">
        <f>E18-E28</f>
        <v>4960469</v>
      </c>
    </row>
    <row r="18" spans="1:5" ht="19.5" customHeight="1" thickBot="1">
      <c r="A18" s="629" t="s">
        <v>26</v>
      </c>
      <c r="B18" s="630"/>
      <c r="C18" s="44"/>
      <c r="D18" s="70">
        <f>SUM(D19:D27)</f>
        <v>6588930</v>
      </c>
      <c r="E18" s="70">
        <f>SUM(E19:E27)</f>
        <v>5946640</v>
      </c>
    </row>
    <row r="19" spans="1:5" ht="19.5" customHeight="1">
      <c r="A19" s="53" t="s">
        <v>12</v>
      </c>
      <c r="B19" s="54" t="s">
        <v>20</v>
      </c>
      <c r="C19" s="53" t="s">
        <v>27</v>
      </c>
      <c r="D19" s="71">
        <v>2295049</v>
      </c>
      <c r="E19" s="71">
        <v>986232</v>
      </c>
    </row>
    <row r="20" spans="1:5" ht="19.5" customHeight="1">
      <c r="A20" s="47" t="s">
        <v>13</v>
      </c>
      <c r="B20" s="48" t="s">
        <v>21</v>
      </c>
      <c r="C20" s="47" t="s">
        <v>27</v>
      </c>
      <c r="D20" s="68"/>
      <c r="E20" s="68"/>
    </row>
    <row r="21" spans="1:5" ht="49.5" customHeight="1">
      <c r="A21" s="47" t="s">
        <v>14</v>
      </c>
      <c r="B21" s="55" t="s">
        <v>122</v>
      </c>
      <c r="C21" s="47" t="s">
        <v>51</v>
      </c>
      <c r="D21" s="68"/>
      <c r="E21" s="68">
        <v>2139033</v>
      </c>
    </row>
    <row r="22" spans="1:5" ht="19.5" customHeight="1">
      <c r="A22" s="47" t="s">
        <v>1</v>
      </c>
      <c r="B22" s="48" t="s">
        <v>29</v>
      </c>
      <c r="C22" s="47" t="s">
        <v>52</v>
      </c>
      <c r="D22" s="68"/>
      <c r="E22" s="68"/>
    </row>
    <row r="23" spans="1:5" ht="19.5" customHeight="1">
      <c r="A23" s="47" t="s">
        <v>19</v>
      </c>
      <c r="B23" s="48" t="s">
        <v>123</v>
      </c>
      <c r="C23" s="47" t="s">
        <v>53</v>
      </c>
      <c r="D23" s="68"/>
      <c r="E23" s="68"/>
    </row>
    <row r="24" spans="1:5" ht="19.5" customHeight="1">
      <c r="A24" s="47" t="s">
        <v>22</v>
      </c>
      <c r="B24" s="48" t="s">
        <v>23</v>
      </c>
      <c r="C24" s="47" t="s">
        <v>28</v>
      </c>
      <c r="D24" s="68">
        <v>2193881</v>
      </c>
      <c r="E24" s="68">
        <v>2193881</v>
      </c>
    </row>
    <row r="25" spans="1:5" ht="19.5" customHeight="1">
      <c r="A25" s="47" t="s">
        <v>25</v>
      </c>
      <c r="B25" s="48" t="s">
        <v>124</v>
      </c>
      <c r="C25" s="47" t="s">
        <v>32</v>
      </c>
      <c r="D25" s="68">
        <v>2100000</v>
      </c>
      <c r="E25" s="68">
        <v>0</v>
      </c>
    </row>
    <row r="26" spans="1:5" ht="19.5" customHeight="1">
      <c r="A26" s="47" t="s">
        <v>31</v>
      </c>
      <c r="B26" s="48" t="s">
        <v>50</v>
      </c>
      <c r="C26" s="47" t="s">
        <v>125</v>
      </c>
      <c r="D26" s="68"/>
      <c r="E26" s="68"/>
    </row>
    <row r="27" spans="1:5" ht="19.5" customHeight="1" thickBot="1">
      <c r="A27" s="45" t="s">
        <v>48</v>
      </c>
      <c r="B27" s="46" t="s">
        <v>49</v>
      </c>
      <c r="C27" s="45" t="s">
        <v>30</v>
      </c>
      <c r="D27" s="67"/>
      <c r="E27" s="67">
        <v>627494</v>
      </c>
    </row>
    <row r="28" spans="1:5" ht="19.5" customHeight="1" thickBot="1">
      <c r="A28" s="629" t="s">
        <v>126</v>
      </c>
      <c r="B28" s="630"/>
      <c r="C28" s="44"/>
      <c r="D28" s="70">
        <f>SUM(D29:D36)</f>
        <v>541338</v>
      </c>
      <c r="E28" s="70">
        <f>SUM(E29:E36)</f>
        <v>986171</v>
      </c>
    </row>
    <row r="29" spans="1:5" ht="19.5" customHeight="1">
      <c r="A29" s="56" t="s">
        <v>12</v>
      </c>
      <c r="B29" s="57" t="s">
        <v>54</v>
      </c>
      <c r="C29" s="56" t="s">
        <v>34</v>
      </c>
      <c r="D29" s="72">
        <v>511338</v>
      </c>
      <c r="E29" s="72">
        <v>689499</v>
      </c>
    </row>
    <row r="30" spans="1:5" ht="19.5" customHeight="1">
      <c r="A30" s="47" t="s">
        <v>13</v>
      </c>
      <c r="B30" s="48" t="s">
        <v>33</v>
      </c>
      <c r="C30" s="47" t="s">
        <v>34</v>
      </c>
      <c r="D30" s="68"/>
      <c r="E30" s="68"/>
    </row>
    <row r="31" spans="1:5" ht="49.5" customHeight="1">
      <c r="A31" s="47" t="s">
        <v>14</v>
      </c>
      <c r="B31" s="55" t="s">
        <v>129</v>
      </c>
      <c r="C31" s="47" t="s">
        <v>58</v>
      </c>
      <c r="D31" s="68"/>
      <c r="E31" s="68"/>
    </row>
    <row r="32" spans="1:5" ht="19.5" customHeight="1">
      <c r="A32" s="47" t="s">
        <v>1</v>
      </c>
      <c r="B32" s="48" t="s">
        <v>55</v>
      </c>
      <c r="C32" s="47" t="s">
        <v>46</v>
      </c>
      <c r="D32" s="68">
        <v>30000</v>
      </c>
      <c r="E32" s="68">
        <v>296672</v>
      </c>
    </row>
    <row r="33" spans="1:5" ht="19.5" customHeight="1">
      <c r="A33" s="47" t="s">
        <v>19</v>
      </c>
      <c r="B33" s="48" t="s">
        <v>56</v>
      </c>
      <c r="C33" s="47" t="s">
        <v>36</v>
      </c>
      <c r="D33" s="68"/>
      <c r="E33" s="68"/>
    </row>
    <row r="34" spans="1:5" ht="19.5" customHeight="1">
      <c r="A34" s="47" t="s">
        <v>22</v>
      </c>
      <c r="B34" s="48" t="s">
        <v>24</v>
      </c>
      <c r="C34" s="47" t="s">
        <v>37</v>
      </c>
      <c r="D34" s="68"/>
      <c r="E34" s="68"/>
    </row>
    <row r="35" spans="1:5" ht="19.5" customHeight="1">
      <c r="A35" s="47" t="s">
        <v>25</v>
      </c>
      <c r="B35" s="58" t="s">
        <v>57</v>
      </c>
      <c r="C35" s="59" t="s">
        <v>38</v>
      </c>
      <c r="D35" s="73"/>
      <c r="E35" s="73"/>
    </row>
    <row r="36" spans="1:5" ht="19.5" customHeight="1" thickBot="1">
      <c r="A36" s="60" t="s">
        <v>31</v>
      </c>
      <c r="B36" s="61" t="s">
        <v>39</v>
      </c>
      <c r="C36" s="60" t="s">
        <v>35</v>
      </c>
      <c r="D36" s="74">
        <v>0</v>
      </c>
      <c r="E36" s="74">
        <v>0</v>
      </c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128</v>
      </c>
      <c r="B39" s="1" t="s">
        <v>127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sheetProtection/>
  <mergeCells count="4">
    <mergeCell ref="D9:E9"/>
    <mergeCell ref="A18:B18"/>
    <mergeCell ref="A28:B28"/>
    <mergeCell ref="A6:E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6">
      <selection activeCell="D15" sqref="D1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6.125" style="0" customWidth="1"/>
    <col min="6" max="6" width="15.125" style="0" customWidth="1"/>
    <col min="7" max="7" width="15.375" style="0" customWidth="1"/>
  </cols>
  <sheetData>
    <row r="1" ht="12.75">
      <c r="F1" t="s">
        <v>268</v>
      </c>
    </row>
    <row r="2" ht="12.75">
      <c r="F2" t="s">
        <v>176</v>
      </c>
    </row>
    <row r="3" ht="12.75">
      <c r="F3" t="s">
        <v>172</v>
      </c>
    </row>
    <row r="4" ht="12.75">
      <c r="F4" t="s">
        <v>173</v>
      </c>
    </row>
    <row r="7" spans="1:5" ht="60" customHeight="1">
      <c r="A7" s="557" t="s">
        <v>156</v>
      </c>
      <c r="B7" s="557"/>
      <c r="C7" s="557"/>
      <c r="D7" s="557"/>
      <c r="E7" s="557"/>
    </row>
    <row r="8" spans="4:5" ht="19.5" customHeight="1">
      <c r="D8" s="5"/>
      <c r="E8" s="5"/>
    </row>
    <row r="9" spans="4:7" ht="19.5" customHeight="1" thickBot="1">
      <c r="D9" s="1"/>
      <c r="G9" s="39" t="s">
        <v>44</v>
      </c>
    </row>
    <row r="10" spans="1:7" ht="18.75" customHeight="1">
      <c r="A10" s="641" t="s">
        <v>60</v>
      </c>
      <c r="B10" s="643" t="s">
        <v>2</v>
      </c>
      <c r="C10" s="643" t="s">
        <v>3</v>
      </c>
      <c r="D10" s="643" t="s">
        <v>162</v>
      </c>
      <c r="E10" s="646" t="s">
        <v>150</v>
      </c>
      <c r="F10" s="647"/>
      <c r="G10" s="648"/>
    </row>
    <row r="11" spans="1:7" ht="18.75" customHeight="1">
      <c r="A11" s="642"/>
      <c r="B11" s="644"/>
      <c r="C11" s="644"/>
      <c r="D11" s="645"/>
      <c r="E11" s="10" t="s">
        <v>151</v>
      </c>
      <c r="F11" s="10" t="s">
        <v>152</v>
      </c>
      <c r="G11" s="86" t="s">
        <v>153</v>
      </c>
    </row>
    <row r="12" spans="1:7" s="29" customFormat="1" ht="7.5" customHeight="1">
      <c r="A12" s="87">
        <v>1</v>
      </c>
      <c r="B12" s="12">
        <v>2</v>
      </c>
      <c r="C12" s="12">
        <v>3</v>
      </c>
      <c r="D12" s="12">
        <v>5</v>
      </c>
      <c r="E12" s="12">
        <v>6</v>
      </c>
      <c r="F12" s="12">
        <v>7</v>
      </c>
      <c r="G12" s="88">
        <v>8</v>
      </c>
    </row>
    <row r="13" spans="1:7" ht="21" customHeight="1" thickBot="1">
      <c r="A13" s="632" t="s">
        <v>149</v>
      </c>
      <c r="B13" s="633"/>
      <c r="C13" s="633"/>
      <c r="D13" s="633"/>
      <c r="E13" s="633"/>
      <c r="F13" s="633"/>
      <c r="G13" s="634"/>
    </row>
    <row r="14" spans="1:7" ht="19.5" customHeight="1">
      <c r="A14" s="89" t="s">
        <v>12</v>
      </c>
      <c r="B14" s="90">
        <v>853</v>
      </c>
      <c r="C14" s="90">
        <v>85311</v>
      </c>
      <c r="D14" s="90" t="s">
        <v>177</v>
      </c>
      <c r="E14" s="91"/>
      <c r="F14" s="91">
        <v>49320</v>
      </c>
      <c r="G14" s="92"/>
    </row>
    <row r="15" spans="1:7" ht="19.5" customHeight="1">
      <c r="A15" s="93"/>
      <c r="B15" s="94"/>
      <c r="C15" s="94"/>
      <c r="D15" s="94" t="s">
        <v>178</v>
      </c>
      <c r="E15" s="95"/>
      <c r="F15" s="95">
        <v>102440</v>
      </c>
      <c r="G15" s="96"/>
    </row>
    <row r="16" spans="1:7" ht="19.5" customHeight="1">
      <c r="A16" s="93"/>
      <c r="B16" s="94"/>
      <c r="C16" s="94"/>
      <c r="D16" s="94" t="s">
        <v>179</v>
      </c>
      <c r="E16" s="95"/>
      <c r="F16" s="95">
        <v>49320</v>
      </c>
      <c r="G16" s="96"/>
    </row>
    <row r="17" spans="1:7" ht="19.5" customHeight="1">
      <c r="A17" s="93"/>
      <c r="B17" s="94"/>
      <c r="C17" s="94"/>
      <c r="D17" s="94" t="s">
        <v>180</v>
      </c>
      <c r="E17" s="95"/>
      <c r="F17" s="95">
        <v>81378</v>
      </c>
      <c r="G17" s="96"/>
    </row>
    <row r="18" spans="1:7" ht="21" customHeight="1" thickBot="1">
      <c r="A18" s="635" t="s">
        <v>155</v>
      </c>
      <c r="B18" s="636"/>
      <c r="C18" s="636"/>
      <c r="D18" s="636"/>
      <c r="E18" s="636"/>
      <c r="F18" s="636"/>
      <c r="G18" s="637"/>
    </row>
    <row r="19" spans="1:7" ht="21" customHeight="1">
      <c r="A19" s="97" t="s">
        <v>12</v>
      </c>
      <c r="B19" s="98">
        <v>630</v>
      </c>
      <c r="C19" s="98">
        <v>63003</v>
      </c>
      <c r="D19" s="99" t="s">
        <v>514</v>
      </c>
      <c r="E19" s="100"/>
      <c r="F19" s="100"/>
      <c r="G19" s="101">
        <v>3600</v>
      </c>
    </row>
    <row r="20" spans="1:7" ht="42.75" customHeight="1">
      <c r="A20" s="102" t="s">
        <v>13</v>
      </c>
      <c r="B20" s="103">
        <v>801</v>
      </c>
      <c r="C20" s="103">
        <v>80195</v>
      </c>
      <c r="D20" s="107" t="s">
        <v>515</v>
      </c>
      <c r="E20" s="105"/>
      <c r="F20" s="105"/>
      <c r="G20" s="106">
        <v>8420</v>
      </c>
    </row>
    <row r="21" spans="1:7" ht="42.75" customHeight="1">
      <c r="A21" s="102" t="s">
        <v>14</v>
      </c>
      <c r="B21" s="103">
        <v>801</v>
      </c>
      <c r="C21" s="103">
        <v>80195</v>
      </c>
      <c r="D21" s="514" t="s">
        <v>514</v>
      </c>
      <c r="E21" s="105"/>
      <c r="F21" s="105"/>
      <c r="G21" s="106">
        <v>2600</v>
      </c>
    </row>
    <row r="22" spans="1:7" ht="27" customHeight="1">
      <c r="A22" s="513" t="s">
        <v>1</v>
      </c>
      <c r="B22" s="103">
        <v>852</v>
      </c>
      <c r="C22" s="103">
        <v>85220</v>
      </c>
      <c r="D22" s="107" t="s">
        <v>181</v>
      </c>
      <c r="E22" s="105"/>
      <c r="F22" s="105"/>
      <c r="G22" s="106">
        <v>12000</v>
      </c>
    </row>
    <row r="23" spans="1:7" ht="29.25" customHeight="1">
      <c r="A23" s="102" t="s">
        <v>19</v>
      </c>
      <c r="B23" s="103">
        <v>921</v>
      </c>
      <c r="C23" s="103">
        <v>92105</v>
      </c>
      <c r="D23" s="104" t="s">
        <v>182</v>
      </c>
      <c r="E23" s="105"/>
      <c r="F23" s="105"/>
      <c r="G23" s="106">
        <v>14000</v>
      </c>
    </row>
    <row r="24" spans="1:7" ht="54.75" customHeight="1">
      <c r="A24" s="102" t="s">
        <v>22</v>
      </c>
      <c r="B24" s="103">
        <v>921</v>
      </c>
      <c r="C24" s="103">
        <v>92105</v>
      </c>
      <c r="D24" s="104" t="s">
        <v>183</v>
      </c>
      <c r="E24" s="105"/>
      <c r="F24" s="105"/>
      <c r="G24" s="106">
        <v>29680</v>
      </c>
    </row>
    <row r="25" spans="1:7" ht="40.5" customHeight="1">
      <c r="A25" s="513" t="s">
        <v>25</v>
      </c>
      <c r="B25" s="103">
        <v>921</v>
      </c>
      <c r="C25" s="103">
        <v>92105</v>
      </c>
      <c r="D25" s="104" t="s">
        <v>184</v>
      </c>
      <c r="E25" s="105"/>
      <c r="F25" s="105"/>
      <c r="G25" s="106">
        <v>15000</v>
      </c>
    </row>
    <row r="26" spans="1:7" ht="29.25" customHeight="1">
      <c r="A26" s="102" t="s">
        <v>31</v>
      </c>
      <c r="B26" s="103">
        <v>921</v>
      </c>
      <c r="C26" s="103">
        <v>92105</v>
      </c>
      <c r="D26" s="104" t="s">
        <v>185</v>
      </c>
      <c r="E26" s="105"/>
      <c r="F26" s="105"/>
      <c r="G26" s="106">
        <v>12200</v>
      </c>
    </row>
    <row r="27" spans="1:7" ht="45" customHeight="1">
      <c r="A27" s="102" t="s">
        <v>48</v>
      </c>
      <c r="B27" s="103">
        <v>921</v>
      </c>
      <c r="C27" s="103">
        <v>92105</v>
      </c>
      <c r="D27" s="104" t="s">
        <v>186</v>
      </c>
      <c r="E27" s="105"/>
      <c r="F27" s="105"/>
      <c r="G27" s="106">
        <v>4000</v>
      </c>
    </row>
    <row r="28" spans="1:7" s="1" customFormat="1" ht="82.5" customHeight="1">
      <c r="A28" s="513" t="s">
        <v>187</v>
      </c>
      <c r="B28" s="108">
        <v>926</v>
      </c>
      <c r="C28" s="108">
        <v>92605</v>
      </c>
      <c r="D28" s="104" t="s">
        <v>188</v>
      </c>
      <c r="E28" s="109"/>
      <c r="F28" s="109"/>
      <c r="G28" s="110">
        <v>34000</v>
      </c>
    </row>
    <row r="29" spans="1:7" ht="43.5" customHeight="1">
      <c r="A29" s="102" t="s">
        <v>189</v>
      </c>
      <c r="B29" s="108">
        <v>926</v>
      </c>
      <c r="C29" s="108">
        <v>92605</v>
      </c>
      <c r="D29" s="111" t="s">
        <v>190</v>
      </c>
      <c r="E29" s="105"/>
      <c r="F29" s="105"/>
      <c r="G29" s="106">
        <v>3000</v>
      </c>
    </row>
    <row r="30" spans="1:7" ht="33.75" customHeight="1">
      <c r="A30" s="102" t="s">
        <v>191</v>
      </c>
      <c r="B30" s="108">
        <v>926</v>
      </c>
      <c r="C30" s="108">
        <v>92605</v>
      </c>
      <c r="D30" s="104" t="s">
        <v>192</v>
      </c>
      <c r="E30" s="105"/>
      <c r="F30" s="105"/>
      <c r="G30" s="106">
        <v>10000</v>
      </c>
    </row>
    <row r="31" spans="1:7" ht="29.25" customHeight="1">
      <c r="A31" s="513" t="s">
        <v>193</v>
      </c>
      <c r="B31" s="108">
        <v>926</v>
      </c>
      <c r="C31" s="108">
        <v>92605</v>
      </c>
      <c r="D31" s="104" t="s">
        <v>194</v>
      </c>
      <c r="E31" s="105"/>
      <c r="F31" s="105"/>
      <c r="G31" s="106">
        <v>2000</v>
      </c>
    </row>
    <row r="32" spans="1:7" ht="39" customHeight="1">
      <c r="A32" s="102" t="s">
        <v>195</v>
      </c>
      <c r="B32" s="108">
        <v>926</v>
      </c>
      <c r="C32" s="108">
        <v>92605</v>
      </c>
      <c r="D32" s="104" t="s">
        <v>196</v>
      </c>
      <c r="E32" s="105"/>
      <c r="F32" s="105"/>
      <c r="G32" s="106">
        <v>18000</v>
      </c>
    </row>
    <row r="33" spans="1:7" ht="47.25" customHeight="1">
      <c r="A33" s="102" t="s">
        <v>516</v>
      </c>
      <c r="B33" s="108">
        <v>926</v>
      </c>
      <c r="C33" s="108">
        <v>92605</v>
      </c>
      <c r="D33" s="104" t="s">
        <v>197</v>
      </c>
      <c r="E33" s="105"/>
      <c r="F33" s="105"/>
      <c r="G33" s="106">
        <v>3000</v>
      </c>
    </row>
    <row r="34" spans="1:7" ht="19.5" customHeight="1" thickBot="1">
      <c r="A34" s="638" t="s">
        <v>103</v>
      </c>
      <c r="B34" s="639"/>
      <c r="C34" s="639"/>
      <c r="D34" s="640"/>
      <c r="E34" s="112">
        <f>SUM(E20:E33,E14:E17)</f>
        <v>0</v>
      </c>
      <c r="F34" s="112">
        <f>SUM(F20:F33,F14:F17)</f>
        <v>282458</v>
      </c>
      <c r="G34" s="113">
        <f>SUM(G19:G33,G14:G17)</f>
        <v>171500</v>
      </c>
    </row>
    <row r="37" ht="14.25">
      <c r="A37" s="31" t="s">
        <v>104</v>
      </c>
    </row>
  </sheetData>
  <sheetProtection/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007874015748" right="0.3937007874015748" top="0.5118110236220472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Nazwa użytkownika</cp:lastModifiedBy>
  <cp:lastPrinted>2010-12-13T13:37:08Z</cp:lastPrinted>
  <dcterms:created xsi:type="dcterms:W3CDTF">1998-12-09T13:02:10Z</dcterms:created>
  <dcterms:modified xsi:type="dcterms:W3CDTF">2010-12-16T12:04:29Z</dcterms:modified>
  <cp:category/>
  <cp:version/>
  <cp:contentType/>
  <cp:contentStatus/>
</cp:coreProperties>
</file>